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free\Desktop\UMN\A Papers\2019 Brian Lyn Degradation\20190521 eLife Revision\eLife Source Data\"/>
    </mc:Choice>
  </mc:AlternateContent>
  <bookViews>
    <workbookView xWindow="0" yWindow="0" windowWidth="14310" windowHeight="12285" activeTab="1"/>
  </bookViews>
  <sheets>
    <sheet name="Skylines HMW Stim List" sheetId="1" r:id="rId1"/>
    <sheet name="HMW stim" sheetId="2" r:id="rId2"/>
    <sheet name="Results" sheetId="3" r:id="rId3"/>
  </sheets>
  <calcPr calcId="162913"/>
</workbook>
</file>

<file path=xl/calcChain.xml><?xml version="1.0" encoding="utf-8"?>
<calcChain xmlns="http://schemas.openxmlformats.org/spreadsheetml/2006/main">
  <c r="E24" i="2" l="1"/>
  <c r="E25" i="2"/>
  <c r="E27" i="2"/>
  <c r="E28" i="2"/>
  <c r="E29" i="2"/>
  <c r="E23" i="2"/>
  <c r="E4" i="2"/>
  <c r="E5" i="2"/>
  <c r="E7" i="2"/>
  <c r="E8" i="2"/>
  <c r="E9" i="2"/>
  <c r="E3" i="2"/>
  <c r="G9" i="2" l="1"/>
  <c r="H9" i="2" s="1"/>
  <c r="F9" i="2"/>
  <c r="G5" i="2"/>
  <c r="H5" i="2" s="1"/>
  <c r="F5" i="2"/>
  <c r="G29" i="2"/>
  <c r="H29" i="2" s="1"/>
  <c r="G25" i="2"/>
  <c r="F29" i="2"/>
  <c r="F25" i="2"/>
  <c r="H25" i="2" l="1"/>
  <c r="D39" i="2"/>
  <c r="E39" i="2" s="1"/>
  <c r="G39" i="2" s="1"/>
  <c r="I39" i="2" s="1"/>
  <c r="D38" i="2"/>
  <c r="E38" i="2" s="1"/>
  <c r="G38" i="2" s="1"/>
  <c r="I38" i="2" s="1"/>
  <c r="D37" i="2"/>
  <c r="E37" i="2" s="1"/>
  <c r="G37" i="2" s="1"/>
  <c r="I37" i="2" s="1"/>
  <c r="G35" i="2"/>
  <c r="I35" i="2" s="1"/>
  <c r="E35" i="2"/>
  <c r="D35" i="2"/>
  <c r="G34" i="2"/>
  <c r="I34" i="2" s="1"/>
  <c r="E34" i="2"/>
  <c r="D34" i="2"/>
  <c r="G33" i="2"/>
  <c r="I33" i="2" s="1"/>
  <c r="E33" i="2"/>
  <c r="D33" i="2"/>
  <c r="D29" i="2"/>
  <c r="D28" i="2"/>
  <c r="D27" i="2"/>
  <c r="D25" i="2"/>
  <c r="D24" i="2"/>
  <c r="D23" i="2"/>
  <c r="E19" i="2"/>
  <c r="G19" i="2" s="1"/>
  <c r="I19" i="2" s="1"/>
  <c r="D19" i="2"/>
  <c r="E18" i="2"/>
  <c r="G18" i="2" s="1"/>
  <c r="I18" i="2" s="1"/>
  <c r="D18" i="2"/>
  <c r="E17" i="2"/>
  <c r="G17" i="2" s="1"/>
  <c r="I17" i="2" s="1"/>
  <c r="D17" i="2"/>
  <c r="D15" i="2"/>
  <c r="E15" i="2" s="1"/>
  <c r="G15" i="2" s="1"/>
  <c r="I15" i="2" s="1"/>
  <c r="D14" i="2"/>
  <c r="E14" i="2" s="1"/>
  <c r="G14" i="2" s="1"/>
  <c r="I14" i="2" s="1"/>
  <c r="D13" i="2"/>
  <c r="E13" i="2" s="1"/>
  <c r="G13" i="2" s="1"/>
  <c r="I13" i="2" s="1"/>
  <c r="K15" i="2" l="1"/>
  <c r="L15" i="2" s="1"/>
  <c r="J15" i="2"/>
  <c r="J19" i="2"/>
  <c r="K19" i="2"/>
  <c r="L19" i="2" s="1"/>
  <c r="K39" i="2"/>
  <c r="L39" i="2" s="1"/>
  <c r="J39" i="2"/>
  <c r="K35" i="2"/>
  <c r="J35" i="2"/>
  <c r="L35" i="2" l="1"/>
</calcChain>
</file>

<file path=xl/sharedStrings.xml><?xml version="1.0" encoding="utf-8"?>
<sst xmlns="http://schemas.openxmlformats.org/spreadsheetml/2006/main" count="106" uniqueCount="51">
  <si>
    <t>Peptide Modified Sequence</t>
  </si>
  <si>
    <t>light stim_HMW_0529_01 Total Area</t>
  </si>
  <si>
    <t>light stim_HMW_0529_rep02 Total Area</t>
  </si>
  <si>
    <t>light stim_HMW_0529_rep03 Total Area</t>
  </si>
  <si>
    <t>light stim_HMW_0531_rep01 Total Area</t>
  </si>
  <si>
    <t>light stim_HMW_0531_rep02 Total Area</t>
  </si>
  <si>
    <t>light stim_HMW_0531_rep03 Total Area</t>
  </si>
  <si>
    <t>heavy stim_HMW_0529_01 Total Area</t>
  </si>
  <si>
    <t>heavy stim_HMW_0529_rep02 Total Area</t>
  </si>
  <si>
    <t>heavy stim_HMW_0529_rep03 Total Area</t>
  </si>
  <si>
    <t>heavy stim_HMW_0531_rep01 Total Area</t>
  </si>
  <si>
    <t>heavy stim_HMW_0531_rep02 Total Area</t>
  </si>
  <si>
    <t>heavy stim_HMW_0531_rep03 Total Area</t>
  </si>
  <si>
    <t>TIYVRDPTSNK</t>
  </si>
  <si>
    <t>T[+80]IYVRDPTSNK</t>
  </si>
  <si>
    <t>TIY[+80]VRDPTSNK</t>
  </si>
  <si>
    <t>TIYVRDPT[+80]SNK</t>
  </si>
  <si>
    <t>TIYVRDPTS[+80]NK</t>
  </si>
  <si>
    <t>Stim High Molecular Weight</t>
  </si>
  <si>
    <t>ratio pY32/unmod Y32</t>
  </si>
  <si>
    <t xml:space="preserve">light stim_HMW_0529_01 </t>
  </si>
  <si>
    <t xml:space="preserve">light stim_HMW_0529_rep02 </t>
  </si>
  <si>
    <t xml:space="preserve">light stim_HMW_0529_rep03 </t>
  </si>
  <si>
    <t xml:space="preserve">light stim_HMW_0531_rep01 </t>
  </si>
  <si>
    <t>light stim_HMW_0531_rep02</t>
  </si>
  <si>
    <t>light stim_HMW_0531_rep03</t>
  </si>
  <si>
    <t>2+ charge state</t>
  </si>
  <si>
    <t>Peak Area Ratio of pY32 to unmodified Y32</t>
  </si>
  <si>
    <t>Peak Area Ratio of 3+ Charge State  of pY32 to labeled pY32</t>
  </si>
  <si>
    <t>Amount pY32* Spiked</t>
  </si>
  <si>
    <t>Amount pY32</t>
  </si>
  <si>
    <r>
      <t>pY32 (fmol)/Lyn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g)</t>
    </r>
  </si>
  <si>
    <t>Average</t>
  </si>
  <si>
    <t>STD</t>
  </si>
  <si>
    <t>%CV</t>
  </si>
  <si>
    <t>TIY[+80]VRDPTSNK (687.3267 m/z)</t>
  </si>
  <si>
    <t>TIY[+80]VRDP(C13N15)TSNK (690.336 m/z)</t>
  </si>
  <si>
    <t>Peak Area Ratio (pY32/pY32*)</t>
  </si>
  <si>
    <t>Calibration Correction</t>
  </si>
  <si>
    <t xml:space="preserve">fmol </t>
  </si>
  <si>
    <t>fmol</t>
  </si>
  <si>
    <t>Peak Area Ratio of 2+ Charge State  of pY32 to labeled pY32</t>
  </si>
  <si>
    <t>3+ charge state</t>
  </si>
  <si>
    <t>pY32 vs pY32* HMW Stimulated</t>
  </si>
  <si>
    <t>pY32 vs unmodified-Y32 HMW Stimulated</t>
  </si>
  <si>
    <t>Average Ratio</t>
  </si>
  <si>
    <t>Average of 3 technical replicates</t>
  </si>
  <si>
    <t>Stimulated HMW 0529</t>
  </si>
  <si>
    <t>Stimulated HMW 0531</t>
  </si>
  <si>
    <t>Amount Protein (ug)</t>
  </si>
  <si>
    <t>pY32 (fmol)/IP (ug)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</si>
</sst>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6">
    <xf numFmtId="0" fontId="0" fillId="0" borderId="0" xfId="0"/>
    <xf numFmtId="0" fontId="0" fillId="33" borderId="10" xfId="0" applyFill="1" applyBorder="1" applyAlignment="1"/>
    <xf numFmtId="0" fontId="0" fillId="33" borderId="10" xfId="0" applyFill="1" applyBorder="1" applyAlignment="1">
      <alignment horizontal="center"/>
    </xf>
    <xf numFmtId="0" fontId="0" fillId="34" borderId="10" xfId="0" applyFill="1" applyBorder="1" applyAlignment="1"/>
    <xf numFmtId="0" fontId="0" fillId="34" borderId="10" xfId="0" applyFill="1" applyBorder="1" applyAlignment="1">
      <alignment horizontal="center"/>
    </xf>
    <xf numFmtId="0" fontId="0" fillId="34" borderId="10" xfId="0" applyFill="1" applyBorder="1"/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18" fillId="0" borderId="10" xfId="0" applyFont="1" applyBorder="1"/>
    <xf numFmtId="0" fontId="0" fillId="33" borderId="14" xfId="0" applyFill="1" applyBorder="1" applyAlignment="1">
      <alignment horizontal="center"/>
    </xf>
    <xf numFmtId="0" fontId="0" fillId="33" borderId="13" xfId="0" applyFill="1" applyBorder="1" applyAlignment="1"/>
    <xf numFmtId="0" fontId="0" fillId="33" borderId="13" xfId="0" applyFill="1" applyBorder="1"/>
    <xf numFmtId="164" fontId="0" fillId="0" borderId="10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0" fillId="0" borderId="10" xfId="0" applyNumberFormat="1" applyBorder="1"/>
    <xf numFmtId="164" fontId="0" fillId="33" borderId="10" xfId="0" applyNumberForma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10" xfId="0" applyNumberFormat="1" applyBorder="1" applyAlignment="1">
      <alignment horizontal="center" wrapText="1"/>
    </xf>
    <xf numFmtId="165" fontId="0" fillId="0" borderId="10" xfId="0" applyNumberFormat="1" applyBorder="1" applyAlignment="1">
      <alignment horizont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33" borderId="10" xfId="0" applyFill="1" applyBorder="1"/>
    <xf numFmtId="0" fontId="18" fillId="34" borderId="10" xfId="0" applyFont="1" applyFill="1" applyBorder="1" applyAlignment="1"/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33" borderId="13" xfId="0" applyFont="1" applyFill="1" applyBorder="1" applyAlignment="1"/>
    <xf numFmtId="0" fontId="18" fillId="33" borderId="10" xfId="0" applyFont="1" applyFill="1" applyBorder="1" applyAlignment="1"/>
    <xf numFmtId="0" fontId="18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A11" sqref="A11:N51"/>
    </sheetView>
  </sheetViews>
  <sheetFormatPr defaultRowHeight="15" x14ac:dyDescent="0.25"/>
  <cols>
    <col min="1" max="1" width="28" customWidth="1"/>
    <col min="2" max="2" width="32.5703125" customWidth="1"/>
    <col min="3" max="3" width="28.140625" customWidth="1"/>
    <col min="4" max="4" width="30.28515625" customWidth="1"/>
    <col min="5" max="5" width="31.85546875" customWidth="1"/>
    <col min="6" max="6" width="34.5703125" customWidth="1"/>
    <col min="7" max="7" width="24" customWidth="1"/>
    <col min="8" max="8" width="22.5703125" customWidth="1"/>
    <col min="9" max="9" width="23.285156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13</v>
      </c>
      <c r="B2">
        <v>2789532</v>
      </c>
      <c r="C2">
        <v>2614223</v>
      </c>
      <c r="D2">
        <v>2855439</v>
      </c>
      <c r="E2">
        <v>12720452</v>
      </c>
      <c r="F2">
        <v>13129280</v>
      </c>
      <c r="G2">
        <v>13926996</v>
      </c>
      <c r="H2" t="e">
        <v>#N/A</v>
      </c>
      <c r="I2" t="e">
        <v>#N/A</v>
      </c>
      <c r="J2" t="e">
        <v>#N/A</v>
      </c>
      <c r="K2" t="e">
        <v>#N/A</v>
      </c>
      <c r="L2" t="e">
        <v>#N/A</v>
      </c>
      <c r="M2" t="e">
        <v>#N/A</v>
      </c>
    </row>
    <row r="3" spans="1:13" x14ac:dyDescent="0.25">
      <c r="A3" t="s">
        <v>13</v>
      </c>
      <c r="B3">
        <v>7338785</v>
      </c>
      <c r="C3">
        <v>8688500</v>
      </c>
      <c r="D3">
        <v>6974259</v>
      </c>
      <c r="E3">
        <v>29221198</v>
      </c>
      <c r="F3">
        <v>28632530</v>
      </c>
      <c r="G3">
        <v>31658530</v>
      </c>
      <c r="H3" t="e">
        <v>#N/A</v>
      </c>
      <c r="I3" t="e">
        <v>#N/A</v>
      </c>
      <c r="J3" t="e">
        <v>#N/A</v>
      </c>
      <c r="K3" t="e">
        <v>#N/A</v>
      </c>
      <c r="L3" t="e">
        <v>#N/A</v>
      </c>
      <c r="M3" t="e">
        <v>#N/A</v>
      </c>
    </row>
    <row r="4" spans="1:13" x14ac:dyDescent="0.25">
      <c r="A4" t="s">
        <v>14</v>
      </c>
      <c r="B4">
        <v>1375272</v>
      </c>
      <c r="C4">
        <v>1430735</v>
      </c>
      <c r="D4">
        <v>1483336</v>
      </c>
      <c r="E4">
        <v>4123490</v>
      </c>
      <c r="F4">
        <v>4177714</v>
      </c>
      <c r="G4">
        <v>4381074</v>
      </c>
      <c r="H4" t="e">
        <v>#N/A</v>
      </c>
      <c r="I4" t="e">
        <v>#N/A</v>
      </c>
      <c r="J4" t="e">
        <v>#N/A</v>
      </c>
      <c r="K4" t="e">
        <v>#N/A</v>
      </c>
      <c r="L4" t="e">
        <v>#N/A</v>
      </c>
      <c r="M4" t="e">
        <v>#N/A</v>
      </c>
    </row>
    <row r="5" spans="1:13" x14ac:dyDescent="0.25">
      <c r="A5" t="s">
        <v>15</v>
      </c>
      <c r="B5">
        <v>1468842</v>
      </c>
      <c r="C5">
        <v>1570063</v>
      </c>
      <c r="D5">
        <v>1688061</v>
      </c>
      <c r="E5">
        <v>4508707</v>
      </c>
      <c r="F5">
        <v>4493668</v>
      </c>
      <c r="G5">
        <v>4750118</v>
      </c>
      <c r="H5">
        <v>10771654</v>
      </c>
      <c r="I5">
        <v>11456428</v>
      </c>
      <c r="J5">
        <v>11959049</v>
      </c>
      <c r="K5">
        <v>16918014</v>
      </c>
      <c r="L5">
        <v>16866822</v>
      </c>
      <c r="M5">
        <v>17785446</v>
      </c>
    </row>
    <row r="6" spans="1:13" x14ac:dyDescent="0.25">
      <c r="A6" t="s">
        <v>16</v>
      </c>
      <c r="B6">
        <v>0</v>
      </c>
      <c r="C6">
        <v>0</v>
      </c>
      <c r="D6">
        <v>21379</v>
      </c>
      <c r="E6">
        <v>11984</v>
      </c>
      <c r="F6">
        <v>82093</v>
      </c>
      <c r="G6">
        <v>76895</v>
      </c>
      <c r="H6" t="e">
        <v>#N/A</v>
      </c>
      <c r="I6" t="e">
        <v>#N/A</v>
      </c>
      <c r="J6" t="e">
        <v>#N/A</v>
      </c>
      <c r="K6" t="e">
        <v>#N/A</v>
      </c>
      <c r="L6" t="e">
        <v>#N/A</v>
      </c>
      <c r="M6" t="e">
        <v>#N/A</v>
      </c>
    </row>
    <row r="7" spans="1:13" x14ac:dyDescent="0.25">
      <c r="A7" t="s">
        <v>16</v>
      </c>
      <c r="B7">
        <v>9660</v>
      </c>
      <c r="C7">
        <v>1062527</v>
      </c>
      <c r="D7">
        <v>1197554</v>
      </c>
      <c r="E7">
        <v>175793</v>
      </c>
      <c r="F7">
        <v>2191648</v>
      </c>
      <c r="G7">
        <v>2446284</v>
      </c>
      <c r="H7" t="e">
        <v>#N/A</v>
      </c>
      <c r="I7" t="e">
        <v>#N/A</v>
      </c>
      <c r="J7" t="e">
        <v>#N/A</v>
      </c>
      <c r="K7" t="e">
        <v>#N/A</v>
      </c>
      <c r="L7" t="e">
        <v>#N/A</v>
      </c>
      <c r="M7" t="e">
        <v>#N/A</v>
      </c>
    </row>
    <row r="8" spans="1:13" x14ac:dyDescent="0.25">
      <c r="A8" t="s">
        <v>17</v>
      </c>
      <c r="B8">
        <v>14386</v>
      </c>
      <c r="C8">
        <v>93534</v>
      </c>
      <c r="D8">
        <v>123559</v>
      </c>
      <c r="E8">
        <v>334220</v>
      </c>
      <c r="F8">
        <v>144153</v>
      </c>
      <c r="G8">
        <v>295076</v>
      </c>
      <c r="H8" t="e">
        <v>#N/A</v>
      </c>
      <c r="I8" t="e">
        <v>#N/A</v>
      </c>
      <c r="J8" t="e">
        <v>#N/A</v>
      </c>
      <c r="K8" t="e">
        <v>#N/A</v>
      </c>
      <c r="L8" t="e">
        <v>#N/A</v>
      </c>
      <c r="M8" t="e">
        <v>#N/A</v>
      </c>
    </row>
    <row r="10" spans="1:13" x14ac:dyDescent="0.25">
      <c r="A10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39"/>
  <sheetViews>
    <sheetView tabSelected="1" workbookViewId="0">
      <selection activeCell="E3" sqref="E3:E9"/>
    </sheetView>
  </sheetViews>
  <sheetFormatPr defaultRowHeight="15" x14ac:dyDescent="0.25"/>
  <cols>
    <col min="1" max="1" width="42" customWidth="1"/>
    <col min="2" max="2" width="22" customWidth="1"/>
    <col min="3" max="3" width="26" customWidth="1"/>
    <col min="4" max="4" width="29.85546875" customWidth="1"/>
    <col min="5" max="5" width="23.28515625" customWidth="1"/>
    <col min="6" max="6" width="17.28515625" customWidth="1"/>
    <col min="7" max="7" width="18.85546875" customWidth="1"/>
    <col min="8" max="8" width="21.7109375" customWidth="1"/>
    <col min="9" max="9" width="19.7109375" customWidth="1"/>
  </cols>
  <sheetData>
    <row r="1" spans="1:15" ht="18.75" x14ac:dyDescent="0.3">
      <c r="A1" s="30" t="s">
        <v>27</v>
      </c>
      <c r="B1" s="31"/>
      <c r="C1" s="31"/>
      <c r="D1" s="31"/>
      <c r="E1" s="9"/>
      <c r="F1" s="9"/>
      <c r="G1" s="9"/>
      <c r="H1" s="9"/>
      <c r="I1" s="9"/>
      <c r="J1" s="9"/>
      <c r="K1" s="9"/>
      <c r="L1" s="9"/>
      <c r="M1" s="26"/>
      <c r="N1" s="26"/>
      <c r="O1" s="26"/>
    </row>
    <row r="2" spans="1:15" x14ac:dyDescent="0.25">
      <c r="A2" s="10" t="s">
        <v>26</v>
      </c>
      <c r="B2" s="7" t="s">
        <v>13</v>
      </c>
      <c r="C2" s="7" t="s">
        <v>15</v>
      </c>
      <c r="D2" s="7" t="s">
        <v>19</v>
      </c>
      <c r="E2" s="7" t="s">
        <v>38</v>
      </c>
      <c r="F2" s="8" t="s">
        <v>32</v>
      </c>
      <c r="G2" s="4" t="s">
        <v>33</v>
      </c>
      <c r="H2" s="7" t="s">
        <v>34</v>
      </c>
      <c r="I2" s="6"/>
      <c r="J2" s="6"/>
      <c r="K2" s="6"/>
      <c r="L2" s="6"/>
      <c r="M2" s="27"/>
      <c r="N2" s="27"/>
      <c r="O2" s="26"/>
    </row>
    <row r="3" spans="1:15" x14ac:dyDescent="0.25">
      <c r="A3" s="10" t="s">
        <v>20</v>
      </c>
      <c r="B3" s="7">
        <v>2789532</v>
      </c>
      <c r="C3" s="7">
        <v>1468842</v>
      </c>
      <c r="D3" s="7">
        <v>0.526554992</v>
      </c>
      <c r="E3" s="7">
        <f>(D3-0.0415)/1.8113</f>
        <v>0.26779384530447747</v>
      </c>
      <c r="F3" s="8"/>
      <c r="G3" s="4"/>
      <c r="H3" s="7"/>
      <c r="I3" s="6"/>
      <c r="J3" s="6"/>
      <c r="K3" s="6"/>
      <c r="L3" s="6"/>
      <c r="M3" s="27"/>
      <c r="N3" s="27"/>
      <c r="O3" s="26"/>
    </row>
    <row r="4" spans="1:15" x14ac:dyDescent="0.25">
      <c r="A4" s="10" t="s">
        <v>21</v>
      </c>
      <c r="B4" s="7">
        <v>2614223</v>
      </c>
      <c r="C4" s="7">
        <v>1570063</v>
      </c>
      <c r="D4" s="7">
        <v>0.600584954</v>
      </c>
      <c r="E4" s="7">
        <f t="shared" ref="E4:E9" si="0">(D4-0.0415)/1.8113</f>
        <v>0.30866502180754157</v>
      </c>
      <c r="F4" s="8"/>
      <c r="G4" s="7"/>
      <c r="H4" s="7"/>
      <c r="I4" s="6"/>
      <c r="J4" s="6"/>
      <c r="K4" s="6"/>
      <c r="L4" s="6"/>
      <c r="M4" s="27"/>
      <c r="N4" s="27"/>
      <c r="O4" s="26"/>
    </row>
    <row r="5" spans="1:15" x14ac:dyDescent="0.25">
      <c r="A5" s="10" t="s">
        <v>22</v>
      </c>
      <c r="B5" s="7">
        <v>2855439</v>
      </c>
      <c r="C5" s="7">
        <v>1688061</v>
      </c>
      <c r="D5" s="7">
        <v>0.591173897</v>
      </c>
      <c r="E5" s="7">
        <f t="shared" si="0"/>
        <v>0.30346927455418765</v>
      </c>
      <c r="F5" s="25">
        <f>AVERAGE(E3:E5)</f>
        <v>0.29330938055540218</v>
      </c>
      <c r="G5" s="17">
        <f>_xlfn.STDEV.S(E3:E5)</f>
        <v>2.2249288791691111E-2</v>
      </c>
      <c r="H5" s="17">
        <f>(G5/F5)*100</f>
        <v>7.5856042345323225</v>
      </c>
      <c r="I5" s="6"/>
      <c r="J5" s="6"/>
      <c r="K5" s="6"/>
      <c r="L5" s="6"/>
      <c r="M5" s="27"/>
      <c r="N5" s="27"/>
      <c r="O5" s="26"/>
    </row>
    <row r="6" spans="1:15" x14ac:dyDescent="0.25">
      <c r="A6" s="10"/>
      <c r="B6" s="7"/>
      <c r="C6" s="7"/>
      <c r="D6" s="7"/>
      <c r="E6" s="7"/>
      <c r="F6" s="25"/>
      <c r="G6" s="17"/>
      <c r="H6" s="17"/>
      <c r="I6" s="6"/>
      <c r="J6" s="6"/>
      <c r="K6" s="6"/>
      <c r="L6" s="6"/>
      <c r="M6" s="27"/>
      <c r="N6" s="27"/>
      <c r="O6" s="26"/>
    </row>
    <row r="7" spans="1:15" x14ac:dyDescent="0.25">
      <c r="A7" s="10" t="s">
        <v>23</v>
      </c>
      <c r="B7" s="7">
        <v>12720452</v>
      </c>
      <c r="C7" s="7">
        <v>4508707</v>
      </c>
      <c r="D7" s="7">
        <v>0.35444550200000002</v>
      </c>
      <c r="E7" s="7">
        <f t="shared" si="0"/>
        <v>0.17277397559763708</v>
      </c>
      <c r="F7" s="25"/>
      <c r="G7" s="17"/>
      <c r="H7" s="17"/>
      <c r="I7" s="6"/>
      <c r="J7" s="6"/>
      <c r="K7" s="6"/>
      <c r="L7" s="6"/>
      <c r="M7" s="27"/>
      <c r="N7" s="27"/>
      <c r="O7" s="26"/>
    </row>
    <row r="8" spans="1:15" x14ac:dyDescent="0.25">
      <c r="A8" s="10" t="s">
        <v>24</v>
      </c>
      <c r="B8" s="7">
        <v>13129280</v>
      </c>
      <c r="C8" s="7">
        <v>4493668</v>
      </c>
      <c r="D8" s="7">
        <v>0.34226309399999999</v>
      </c>
      <c r="E8" s="7">
        <f t="shared" si="0"/>
        <v>0.16604819411472424</v>
      </c>
      <c r="F8" s="25"/>
      <c r="G8" s="17"/>
      <c r="H8" s="17"/>
      <c r="I8" s="6"/>
      <c r="J8" s="6"/>
      <c r="K8" s="6"/>
      <c r="L8" s="6"/>
      <c r="M8" s="27"/>
      <c r="N8" s="27"/>
      <c r="O8" s="26"/>
    </row>
    <row r="9" spans="1:15" x14ac:dyDescent="0.25">
      <c r="A9" s="10" t="s">
        <v>25</v>
      </c>
      <c r="B9" s="7">
        <v>13926996</v>
      </c>
      <c r="C9" s="7">
        <v>4750118</v>
      </c>
      <c r="D9" s="7">
        <v>0.34107269099999998</v>
      </c>
      <c r="E9" s="7">
        <f t="shared" si="0"/>
        <v>0.16539098492795232</v>
      </c>
      <c r="F9" s="25">
        <f>AVERAGE(E7:E9)</f>
        <v>0.16807105154677124</v>
      </c>
      <c r="G9" s="17">
        <f>_xlfn.STDEV.S(E7:E9)</f>
        <v>4.0860863855226789E-3</v>
      </c>
      <c r="H9" s="17">
        <f>(G9/F9)*100</f>
        <v>2.4311660740610006</v>
      </c>
      <c r="I9" s="6"/>
      <c r="J9" s="6"/>
      <c r="K9" s="6"/>
      <c r="L9" s="6"/>
      <c r="M9" s="27"/>
      <c r="N9" s="27"/>
      <c r="O9" s="26"/>
    </row>
    <row r="10" spans="1:15" x14ac:dyDescent="0.25">
      <c r="A10" s="10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26"/>
      <c r="N10" s="26"/>
      <c r="O10" s="26"/>
    </row>
    <row r="11" spans="1:15" ht="18.75" x14ac:dyDescent="0.3">
      <c r="A11" s="32" t="s">
        <v>41</v>
      </c>
      <c r="B11" s="33"/>
      <c r="C11" s="33"/>
      <c r="D11" s="33"/>
      <c r="E11" s="1"/>
      <c r="F11" s="2" t="s">
        <v>29</v>
      </c>
      <c r="G11" s="2" t="s">
        <v>30</v>
      </c>
      <c r="H11" s="2" t="s">
        <v>49</v>
      </c>
      <c r="I11" s="2" t="s">
        <v>50</v>
      </c>
      <c r="J11" s="2" t="s">
        <v>32</v>
      </c>
      <c r="K11" s="2" t="s">
        <v>33</v>
      </c>
      <c r="L11" s="2" t="s">
        <v>34</v>
      </c>
      <c r="M11" s="26"/>
      <c r="N11" s="26"/>
      <c r="O11" s="26"/>
    </row>
    <row r="12" spans="1:15" x14ac:dyDescent="0.25">
      <c r="A12" s="14"/>
      <c r="B12" s="2" t="s">
        <v>35</v>
      </c>
      <c r="C12" s="2" t="s">
        <v>36</v>
      </c>
      <c r="D12" s="2" t="s">
        <v>37</v>
      </c>
      <c r="E12" s="2" t="s">
        <v>38</v>
      </c>
      <c r="F12" s="2" t="s">
        <v>39</v>
      </c>
      <c r="G12" s="2" t="s">
        <v>40</v>
      </c>
      <c r="H12" s="2"/>
      <c r="I12" s="2"/>
      <c r="J12" s="2"/>
      <c r="K12" s="2"/>
      <c r="L12" s="28"/>
      <c r="M12" s="26"/>
      <c r="N12" s="26"/>
      <c r="O12" s="26"/>
    </row>
    <row r="13" spans="1:15" x14ac:dyDescent="0.25">
      <c r="A13" s="15" t="s">
        <v>20</v>
      </c>
      <c r="B13" s="2">
        <v>1468842</v>
      </c>
      <c r="C13" s="2">
        <v>10771654</v>
      </c>
      <c r="D13" s="19">
        <f>B13/C13</f>
        <v>0.1363617880782283</v>
      </c>
      <c r="E13" s="19">
        <f>(D13+0.0455)/1.5266</f>
        <v>0.11912864409683499</v>
      </c>
      <c r="F13" s="2">
        <v>125</v>
      </c>
      <c r="G13" s="2">
        <f>E13*F13</f>
        <v>14.891080512104374</v>
      </c>
      <c r="H13" s="2">
        <v>19.8</v>
      </c>
      <c r="I13" s="2">
        <f>G13/H13</f>
        <v>0.75207477333860473</v>
      </c>
      <c r="J13" s="2"/>
      <c r="K13" s="2"/>
      <c r="L13" s="2"/>
    </row>
    <row r="14" spans="1:15" x14ac:dyDescent="0.25">
      <c r="A14" s="15" t="s">
        <v>21</v>
      </c>
      <c r="B14" s="2">
        <v>1570063</v>
      </c>
      <c r="C14" s="2">
        <v>11456428</v>
      </c>
      <c r="D14" s="19">
        <f>B14/C14</f>
        <v>0.13704646858514713</v>
      </c>
      <c r="E14" s="19">
        <f>(D14+0.0455)/1.5266</f>
        <v>0.11957714436338734</v>
      </c>
      <c r="F14" s="2">
        <v>125</v>
      </c>
      <c r="G14" s="2">
        <f>E14*F14</f>
        <v>14.947143045423418</v>
      </c>
      <c r="H14" s="2">
        <v>19.8</v>
      </c>
      <c r="I14" s="2">
        <f>G14/H14</f>
        <v>0.75490621441532413</v>
      </c>
      <c r="J14" s="2"/>
      <c r="K14" s="2"/>
      <c r="L14" s="13"/>
    </row>
    <row r="15" spans="1:15" x14ac:dyDescent="0.25">
      <c r="A15" s="15" t="s">
        <v>22</v>
      </c>
      <c r="B15" s="2">
        <v>1688061</v>
      </c>
      <c r="C15" s="2">
        <v>11959049</v>
      </c>
      <c r="D15" s="19">
        <f>B15/C15</f>
        <v>0.14115344790375892</v>
      </c>
      <c r="E15" s="19">
        <f>(D15+0.0455)/1.5266</f>
        <v>0.12226742296853067</v>
      </c>
      <c r="F15" s="2">
        <v>125</v>
      </c>
      <c r="G15" s="2">
        <f>E15*F15</f>
        <v>15.283427871066333</v>
      </c>
      <c r="H15" s="2">
        <v>19.8</v>
      </c>
      <c r="I15" s="2">
        <f>G15/H15</f>
        <v>0.77189029651850161</v>
      </c>
      <c r="J15" s="2">
        <f>AVERAGE(I13:I15)</f>
        <v>0.75962376142414356</v>
      </c>
      <c r="K15" s="2">
        <f>_xlfn.STDEV.S(I13:I15)</f>
        <v>1.0717050763086503E-2</v>
      </c>
      <c r="L15" s="13">
        <f>(K15/J15)*100</f>
        <v>1.4108366940752566</v>
      </c>
    </row>
    <row r="16" spans="1:15" x14ac:dyDescent="0.25">
      <c r="A16" s="10"/>
      <c r="B16" s="7"/>
      <c r="C16" s="7"/>
      <c r="D16" s="16"/>
      <c r="E16" s="16"/>
      <c r="F16" s="7"/>
      <c r="G16" s="7"/>
      <c r="H16" s="7"/>
      <c r="I16" s="7"/>
      <c r="J16" s="7"/>
      <c r="K16" s="7"/>
      <c r="L16" s="20"/>
    </row>
    <row r="17" spans="1:12" x14ac:dyDescent="0.25">
      <c r="A17" s="10" t="s">
        <v>23</v>
      </c>
      <c r="B17" s="7">
        <v>4508707</v>
      </c>
      <c r="C17" s="7">
        <v>16918014</v>
      </c>
      <c r="D17" s="16">
        <f>B17/C17</f>
        <v>0.26650332598140658</v>
      </c>
      <c r="E17" s="16">
        <f>(D17+0.0455)/1.5266</f>
        <v>0.20437791561732385</v>
      </c>
      <c r="F17" s="7">
        <v>125</v>
      </c>
      <c r="G17" s="7">
        <f>E17*F17</f>
        <v>25.547239452165481</v>
      </c>
      <c r="H17" s="7">
        <v>79.2</v>
      </c>
      <c r="I17" s="7">
        <f>G17/H17</f>
        <v>0.32256615469905908</v>
      </c>
      <c r="J17" s="7"/>
      <c r="K17" s="7"/>
      <c r="L17" s="20"/>
    </row>
    <row r="18" spans="1:12" x14ac:dyDescent="0.25">
      <c r="A18" s="10" t="s">
        <v>24</v>
      </c>
      <c r="B18" s="7">
        <v>4493668</v>
      </c>
      <c r="C18" s="7">
        <v>16866822</v>
      </c>
      <c r="D18" s="16">
        <f>B18/C18</f>
        <v>0.26642055035619633</v>
      </c>
      <c r="E18" s="16">
        <f>(D18+0.0455)/1.5266</f>
        <v>0.20432369340770098</v>
      </c>
      <c r="F18" s="7">
        <v>125</v>
      </c>
      <c r="G18" s="7">
        <f>E18*F18</f>
        <v>25.540461675962622</v>
      </c>
      <c r="H18" s="7">
        <v>79.2</v>
      </c>
      <c r="I18" s="7">
        <f>G18/H18</f>
        <v>0.32248057671669977</v>
      </c>
      <c r="J18" s="7"/>
      <c r="K18" s="7"/>
      <c r="L18" s="20"/>
    </row>
    <row r="19" spans="1:12" ht="15.75" thickBot="1" x14ac:dyDescent="0.3">
      <c r="A19" s="11" t="s">
        <v>25</v>
      </c>
      <c r="B19" s="21">
        <v>4750118</v>
      </c>
      <c r="C19" s="21">
        <v>17785446</v>
      </c>
      <c r="D19" s="22">
        <f>B19/C19</f>
        <v>0.26707893633929675</v>
      </c>
      <c r="E19" s="22">
        <f>(D19+0.0455)/1.5266</f>
        <v>0.20475496943488586</v>
      </c>
      <c r="F19" s="21">
        <v>125</v>
      </c>
      <c r="G19" s="21">
        <f>E19*F19</f>
        <v>25.594371179360731</v>
      </c>
      <c r="H19" s="21">
        <v>79.2</v>
      </c>
      <c r="I19" s="21">
        <f>G19/H19</f>
        <v>0.3231612522646557</v>
      </c>
      <c r="J19" s="21">
        <f>AVERAGE(I17:I19)</f>
        <v>0.32273599456013818</v>
      </c>
      <c r="K19" s="21">
        <f>_xlfn.STDEV.S(I17:I19)</f>
        <v>3.7076135748591738E-4</v>
      </c>
      <c r="L19" s="23">
        <f>(K19/J19)*100</f>
        <v>0.11488069621463626</v>
      </c>
    </row>
    <row r="21" spans="1:12" ht="18.75" x14ac:dyDescent="0.3">
      <c r="A21" s="34" t="s">
        <v>27</v>
      </c>
      <c r="B21" s="34"/>
      <c r="C21" s="34"/>
      <c r="D21" s="34"/>
      <c r="E21" s="12"/>
      <c r="F21" s="6"/>
      <c r="G21" s="6"/>
      <c r="H21" s="6"/>
      <c r="I21" s="6"/>
      <c r="J21" s="6"/>
      <c r="K21" s="6"/>
      <c r="L21" s="6"/>
    </row>
    <row r="22" spans="1:12" x14ac:dyDescent="0.25">
      <c r="A22" s="6" t="s">
        <v>42</v>
      </c>
      <c r="B22" s="6" t="s">
        <v>13</v>
      </c>
      <c r="C22" s="6" t="s">
        <v>15</v>
      </c>
      <c r="D22" s="6" t="s">
        <v>19</v>
      </c>
      <c r="E22" s="7" t="s">
        <v>38</v>
      </c>
      <c r="F22" s="8" t="s">
        <v>32</v>
      </c>
      <c r="G22" s="4" t="s">
        <v>33</v>
      </c>
      <c r="H22" s="7" t="s">
        <v>34</v>
      </c>
      <c r="I22" s="6"/>
      <c r="J22" s="6"/>
      <c r="K22" s="6"/>
      <c r="L22" s="6"/>
    </row>
    <row r="23" spans="1:12" x14ac:dyDescent="0.25">
      <c r="A23" s="6" t="s">
        <v>20</v>
      </c>
      <c r="B23" s="6">
        <v>7338785</v>
      </c>
      <c r="C23" s="6">
        <v>806196</v>
      </c>
      <c r="D23" s="18">
        <f>C23/B23</f>
        <v>0.10985415160683955</v>
      </c>
      <c r="E23" s="6">
        <f>(D23-0.0119)/0.2747</f>
        <v>0.35658591775332921</v>
      </c>
      <c r="F23" s="8"/>
      <c r="G23" s="4"/>
      <c r="H23" s="7"/>
      <c r="I23" s="6"/>
      <c r="J23" s="6"/>
      <c r="K23" s="6"/>
      <c r="L23" s="6"/>
    </row>
    <row r="24" spans="1:12" x14ac:dyDescent="0.25">
      <c r="A24" s="6" t="s">
        <v>21</v>
      </c>
      <c r="B24" s="6">
        <v>8688500</v>
      </c>
      <c r="C24" s="6">
        <v>822257</v>
      </c>
      <c r="D24" s="18">
        <f>C24/B24</f>
        <v>9.4637394256776197E-2</v>
      </c>
      <c r="E24" s="6">
        <f t="shared" ref="E24:E29" si="1">(D24-0.0119)/0.2747</f>
        <v>0.30119182474254169</v>
      </c>
      <c r="F24" s="8"/>
      <c r="G24" s="7"/>
      <c r="H24" s="7"/>
      <c r="I24" s="6"/>
      <c r="J24" s="6"/>
      <c r="K24" s="6"/>
      <c r="L24" s="6"/>
    </row>
    <row r="25" spans="1:12" x14ac:dyDescent="0.25">
      <c r="A25" s="6" t="s">
        <v>22</v>
      </c>
      <c r="B25" s="6">
        <v>6974259</v>
      </c>
      <c r="C25" s="6">
        <v>624528</v>
      </c>
      <c r="D25" s="18">
        <f>C25/B25</f>
        <v>8.9547577742667722E-2</v>
      </c>
      <c r="E25" s="6">
        <f t="shared" si="1"/>
        <v>0.28266318799660622</v>
      </c>
      <c r="F25" s="24">
        <f>AVERAGE(E23:E25)</f>
        <v>0.313480310164159</v>
      </c>
      <c r="G25" s="16">
        <f>_xlfn.STDEV.S(E23:E25)</f>
        <v>3.8462938644094148E-2</v>
      </c>
      <c r="H25" s="16">
        <f>(G25/F25)*100</f>
        <v>12.269650564002701</v>
      </c>
      <c r="I25" s="6"/>
      <c r="J25" s="6"/>
      <c r="K25" s="6"/>
      <c r="L25" s="6"/>
    </row>
    <row r="26" spans="1:12" x14ac:dyDescent="0.25">
      <c r="A26" s="6"/>
      <c r="B26" s="6"/>
      <c r="C26" s="6"/>
      <c r="D26" s="18"/>
      <c r="E26" s="6"/>
      <c r="F26" s="24"/>
      <c r="G26" s="16"/>
      <c r="H26" s="16"/>
      <c r="I26" s="6"/>
      <c r="J26" s="6"/>
      <c r="K26" s="6"/>
      <c r="L26" s="6"/>
    </row>
    <row r="27" spans="1:12" x14ac:dyDescent="0.25">
      <c r="A27" s="6" t="s">
        <v>23</v>
      </c>
      <c r="B27" s="6">
        <v>29221198</v>
      </c>
      <c r="C27" s="6">
        <v>2137390</v>
      </c>
      <c r="D27" s="18">
        <f>C27/B27</f>
        <v>7.3145187271240558E-2</v>
      </c>
      <c r="E27" s="6">
        <f t="shared" si="1"/>
        <v>0.22295299334270316</v>
      </c>
      <c r="F27" s="24"/>
      <c r="G27" s="16"/>
      <c r="H27" s="16"/>
      <c r="I27" s="6"/>
      <c r="J27" s="6"/>
      <c r="K27" s="6"/>
      <c r="L27" s="6"/>
    </row>
    <row r="28" spans="1:12" x14ac:dyDescent="0.25">
      <c r="A28" s="6" t="s">
        <v>24</v>
      </c>
      <c r="B28" s="6">
        <v>28632530</v>
      </c>
      <c r="C28" s="6">
        <v>2036052</v>
      </c>
      <c r="D28" s="18">
        <f>C28/B28</f>
        <v>7.1109748247884491E-2</v>
      </c>
      <c r="E28" s="6">
        <f t="shared" si="1"/>
        <v>0.2155433136071514</v>
      </c>
      <c r="F28" s="24"/>
      <c r="G28" s="16"/>
      <c r="H28" s="16"/>
      <c r="I28" s="6"/>
      <c r="J28" s="6"/>
      <c r="K28" s="6"/>
      <c r="L28" s="6"/>
    </row>
    <row r="29" spans="1:12" x14ac:dyDescent="0.25">
      <c r="A29" s="6" t="s">
        <v>25</v>
      </c>
      <c r="B29" s="6">
        <v>31658530</v>
      </c>
      <c r="C29" s="6">
        <v>1913036</v>
      </c>
      <c r="D29" s="18">
        <f>C29/B29</f>
        <v>6.0427189765286007E-2</v>
      </c>
      <c r="E29" s="6">
        <f t="shared" si="1"/>
        <v>0.17665522302615946</v>
      </c>
      <c r="F29" s="24">
        <f>AVERAGE(E27:E29)</f>
        <v>0.20505050999200466</v>
      </c>
      <c r="G29" s="16">
        <f>_xlfn.STDEV.S(E27:E29)</f>
        <v>2.4868556046750801E-2</v>
      </c>
      <c r="H29" s="16">
        <f>(G29/F29)*100</f>
        <v>12.128014725601256</v>
      </c>
      <c r="I29" s="6"/>
      <c r="J29" s="6"/>
      <c r="K29" s="6"/>
      <c r="L29" s="6"/>
    </row>
    <row r="30" spans="1:12" x14ac:dyDescent="0.25">
      <c r="A30" s="6"/>
      <c r="B30" s="6"/>
      <c r="C30" s="6"/>
      <c r="D30" s="6"/>
      <c r="E30" s="6"/>
      <c r="F30" s="6"/>
      <c r="G30" s="7"/>
      <c r="H30" s="6"/>
      <c r="I30" s="6"/>
      <c r="J30" s="6"/>
      <c r="K30" s="6"/>
      <c r="L30" s="6"/>
    </row>
    <row r="31" spans="1:12" ht="18.75" x14ac:dyDescent="0.3">
      <c r="A31" s="29" t="s">
        <v>28</v>
      </c>
      <c r="B31" s="29"/>
      <c r="C31" s="29"/>
      <c r="D31" s="29"/>
      <c r="E31" s="3"/>
      <c r="F31" s="4" t="s">
        <v>29</v>
      </c>
      <c r="G31" s="4" t="s">
        <v>30</v>
      </c>
      <c r="H31" s="4" t="s">
        <v>49</v>
      </c>
      <c r="I31" s="4" t="s">
        <v>50</v>
      </c>
      <c r="J31" s="4" t="s">
        <v>32</v>
      </c>
      <c r="K31" s="4" t="s">
        <v>33</v>
      </c>
      <c r="L31" s="4" t="s">
        <v>34</v>
      </c>
    </row>
    <row r="32" spans="1:12" x14ac:dyDescent="0.25">
      <c r="A32" s="3"/>
      <c r="B32" s="4" t="s">
        <v>35</v>
      </c>
      <c r="C32" s="4" t="s">
        <v>36</v>
      </c>
      <c r="D32" s="4" t="s">
        <v>37</v>
      </c>
      <c r="E32" s="4" t="s">
        <v>38</v>
      </c>
      <c r="F32" s="4" t="s">
        <v>39</v>
      </c>
      <c r="G32" s="4" t="s">
        <v>40</v>
      </c>
      <c r="H32" s="4"/>
      <c r="I32" s="4"/>
      <c r="J32" s="4"/>
      <c r="K32" s="4"/>
      <c r="L32" s="5"/>
    </row>
    <row r="33" spans="1:12" x14ac:dyDescent="0.25">
      <c r="A33" s="6" t="s">
        <v>20</v>
      </c>
      <c r="B33" s="7">
        <v>806196</v>
      </c>
      <c r="C33" s="7">
        <v>2700306</v>
      </c>
      <c r="D33" s="7">
        <f>B33/C33</f>
        <v>0.29855727461998749</v>
      </c>
      <c r="E33" s="7">
        <f>(D33+0.0455)/1.5266</f>
        <v>0.22537486874098486</v>
      </c>
      <c r="F33" s="7">
        <v>125</v>
      </c>
      <c r="G33" s="7">
        <f>E33*F33</f>
        <v>28.171858592623106</v>
      </c>
      <c r="H33" s="7">
        <v>19.8</v>
      </c>
      <c r="I33" s="7">
        <f>G33/H33</f>
        <v>1.422821141041571</v>
      </c>
      <c r="J33" s="7"/>
      <c r="K33" s="7"/>
      <c r="L33" s="7"/>
    </row>
    <row r="34" spans="1:12" x14ac:dyDescent="0.25">
      <c r="A34" s="6" t="s">
        <v>21</v>
      </c>
      <c r="B34" s="7">
        <v>822257</v>
      </c>
      <c r="C34" s="7">
        <v>2455088</v>
      </c>
      <c r="D34" s="7">
        <f>B34/C34</f>
        <v>0.33491956296474912</v>
      </c>
      <c r="E34" s="7">
        <f>(D34+0.0455)/1.5266</f>
        <v>0.24919400168004002</v>
      </c>
      <c r="F34" s="7">
        <v>125</v>
      </c>
      <c r="G34" s="7">
        <f>E34*F34</f>
        <v>31.149250210005004</v>
      </c>
      <c r="H34" s="7">
        <v>19.8</v>
      </c>
      <c r="I34" s="7">
        <f>G34/H34</f>
        <v>1.5731944550507577</v>
      </c>
      <c r="J34" s="7"/>
      <c r="K34" s="7"/>
      <c r="L34" s="7"/>
    </row>
    <row r="35" spans="1:12" x14ac:dyDescent="0.25">
      <c r="A35" s="6" t="s">
        <v>22</v>
      </c>
      <c r="B35" s="7">
        <v>624528</v>
      </c>
      <c r="C35" s="7">
        <v>2146114</v>
      </c>
      <c r="D35" s="7">
        <f>B35/C35</f>
        <v>0.29100411254947312</v>
      </c>
      <c r="E35" s="7">
        <f>(D35+0.0455)/1.5266</f>
        <v>0.22042716661173398</v>
      </c>
      <c r="F35" s="7">
        <v>125</v>
      </c>
      <c r="G35" s="7">
        <f>E35*F35</f>
        <v>27.553395826466748</v>
      </c>
      <c r="H35" s="7">
        <v>19.8</v>
      </c>
      <c r="I35" s="7">
        <f>G35/H35</f>
        <v>1.3915856478013509</v>
      </c>
      <c r="J35" s="7">
        <f>AVERAGE(I33:I35)</f>
        <v>1.4625337479645599</v>
      </c>
      <c r="K35" s="7">
        <f>_xlfn.STDEV.S(I33:I35)</f>
        <v>9.7099217705926555E-2</v>
      </c>
      <c r="L35" s="7">
        <f>(K35/J35)*100</f>
        <v>6.6391095481428479</v>
      </c>
    </row>
    <row r="36" spans="1:12" x14ac:dyDescent="0.25">
      <c r="A36" s="6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</row>
    <row r="37" spans="1:12" x14ac:dyDescent="0.25">
      <c r="A37" s="6" t="s">
        <v>23</v>
      </c>
      <c r="B37" s="7">
        <v>2137390</v>
      </c>
      <c r="C37" s="7">
        <v>3207399</v>
      </c>
      <c r="D37" s="7">
        <f>B37/C37</f>
        <v>0.66639354816784568</v>
      </c>
      <c r="E37" s="7">
        <f>(D37+0.0455)/1.5266</f>
        <v>0.4663261811658887</v>
      </c>
      <c r="F37" s="7">
        <v>125</v>
      </c>
      <c r="G37" s="7">
        <f>E37*F37</f>
        <v>58.290772645736084</v>
      </c>
      <c r="H37" s="7">
        <v>79.2</v>
      </c>
      <c r="I37" s="7">
        <f>G37/H37</f>
        <v>0.73599460411282935</v>
      </c>
      <c r="J37" s="7"/>
      <c r="K37" s="7"/>
      <c r="L37" s="7"/>
    </row>
    <row r="38" spans="1:12" x14ac:dyDescent="0.25">
      <c r="A38" s="6" t="s">
        <v>24</v>
      </c>
      <c r="B38" s="7">
        <v>2036052</v>
      </c>
      <c r="C38" s="7">
        <v>3080256</v>
      </c>
      <c r="D38" s="7">
        <f>B38/C38</f>
        <v>0.66100090382098109</v>
      </c>
      <c r="E38" s="7">
        <f>(D38+0.0455)/1.5266</f>
        <v>0.46279372711973082</v>
      </c>
      <c r="F38" s="7">
        <v>125</v>
      </c>
      <c r="G38" s="7">
        <f>E38*F38</f>
        <v>57.849215889966352</v>
      </c>
      <c r="H38" s="7">
        <v>79.2</v>
      </c>
      <c r="I38" s="7">
        <f>G38/H38</f>
        <v>0.73041939255008015</v>
      </c>
      <c r="J38" s="7"/>
      <c r="K38" s="7"/>
      <c r="L38" s="7"/>
    </row>
    <row r="39" spans="1:12" x14ac:dyDescent="0.25">
      <c r="A39" s="6" t="s">
        <v>25</v>
      </c>
      <c r="B39" s="7">
        <v>1913036</v>
      </c>
      <c r="C39" s="7">
        <v>3447702</v>
      </c>
      <c r="D39" s="7">
        <f>B39/C39</f>
        <v>0.55487278192836853</v>
      </c>
      <c r="E39" s="7">
        <f>(D39+0.0455)/1.5266</f>
        <v>0.39327445429606217</v>
      </c>
      <c r="F39" s="7">
        <v>125</v>
      </c>
      <c r="G39" s="7">
        <f>E39*F39</f>
        <v>49.159306787007772</v>
      </c>
      <c r="H39" s="7">
        <v>79.2</v>
      </c>
      <c r="I39" s="7">
        <f>G39/H39</f>
        <v>0.62069831801777486</v>
      </c>
      <c r="J39" s="7">
        <f>AVERAGE(I37:I39)</f>
        <v>0.69570410489356149</v>
      </c>
      <c r="K39" s="7">
        <f>_xlfn.STDEV.S(I37:I39)</f>
        <v>6.5016703966244649E-2</v>
      </c>
      <c r="L39" s="7">
        <f>(K39/J39)*100</f>
        <v>9.3454535497087239</v>
      </c>
    </row>
  </sheetData>
  <mergeCells count="4">
    <mergeCell ref="A31:D31"/>
    <mergeCell ref="A1:D1"/>
    <mergeCell ref="A11:D11"/>
    <mergeCell ref="A21:D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workbookViewId="0">
      <selection activeCell="A14" sqref="A14:D14"/>
    </sheetView>
  </sheetViews>
  <sheetFormatPr defaultRowHeight="15" x14ac:dyDescent="0.25"/>
  <cols>
    <col min="1" max="1" width="32.5703125" customWidth="1"/>
    <col min="2" max="2" width="23.5703125" customWidth="1"/>
  </cols>
  <sheetData>
    <row r="2" spans="1:5" x14ac:dyDescent="0.25">
      <c r="E2" s="26"/>
    </row>
    <row r="3" spans="1:5" x14ac:dyDescent="0.25">
      <c r="A3" s="35" t="s">
        <v>44</v>
      </c>
      <c r="B3" s="35"/>
      <c r="C3" s="35"/>
      <c r="D3" s="35"/>
      <c r="E3" s="26"/>
    </row>
    <row r="4" spans="1:5" x14ac:dyDescent="0.25">
      <c r="A4" s="4" t="s">
        <v>46</v>
      </c>
      <c r="B4" s="4" t="s">
        <v>45</v>
      </c>
      <c r="C4" s="4" t="s">
        <v>33</v>
      </c>
      <c r="D4" s="4" t="s">
        <v>34</v>
      </c>
    </row>
    <row r="5" spans="1:5" x14ac:dyDescent="0.25">
      <c r="A5" s="4"/>
      <c r="B5" s="4"/>
      <c r="C5" s="4"/>
      <c r="D5" s="4"/>
    </row>
    <row r="6" spans="1:5" x14ac:dyDescent="0.25">
      <c r="A6" s="5" t="s">
        <v>47</v>
      </c>
      <c r="B6" s="25">
        <v>0.29330938055540218</v>
      </c>
      <c r="C6" s="17">
        <v>2.2249288791691111E-2</v>
      </c>
      <c r="D6" s="17">
        <v>7.5856042345323225</v>
      </c>
    </row>
    <row r="7" spans="1:5" x14ac:dyDescent="0.25">
      <c r="A7" s="5" t="s">
        <v>48</v>
      </c>
      <c r="B7" s="25">
        <v>0.16807105154677124</v>
      </c>
      <c r="C7" s="17">
        <v>4.0860863855226789E-3</v>
      </c>
      <c r="D7" s="17">
        <v>2.4311660740610006</v>
      </c>
    </row>
    <row r="14" spans="1:5" x14ac:dyDescent="0.25">
      <c r="A14" s="35" t="s">
        <v>43</v>
      </c>
      <c r="B14" s="35"/>
      <c r="C14" s="35"/>
      <c r="D14" s="35"/>
    </row>
    <row r="15" spans="1:5" x14ac:dyDescent="0.25">
      <c r="A15" s="4" t="s">
        <v>46</v>
      </c>
      <c r="B15" s="4" t="s">
        <v>32</v>
      </c>
      <c r="C15" s="4" t="s">
        <v>33</v>
      </c>
      <c r="D15" s="4" t="s">
        <v>34</v>
      </c>
    </row>
    <row r="16" spans="1:5" x14ac:dyDescent="0.25">
      <c r="A16" s="4"/>
      <c r="B16" s="4" t="s">
        <v>31</v>
      </c>
      <c r="C16" s="5"/>
      <c r="D16" s="5"/>
    </row>
    <row r="17" spans="1:4" x14ac:dyDescent="0.25">
      <c r="A17" s="5" t="s">
        <v>47</v>
      </c>
      <c r="B17" s="4">
        <v>0.75962376142414356</v>
      </c>
      <c r="C17" s="4">
        <v>1.0717050763086503E-2</v>
      </c>
      <c r="D17" s="4">
        <v>1.4108366940752566</v>
      </c>
    </row>
    <row r="18" spans="1:4" x14ac:dyDescent="0.25">
      <c r="A18" s="5" t="s">
        <v>48</v>
      </c>
      <c r="B18" s="4">
        <v>0.32273599456013818</v>
      </c>
      <c r="C18" s="4">
        <v>3.7076135748591738E-4</v>
      </c>
      <c r="D18" s="4">
        <v>0.11488069621463626</v>
      </c>
    </row>
  </sheetData>
  <mergeCells count="2">
    <mergeCell ref="A14:D14"/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Skylines HMW Stim List</vt:lpstr>
      <vt:lpstr>HMW stim</vt:lpstr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Candace R Guerrero</dc:creator>
  <cp:lastModifiedBy>Tanya S. Freedman</cp:lastModifiedBy>
  <dcterms:created xsi:type="dcterms:W3CDTF">2019-06-10T23:03:57Z</dcterms:created>
  <dcterms:modified xsi:type="dcterms:W3CDTF">2019-06-14T13:46:38Z</dcterms:modified>
</cp:coreProperties>
</file>