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28800" windowHeight="12450" activeTab="1"/>
  </bookViews>
  <sheets>
    <sheet name="Skyline LMW_nostim" sheetId="1" r:id="rId1"/>
    <sheet name="LMW no stim" sheetId="2" r:id="rId2"/>
    <sheet name="Results" sheetId="3" r:id="rId3"/>
  </sheets>
  <calcPr calcId="162913"/>
</workbook>
</file>

<file path=xl/calcChain.xml><?xml version="1.0" encoding="utf-8"?>
<calcChain xmlns="http://schemas.openxmlformats.org/spreadsheetml/2006/main">
  <c r="D3" i="2" l="1"/>
  <c r="E5" i="2" l="1"/>
  <c r="L16" i="2"/>
  <c r="L17" i="2"/>
  <c r="L18" i="2"/>
  <c r="J39" i="2"/>
  <c r="L39" i="2" s="1"/>
  <c r="D39" i="2"/>
  <c r="E39" i="2" s="1"/>
  <c r="G39" i="2" s="1"/>
  <c r="I39" i="2" s="1"/>
  <c r="D38" i="2"/>
  <c r="E38" i="2" s="1"/>
  <c r="G38" i="2" s="1"/>
  <c r="I38" i="2" s="1"/>
  <c r="D37" i="2"/>
  <c r="E37" i="2" s="1"/>
  <c r="G37" i="2" s="1"/>
  <c r="I37" i="2" s="1"/>
  <c r="K39" i="2" s="1"/>
  <c r="D35" i="2"/>
  <c r="E35" i="2" s="1"/>
  <c r="G35" i="2" s="1"/>
  <c r="I35" i="2" s="1"/>
  <c r="D34" i="2"/>
  <c r="E34" i="2" s="1"/>
  <c r="G34" i="2" s="1"/>
  <c r="I34" i="2" s="1"/>
  <c r="D33" i="2"/>
  <c r="E33" i="2" s="1"/>
  <c r="G33" i="2" s="1"/>
  <c r="I33" i="2" s="1"/>
  <c r="J35" i="2" s="1"/>
  <c r="D29" i="2"/>
  <c r="D28" i="2"/>
  <c r="D27" i="2"/>
  <c r="E29" i="2" s="1"/>
  <c r="D25" i="2"/>
  <c r="D24" i="2"/>
  <c r="D23" i="2"/>
  <c r="E25" i="2" s="1"/>
  <c r="D19" i="2"/>
  <c r="E19" i="2" s="1"/>
  <c r="G19" i="2" s="1"/>
  <c r="I19" i="2" s="1"/>
  <c r="K19" i="2" s="1"/>
  <c r="D18" i="2"/>
  <c r="E18" i="2" s="1"/>
  <c r="G18" i="2" s="1"/>
  <c r="I18" i="2" s="1"/>
  <c r="D17" i="2"/>
  <c r="E17" i="2" s="1"/>
  <c r="G17" i="2" s="1"/>
  <c r="I17" i="2" s="1"/>
  <c r="J19" i="2" s="1"/>
  <c r="D15" i="2"/>
  <c r="E15" i="2" s="1"/>
  <c r="G15" i="2" s="1"/>
  <c r="I15" i="2" s="1"/>
  <c r="D14" i="2"/>
  <c r="E14" i="2" s="1"/>
  <c r="G14" i="2" s="1"/>
  <c r="I14" i="2" s="1"/>
  <c r="D13" i="2"/>
  <c r="E13" i="2" s="1"/>
  <c r="G13" i="2" s="1"/>
  <c r="I13" i="2" s="1"/>
  <c r="K15" i="2" s="1"/>
  <c r="D9" i="2"/>
  <c r="D8" i="2"/>
  <c r="D7" i="2"/>
  <c r="E9" i="2" s="1"/>
  <c r="D5" i="2"/>
  <c r="D4" i="2"/>
  <c r="D45" i="1"/>
  <c r="E45" i="1" s="1"/>
  <c r="G45" i="1" s="1"/>
  <c r="I45" i="1" s="1"/>
  <c r="D26" i="1"/>
  <c r="E26" i="1" s="1"/>
  <c r="G26" i="1" s="1"/>
  <c r="I26" i="1" s="1"/>
  <c r="D27" i="1"/>
  <c r="D29" i="1"/>
  <c r="E29" i="1" s="1"/>
  <c r="G29" i="1" s="1"/>
  <c r="I29" i="1" s="1"/>
  <c r="D30" i="1"/>
  <c r="E30" i="1" s="1"/>
  <c r="G30" i="1" s="1"/>
  <c r="I30" i="1" s="1"/>
  <c r="D31" i="1"/>
  <c r="D25" i="1"/>
  <c r="E25" i="1" s="1"/>
  <c r="G25" i="1" s="1"/>
  <c r="I25" i="1" s="1"/>
  <c r="D15" i="1"/>
  <c r="D16" i="1"/>
  <c r="D17" i="1"/>
  <c r="D19" i="1"/>
  <c r="D20" i="1"/>
  <c r="D21" i="1"/>
  <c r="E27" i="1"/>
  <c r="G27" i="1"/>
  <c r="I27" i="1" s="1"/>
  <c r="E31" i="1"/>
  <c r="G31" i="1" s="1"/>
  <c r="I31" i="1" s="1"/>
  <c r="D35" i="1"/>
  <c r="D36" i="1"/>
  <c r="D37" i="1"/>
  <c r="D39" i="1"/>
  <c r="D40" i="1"/>
  <c r="D41" i="1"/>
  <c r="D46" i="1"/>
  <c r="E46" i="1"/>
  <c r="G46" i="1" s="1"/>
  <c r="I46" i="1" s="1"/>
  <c r="D47" i="1"/>
  <c r="E47" i="1"/>
  <c r="G47" i="1" s="1"/>
  <c r="I47" i="1" s="1"/>
  <c r="D49" i="1"/>
  <c r="E49" i="1"/>
  <c r="G49" i="1" s="1"/>
  <c r="I49" i="1" s="1"/>
  <c r="D50" i="1"/>
  <c r="E50" i="1" s="1"/>
  <c r="G50" i="1" s="1"/>
  <c r="I50" i="1" s="1"/>
  <c r="D51" i="1"/>
  <c r="E51" i="1"/>
  <c r="G51" i="1" s="1"/>
  <c r="I51" i="1" s="1"/>
  <c r="L19" i="2" l="1"/>
  <c r="J15" i="2"/>
  <c r="L15" i="2" s="1"/>
  <c r="K35" i="2"/>
  <c r="L35" i="2" s="1"/>
</calcChain>
</file>

<file path=xl/sharedStrings.xml><?xml version="1.0" encoding="utf-8"?>
<sst xmlns="http://schemas.openxmlformats.org/spreadsheetml/2006/main" count="152" uniqueCount="54">
  <si>
    <t>Peptide Modified Sequence</t>
  </si>
  <si>
    <t>light Precursor Mz</t>
  </si>
  <si>
    <t>light nostim_LMW_0529_01 Total Area</t>
  </si>
  <si>
    <t>light nostim_LMW_0529_rep02 Total Area</t>
  </si>
  <si>
    <t>light nostim_LMW_0529_rep03 Total Area</t>
  </si>
  <si>
    <t>light nostim_LMW_0531_rep01 Total Area</t>
  </si>
  <si>
    <t>light nostim_LMW_0531_rep02 Total Area</t>
  </si>
  <si>
    <t>light nostim_LMW_0531_rep03 Total Area</t>
  </si>
  <si>
    <t>heavy Precursor Mz</t>
  </si>
  <si>
    <t>heavy nostim_LMW_0529_01 Total Area</t>
  </si>
  <si>
    <t>heavy nostim_LMW_0529_rep02 Total Area</t>
  </si>
  <si>
    <t>heavy nostim_LMW_0529_rep03 Total Area</t>
  </si>
  <si>
    <t>heavy nostim_LMW_0531_rep01 Total Area</t>
  </si>
  <si>
    <t>heavy nostim_LMW_0531_rep02 Total Area</t>
  </si>
  <si>
    <t>heavy nostim_LMW_0531_rep03 Total Area</t>
  </si>
  <si>
    <t>TIYVRDPTSNK</t>
  </si>
  <si>
    <t>T[+80]IYVRDPTSNK</t>
  </si>
  <si>
    <t>TIY[+80]VRDPTSNK</t>
  </si>
  <si>
    <t>TIYVRDPT[+80]SNK</t>
  </si>
  <si>
    <t>TIYVRDPTS[+80]NK</t>
  </si>
  <si>
    <t>fmol</t>
  </si>
  <si>
    <t xml:space="preserve">fmol </t>
  </si>
  <si>
    <t>Calibration Correction</t>
  </si>
  <si>
    <t>Peak Area Ratio (pY32/pY32*)</t>
  </si>
  <si>
    <t>TIY[+80]VRDP(C13N15)TSNK (690.336 m/z)</t>
  </si>
  <si>
    <t>TIY[+80]VRDPTSNK (687.3267 m/z)</t>
  </si>
  <si>
    <r>
      <t>pY32 (fmol)/Lyn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g)</t>
    </r>
  </si>
  <si>
    <r>
      <t>Amount Protein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g)</t>
    </r>
  </si>
  <si>
    <t>Amount pY32</t>
  </si>
  <si>
    <t>Amount pY32* Spiked</t>
  </si>
  <si>
    <t>Peak Area Ratio of 3+ Charge State  of pY32 to labeled pY32</t>
  </si>
  <si>
    <t>Peak Area Ratio (pY32/unmod Y32)</t>
  </si>
  <si>
    <t>TIYVRDPTSNK (647.3435 m/z)</t>
  </si>
  <si>
    <t>3+ charge state</t>
  </si>
  <si>
    <t>Peak Area Ratio of 3+ Charge State of pY32 to unmodified Y32</t>
  </si>
  <si>
    <t>Peak Area Ratio of 2+ charge state of pY32 to labeled pY32*</t>
  </si>
  <si>
    <t>2+ charge state</t>
  </si>
  <si>
    <t>Peak Area Ratio of 2+  charge state of pY32 to unmodified Y32</t>
  </si>
  <si>
    <t>Average</t>
  </si>
  <si>
    <t>STD</t>
  </si>
  <si>
    <t>%CV</t>
  </si>
  <si>
    <t xml:space="preserve">light no stim_LMW_0529_01 </t>
  </si>
  <si>
    <t xml:space="preserve">light no stim_LMW_0529_rep02 </t>
  </si>
  <si>
    <t xml:space="preserve">light no stim_LMW_0531_rep01 </t>
  </si>
  <si>
    <t>light no stim_LMW_0531_rep02</t>
  </si>
  <si>
    <t>light no stim_LMW_0531_rep03</t>
  </si>
  <si>
    <t xml:space="preserve">light no stim_LMW_0529_rep03 </t>
  </si>
  <si>
    <t>CVs are higher but that is because there is not much pY32 in the sample</t>
  </si>
  <si>
    <t>calibration Correction</t>
  </si>
  <si>
    <t xml:space="preserve">This would require a whole new kind of calibration curve. If we can we should stick to comparing pY32/pY32*. </t>
  </si>
  <si>
    <t>Average of 3 technical replicates</t>
  </si>
  <si>
    <t>pY32 vs pY32* LMW Unstimulated</t>
  </si>
  <si>
    <t>Unstimulated LMW 0529</t>
  </si>
  <si>
    <t>Unstimulated LMW 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</si>
</sst>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ymbol"/>
      <family val="1"/>
      <charset val="2"/>
    </font>
    <font>
      <sz val="14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10" xfId="0" applyBorder="1" applyAlignment="1">
      <alignment horizontal="center"/>
    </xf>
    <xf numFmtId="0" fontId="0" fillId="0" borderId="10" xfId="0" applyBorder="1" applyAlignment="1"/>
    <xf numFmtId="0" fontId="0" fillId="0" borderId="0" xfId="0" applyAlignment="1"/>
    <xf numFmtId="0" fontId="0" fillId="33" borderId="0" xfId="0" applyFill="1"/>
    <xf numFmtId="0" fontId="0" fillId="0" borderId="10" xfId="0" applyBorder="1"/>
    <xf numFmtId="0" fontId="0" fillId="0" borderId="10" xfId="0" applyFill="1" applyBorder="1" applyAlignment="1">
      <alignment horizontal="center"/>
    </xf>
    <xf numFmtId="0" fontId="0" fillId="33" borderId="10" xfId="0" applyFill="1" applyBorder="1" applyAlignment="1"/>
    <xf numFmtId="0" fontId="0" fillId="33" borderId="10" xfId="0" applyFill="1" applyBorder="1" applyAlignment="1">
      <alignment horizontal="center"/>
    </xf>
    <xf numFmtId="0" fontId="0" fillId="33" borderId="10" xfId="0" applyFill="1" applyBorder="1"/>
    <xf numFmtId="0" fontId="0" fillId="34" borderId="10" xfId="0" applyFill="1" applyBorder="1" applyAlignment="1"/>
    <xf numFmtId="0" fontId="0" fillId="34" borderId="10" xfId="0" applyFill="1" applyBorder="1"/>
    <xf numFmtId="0" fontId="0" fillId="34" borderId="10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0" fontId="19" fillId="0" borderId="10" xfId="0" applyFont="1" applyBorder="1" applyAlignment="1">
      <alignment horizontal="left"/>
    </xf>
    <xf numFmtId="0" fontId="19" fillId="0" borderId="10" xfId="0" applyFont="1" applyBorder="1" applyAlignment="1"/>
    <xf numFmtId="0" fontId="0" fillId="0" borderId="0" xfId="0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selection activeCell="A45" sqref="A45:A51"/>
    </sheetView>
  </sheetViews>
  <sheetFormatPr defaultRowHeight="15" x14ac:dyDescent="0.25"/>
  <cols>
    <col min="1" max="1" width="48.85546875" customWidth="1"/>
    <col min="2" max="2" width="32.7109375" customWidth="1"/>
    <col min="3" max="3" width="42.28515625" customWidth="1"/>
    <col min="4" max="4" width="35.85546875" customWidth="1"/>
    <col min="5" max="5" width="22.85546875" customWidth="1"/>
    <col min="6" max="6" width="27.42578125" customWidth="1"/>
    <col min="7" max="7" width="38.42578125" bestFit="1" customWidth="1"/>
    <col min="8" max="8" width="27.140625" customWidth="1"/>
    <col min="9" max="9" width="21.710937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15</v>
      </c>
      <c r="B2">
        <v>647.34350900000004</v>
      </c>
      <c r="C2">
        <v>57962792</v>
      </c>
      <c r="D2">
        <v>54950784</v>
      </c>
      <c r="E2">
        <v>62020832</v>
      </c>
      <c r="F2">
        <v>107461448</v>
      </c>
      <c r="G2">
        <v>113416160</v>
      </c>
      <c r="H2">
        <v>130482312</v>
      </c>
      <c r="I2" t="e">
        <v>#N/A</v>
      </c>
      <c r="J2" t="e">
        <v>#N/A</v>
      </c>
      <c r="K2" t="e">
        <v>#N/A</v>
      </c>
      <c r="L2" t="e">
        <v>#N/A</v>
      </c>
      <c r="M2" t="e">
        <v>#N/A</v>
      </c>
      <c r="N2" t="e">
        <v>#N/A</v>
      </c>
      <c r="O2" t="e">
        <v>#N/A</v>
      </c>
    </row>
    <row r="3" spans="1:15" x14ac:dyDescent="0.25">
      <c r="A3" t="s">
        <v>15</v>
      </c>
      <c r="B3">
        <v>431.898098</v>
      </c>
      <c r="C3">
        <v>171646272</v>
      </c>
      <c r="D3">
        <v>183072112</v>
      </c>
      <c r="E3">
        <v>173432816</v>
      </c>
      <c r="F3">
        <v>338593600</v>
      </c>
      <c r="G3">
        <v>288145600</v>
      </c>
      <c r="H3">
        <v>312568736</v>
      </c>
      <c r="I3" t="e">
        <v>#N/A</v>
      </c>
      <c r="J3" t="e">
        <v>#N/A</v>
      </c>
      <c r="K3" t="e">
        <v>#N/A</v>
      </c>
      <c r="L3" t="e">
        <v>#N/A</v>
      </c>
      <c r="M3" t="e">
        <v>#N/A</v>
      </c>
      <c r="N3" t="e">
        <v>#N/A</v>
      </c>
      <c r="O3" t="e">
        <v>#N/A</v>
      </c>
    </row>
    <row r="4" spans="1:15" x14ac:dyDescent="0.25">
      <c r="A4" t="s">
        <v>16</v>
      </c>
      <c r="B4">
        <v>687.32667400000003</v>
      </c>
      <c r="C4">
        <v>325772</v>
      </c>
      <c r="D4">
        <v>334472</v>
      </c>
      <c r="E4">
        <v>241906</v>
      </c>
      <c r="F4">
        <v>387510</v>
      </c>
      <c r="G4">
        <v>359836</v>
      </c>
      <c r="H4">
        <v>464066</v>
      </c>
      <c r="I4" t="e">
        <v>#N/A</v>
      </c>
      <c r="J4" t="e">
        <v>#N/A</v>
      </c>
      <c r="K4" t="e">
        <v>#N/A</v>
      </c>
      <c r="L4" t="e">
        <v>#N/A</v>
      </c>
      <c r="M4" t="e">
        <v>#N/A</v>
      </c>
      <c r="N4" t="e">
        <v>#N/A</v>
      </c>
      <c r="O4" t="e">
        <v>#N/A</v>
      </c>
    </row>
    <row r="5" spans="1:15" x14ac:dyDescent="0.25">
      <c r="A5" s="4" t="s">
        <v>17</v>
      </c>
      <c r="B5">
        <v>687.32667400000003</v>
      </c>
      <c r="C5">
        <v>360541</v>
      </c>
      <c r="D5">
        <v>360920</v>
      </c>
      <c r="E5">
        <v>239660</v>
      </c>
      <c r="F5">
        <v>418614</v>
      </c>
      <c r="G5">
        <v>430910</v>
      </c>
      <c r="H5">
        <v>533968</v>
      </c>
      <c r="I5">
        <v>690.33357899999999</v>
      </c>
      <c r="J5">
        <v>5833694</v>
      </c>
      <c r="K5">
        <v>6148427</v>
      </c>
      <c r="L5">
        <v>6322991</v>
      </c>
      <c r="M5">
        <v>12632571</v>
      </c>
      <c r="N5">
        <v>13494306</v>
      </c>
      <c r="O5">
        <v>13719699</v>
      </c>
    </row>
    <row r="6" spans="1:15" x14ac:dyDescent="0.25">
      <c r="A6" s="4" t="s">
        <v>17</v>
      </c>
      <c r="B6">
        <v>458.553541</v>
      </c>
      <c r="C6">
        <v>168713</v>
      </c>
      <c r="D6">
        <v>176364</v>
      </c>
      <c r="E6">
        <v>122538</v>
      </c>
      <c r="F6">
        <v>375340</v>
      </c>
      <c r="G6">
        <v>169590</v>
      </c>
      <c r="H6">
        <v>346111</v>
      </c>
      <c r="I6">
        <v>460.55814400000003</v>
      </c>
      <c r="J6">
        <v>1122396</v>
      </c>
      <c r="K6">
        <v>1388903</v>
      </c>
      <c r="L6">
        <v>1390753</v>
      </c>
      <c r="M6">
        <v>2019139</v>
      </c>
      <c r="N6">
        <v>3091586</v>
      </c>
      <c r="O6">
        <v>4000056</v>
      </c>
    </row>
    <row r="7" spans="1:15" x14ac:dyDescent="0.25">
      <c r="A7" t="s">
        <v>18</v>
      </c>
      <c r="B7">
        <v>687.32667400000003</v>
      </c>
      <c r="C7">
        <v>0</v>
      </c>
      <c r="D7">
        <v>128339</v>
      </c>
      <c r="E7">
        <v>0</v>
      </c>
      <c r="F7">
        <v>387075</v>
      </c>
      <c r="G7">
        <v>373689</v>
      </c>
      <c r="H7">
        <v>279606</v>
      </c>
      <c r="I7" t="e">
        <v>#N/A</v>
      </c>
      <c r="J7" t="e">
        <v>#N/A</v>
      </c>
      <c r="K7" t="e">
        <v>#N/A</v>
      </c>
      <c r="L7" t="e">
        <v>#N/A</v>
      </c>
      <c r="M7" t="e">
        <v>#N/A</v>
      </c>
      <c r="N7" t="e">
        <v>#N/A</v>
      </c>
      <c r="O7" t="e">
        <v>#N/A</v>
      </c>
    </row>
    <row r="8" spans="1:15" x14ac:dyDescent="0.25">
      <c r="A8" t="s">
        <v>18</v>
      </c>
      <c r="B8">
        <v>458.553541</v>
      </c>
      <c r="C8">
        <v>23608</v>
      </c>
      <c r="D8">
        <v>0</v>
      </c>
      <c r="E8">
        <v>10805</v>
      </c>
      <c r="F8">
        <v>10151</v>
      </c>
      <c r="G8">
        <v>0</v>
      </c>
      <c r="H8">
        <v>0</v>
      </c>
      <c r="I8" t="e">
        <v>#N/A</v>
      </c>
      <c r="J8" t="e">
        <v>#N/A</v>
      </c>
      <c r="K8" t="e">
        <v>#N/A</v>
      </c>
      <c r="L8" t="e">
        <v>#N/A</v>
      </c>
      <c r="M8" t="e">
        <v>#N/A</v>
      </c>
      <c r="N8" t="e">
        <v>#N/A</v>
      </c>
      <c r="O8" t="e">
        <v>#N/A</v>
      </c>
    </row>
    <row r="9" spans="1:15" x14ac:dyDescent="0.25">
      <c r="A9" t="s">
        <v>19</v>
      </c>
      <c r="B9">
        <v>687.32667400000003</v>
      </c>
      <c r="C9">
        <v>41980</v>
      </c>
      <c r="D9">
        <v>128259</v>
      </c>
      <c r="E9">
        <v>134690</v>
      </c>
      <c r="F9">
        <v>387087</v>
      </c>
      <c r="G9">
        <v>10355</v>
      </c>
      <c r="H9">
        <v>279274</v>
      </c>
      <c r="I9" t="e">
        <v>#N/A</v>
      </c>
      <c r="J9" t="e">
        <v>#N/A</v>
      </c>
      <c r="K9" t="e">
        <v>#N/A</v>
      </c>
      <c r="L9" t="e">
        <v>#N/A</v>
      </c>
      <c r="M9" t="e">
        <v>#N/A</v>
      </c>
      <c r="N9" t="e">
        <v>#N/A</v>
      </c>
      <c r="O9" t="e">
        <v>#N/A</v>
      </c>
    </row>
    <row r="13" spans="1:15" ht="18.75" x14ac:dyDescent="0.3">
      <c r="A13" s="15" t="s">
        <v>37</v>
      </c>
      <c r="B13" s="15"/>
      <c r="C13" s="15"/>
      <c r="D13" s="15"/>
      <c r="E13" s="15"/>
      <c r="F13" s="15"/>
      <c r="G13" s="15"/>
      <c r="H13" s="15"/>
      <c r="I13" s="15"/>
    </row>
    <row r="14" spans="1:15" x14ac:dyDescent="0.25">
      <c r="A14" s="2" t="s">
        <v>36</v>
      </c>
      <c r="B14" s="1" t="s">
        <v>32</v>
      </c>
      <c r="C14" s="1" t="s">
        <v>25</v>
      </c>
      <c r="D14" s="1" t="s">
        <v>31</v>
      </c>
      <c r="E14" s="2"/>
      <c r="F14" s="2"/>
      <c r="G14" s="2"/>
      <c r="H14" s="2"/>
      <c r="I14" s="2"/>
    </row>
    <row r="15" spans="1:15" x14ac:dyDescent="0.25">
      <c r="A15" s="10" t="s">
        <v>41</v>
      </c>
      <c r="B15" s="1">
        <v>57962792</v>
      </c>
      <c r="C15" s="1">
        <v>360541</v>
      </c>
      <c r="D15" s="1">
        <f>C15/B15</f>
        <v>6.2202145127860644E-3</v>
      </c>
      <c r="E15" s="2"/>
      <c r="F15" s="2"/>
      <c r="G15" s="2"/>
      <c r="H15" s="2"/>
      <c r="I15" s="2"/>
    </row>
    <row r="16" spans="1:15" x14ac:dyDescent="0.25">
      <c r="A16" s="10" t="s">
        <v>42</v>
      </c>
      <c r="B16" s="1">
        <v>54950784</v>
      </c>
      <c r="C16" s="1">
        <v>360920</v>
      </c>
      <c r="D16" s="1">
        <f>C16/B16</f>
        <v>6.5680591563534382E-3</v>
      </c>
      <c r="E16" s="2"/>
      <c r="F16" s="2"/>
      <c r="G16" s="2"/>
      <c r="H16" s="2"/>
      <c r="I16" s="2"/>
    </row>
    <row r="17" spans="1:9" x14ac:dyDescent="0.25">
      <c r="A17" s="10" t="s">
        <v>46</v>
      </c>
      <c r="B17" s="1">
        <v>62020832</v>
      </c>
      <c r="C17" s="1">
        <v>239660</v>
      </c>
      <c r="D17" s="1">
        <f>C17/B17</f>
        <v>3.8641855046381837E-3</v>
      </c>
      <c r="E17" s="2"/>
      <c r="F17" s="2"/>
      <c r="G17" s="2"/>
      <c r="H17" s="2"/>
      <c r="I17" s="2"/>
    </row>
    <row r="18" spans="1:9" x14ac:dyDescent="0.25">
      <c r="A18" s="10"/>
      <c r="B18" s="1"/>
      <c r="C18" s="1"/>
      <c r="D18" s="1"/>
      <c r="E18" s="2"/>
      <c r="F18" s="2"/>
      <c r="G18" s="2"/>
      <c r="H18" s="2"/>
      <c r="I18" s="2"/>
    </row>
    <row r="19" spans="1:9" x14ac:dyDescent="0.25">
      <c r="A19" s="10" t="s">
        <v>43</v>
      </c>
      <c r="B19" s="1">
        <v>107461448</v>
      </c>
      <c r="C19" s="1">
        <v>418614</v>
      </c>
      <c r="D19" s="1">
        <f>C19/B19</f>
        <v>3.8954807309129129E-3</v>
      </c>
      <c r="E19" s="2"/>
      <c r="F19" s="2"/>
      <c r="G19" s="2"/>
      <c r="H19" s="2"/>
      <c r="I19" s="2"/>
    </row>
    <row r="20" spans="1:9" x14ac:dyDescent="0.25">
      <c r="A20" s="10" t="s">
        <v>44</v>
      </c>
      <c r="B20" s="1">
        <v>113416160</v>
      </c>
      <c r="C20" s="1">
        <v>430910</v>
      </c>
      <c r="D20" s="1">
        <f>C20/B20</f>
        <v>3.7993703895458988E-3</v>
      </c>
      <c r="E20" s="2"/>
      <c r="F20" s="2"/>
      <c r="G20" s="2"/>
      <c r="H20" s="2"/>
      <c r="I20" s="2"/>
    </row>
    <row r="21" spans="1:9" x14ac:dyDescent="0.25">
      <c r="A21" s="10" t="s">
        <v>45</v>
      </c>
      <c r="B21" s="1">
        <v>130482312</v>
      </c>
      <c r="C21" s="1">
        <v>533968</v>
      </c>
      <c r="D21" s="1">
        <f>C21/B21</f>
        <v>4.0922634785931751E-3</v>
      </c>
      <c r="E21" s="2"/>
      <c r="F21" s="2"/>
      <c r="G21" s="2"/>
      <c r="H21" s="2"/>
      <c r="I21" s="2"/>
    </row>
    <row r="22" spans="1:9" x14ac:dyDescent="0.25">
      <c r="A22" s="2"/>
      <c r="B22" s="1"/>
      <c r="C22" s="1"/>
      <c r="D22" s="1"/>
      <c r="E22" s="2"/>
      <c r="F22" s="2"/>
      <c r="G22" s="2"/>
      <c r="H22" s="2"/>
      <c r="I22" s="2"/>
    </row>
    <row r="23" spans="1:9" ht="18.75" x14ac:dyDescent="0.3">
      <c r="A23" s="15" t="s">
        <v>35</v>
      </c>
      <c r="B23" s="15"/>
      <c r="C23" s="15"/>
      <c r="D23" s="15"/>
      <c r="E23" s="1"/>
      <c r="F23" s="1" t="s">
        <v>29</v>
      </c>
      <c r="G23" s="1" t="s">
        <v>28</v>
      </c>
      <c r="H23" s="1" t="s">
        <v>27</v>
      </c>
      <c r="I23" s="1" t="s">
        <v>26</v>
      </c>
    </row>
    <row r="24" spans="1:9" x14ac:dyDescent="0.25">
      <c r="A24" s="2"/>
      <c r="B24" s="1" t="s">
        <v>25</v>
      </c>
      <c r="C24" s="1" t="s">
        <v>24</v>
      </c>
      <c r="D24" s="1" t="s">
        <v>23</v>
      </c>
      <c r="E24" s="1" t="s">
        <v>22</v>
      </c>
      <c r="F24" s="1" t="s">
        <v>21</v>
      </c>
      <c r="G24" s="1" t="s">
        <v>20</v>
      </c>
      <c r="H24" s="1"/>
      <c r="I24" s="1"/>
    </row>
    <row r="25" spans="1:9" x14ac:dyDescent="0.25">
      <c r="A25" s="10" t="s">
        <v>41</v>
      </c>
      <c r="B25" s="1">
        <v>360541</v>
      </c>
      <c r="C25" s="1">
        <v>5833694</v>
      </c>
      <c r="D25" s="1">
        <f>B25/C25</f>
        <v>6.180320736740734E-2</v>
      </c>
      <c r="E25" s="1">
        <f>(D25+0.0455)/1.5266</f>
        <v>7.0289013079658944E-2</v>
      </c>
      <c r="F25" s="1">
        <v>125</v>
      </c>
      <c r="G25" s="1">
        <f>E25*F25</f>
        <v>8.7861266349573679</v>
      </c>
      <c r="H25" s="1">
        <v>19.8</v>
      </c>
      <c r="I25" s="1">
        <f>G25/H25</f>
        <v>0.44374376944229127</v>
      </c>
    </row>
    <row r="26" spans="1:9" x14ac:dyDescent="0.25">
      <c r="A26" s="10" t="s">
        <v>42</v>
      </c>
      <c r="B26" s="1">
        <v>360920</v>
      </c>
      <c r="C26" s="1">
        <v>6148427</v>
      </c>
      <c r="D26" s="1">
        <f t="shared" ref="D26:D31" si="0">B26/C26</f>
        <v>5.8701193004324519E-2</v>
      </c>
      <c r="E26" s="1">
        <f>(D26+0.0455)/1.5266</f>
        <v>6.8257037209697696E-2</v>
      </c>
      <c r="F26" s="1">
        <v>125</v>
      </c>
      <c r="G26" s="1">
        <f>E26*F26</f>
        <v>8.5321296512122125</v>
      </c>
      <c r="H26" s="1">
        <v>19.8</v>
      </c>
      <c r="I26" s="1">
        <f>G26/H26</f>
        <v>0.4309156389501117</v>
      </c>
    </row>
    <row r="27" spans="1:9" x14ac:dyDescent="0.25">
      <c r="A27" s="10" t="s">
        <v>46</v>
      </c>
      <c r="B27" s="1">
        <v>239660</v>
      </c>
      <c r="C27" s="1">
        <v>6322991</v>
      </c>
      <c r="D27" s="1">
        <f t="shared" si="0"/>
        <v>3.7902948145901207E-2</v>
      </c>
      <c r="E27" s="1">
        <f>(D27+0.0455)/1.5266</f>
        <v>5.4633137787174907E-2</v>
      </c>
      <c r="F27" s="1">
        <v>125</v>
      </c>
      <c r="G27" s="1">
        <f>E27*F27</f>
        <v>6.8291422233968637</v>
      </c>
      <c r="H27" s="1">
        <v>19.8</v>
      </c>
      <c r="I27" s="1">
        <f>G27/H27</f>
        <v>0.34490617289883146</v>
      </c>
    </row>
    <row r="28" spans="1:9" x14ac:dyDescent="0.25">
      <c r="A28" s="10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0" t="s">
        <v>43</v>
      </c>
      <c r="B29" s="1">
        <v>418614</v>
      </c>
      <c r="C29" s="1">
        <v>12632571</v>
      </c>
      <c r="D29" s="1">
        <f t="shared" si="0"/>
        <v>3.3137672450049956E-2</v>
      </c>
      <c r="E29" s="1">
        <f>(D29+0.0455)/1.5266</f>
        <v>5.151164185120527E-2</v>
      </c>
      <c r="F29" s="1">
        <v>125</v>
      </c>
      <c r="G29" s="1">
        <f>E29*F29</f>
        <v>6.4389552314006586</v>
      </c>
      <c r="H29" s="1">
        <v>79.72</v>
      </c>
      <c r="I29" s="1">
        <f>G29/H29</f>
        <v>8.0769634111899885E-2</v>
      </c>
    </row>
    <row r="30" spans="1:9" x14ac:dyDescent="0.25">
      <c r="A30" s="10" t="s">
        <v>44</v>
      </c>
      <c r="B30" s="1">
        <v>430910</v>
      </c>
      <c r="C30" s="1">
        <v>13494306</v>
      </c>
      <c r="D30" s="1">
        <f t="shared" si="0"/>
        <v>3.1932727774218253E-2</v>
      </c>
      <c r="E30" s="1">
        <f>(D30+0.0455)/1.5266</f>
        <v>5.0722342312471018E-2</v>
      </c>
      <c r="F30" s="1">
        <v>125</v>
      </c>
      <c r="G30" s="1">
        <f>E30*F30</f>
        <v>6.3402927890588776</v>
      </c>
      <c r="H30" s="1">
        <v>79.72</v>
      </c>
      <c r="I30" s="1">
        <f>G30/H30</f>
        <v>7.9532021940026065E-2</v>
      </c>
    </row>
    <row r="31" spans="1:9" x14ac:dyDescent="0.25">
      <c r="A31" s="10" t="s">
        <v>45</v>
      </c>
      <c r="B31" s="1">
        <v>533968</v>
      </c>
      <c r="C31" s="1">
        <v>13719699</v>
      </c>
      <c r="D31" s="1">
        <f t="shared" si="0"/>
        <v>3.8919804290167011E-2</v>
      </c>
      <c r="E31" s="1">
        <f>(D31+0.0455)/1.5266</f>
        <v>5.5299229850757907E-2</v>
      </c>
      <c r="F31" s="1">
        <v>125</v>
      </c>
      <c r="G31" s="1">
        <f>E31*F31</f>
        <v>6.912403731344738</v>
      </c>
      <c r="H31" s="1">
        <v>79.72</v>
      </c>
      <c r="I31" s="1">
        <f>G31/H31</f>
        <v>8.6708526484505E-2</v>
      </c>
    </row>
    <row r="32" spans="1:9" x14ac:dyDescent="0.25">
      <c r="A32" s="3"/>
      <c r="B32" s="3"/>
      <c r="C32" s="3"/>
      <c r="D32" s="3"/>
      <c r="E32" s="3"/>
      <c r="F32" s="3"/>
      <c r="G32" s="3"/>
      <c r="H32" s="3"/>
      <c r="I32" s="3"/>
    </row>
    <row r="33" spans="1:9" ht="18.75" x14ac:dyDescent="0.3">
      <c r="A33" s="16" t="s">
        <v>34</v>
      </c>
      <c r="B33" s="16"/>
      <c r="C33" s="16"/>
      <c r="D33" s="16"/>
      <c r="E33" s="16"/>
      <c r="F33" s="16"/>
      <c r="G33" s="16"/>
      <c r="H33" s="16"/>
      <c r="I33" s="16"/>
    </row>
    <row r="34" spans="1:9" x14ac:dyDescent="0.25">
      <c r="A34" s="2" t="s">
        <v>33</v>
      </c>
      <c r="B34" s="1" t="s">
        <v>32</v>
      </c>
      <c r="C34" s="1" t="s">
        <v>25</v>
      </c>
      <c r="D34" s="1" t="s">
        <v>31</v>
      </c>
      <c r="E34" s="2"/>
      <c r="F34" s="2"/>
      <c r="G34" s="2"/>
      <c r="H34" s="2"/>
      <c r="I34" s="2"/>
    </row>
    <row r="35" spans="1:9" x14ac:dyDescent="0.25">
      <c r="A35" s="10" t="s">
        <v>41</v>
      </c>
      <c r="B35" s="1">
        <v>171646272</v>
      </c>
      <c r="C35" s="1">
        <v>168713</v>
      </c>
      <c r="D35" s="1">
        <f>C35/B35</f>
        <v>9.8291094839508082E-4</v>
      </c>
      <c r="E35" s="1"/>
      <c r="F35" s="1"/>
      <c r="G35" s="2"/>
      <c r="H35" s="2"/>
      <c r="I35" s="2"/>
    </row>
    <row r="36" spans="1:9" x14ac:dyDescent="0.25">
      <c r="A36" s="10" t="s">
        <v>42</v>
      </c>
      <c r="B36" s="1">
        <v>183072112</v>
      </c>
      <c r="C36" s="1">
        <v>176364</v>
      </c>
      <c r="D36" s="1">
        <f>C36/B36</f>
        <v>9.6335808918837401E-4</v>
      </c>
      <c r="E36" s="1"/>
      <c r="F36" s="1"/>
      <c r="G36" s="2"/>
      <c r="H36" s="2"/>
      <c r="I36" s="2"/>
    </row>
    <row r="37" spans="1:9" x14ac:dyDescent="0.25">
      <c r="A37" s="10" t="s">
        <v>46</v>
      </c>
      <c r="B37" s="1">
        <v>173432816</v>
      </c>
      <c r="C37" s="1">
        <v>122538</v>
      </c>
      <c r="D37" s="1">
        <f>C37/B37</f>
        <v>7.0654448694415484E-4</v>
      </c>
      <c r="E37" s="1"/>
      <c r="F37" s="1"/>
      <c r="G37" s="2"/>
      <c r="H37" s="2"/>
      <c r="I37" s="2"/>
    </row>
    <row r="38" spans="1:9" x14ac:dyDescent="0.25">
      <c r="A38" s="10"/>
      <c r="B38" s="1"/>
      <c r="C38" s="1"/>
      <c r="D38" s="1"/>
      <c r="E38" s="1"/>
      <c r="F38" s="1"/>
      <c r="G38" s="2"/>
      <c r="H38" s="2"/>
      <c r="I38" s="2"/>
    </row>
    <row r="39" spans="1:9" x14ac:dyDescent="0.25">
      <c r="A39" s="10" t="s">
        <v>43</v>
      </c>
      <c r="B39" s="1">
        <v>338593600</v>
      </c>
      <c r="C39" s="1">
        <v>375340</v>
      </c>
      <c r="D39" s="1">
        <f>C39/B39</f>
        <v>1.1085265639988471E-3</v>
      </c>
      <c r="E39" s="1"/>
      <c r="F39" s="1"/>
      <c r="G39" s="2"/>
      <c r="H39" s="2"/>
      <c r="I39" s="2"/>
    </row>
    <row r="40" spans="1:9" x14ac:dyDescent="0.25">
      <c r="A40" s="10" t="s">
        <v>44</v>
      </c>
      <c r="B40" s="1">
        <v>288145600</v>
      </c>
      <c r="C40" s="1">
        <v>169590</v>
      </c>
      <c r="D40" s="1">
        <f>C40/B40</f>
        <v>5.8855661859837528E-4</v>
      </c>
      <c r="E40" s="1"/>
      <c r="F40" s="1"/>
      <c r="G40" s="2"/>
      <c r="H40" s="2"/>
      <c r="I40" s="2"/>
    </row>
    <row r="41" spans="1:9" x14ac:dyDescent="0.25">
      <c r="A41" s="10" t="s">
        <v>45</v>
      </c>
      <c r="B41" s="1">
        <v>312568736</v>
      </c>
      <c r="C41" s="1">
        <v>346111</v>
      </c>
      <c r="D41" s="1">
        <f>C41/B41</f>
        <v>1.1073116410465313E-3</v>
      </c>
      <c r="E41" s="1"/>
      <c r="F41" s="1"/>
      <c r="G41" s="2"/>
      <c r="H41" s="2"/>
      <c r="I41" s="2"/>
    </row>
    <row r="42" spans="1:9" x14ac:dyDescent="0.25">
      <c r="A42" s="2"/>
      <c r="B42" s="1"/>
      <c r="C42" s="1"/>
      <c r="D42" s="1"/>
      <c r="E42" s="1"/>
      <c r="F42" s="1"/>
      <c r="G42" s="2"/>
      <c r="H42" s="2"/>
      <c r="I42" s="2"/>
    </row>
    <row r="43" spans="1:9" ht="18.75" x14ac:dyDescent="0.3">
      <c r="A43" s="16" t="s">
        <v>30</v>
      </c>
      <c r="B43" s="16"/>
      <c r="C43" s="16"/>
      <c r="D43" s="16"/>
      <c r="E43" s="2"/>
      <c r="F43" s="1" t="s">
        <v>29</v>
      </c>
      <c r="G43" s="1" t="s">
        <v>28</v>
      </c>
      <c r="H43" s="1" t="s">
        <v>27</v>
      </c>
      <c r="I43" s="1" t="s">
        <v>26</v>
      </c>
    </row>
    <row r="44" spans="1:9" x14ac:dyDescent="0.25">
      <c r="A44" s="2"/>
      <c r="B44" s="1" t="s">
        <v>25</v>
      </c>
      <c r="C44" s="1" t="s">
        <v>24</v>
      </c>
      <c r="D44" s="1" t="s">
        <v>23</v>
      </c>
      <c r="E44" s="1" t="s">
        <v>22</v>
      </c>
      <c r="F44" s="1" t="s">
        <v>21</v>
      </c>
      <c r="G44" s="1" t="s">
        <v>20</v>
      </c>
      <c r="H44" s="1"/>
      <c r="I44" s="1"/>
    </row>
    <row r="45" spans="1:9" x14ac:dyDescent="0.25">
      <c r="A45" s="10" t="s">
        <v>41</v>
      </c>
      <c r="B45" s="1">
        <v>168713</v>
      </c>
      <c r="C45" s="1">
        <v>1122396</v>
      </c>
      <c r="D45" s="1">
        <f>B45/C45</f>
        <v>0.15031504032444876</v>
      </c>
      <c r="E45" s="1">
        <f>(D45+0.0395)/3.3605</f>
        <v>5.6484166143267005E-2</v>
      </c>
      <c r="F45" s="1">
        <v>125</v>
      </c>
      <c r="G45" s="1">
        <f>E45*F45</f>
        <v>7.0605207679083755</v>
      </c>
      <c r="H45" s="1">
        <v>19.8</v>
      </c>
      <c r="I45" s="1">
        <f>G45/H45</f>
        <v>0.35659195797517046</v>
      </c>
    </row>
    <row r="46" spans="1:9" x14ac:dyDescent="0.25">
      <c r="A46" s="10" t="s">
        <v>42</v>
      </c>
      <c r="B46" s="1">
        <v>176364</v>
      </c>
      <c r="C46" s="1">
        <v>1388903</v>
      </c>
      <c r="D46" s="1">
        <f>B46/C46</f>
        <v>0.12698078987517486</v>
      </c>
      <c r="E46" s="1">
        <f>(D46+0.0395)/3.3605</f>
        <v>4.9540482033975555E-2</v>
      </c>
      <c r="F46" s="1">
        <v>125</v>
      </c>
      <c r="G46" s="1">
        <f>E46*F46</f>
        <v>6.1925602542469447</v>
      </c>
      <c r="H46" s="1">
        <v>19.8</v>
      </c>
      <c r="I46" s="1">
        <f>G46/H46</f>
        <v>0.3127555683963103</v>
      </c>
    </row>
    <row r="47" spans="1:9" x14ac:dyDescent="0.25">
      <c r="A47" s="10" t="s">
        <v>46</v>
      </c>
      <c r="B47" s="1">
        <v>122538</v>
      </c>
      <c r="C47" s="1">
        <v>1390753</v>
      </c>
      <c r="D47" s="1">
        <f>B47/C47</f>
        <v>8.8109103485665682E-2</v>
      </c>
      <c r="E47" s="1">
        <f>(D47+0.0395)/3.3605</f>
        <v>3.7973249065813321E-2</v>
      </c>
      <c r="F47" s="1">
        <v>125</v>
      </c>
      <c r="G47" s="1">
        <f>E47*F47</f>
        <v>4.746656133226665</v>
      </c>
      <c r="H47" s="1">
        <v>19.8</v>
      </c>
      <c r="I47" s="1">
        <f>G47/H47</f>
        <v>0.23973010773872044</v>
      </c>
    </row>
    <row r="48" spans="1:9" x14ac:dyDescent="0.25">
      <c r="A48" s="10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0" t="s">
        <v>43</v>
      </c>
      <c r="B49" s="1">
        <v>375340</v>
      </c>
      <c r="C49" s="1">
        <v>2019139</v>
      </c>
      <c r="D49" s="1">
        <f>B49/C49</f>
        <v>0.18589111497524441</v>
      </c>
      <c r="E49" s="1">
        <f>(D49+0.0395)/3.3605</f>
        <v>6.7070708220575634E-2</v>
      </c>
      <c r="F49" s="1">
        <v>125</v>
      </c>
      <c r="G49" s="1">
        <f>E49*F49</f>
        <v>8.3838385275719549</v>
      </c>
      <c r="H49" s="1">
        <v>79.72</v>
      </c>
      <c r="I49" s="1">
        <f>G49/H49</f>
        <v>0.10516606281450019</v>
      </c>
    </row>
    <row r="50" spans="1:9" x14ac:dyDescent="0.25">
      <c r="A50" s="10" t="s">
        <v>44</v>
      </c>
      <c r="B50" s="1">
        <v>169590</v>
      </c>
      <c r="C50" s="1">
        <v>3091586</v>
      </c>
      <c r="D50" s="1">
        <f>B50/C50</f>
        <v>5.4855339621799296E-2</v>
      </c>
      <c r="E50" s="1">
        <f>(D50+0.0395)/3.3605</f>
        <v>2.8077768076714561E-2</v>
      </c>
      <c r="F50" s="1">
        <v>125</v>
      </c>
      <c r="G50" s="1">
        <f>E50*F50</f>
        <v>3.5097210095893203</v>
      </c>
      <c r="H50" s="1">
        <v>79.72</v>
      </c>
      <c r="I50" s="1">
        <f>G50/H50</f>
        <v>4.402560222766333E-2</v>
      </c>
    </row>
    <row r="51" spans="1:9" x14ac:dyDescent="0.25">
      <c r="A51" s="10" t="s">
        <v>45</v>
      </c>
      <c r="B51" s="1">
        <v>346111</v>
      </c>
      <c r="C51" s="1">
        <v>4000056</v>
      </c>
      <c r="D51" s="1">
        <f>B51/C51</f>
        <v>8.6526538628459201E-2</v>
      </c>
      <c r="E51" s="1">
        <f>(D51+0.0395)/3.3605</f>
        <v>3.7502317699288558E-2</v>
      </c>
      <c r="F51" s="1">
        <v>125</v>
      </c>
      <c r="G51" s="1">
        <f>E51*F51</f>
        <v>4.6877897124110701</v>
      </c>
      <c r="H51" s="1">
        <v>79.72</v>
      </c>
      <c r="I51" s="1">
        <f>G51/H51</f>
        <v>5.8803182544042529E-2</v>
      </c>
    </row>
  </sheetData>
  <mergeCells count="4">
    <mergeCell ref="A13:I13"/>
    <mergeCell ref="A23:D23"/>
    <mergeCell ref="A33:I33"/>
    <mergeCell ref="A43:D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39"/>
  <sheetViews>
    <sheetView tabSelected="1" workbookViewId="0">
      <selection activeCell="J19" activeCellId="1" sqref="J15:L15 J19:L19"/>
    </sheetView>
  </sheetViews>
  <sheetFormatPr defaultRowHeight="15" x14ac:dyDescent="0.25"/>
  <cols>
    <col min="1" max="1" width="37.42578125" customWidth="1"/>
    <col min="2" max="2" width="32.7109375" customWidth="1"/>
    <col min="3" max="3" width="37.7109375" customWidth="1"/>
    <col min="4" max="4" width="35.85546875" customWidth="1"/>
    <col min="5" max="5" width="21" customWidth="1"/>
    <col min="6" max="6" width="21.5703125" customWidth="1"/>
    <col min="7" max="7" width="18.140625" customWidth="1"/>
    <col min="8" max="8" width="23.42578125" customWidth="1"/>
    <col min="9" max="9" width="22.5703125" customWidth="1"/>
    <col min="10" max="10" width="18.85546875" customWidth="1"/>
    <col min="11" max="11" width="11.5703125" customWidth="1"/>
  </cols>
  <sheetData>
    <row r="1" spans="1:18" ht="18.75" x14ac:dyDescent="0.3">
      <c r="A1" s="15" t="s">
        <v>37</v>
      </c>
      <c r="B1" s="15"/>
      <c r="C1" s="15"/>
      <c r="D1" s="15"/>
      <c r="E1" s="15"/>
      <c r="F1" s="15"/>
      <c r="G1" s="15"/>
      <c r="H1" s="15"/>
      <c r="I1" s="15"/>
    </row>
    <row r="2" spans="1:18" x14ac:dyDescent="0.25">
      <c r="A2" s="2" t="s">
        <v>36</v>
      </c>
      <c r="B2" s="1" t="s">
        <v>32</v>
      </c>
      <c r="C2" s="1" t="s">
        <v>25</v>
      </c>
      <c r="D2" s="1" t="s">
        <v>31</v>
      </c>
      <c r="E2" s="2" t="s">
        <v>48</v>
      </c>
      <c r="F2" s="2"/>
      <c r="G2" s="2"/>
      <c r="H2" s="2"/>
      <c r="I2" s="2"/>
      <c r="J2" s="18" t="s">
        <v>49</v>
      </c>
      <c r="K2" s="17"/>
      <c r="L2" s="17"/>
    </row>
    <row r="3" spans="1:18" x14ac:dyDescent="0.25">
      <c r="A3" s="10" t="s">
        <v>41</v>
      </c>
      <c r="B3" s="1">
        <v>57962792</v>
      </c>
      <c r="C3" s="1">
        <v>360541</v>
      </c>
      <c r="D3" s="1">
        <f>C3/B3</f>
        <v>6.2202145127860644E-3</v>
      </c>
      <c r="F3" s="2"/>
      <c r="G3" s="2"/>
      <c r="H3" s="2"/>
      <c r="I3" s="2"/>
      <c r="J3" s="18"/>
      <c r="K3" s="17"/>
      <c r="L3" s="17"/>
    </row>
    <row r="4" spans="1:18" x14ac:dyDescent="0.25">
      <c r="A4" s="10" t="s">
        <v>42</v>
      </c>
      <c r="B4" s="1">
        <v>54950784</v>
      </c>
      <c r="C4" s="1">
        <v>360920</v>
      </c>
      <c r="D4" s="1">
        <f>C4/B4</f>
        <v>6.5680591563534382E-3</v>
      </c>
      <c r="E4" s="2"/>
      <c r="F4" s="2"/>
      <c r="G4" s="2"/>
      <c r="H4" s="2"/>
      <c r="I4" s="2"/>
      <c r="J4" s="18"/>
      <c r="K4" s="17"/>
      <c r="L4" s="17"/>
    </row>
    <row r="5" spans="1:18" x14ac:dyDescent="0.25">
      <c r="A5" s="10" t="s">
        <v>46</v>
      </c>
      <c r="B5" s="1">
        <v>62020832</v>
      </c>
      <c r="C5" s="1">
        <v>239660</v>
      </c>
      <c r="D5" s="1">
        <f>C5/B5</f>
        <v>3.8641855046381837E-3</v>
      </c>
      <c r="E5" s="2">
        <f>AVERAGE(D3:D5)</f>
        <v>5.5508197245925624E-3</v>
      </c>
      <c r="F5" s="2"/>
      <c r="G5" s="2"/>
      <c r="H5" s="2"/>
      <c r="I5" s="2"/>
      <c r="J5" s="18"/>
      <c r="K5" s="17"/>
      <c r="L5" s="17"/>
    </row>
    <row r="6" spans="1:18" x14ac:dyDescent="0.25">
      <c r="A6" s="10"/>
      <c r="B6" s="1"/>
      <c r="C6" s="1"/>
      <c r="D6" s="1"/>
      <c r="E6" s="2"/>
      <c r="F6" s="2"/>
      <c r="G6" s="2"/>
      <c r="H6" s="2"/>
      <c r="I6" s="2"/>
      <c r="J6" s="18"/>
      <c r="K6" s="17"/>
      <c r="L6" s="17"/>
    </row>
    <row r="7" spans="1:18" x14ac:dyDescent="0.25">
      <c r="A7" s="10" t="s">
        <v>43</v>
      </c>
      <c r="B7" s="1">
        <v>107461448</v>
      </c>
      <c r="C7" s="1">
        <v>418614</v>
      </c>
      <c r="D7" s="1">
        <f>C7/B7</f>
        <v>3.8954807309129129E-3</v>
      </c>
      <c r="E7" s="2"/>
      <c r="F7" s="2"/>
      <c r="G7" s="2"/>
      <c r="H7" s="2"/>
      <c r="I7" s="2"/>
      <c r="J7" s="18"/>
      <c r="K7" s="17"/>
      <c r="L7" s="17"/>
    </row>
    <row r="8" spans="1:18" x14ac:dyDescent="0.25">
      <c r="A8" s="10" t="s">
        <v>44</v>
      </c>
      <c r="B8" s="1">
        <v>113416160</v>
      </c>
      <c r="C8" s="1">
        <v>430910</v>
      </c>
      <c r="D8" s="1">
        <f>C8/B8</f>
        <v>3.7993703895458988E-3</v>
      </c>
      <c r="E8" s="2"/>
      <c r="F8" s="2"/>
      <c r="G8" s="2"/>
      <c r="H8" s="2"/>
      <c r="I8" s="2"/>
      <c r="J8" s="18"/>
      <c r="K8" s="17"/>
      <c r="L8" s="17"/>
    </row>
    <row r="9" spans="1:18" x14ac:dyDescent="0.25">
      <c r="A9" s="10" t="s">
        <v>45</v>
      </c>
      <c r="B9" s="1">
        <v>130482312</v>
      </c>
      <c r="C9" s="1">
        <v>533968</v>
      </c>
      <c r="D9" s="1">
        <f>C9/B9</f>
        <v>4.0922634785931751E-3</v>
      </c>
      <c r="E9" s="2">
        <f>AVERAGE(D7:D9)</f>
        <v>3.9290381996839952E-3</v>
      </c>
      <c r="F9" s="2"/>
      <c r="G9" s="2"/>
      <c r="H9" s="2"/>
      <c r="I9" s="2"/>
      <c r="J9" s="18"/>
      <c r="K9" s="17"/>
      <c r="L9" s="17"/>
    </row>
    <row r="10" spans="1:18" x14ac:dyDescent="0.25">
      <c r="A10" s="2"/>
      <c r="B10" s="1"/>
      <c r="C10" s="1"/>
      <c r="D10" s="1"/>
      <c r="E10" s="2"/>
      <c r="F10" s="2"/>
      <c r="G10" s="2"/>
      <c r="H10" s="2"/>
      <c r="I10" s="2"/>
    </row>
    <row r="11" spans="1:18" ht="18.75" x14ac:dyDescent="0.3">
      <c r="A11" s="15" t="s">
        <v>35</v>
      </c>
      <c r="B11" s="15"/>
      <c r="C11" s="15"/>
      <c r="D11" s="15"/>
      <c r="E11" s="1"/>
      <c r="F11" s="8" t="s">
        <v>29</v>
      </c>
      <c r="G11" s="8" t="s">
        <v>28</v>
      </c>
      <c r="H11" s="8" t="s">
        <v>27</v>
      </c>
      <c r="I11" s="8" t="s">
        <v>26</v>
      </c>
      <c r="J11" s="8" t="s">
        <v>38</v>
      </c>
      <c r="K11" s="8" t="s">
        <v>39</v>
      </c>
      <c r="L11" s="8" t="s">
        <v>40</v>
      </c>
    </row>
    <row r="12" spans="1:18" x14ac:dyDescent="0.25">
      <c r="A12" s="7"/>
      <c r="B12" s="8" t="s">
        <v>25</v>
      </c>
      <c r="C12" s="8" t="s">
        <v>24</v>
      </c>
      <c r="D12" s="8" t="s">
        <v>23</v>
      </c>
      <c r="E12" s="8" t="s">
        <v>22</v>
      </c>
      <c r="F12" s="8" t="s">
        <v>21</v>
      </c>
      <c r="G12" s="8" t="s">
        <v>20</v>
      </c>
      <c r="H12" s="8"/>
      <c r="I12" s="8"/>
      <c r="J12" s="8"/>
      <c r="K12" s="9"/>
      <c r="L12" s="9"/>
      <c r="N12" s="17" t="s">
        <v>47</v>
      </c>
      <c r="O12" s="17"/>
      <c r="P12" s="17"/>
      <c r="Q12" s="17"/>
      <c r="R12" s="17"/>
    </row>
    <row r="13" spans="1:18" x14ac:dyDescent="0.25">
      <c r="A13" s="7" t="s">
        <v>41</v>
      </c>
      <c r="B13" s="8">
        <v>360541</v>
      </c>
      <c r="C13" s="8">
        <v>5833694</v>
      </c>
      <c r="D13" s="8">
        <f>B13/C13</f>
        <v>6.180320736740734E-2</v>
      </c>
      <c r="E13" s="8">
        <f>(D13+0.0455)/1.5266</f>
        <v>7.0289013079658944E-2</v>
      </c>
      <c r="F13" s="8">
        <v>125</v>
      </c>
      <c r="G13" s="8">
        <f>E13*F13</f>
        <v>8.7861266349573679</v>
      </c>
      <c r="H13" s="8">
        <v>20.2</v>
      </c>
      <c r="I13" s="8">
        <f>G13/H13</f>
        <v>0.4349567641068004</v>
      </c>
      <c r="J13" s="8"/>
      <c r="K13" s="9"/>
      <c r="L13" s="9"/>
      <c r="N13" s="17"/>
      <c r="O13" s="17"/>
      <c r="P13" s="17"/>
      <c r="Q13" s="17"/>
      <c r="R13" s="17"/>
    </row>
    <row r="14" spans="1:18" x14ac:dyDescent="0.25">
      <c r="A14" s="7" t="s">
        <v>42</v>
      </c>
      <c r="B14" s="8">
        <v>360920</v>
      </c>
      <c r="C14" s="8">
        <v>6148427</v>
      </c>
      <c r="D14" s="8">
        <f t="shared" ref="D14:D19" si="0">B14/C14</f>
        <v>5.8701193004324519E-2</v>
      </c>
      <c r="E14" s="8">
        <f>(D14+0.0455)/1.5266</f>
        <v>6.8257037209697696E-2</v>
      </c>
      <c r="F14" s="8">
        <v>125</v>
      </c>
      <c r="G14" s="8">
        <f>E14*F14</f>
        <v>8.5321296512122125</v>
      </c>
      <c r="H14" s="8">
        <v>20.2</v>
      </c>
      <c r="I14" s="8">
        <f>G14/H14</f>
        <v>0.42238265600060459</v>
      </c>
      <c r="J14" s="8"/>
      <c r="K14" s="9"/>
      <c r="L14" s="9"/>
      <c r="N14" s="17"/>
      <c r="O14" s="17"/>
      <c r="P14" s="17"/>
      <c r="Q14" s="17"/>
      <c r="R14" s="17"/>
    </row>
    <row r="15" spans="1:18" x14ac:dyDescent="0.25">
      <c r="A15" s="7" t="s">
        <v>46</v>
      </c>
      <c r="B15" s="8">
        <v>239660</v>
      </c>
      <c r="C15" s="8">
        <v>6322991</v>
      </c>
      <c r="D15" s="8">
        <f t="shared" si="0"/>
        <v>3.7902948145901207E-2</v>
      </c>
      <c r="E15" s="8">
        <f>(D15+0.0455)/1.5266</f>
        <v>5.4633137787174907E-2</v>
      </c>
      <c r="F15" s="8">
        <v>125</v>
      </c>
      <c r="G15" s="8">
        <f>E15*F15</f>
        <v>6.8291422233968637</v>
      </c>
      <c r="H15" s="8">
        <v>20.2</v>
      </c>
      <c r="I15" s="8">
        <f>G15/H15</f>
        <v>0.33807634769291406</v>
      </c>
      <c r="J15" s="8">
        <f>AVERAGE(I13:I15)</f>
        <v>0.39847192260010633</v>
      </c>
      <c r="K15" s="9">
        <f>_xlfn.STDEV.S(I13:I15)</f>
        <v>5.2680605064333835E-2</v>
      </c>
      <c r="L15" s="9">
        <f>(K15/J15)*100</f>
        <v>13.220656732997071</v>
      </c>
      <c r="N15" s="17"/>
      <c r="O15" s="17"/>
      <c r="P15" s="17"/>
      <c r="Q15" s="17"/>
      <c r="R15" s="17"/>
    </row>
    <row r="16" spans="1:18" x14ac:dyDescent="0.25">
      <c r="A16" s="2"/>
      <c r="B16" s="1"/>
      <c r="C16" s="1"/>
      <c r="D16" s="1"/>
      <c r="E16" s="1"/>
      <c r="F16" s="1"/>
      <c r="G16" s="1"/>
      <c r="H16" s="1"/>
      <c r="I16" s="1"/>
      <c r="J16" s="1"/>
      <c r="K16" s="5"/>
      <c r="L16" s="11" t="e">
        <f t="shared" ref="L16:L19" si="1">(K16/J16)*100</f>
        <v>#DIV/0!</v>
      </c>
      <c r="N16" s="17"/>
      <c r="O16" s="17"/>
      <c r="P16" s="17"/>
      <c r="Q16" s="17"/>
      <c r="R16" s="17"/>
    </row>
    <row r="17" spans="1:18" x14ac:dyDescent="0.25">
      <c r="A17" s="2" t="s">
        <v>43</v>
      </c>
      <c r="B17" s="1">
        <v>418614</v>
      </c>
      <c r="C17" s="1">
        <v>12632571</v>
      </c>
      <c r="D17" s="1">
        <f t="shared" si="0"/>
        <v>3.3137672450049956E-2</v>
      </c>
      <c r="E17" s="1">
        <f>(D17+0.0455)/1.5266</f>
        <v>5.151164185120527E-2</v>
      </c>
      <c r="F17" s="1">
        <v>125</v>
      </c>
      <c r="G17" s="1">
        <f>E17*F17</f>
        <v>6.4389552314006586</v>
      </c>
      <c r="H17" s="1">
        <v>65.13</v>
      </c>
      <c r="I17" s="1">
        <f>G17/H17</f>
        <v>9.8863123466922442E-2</v>
      </c>
      <c r="J17" s="1"/>
      <c r="K17" s="5"/>
      <c r="L17" s="11" t="e">
        <f t="shared" si="1"/>
        <v>#DIV/0!</v>
      </c>
      <c r="N17" s="17"/>
      <c r="O17" s="17"/>
      <c r="P17" s="17"/>
      <c r="Q17" s="17"/>
      <c r="R17" s="17"/>
    </row>
    <row r="18" spans="1:18" x14ac:dyDescent="0.25">
      <c r="A18" s="2" t="s">
        <v>44</v>
      </c>
      <c r="B18" s="1">
        <v>430910</v>
      </c>
      <c r="C18" s="1">
        <v>13494306</v>
      </c>
      <c r="D18" s="1">
        <f t="shared" si="0"/>
        <v>3.1932727774218253E-2</v>
      </c>
      <c r="E18" s="1">
        <f>(D18+0.0455)/1.5266</f>
        <v>5.0722342312471018E-2</v>
      </c>
      <c r="F18" s="1">
        <v>125</v>
      </c>
      <c r="G18" s="1">
        <f>E18*F18</f>
        <v>6.3402927890588776</v>
      </c>
      <c r="H18" s="1">
        <v>65.13</v>
      </c>
      <c r="I18" s="1">
        <f>G18/H18</f>
        <v>9.7348269446627944E-2</v>
      </c>
      <c r="J18" s="1"/>
      <c r="K18" s="5"/>
      <c r="L18" s="11" t="e">
        <f t="shared" si="1"/>
        <v>#DIV/0!</v>
      </c>
      <c r="N18" s="17"/>
      <c r="O18" s="17"/>
      <c r="P18" s="17"/>
      <c r="Q18" s="17"/>
      <c r="R18" s="17"/>
    </row>
    <row r="19" spans="1:18" x14ac:dyDescent="0.25">
      <c r="A19" s="2" t="s">
        <v>45</v>
      </c>
      <c r="B19" s="1">
        <v>533968</v>
      </c>
      <c r="C19" s="1">
        <v>13719699</v>
      </c>
      <c r="D19" s="1">
        <f t="shared" si="0"/>
        <v>3.8919804290167011E-2</v>
      </c>
      <c r="E19" s="1">
        <f>(D19+0.0455)/1.5266</f>
        <v>5.5299229850757907E-2</v>
      </c>
      <c r="F19" s="1">
        <v>125</v>
      </c>
      <c r="G19" s="1">
        <f>E19*F19</f>
        <v>6.912403731344738</v>
      </c>
      <c r="H19" s="1">
        <v>65.13</v>
      </c>
      <c r="I19" s="1">
        <f>G19/H19</f>
        <v>0.10613240797397111</v>
      </c>
      <c r="J19" s="1">
        <f>AVERAGE(I17:I19)</f>
        <v>0.10078126696250717</v>
      </c>
      <c r="K19" s="5">
        <f>_xlfn.STDEV.S(I17:I19)</f>
        <v>4.6957138189128531E-3</v>
      </c>
      <c r="L19" s="11">
        <f t="shared" si="1"/>
        <v>4.6593121523861782</v>
      </c>
      <c r="N19" s="17"/>
      <c r="O19" s="17"/>
      <c r="P19" s="17"/>
      <c r="Q19" s="17"/>
      <c r="R19" s="17"/>
    </row>
    <row r="20" spans="1:18" x14ac:dyDescent="0.25">
      <c r="A20" s="3"/>
      <c r="B20" s="3"/>
      <c r="C20" s="3"/>
      <c r="D20" s="3"/>
      <c r="E20" s="3"/>
      <c r="F20" s="3"/>
      <c r="G20" s="3"/>
      <c r="H20" s="3"/>
      <c r="I20" s="3"/>
      <c r="N20" s="17"/>
      <c r="O20" s="17"/>
      <c r="P20" s="17"/>
      <c r="Q20" s="17"/>
      <c r="R20" s="17"/>
    </row>
    <row r="21" spans="1:18" ht="18.75" x14ac:dyDescent="0.3">
      <c r="A21" s="16" t="s">
        <v>34</v>
      </c>
      <c r="B21" s="16"/>
      <c r="C21" s="16"/>
      <c r="D21" s="16"/>
      <c r="E21" s="16"/>
      <c r="F21" s="16"/>
      <c r="G21" s="16"/>
      <c r="H21" s="16"/>
      <c r="I21" s="16"/>
      <c r="N21" s="17"/>
      <c r="O21" s="17"/>
      <c r="P21" s="17"/>
      <c r="Q21" s="17"/>
      <c r="R21" s="17"/>
    </row>
    <row r="22" spans="1:18" x14ac:dyDescent="0.25">
      <c r="A22" s="2" t="s">
        <v>33</v>
      </c>
      <c r="B22" s="1" t="s">
        <v>32</v>
      </c>
      <c r="C22" s="1" t="s">
        <v>25</v>
      </c>
      <c r="D22" s="1" t="s">
        <v>31</v>
      </c>
      <c r="E22" s="2" t="s">
        <v>38</v>
      </c>
      <c r="F22" s="2"/>
      <c r="G22" s="2"/>
      <c r="H22" s="2"/>
      <c r="I22" s="2"/>
      <c r="N22" s="17"/>
      <c r="O22" s="17"/>
      <c r="P22" s="17"/>
      <c r="Q22" s="17"/>
      <c r="R22" s="17"/>
    </row>
    <row r="23" spans="1:18" x14ac:dyDescent="0.25">
      <c r="A23" s="10" t="s">
        <v>41</v>
      </c>
      <c r="B23" s="1">
        <v>171646272</v>
      </c>
      <c r="C23" s="1">
        <v>168713</v>
      </c>
      <c r="D23" s="1">
        <f>C23/B23</f>
        <v>9.8291094839508082E-4</v>
      </c>
      <c r="F23" s="1"/>
      <c r="G23" s="2"/>
      <c r="H23" s="2"/>
      <c r="I23" s="2"/>
      <c r="N23" s="17"/>
      <c r="O23" s="17"/>
      <c r="P23" s="17"/>
      <c r="Q23" s="17"/>
      <c r="R23" s="17"/>
    </row>
    <row r="24" spans="1:18" x14ac:dyDescent="0.25">
      <c r="A24" s="10" t="s">
        <v>42</v>
      </c>
      <c r="B24" s="1">
        <v>183072112</v>
      </c>
      <c r="C24" s="1">
        <v>176364</v>
      </c>
      <c r="D24" s="1">
        <f>C24/B24</f>
        <v>9.6335808918837401E-4</v>
      </c>
      <c r="E24" s="2"/>
      <c r="F24" s="1"/>
      <c r="G24" s="2"/>
      <c r="H24" s="2"/>
      <c r="I24" s="2"/>
      <c r="N24" s="17"/>
      <c r="O24" s="17"/>
      <c r="P24" s="17"/>
      <c r="Q24" s="17"/>
      <c r="R24" s="17"/>
    </row>
    <row r="25" spans="1:18" x14ac:dyDescent="0.25">
      <c r="A25" s="10" t="s">
        <v>46</v>
      </c>
      <c r="B25" s="1">
        <v>173432816</v>
      </c>
      <c r="C25" s="1">
        <v>122538</v>
      </c>
      <c r="D25" s="1">
        <f>C25/B25</f>
        <v>7.0654448694415484E-4</v>
      </c>
      <c r="E25" s="2">
        <f>AVERAGE(D23:D25)</f>
        <v>8.8427117484253656E-4</v>
      </c>
      <c r="F25" s="1"/>
      <c r="G25" s="2"/>
      <c r="H25" s="2"/>
      <c r="I25" s="2"/>
      <c r="N25" s="17"/>
      <c r="O25" s="17"/>
      <c r="P25" s="17"/>
      <c r="Q25" s="17"/>
      <c r="R25" s="17"/>
    </row>
    <row r="26" spans="1:18" x14ac:dyDescent="0.25">
      <c r="A26" s="10"/>
      <c r="B26" s="1"/>
      <c r="C26" s="1"/>
      <c r="D26" s="1"/>
      <c r="E26" s="2"/>
      <c r="F26" s="1"/>
      <c r="G26" s="2"/>
      <c r="H26" s="2"/>
      <c r="I26" s="2"/>
      <c r="N26" s="17"/>
      <c r="O26" s="17"/>
      <c r="P26" s="17"/>
      <c r="Q26" s="17"/>
      <c r="R26" s="17"/>
    </row>
    <row r="27" spans="1:18" x14ac:dyDescent="0.25">
      <c r="A27" s="10" t="s">
        <v>43</v>
      </c>
      <c r="B27" s="1">
        <v>338593600</v>
      </c>
      <c r="C27" s="1">
        <v>375340</v>
      </c>
      <c r="D27" s="1">
        <f>C27/B27</f>
        <v>1.1085265639988471E-3</v>
      </c>
      <c r="E27" s="2"/>
      <c r="F27" s="1"/>
      <c r="G27" s="2"/>
      <c r="H27" s="2"/>
      <c r="I27" s="2"/>
      <c r="N27" s="17"/>
      <c r="O27" s="17"/>
      <c r="P27" s="17"/>
      <c r="Q27" s="17"/>
      <c r="R27" s="17"/>
    </row>
    <row r="28" spans="1:18" x14ac:dyDescent="0.25">
      <c r="A28" s="10" t="s">
        <v>44</v>
      </c>
      <c r="B28" s="1">
        <v>288145600</v>
      </c>
      <c r="C28" s="1">
        <v>169590</v>
      </c>
      <c r="D28" s="1">
        <f>C28/B28</f>
        <v>5.8855661859837528E-4</v>
      </c>
      <c r="E28" s="2"/>
      <c r="F28" s="1"/>
      <c r="G28" s="2"/>
      <c r="H28" s="2"/>
      <c r="I28" s="2"/>
      <c r="N28" s="17"/>
      <c r="O28" s="17"/>
      <c r="P28" s="17"/>
      <c r="Q28" s="17"/>
      <c r="R28" s="17"/>
    </row>
    <row r="29" spans="1:18" x14ac:dyDescent="0.25">
      <c r="A29" s="10" t="s">
        <v>45</v>
      </c>
      <c r="B29" s="1">
        <v>312568736</v>
      </c>
      <c r="C29" s="1">
        <v>346111</v>
      </c>
      <c r="D29" s="1">
        <f>C29/B29</f>
        <v>1.1073116410465313E-3</v>
      </c>
      <c r="E29" s="2">
        <f>AVERAGE(D27:D29)</f>
        <v>9.3479827454791796E-4</v>
      </c>
      <c r="F29" s="1"/>
      <c r="G29" s="2"/>
      <c r="H29" s="2"/>
      <c r="I29" s="2"/>
      <c r="N29" s="17"/>
      <c r="O29" s="17"/>
      <c r="P29" s="17"/>
      <c r="Q29" s="17"/>
      <c r="R29" s="17"/>
    </row>
    <row r="30" spans="1:18" x14ac:dyDescent="0.25">
      <c r="A30" s="2"/>
      <c r="B30" s="1"/>
      <c r="C30" s="1"/>
      <c r="D30" s="1"/>
      <c r="E30" s="1"/>
      <c r="F30" s="1"/>
      <c r="G30" s="2"/>
      <c r="H30" s="2"/>
      <c r="I30" s="2"/>
      <c r="N30" s="17"/>
      <c r="O30" s="17"/>
      <c r="P30" s="17"/>
      <c r="Q30" s="17"/>
      <c r="R30" s="17"/>
    </row>
    <row r="31" spans="1:18" ht="18.75" x14ac:dyDescent="0.3">
      <c r="A31" s="16" t="s">
        <v>30</v>
      </c>
      <c r="B31" s="16"/>
      <c r="C31" s="16"/>
      <c r="D31" s="16"/>
      <c r="E31" s="2"/>
      <c r="F31" s="1" t="s">
        <v>29</v>
      </c>
      <c r="G31" s="1" t="s">
        <v>28</v>
      </c>
      <c r="H31" s="1" t="s">
        <v>27</v>
      </c>
      <c r="I31" s="1" t="s">
        <v>26</v>
      </c>
      <c r="J31" s="6" t="s">
        <v>38</v>
      </c>
      <c r="K31" s="6" t="s">
        <v>39</v>
      </c>
      <c r="L31" s="6" t="s">
        <v>40</v>
      </c>
      <c r="N31" s="17"/>
      <c r="O31" s="17"/>
      <c r="P31" s="17"/>
      <c r="Q31" s="17"/>
      <c r="R31" s="17"/>
    </row>
    <row r="32" spans="1:18" x14ac:dyDescent="0.25">
      <c r="A32" s="7"/>
      <c r="B32" s="8" t="s">
        <v>25</v>
      </c>
      <c r="C32" s="8" t="s">
        <v>24</v>
      </c>
      <c r="D32" s="8" t="s">
        <v>23</v>
      </c>
      <c r="E32" s="8" t="s">
        <v>22</v>
      </c>
      <c r="F32" s="8" t="s">
        <v>21</v>
      </c>
      <c r="G32" s="8" t="s">
        <v>20</v>
      </c>
      <c r="H32" s="8"/>
      <c r="I32" s="8"/>
      <c r="J32" s="8"/>
      <c r="K32" s="9"/>
      <c r="L32" s="9"/>
      <c r="N32" s="17"/>
      <c r="O32" s="17"/>
      <c r="P32" s="17"/>
      <c r="Q32" s="17"/>
      <c r="R32" s="17"/>
    </row>
    <row r="33" spans="1:18" x14ac:dyDescent="0.25">
      <c r="A33" s="7" t="s">
        <v>41</v>
      </c>
      <c r="B33" s="8">
        <v>168713</v>
      </c>
      <c r="C33" s="8">
        <v>1122396</v>
      </c>
      <c r="D33" s="8">
        <f>B33/C33</f>
        <v>0.15031504032444876</v>
      </c>
      <c r="E33" s="8">
        <f>(D33+0.0395)/3.3605</f>
        <v>5.6484166143267005E-2</v>
      </c>
      <c r="F33" s="8">
        <v>125</v>
      </c>
      <c r="G33" s="8">
        <f>E33*F33</f>
        <v>7.0605207679083755</v>
      </c>
      <c r="H33" s="8">
        <v>20.2</v>
      </c>
      <c r="I33" s="8">
        <f>G33/H33</f>
        <v>0.34953073108457305</v>
      </c>
      <c r="J33" s="8"/>
      <c r="K33" s="9"/>
      <c r="L33" s="9"/>
      <c r="N33" s="17"/>
      <c r="O33" s="17"/>
      <c r="P33" s="17"/>
      <c r="Q33" s="17"/>
      <c r="R33" s="17"/>
    </row>
    <row r="34" spans="1:18" x14ac:dyDescent="0.25">
      <c r="A34" s="7" t="s">
        <v>42</v>
      </c>
      <c r="B34" s="8">
        <v>176364</v>
      </c>
      <c r="C34" s="8">
        <v>1388903</v>
      </c>
      <c r="D34" s="8">
        <f>B34/C34</f>
        <v>0.12698078987517486</v>
      </c>
      <c r="E34" s="8">
        <f>(D34+0.0395)/3.3605</f>
        <v>4.9540482033975555E-2</v>
      </c>
      <c r="F34" s="8">
        <v>125</v>
      </c>
      <c r="G34" s="8">
        <f>E34*F34</f>
        <v>6.1925602542469447</v>
      </c>
      <c r="H34" s="8">
        <v>20.2</v>
      </c>
      <c r="I34" s="8">
        <f>G34/H34</f>
        <v>0.30656238882410619</v>
      </c>
      <c r="J34" s="8"/>
      <c r="K34" s="9"/>
      <c r="L34" s="9"/>
      <c r="N34" s="17"/>
      <c r="O34" s="17"/>
      <c r="P34" s="17"/>
      <c r="Q34" s="17"/>
      <c r="R34" s="17"/>
    </row>
    <row r="35" spans="1:18" x14ac:dyDescent="0.25">
      <c r="A35" s="7" t="s">
        <v>46</v>
      </c>
      <c r="B35" s="8">
        <v>122538</v>
      </c>
      <c r="C35" s="8">
        <v>1390753</v>
      </c>
      <c r="D35" s="8">
        <f>B35/C35</f>
        <v>8.8109103485665682E-2</v>
      </c>
      <c r="E35" s="8">
        <f>(D35+0.0395)/3.3605</f>
        <v>3.7973249065813321E-2</v>
      </c>
      <c r="F35" s="8">
        <v>125</v>
      </c>
      <c r="G35" s="8">
        <f>E35*F35</f>
        <v>4.746656133226665</v>
      </c>
      <c r="H35" s="8">
        <v>20.2</v>
      </c>
      <c r="I35" s="8">
        <f>G35/H35</f>
        <v>0.23498297689240916</v>
      </c>
      <c r="J35" s="8">
        <f>AVERAGE(I33:I35)</f>
        <v>0.2970253656003628</v>
      </c>
      <c r="K35" s="9">
        <f>_xlfn.STDEV.S(I33:I35)</f>
        <v>5.7866338285697309E-2</v>
      </c>
      <c r="L35" s="9">
        <f>(K35/J35)*100</f>
        <v>19.481951707637805</v>
      </c>
      <c r="N35" s="17"/>
      <c r="O35" s="17"/>
      <c r="P35" s="17"/>
      <c r="Q35" s="17"/>
      <c r="R35" s="17"/>
    </row>
    <row r="36" spans="1:18" x14ac:dyDescent="0.25">
      <c r="A36" s="2"/>
      <c r="B36" s="1"/>
      <c r="C36" s="1"/>
      <c r="D36" s="1"/>
      <c r="E36" s="1"/>
      <c r="F36" s="1"/>
      <c r="G36" s="1"/>
      <c r="H36" s="1"/>
      <c r="I36" s="1"/>
      <c r="J36" s="1"/>
      <c r="K36" s="5"/>
      <c r="L36" s="5"/>
      <c r="N36" s="17"/>
      <c r="O36" s="17"/>
      <c r="P36" s="17"/>
      <c r="Q36" s="17"/>
      <c r="R36" s="17"/>
    </row>
    <row r="37" spans="1:18" x14ac:dyDescent="0.25">
      <c r="A37" s="2" t="s">
        <v>43</v>
      </c>
      <c r="B37" s="1">
        <v>375340</v>
      </c>
      <c r="C37" s="1">
        <v>2019139</v>
      </c>
      <c r="D37" s="1">
        <f>B37/C37</f>
        <v>0.18589111497524441</v>
      </c>
      <c r="E37" s="1">
        <f>(D37+0.0395)/3.3605</f>
        <v>6.7070708220575634E-2</v>
      </c>
      <c r="F37" s="1">
        <v>125</v>
      </c>
      <c r="G37" s="1">
        <f>E37*F37</f>
        <v>8.3838385275719549</v>
      </c>
      <c r="H37" s="1">
        <v>65.13</v>
      </c>
      <c r="I37" s="1">
        <f>G37/H37</f>
        <v>0.12872468182975519</v>
      </c>
      <c r="J37" s="1"/>
      <c r="K37" s="5"/>
      <c r="L37" s="5"/>
      <c r="N37" s="17"/>
      <c r="O37" s="17"/>
      <c r="P37" s="17"/>
      <c r="Q37" s="17"/>
      <c r="R37" s="17"/>
    </row>
    <row r="38" spans="1:18" x14ac:dyDescent="0.25">
      <c r="A38" s="2" t="s">
        <v>44</v>
      </c>
      <c r="B38" s="1">
        <v>169590</v>
      </c>
      <c r="C38" s="1">
        <v>3091586</v>
      </c>
      <c r="D38" s="1">
        <f>B38/C38</f>
        <v>5.4855339621799296E-2</v>
      </c>
      <c r="E38" s="1">
        <f>(D38+0.0395)/3.3605</f>
        <v>2.8077768076714561E-2</v>
      </c>
      <c r="F38" s="1">
        <v>125</v>
      </c>
      <c r="G38" s="1">
        <f>E38*F38</f>
        <v>3.5097210095893203</v>
      </c>
      <c r="H38" s="1">
        <v>65.13</v>
      </c>
      <c r="I38" s="1">
        <f>G38/H38</f>
        <v>5.3887931975883936E-2</v>
      </c>
      <c r="J38" s="1"/>
      <c r="K38" s="5"/>
      <c r="L38" s="5"/>
      <c r="N38" s="17"/>
      <c r="O38" s="17"/>
      <c r="P38" s="17"/>
      <c r="Q38" s="17"/>
      <c r="R38" s="17"/>
    </row>
    <row r="39" spans="1:18" x14ac:dyDescent="0.25">
      <c r="A39" s="2" t="s">
        <v>45</v>
      </c>
      <c r="B39" s="1">
        <v>346111</v>
      </c>
      <c r="C39" s="1">
        <v>4000056</v>
      </c>
      <c r="D39" s="1">
        <f>B39/C39</f>
        <v>8.6526538628459201E-2</v>
      </c>
      <c r="E39" s="1">
        <f>(D39+0.0395)/3.3605</f>
        <v>3.7502317699288558E-2</v>
      </c>
      <c r="F39" s="1">
        <v>125</v>
      </c>
      <c r="G39" s="1">
        <f>E39*F39</f>
        <v>4.6877897124110701</v>
      </c>
      <c r="H39" s="1">
        <v>65.13</v>
      </c>
      <c r="I39" s="1">
        <f>G39/H39</f>
        <v>7.1975889949502075E-2</v>
      </c>
      <c r="J39" s="1">
        <f>AVERAGE(I37:I39)</f>
        <v>8.4862834585047064E-2</v>
      </c>
      <c r="K39" s="5">
        <f>_xlfn.STDEV.S(I37:I39)</f>
        <v>3.9047276328860986E-2</v>
      </c>
      <c r="L39" s="5">
        <f>(J39/I39)*100</f>
        <v>117.90452975932135</v>
      </c>
      <c r="N39" s="17"/>
      <c r="O39" s="17"/>
      <c r="P39" s="17"/>
      <c r="Q39" s="17"/>
      <c r="R39" s="17"/>
    </row>
  </sheetData>
  <mergeCells count="6">
    <mergeCell ref="A1:I1"/>
    <mergeCell ref="A11:D11"/>
    <mergeCell ref="A21:I21"/>
    <mergeCell ref="A31:D31"/>
    <mergeCell ref="N12:R39"/>
    <mergeCell ref="J2:L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1"/>
    </sheetView>
  </sheetViews>
  <sheetFormatPr defaultRowHeight="15" x14ac:dyDescent="0.25"/>
  <cols>
    <col min="1" max="1" width="29.42578125" customWidth="1"/>
    <col min="2" max="2" width="20.7109375" customWidth="1"/>
    <col min="3" max="3" width="12.5703125" bestFit="1" customWidth="1"/>
    <col min="4" max="4" width="13.7109375" bestFit="1" customWidth="1"/>
  </cols>
  <sheetData>
    <row r="1" spans="1:4" x14ac:dyDescent="0.25">
      <c r="A1" s="19" t="s">
        <v>51</v>
      </c>
      <c r="B1" s="19"/>
      <c r="C1" s="19"/>
      <c r="D1" s="19"/>
    </row>
    <row r="2" spans="1:4" x14ac:dyDescent="0.25">
      <c r="A2" s="12" t="s">
        <v>50</v>
      </c>
      <c r="B2" s="12" t="s">
        <v>26</v>
      </c>
      <c r="C2" s="12" t="s">
        <v>39</v>
      </c>
      <c r="D2" s="12" t="s">
        <v>40</v>
      </c>
    </row>
    <row r="3" spans="1:4" x14ac:dyDescent="0.25">
      <c r="A3" s="12"/>
      <c r="C3" s="12"/>
      <c r="D3" s="12"/>
    </row>
    <row r="4" spans="1:4" x14ac:dyDescent="0.25">
      <c r="A4" s="11" t="s">
        <v>52</v>
      </c>
      <c r="B4" s="14">
        <v>0.39847192260010633</v>
      </c>
      <c r="C4" s="14">
        <v>5.2680605064333835E-2</v>
      </c>
      <c r="D4" s="14">
        <v>13.220656732997071</v>
      </c>
    </row>
    <row r="5" spans="1:4" x14ac:dyDescent="0.25">
      <c r="A5" s="11" t="s">
        <v>53</v>
      </c>
      <c r="B5" s="13">
        <v>0.10078126696250717</v>
      </c>
      <c r="C5" s="13">
        <v>4.6957138189128531E-3</v>
      </c>
      <c r="D5" s="14">
        <v>4.6593121523861782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Skyline LMW_nostim</vt:lpstr>
      <vt:lpstr>LMW no stim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Candace R Guerrero</dc:creator>
  <cp:lastModifiedBy>Tanya S. Freedman</cp:lastModifiedBy>
  <dcterms:created xsi:type="dcterms:W3CDTF">2019-06-11T03:18:40Z</dcterms:created>
  <dcterms:modified xsi:type="dcterms:W3CDTF">2019-06-22T15:35:08Z</dcterms:modified>
</cp:coreProperties>
</file>