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24240" windowHeight="13740" activeTab="1"/>
  </bookViews>
  <sheets>
    <sheet name="Skyline LMW_stim" sheetId="1" r:id="rId1"/>
    <sheet name="LMW Stim" sheetId="2" r:id="rId2"/>
    <sheet name="Results" sheetId="3" r:id="rId3"/>
  </sheets>
  <calcPr calcId="162913"/>
</workbook>
</file>

<file path=xl/calcChain.xml><?xml version="1.0" encoding="utf-8"?>
<calcChain xmlns="http://schemas.openxmlformats.org/spreadsheetml/2006/main">
  <c r="E13" i="2" l="1"/>
  <c r="E3" i="2" l="1"/>
  <c r="D3" i="2"/>
  <c r="E27" i="2"/>
  <c r="E28" i="2"/>
  <c r="E29" i="2"/>
  <c r="E25" i="2"/>
  <c r="E24" i="2"/>
  <c r="E23" i="2"/>
  <c r="D23" i="2"/>
  <c r="E4" i="2"/>
  <c r="E5" i="2"/>
  <c r="E7" i="2"/>
  <c r="E8" i="2"/>
  <c r="E9" i="2"/>
  <c r="D33" i="2" l="1"/>
  <c r="D37" i="2"/>
  <c r="D14" i="2"/>
  <c r="D15" i="2"/>
  <c r="D17" i="2"/>
  <c r="D18" i="2"/>
  <c r="D19" i="2"/>
  <c r="D13" i="2"/>
  <c r="B73" i="1"/>
  <c r="B72" i="1"/>
  <c r="B71" i="1"/>
  <c r="E33" i="2"/>
  <c r="D39" i="2"/>
  <c r="E39" i="2" s="1"/>
  <c r="D38" i="2"/>
  <c r="E38" i="2" s="1"/>
  <c r="E37" i="2"/>
  <c r="G37" i="2" s="1"/>
  <c r="G39" i="2" l="1"/>
  <c r="I39" i="2" s="1"/>
  <c r="G38" i="2"/>
  <c r="I38" i="2" s="1"/>
  <c r="I37" i="2"/>
  <c r="D35" i="2"/>
  <c r="D34" i="2"/>
  <c r="G33" i="2"/>
  <c r="I33" i="2" s="1"/>
  <c r="D29" i="2"/>
  <c r="D28" i="2"/>
  <c r="F29" i="2" s="1"/>
  <c r="D27" i="2"/>
  <c r="D25" i="2"/>
  <c r="D24" i="2"/>
  <c r="E19" i="2"/>
  <c r="G19" i="2" s="1"/>
  <c r="I19" i="2" s="1"/>
  <c r="E18" i="2"/>
  <c r="G18" i="2" s="1"/>
  <c r="I18" i="2" s="1"/>
  <c r="E17" i="2"/>
  <c r="G17" i="2" s="1"/>
  <c r="I17" i="2" s="1"/>
  <c r="E15" i="2"/>
  <c r="G15" i="2" s="1"/>
  <c r="I15" i="2" s="1"/>
  <c r="E14" i="2"/>
  <c r="G14" i="2" s="1"/>
  <c r="I14" i="2" s="1"/>
  <c r="G13" i="2"/>
  <c r="I13" i="2" s="1"/>
  <c r="D9" i="2"/>
  <c r="D8" i="2"/>
  <c r="D7" i="2"/>
  <c r="D5" i="2"/>
  <c r="D4" i="2"/>
  <c r="G5" i="2"/>
  <c r="F25" i="2" l="1"/>
  <c r="G25" i="2"/>
  <c r="H25" i="2" s="1"/>
  <c r="F5" i="2"/>
  <c r="H5" i="2" s="1"/>
  <c r="F9" i="2"/>
  <c r="G9" i="2"/>
  <c r="G29" i="2"/>
  <c r="H29" i="2" s="1"/>
  <c r="E35" i="2"/>
  <c r="G35" i="2" s="1"/>
  <c r="I35" i="2" s="1"/>
  <c r="K19" i="2"/>
  <c r="J19" i="2"/>
  <c r="K39" i="2"/>
  <c r="J39" i="2"/>
  <c r="J15" i="2"/>
  <c r="K15" i="2"/>
  <c r="L15" i="2" s="1"/>
  <c r="E34" i="2"/>
  <c r="G34" i="2" s="1"/>
  <c r="I34" i="2" s="1"/>
  <c r="D46" i="1"/>
  <c r="D47" i="1"/>
  <c r="D49" i="1"/>
  <c r="D50" i="1"/>
  <c r="D51" i="1"/>
  <c r="D45" i="1"/>
  <c r="D15" i="1"/>
  <c r="C58" i="1"/>
  <c r="C59" i="1"/>
  <c r="D59" i="1" s="1"/>
  <c r="C61" i="1"/>
  <c r="C62" i="1"/>
  <c r="C63" i="1"/>
  <c r="C67" i="1"/>
  <c r="C68" i="1"/>
  <c r="C69" i="1"/>
  <c r="C71" i="1"/>
  <c r="D71" i="1" s="1"/>
  <c r="C72" i="1"/>
  <c r="D72" i="1" s="1"/>
  <c r="C73" i="1"/>
  <c r="C57" i="1"/>
  <c r="B61" i="1"/>
  <c r="B62" i="1"/>
  <c r="B63" i="1"/>
  <c r="B67" i="1"/>
  <c r="B68" i="1"/>
  <c r="D68" i="1" s="1"/>
  <c r="B69" i="1"/>
  <c r="D69" i="1" s="1"/>
  <c r="D73" i="1"/>
  <c r="B58" i="1"/>
  <c r="D58" i="1" s="1"/>
  <c r="B59" i="1"/>
  <c r="B57" i="1"/>
  <c r="D41" i="1"/>
  <c r="D40" i="1"/>
  <c r="D39" i="1"/>
  <c r="D37" i="1"/>
  <c r="D36" i="1"/>
  <c r="D35" i="1"/>
  <c r="D25" i="1"/>
  <c r="D26" i="1"/>
  <c r="D27" i="1"/>
  <c r="D29" i="1"/>
  <c r="D30" i="1"/>
  <c r="D31" i="1"/>
  <c r="D19" i="1"/>
  <c r="D20" i="1"/>
  <c r="D21" i="1"/>
  <c r="D16" i="1"/>
  <c r="D17" i="1"/>
  <c r="H9" i="2" l="1"/>
  <c r="D57" i="1"/>
  <c r="K35" i="2"/>
  <c r="J35" i="2"/>
  <c r="L39" i="2"/>
  <c r="D67" i="1"/>
  <c r="D62" i="1"/>
  <c r="L19" i="2"/>
  <c r="D63" i="1"/>
  <c r="D61" i="1"/>
  <c r="L35" i="2" l="1"/>
</calcChain>
</file>

<file path=xl/sharedStrings.xml><?xml version="1.0" encoding="utf-8"?>
<sst xmlns="http://schemas.openxmlformats.org/spreadsheetml/2006/main" count="173" uniqueCount="69">
  <si>
    <t>Peptide Modified Sequence</t>
  </si>
  <si>
    <t>light Precursor Mz</t>
  </si>
  <si>
    <t>light stim_LMW_0529_rep01 Total Area</t>
  </si>
  <si>
    <t>light stim_LMW_0529_rep02 Total Area</t>
  </si>
  <si>
    <t>light stim_LMW_0529_rep03 Total Area</t>
  </si>
  <si>
    <t>light stim_LMW_0531_rep01 Total Area</t>
  </si>
  <si>
    <t>light stim_LMW_0531_rep02 Total Area</t>
  </si>
  <si>
    <t>light stim_LMW_0531_rep03 Total Area</t>
  </si>
  <si>
    <t>heavy Precursor Mz</t>
  </si>
  <si>
    <t>heavy stim_LMW_0529_rep01 Total Area</t>
  </si>
  <si>
    <t>heavy stim_LMW_0529_rep02 Total Area</t>
  </si>
  <si>
    <t>heavy stim_LMW_0529_rep03 Total Area</t>
  </si>
  <si>
    <t>heavy stim_LMW_0531_rep01 Total Area</t>
  </si>
  <si>
    <t>heavy stim_LMW_0531_rep02 Total Area</t>
  </si>
  <si>
    <t>heavy stim_LMW_0531_rep03 Total Area</t>
  </si>
  <si>
    <t>TIYVRDPTSNK</t>
  </si>
  <si>
    <t>T[+80]IYVRDPTSNK</t>
  </si>
  <si>
    <t>TIY[+80]VRDPTSNK</t>
  </si>
  <si>
    <t>TIYVRDPT[+80]SNK</t>
  </si>
  <si>
    <t>TIYVRDPTS[+80]NK</t>
  </si>
  <si>
    <t>ratio pY32/unmod Y32</t>
  </si>
  <si>
    <t>2=+ charge state</t>
  </si>
  <si>
    <t>3+ charge state</t>
  </si>
  <si>
    <t>Average of 2+, 3+ charge states</t>
  </si>
  <si>
    <t xml:space="preserve">light stim_LMW_0529_01 </t>
  </si>
  <si>
    <t xml:space="preserve">light stim_LMW_0529_rep02 </t>
  </si>
  <si>
    <t xml:space="preserve">light stim_LMW_0529_rep03 </t>
  </si>
  <si>
    <t xml:space="preserve">light stim_LMW_0531_rep01 </t>
  </si>
  <si>
    <t>light stim_LMW_0531_rep02</t>
  </si>
  <si>
    <t>light stim_LMW_0531_rep03</t>
  </si>
  <si>
    <t xml:space="preserve">light stim_LMW_0529_rep01 </t>
  </si>
  <si>
    <t>Peak Area Ratio of pY32 to labeled pY32</t>
  </si>
  <si>
    <t>Peak Area Ratio of both 2+ and 3+ Charge States of pY32 to unmodified Y32</t>
  </si>
  <si>
    <t>Peak Area Ratio of 2+  charge state of pY32 to unmodified Y32</t>
  </si>
  <si>
    <t>Peak Area Ratio of both 2+ and 3+ charge states of pY32 to labeled pY32</t>
  </si>
  <si>
    <t>Peak Area Ratio of 2+ charge state of pY32 to labeled pY32</t>
  </si>
  <si>
    <t>Peak Area Ratio of 3+ Charge State pY32 to unmodified Y32</t>
  </si>
  <si>
    <t>TIYVRDPTSNK (647.3435 m/z)</t>
  </si>
  <si>
    <t>TIY[+80]VRDPTSNK (687.3267 m/z)</t>
  </si>
  <si>
    <t>Peak Area Ratio of 2+ charge state of pY32 to labeled pY32*</t>
  </si>
  <si>
    <t>Calibration Correction</t>
  </si>
  <si>
    <t xml:space="preserve">fmol </t>
  </si>
  <si>
    <t>Amount pY32* Spiked</t>
  </si>
  <si>
    <t>Amount pY32</t>
  </si>
  <si>
    <t>fmol</t>
  </si>
  <si>
    <r>
      <t>pY32 (fmol)/Lyn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g)</t>
    </r>
  </si>
  <si>
    <t>Peak Area Ratio of 3+ Charge State  of pY32 to labeled pY32</t>
  </si>
  <si>
    <t>Peak Area Ratio of 3+ Charge State of pY32 to unmodified Y32</t>
  </si>
  <si>
    <t>Peak Area Ratio (pY32/pY32*)</t>
  </si>
  <si>
    <t>TIY[+80]VRDP(C13N15)TSNK (690.336 m/z)</t>
  </si>
  <si>
    <t>Peak Area Ratio (pY32/unmod Y32)</t>
  </si>
  <si>
    <t>2+ charge state</t>
  </si>
  <si>
    <t>Average</t>
  </si>
  <si>
    <t>STD</t>
  </si>
  <si>
    <t>%CV</t>
  </si>
  <si>
    <t>These two high lighted sections are from the same 5/29 set. I integrated both charge states for peptide TIY[+80]VRDPTSNK (687.3267 m/z). If you notice both charges states have good corrlelation betweent the two. This is the set to choose as the illustrated experiment.</t>
  </si>
  <si>
    <t>Calibration Correction (pY32/unmodified Y32</t>
  </si>
  <si>
    <t>Peak Area Ratio of pY32 and unmodified Y32</t>
  </si>
  <si>
    <t>Calibration Correction (pY32/unmodified Y32)</t>
  </si>
  <si>
    <t>Average of 3 technical replicates</t>
  </si>
  <si>
    <t>Average Ratio</t>
  </si>
  <si>
    <t>Unstimulated LMW 0529</t>
  </si>
  <si>
    <t>Unstimulated LMW 031</t>
  </si>
  <si>
    <t>Stimulated LMW 0529</t>
  </si>
  <si>
    <t>pY32 vs unmodified-Y32 LMW Stimulated</t>
  </si>
  <si>
    <t>Stimulated LMW 031</t>
  </si>
  <si>
    <t>pY32 vs pY32* LMW Stimulated</t>
  </si>
  <si>
    <t>Amount Protein (ug)</t>
  </si>
  <si>
    <t>pY32 (fmol)/IP Protein (ug)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</si>
</sst>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ymbol"/>
      <family val="1"/>
      <charset val="2"/>
    </font>
    <font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33" borderId="0" xfId="0" applyFill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0" fillId="0" borderId="0" xfId="0" applyAlignment="1"/>
    <xf numFmtId="0" fontId="0" fillId="33" borderId="10" xfId="0" applyFill="1" applyBorder="1" applyAlignment="1">
      <alignment horizontal="center"/>
    </xf>
    <xf numFmtId="0" fontId="0" fillId="33" borderId="10" xfId="0" applyFill="1" applyBorder="1" applyAlignment="1"/>
    <xf numFmtId="0" fontId="0" fillId="33" borderId="10" xfId="0" applyFill="1" applyBorder="1"/>
    <xf numFmtId="0" fontId="0" fillId="0" borderId="10" xfId="0" applyBorder="1" applyAlignment="1">
      <alignment horizontal="center" wrapText="1"/>
    </xf>
    <xf numFmtId="0" fontId="0" fillId="34" borderId="10" xfId="0" applyFill="1" applyBorder="1" applyAlignment="1">
      <alignment horizontal="center"/>
    </xf>
    <xf numFmtId="164" fontId="0" fillId="0" borderId="10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/>
    <xf numFmtId="0" fontId="0" fillId="34" borderId="1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9" fillId="33" borderId="10" xfId="0" applyFont="1" applyFill="1" applyBorder="1" applyAlignment="1">
      <alignment horizontal="left"/>
    </xf>
    <xf numFmtId="0" fontId="19" fillId="33" borderId="10" xfId="0" applyFont="1" applyFill="1" applyBorder="1" applyAlignment="1"/>
    <xf numFmtId="0" fontId="19" fillId="0" borderId="10" xfId="0" applyFont="1" applyBorder="1" applyAlignment="1">
      <alignment horizontal="left"/>
    </xf>
    <xf numFmtId="0" fontId="19" fillId="0" borderId="10" xfId="0" applyFont="1" applyBorder="1" applyAlignment="1"/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workbookViewId="0">
      <selection activeCell="E72" sqref="E72"/>
    </sheetView>
  </sheetViews>
  <sheetFormatPr defaultRowHeight="15" x14ac:dyDescent="0.25"/>
  <cols>
    <col min="1" max="1" width="40.5703125" customWidth="1"/>
    <col min="2" max="2" width="26.7109375" customWidth="1"/>
    <col min="3" max="3" width="43.28515625" customWidth="1"/>
    <col min="4" max="4" width="34.85546875" customWidth="1"/>
    <col min="5" max="5" width="29" customWidth="1"/>
    <col min="6" max="6" width="31" customWidth="1"/>
    <col min="7" max="7" width="26.85546875" customWidth="1"/>
    <col min="8" max="8" width="25.7109375" customWidth="1"/>
    <col min="9" max="9" width="23.140625" customWidth="1"/>
    <col min="11" max="11" width="28.85546875" customWidth="1"/>
    <col min="12" max="12" width="19.710937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1" t="s">
        <v>15</v>
      </c>
      <c r="B2">
        <v>647.34350900000004</v>
      </c>
      <c r="C2">
        <v>56120344</v>
      </c>
      <c r="D2">
        <v>51113292</v>
      </c>
      <c r="E2">
        <v>54886752</v>
      </c>
      <c r="F2">
        <v>74359456</v>
      </c>
      <c r="G2">
        <v>84043864</v>
      </c>
      <c r="H2">
        <v>93213296</v>
      </c>
      <c r="I2" t="e">
        <v>#N/A</v>
      </c>
      <c r="J2" t="e">
        <v>#N/A</v>
      </c>
      <c r="K2" t="e">
        <v>#N/A</v>
      </c>
      <c r="L2" t="e">
        <v>#N/A</v>
      </c>
      <c r="M2" t="e">
        <v>#N/A</v>
      </c>
      <c r="N2" t="e">
        <v>#N/A</v>
      </c>
      <c r="O2" t="e">
        <v>#N/A</v>
      </c>
    </row>
    <row r="3" spans="1:15" x14ac:dyDescent="0.25">
      <c r="A3" t="s">
        <v>15</v>
      </c>
      <c r="B3">
        <v>431.898098</v>
      </c>
      <c r="C3">
        <v>177072864</v>
      </c>
      <c r="D3">
        <v>167305408</v>
      </c>
      <c r="E3">
        <v>169016928</v>
      </c>
      <c r="F3">
        <v>230301808</v>
      </c>
      <c r="G3">
        <v>221441328</v>
      </c>
      <c r="H3">
        <v>247039600</v>
      </c>
      <c r="I3" t="e">
        <v>#N/A</v>
      </c>
      <c r="J3" t="e">
        <v>#N/A</v>
      </c>
      <c r="K3" t="e">
        <v>#N/A</v>
      </c>
      <c r="L3" t="e">
        <v>#N/A</v>
      </c>
      <c r="M3" t="e">
        <v>#N/A</v>
      </c>
      <c r="N3" t="e">
        <v>#N/A</v>
      </c>
      <c r="O3" t="e">
        <v>#N/A</v>
      </c>
    </row>
    <row r="4" spans="1:15" x14ac:dyDescent="0.25">
      <c r="A4" t="s">
        <v>16</v>
      </c>
      <c r="B4">
        <v>687.32667400000003</v>
      </c>
      <c r="C4">
        <v>6397291</v>
      </c>
      <c r="D4">
        <v>7303199</v>
      </c>
      <c r="E4">
        <v>6528969</v>
      </c>
      <c r="F4">
        <v>6798894</v>
      </c>
      <c r="G4">
        <v>7069644</v>
      </c>
      <c r="H4">
        <v>6602777</v>
      </c>
      <c r="I4" t="e">
        <v>#N/A</v>
      </c>
      <c r="J4" t="e">
        <v>#N/A</v>
      </c>
      <c r="K4" t="e">
        <v>#N/A</v>
      </c>
      <c r="L4" t="e">
        <v>#N/A</v>
      </c>
      <c r="M4" t="e">
        <v>#N/A</v>
      </c>
      <c r="N4" t="e">
        <v>#N/A</v>
      </c>
      <c r="O4" t="e">
        <v>#N/A</v>
      </c>
    </row>
    <row r="5" spans="1:15" x14ac:dyDescent="0.25">
      <c r="A5" s="1" t="s">
        <v>17</v>
      </c>
      <c r="B5">
        <v>687.32667400000003</v>
      </c>
      <c r="C5">
        <v>6720728</v>
      </c>
      <c r="D5">
        <v>7701477</v>
      </c>
      <c r="E5">
        <v>6894883</v>
      </c>
      <c r="F5">
        <v>7678516</v>
      </c>
      <c r="G5">
        <v>7337825</v>
      </c>
      <c r="H5">
        <v>7561948</v>
      </c>
      <c r="I5">
        <v>690.33357899999999</v>
      </c>
      <c r="J5">
        <v>6447222</v>
      </c>
      <c r="K5">
        <v>6773717</v>
      </c>
      <c r="L5">
        <v>6113297</v>
      </c>
      <c r="M5">
        <v>12923469</v>
      </c>
      <c r="N5">
        <v>12871387</v>
      </c>
      <c r="O5">
        <v>13350427</v>
      </c>
    </row>
    <row r="6" spans="1:15" x14ac:dyDescent="0.25">
      <c r="A6" t="s">
        <v>17</v>
      </c>
      <c r="B6">
        <v>458.553541</v>
      </c>
      <c r="C6">
        <v>3489603</v>
      </c>
      <c r="D6">
        <v>3989060</v>
      </c>
      <c r="E6">
        <v>3807727</v>
      </c>
      <c r="F6">
        <v>3543511</v>
      </c>
      <c r="G6">
        <v>3439181</v>
      </c>
      <c r="H6">
        <v>3659532</v>
      </c>
      <c r="I6">
        <v>460.55814400000003</v>
      </c>
      <c r="J6">
        <v>1428305</v>
      </c>
      <c r="K6">
        <v>1634164</v>
      </c>
      <c r="L6">
        <v>1542420</v>
      </c>
      <c r="M6">
        <v>2945827</v>
      </c>
      <c r="N6">
        <v>3026603</v>
      </c>
      <c r="O6">
        <v>2865551</v>
      </c>
    </row>
    <row r="7" spans="1:15" x14ac:dyDescent="0.25">
      <c r="A7" t="s">
        <v>18</v>
      </c>
      <c r="B7">
        <v>687.32667400000003</v>
      </c>
      <c r="C7">
        <v>0</v>
      </c>
      <c r="D7">
        <v>0</v>
      </c>
      <c r="E7">
        <v>0</v>
      </c>
      <c r="F7">
        <v>0</v>
      </c>
      <c r="G7">
        <v>8064</v>
      </c>
      <c r="H7">
        <v>34915</v>
      </c>
      <c r="I7" t="e">
        <v>#N/A</v>
      </c>
      <c r="J7" t="e">
        <v>#N/A</v>
      </c>
      <c r="K7" t="e">
        <v>#N/A</v>
      </c>
      <c r="L7" t="e">
        <v>#N/A</v>
      </c>
      <c r="M7" t="e">
        <v>#N/A</v>
      </c>
      <c r="N7" t="e">
        <v>#N/A</v>
      </c>
      <c r="O7" t="e">
        <v>#N/A</v>
      </c>
    </row>
    <row r="8" spans="1:15" x14ac:dyDescent="0.25">
      <c r="A8" t="s">
        <v>18</v>
      </c>
      <c r="B8">
        <v>458.553541</v>
      </c>
      <c r="C8">
        <v>12021</v>
      </c>
      <c r="D8">
        <v>412589</v>
      </c>
      <c r="E8">
        <v>453156</v>
      </c>
      <c r="F8">
        <v>51498</v>
      </c>
      <c r="G8">
        <v>0</v>
      </c>
      <c r="H8">
        <v>0</v>
      </c>
      <c r="I8" t="e">
        <v>#N/A</v>
      </c>
      <c r="J8" t="e">
        <v>#N/A</v>
      </c>
      <c r="K8" t="e">
        <v>#N/A</v>
      </c>
      <c r="L8" t="e">
        <v>#N/A</v>
      </c>
      <c r="M8" t="e">
        <v>#N/A</v>
      </c>
      <c r="N8" t="e">
        <v>#N/A</v>
      </c>
      <c r="O8" t="e">
        <v>#N/A</v>
      </c>
    </row>
    <row r="9" spans="1:15" x14ac:dyDescent="0.25">
      <c r="A9" t="s">
        <v>19</v>
      </c>
      <c r="B9">
        <v>687.32667400000003</v>
      </c>
      <c r="C9">
        <v>10894</v>
      </c>
      <c r="D9">
        <v>48504</v>
      </c>
      <c r="E9">
        <v>59374</v>
      </c>
      <c r="F9">
        <v>21334</v>
      </c>
      <c r="G9">
        <v>8063</v>
      </c>
      <c r="H9">
        <v>34918</v>
      </c>
      <c r="I9" t="e">
        <v>#N/A</v>
      </c>
      <c r="J9" t="e">
        <v>#N/A</v>
      </c>
      <c r="K9" t="e">
        <v>#N/A</v>
      </c>
      <c r="L9" t="e">
        <v>#N/A</v>
      </c>
      <c r="M9" t="e">
        <v>#N/A</v>
      </c>
      <c r="N9" t="e">
        <v>#N/A</v>
      </c>
      <c r="O9" t="e">
        <v>#N/A</v>
      </c>
    </row>
    <row r="13" spans="1:15" x14ac:dyDescent="0.25">
      <c r="A13" s="17" t="s">
        <v>33</v>
      </c>
      <c r="B13" s="17"/>
      <c r="C13" s="17"/>
      <c r="D13" s="17"/>
    </row>
    <row r="14" spans="1:15" x14ac:dyDescent="0.25">
      <c r="A14" t="s">
        <v>21</v>
      </c>
      <c r="B14" t="s">
        <v>15</v>
      </c>
      <c r="C14" t="s">
        <v>17</v>
      </c>
      <c r="D14" t="s">
        <v>20</v>
      </c>
    </row>
    <row r="15" spans="1:15" x14ac:dyDescent="0.25">
      <c r="A15" t="s">
        <v>30</v>
      </c>
      <c r="B15">
        <v>56120344</v>
      </c>
      <c r="C15">
        <v>6720728</v>
      </c>
      <c r="D15">
        <f>C15/B15</f>
        <v>0.11975564511864004</v>
      </c>
    </row>
    <row r="16" spans="1:15" x14ac:dyDescent="0.25">
      <c r="A16" t="s">
        <v>25</v>
      </c>
      <c r="B16">
        <v>51113292</v>
      </c>
      <c r="C16">
        <v>7701477</v>
      </c>
      <c r="D16">
        <f t="shared" ref="D16:D31" si="0">C16/B16</f>
        <v>0.15067464251764492</v>
      </c>
    </row>
    <row r="17" spans="1:4" x14ac:dyDescent="0.25">
      <c r="A17" t="s">
        <v>26</v>
      </c>
      <c r="B17">
        <v>54886752</v>
      </c>
      <c r="C17">
        <v>6894883</v>
      </c>
      <c r="D17">
        <f t="shared" si="0"/>
        <v>0.12562016786855962</v>
      </c>
    </row>
    <row r="19" spans="1:4" x14ac:dyDescent="0.25">
      <c r="A19" t="s">
        <v>27</v>
      </c>
      <c r="B19">
        <v>74359456</v>
      </c>
      <c r="C19">
        <v>7678516</v>
      </c>
      <c r="D19">
        <f t="shared" si="0"/>
        <v>0.10326213252555264</v>
      </c>
    </row>
    <row r="20" spans="1:4" x14ac:dyDescent="0.25">
      <c r="A20" t="s">
        <v>28</v>
      </c>
      <c r="B20">
        <v>84043864</v>
      </c>
      <c r="C20">
        <v>7337825</v>
      </c>
      <c r="D20">
        <f t="shared" si="0"/>
        <v>8.7309467351477321E-2</v>
      </c>
    </row>
    <row r="21" spans="1:4" x14ac:dyDescent="0.25">
      <c r="A21" t="s">
        <v>29</v>
      </c>
      <c r="B21">
        <v>93213296</v>
      </c>
      <c r="C21">
        <v>7561948</v>
      </c>
      <c r="D21">
        <f t="shared" si="0"/>
        <v>8.1125207717147985E-2</v>
      </c>
    </row>
    <row r="24" spans="1:4" x14ac:dyDescent="0.25">
      <c r="A24" s="17" t="s">
        <v>35</v>
      </c>
      <c r="B24" s="17"/>
      <c r="C24" s="17"/>
      <c r="D24" s="17"/>
    </row>
    <row r="25" spans="1:4" x14ac:dyDescent="0.25">
      <c r="A25" t="s">
        <v>24</v>
      </c>
      <c r="B25">
        <v>6720728</v>
      </c>
      <c r="C25">
        <v>6447222</v>
      </c>
      <c r="D25">
        <f t="shared" si="0"/>
        <v>0.95930411110224967</v>
      </c>
    </row>
    <row r="26" spans="1:4" x14ac:dyDescent="0.25">
      <c r="A26" t="s">
        <v>25</v>
      </c>
      <c r="B26">
        <v>7701477</v>
      </c>
      <c r="C26">
        <v>6773717</v>
      </c>
      <c r="D26">
        <f t="shared" si="0"/>
        <v>0.87953479572814408</v>
      </c>
    </row>
    <row r="27" spans="1:4" x14ac:dyDescent="0.25">
      <c r="A27" t="s">
        <v>26</v>
      </c>
      <c r="B27">
        <v>6894883</v>
      </c>
      <c r="C27">
        <v>6113297</v>
      </c>
      <c r="D27">
        <f t="shared" si="0"/>
        <v>0.88664260147706642</v>
      </c>
    </row>
    <row r="29" spans="1:4" x14ac:dyDescent="0.25">
      <c r="A29" t="s">
        <v>27</v>
      </c>
      <c r="B29">
        <v>7678516</v>
      </c>
      <c r="C29">
        <v>12923469</v>
      </c>
      <c r="D29">
        <f t="shared" si="0"/>
        <v>1.6830685773136371</v>
      </c>
    </row>
    <row r="30" spans="1:4" x14ac:dyDescent="0.25">
      <c r="A30" t="s">
        <v>28</v>
      </c>
      <c r="B30">
        <v>7337825</v>
      </c>
      <c r="C30">
        <v>12871387</v>
      </c>
      <c r="D30">
        <f t="shared" si="0"/>
        <v>1.754114741084722</v>
      </c>
    </row>
    <row r="31" spans="1:4" x14ac:dyDescent="0.25">
      <c r="A31" t="s">
        <v>29</v>
      </c>
      <c r="B31">
        <v>7561948</v>
      </c>
      <c r="C31">
        <v>13350427</v>
      </c>
      <c r="D31">
        <f t="shared" si="0"/>
        <v>1.7654745840622019</v>
      </c>
    </row>
    <row r="33" spans="1:4" x14ac:dyDescent="0.25">
      <c r="A33" s="17" t="s">
        <v>36</v>
      </c>
      <c r="B33" s="17"/>
      <c r="C33" s="17"/>
      <c r="D33" s="17"/>
    </row>
    <row r="34" spans="1:4" x14ac:dyDescent="0.25">
      <c r="A34" t="s">
        <v>22</v>
      </c>
      <c r="B34" t="s">
        <v>15</v>
      </c>
      <c r="C34" t="s">
        <v>17</v>
      </c>
      <c r="D34" t="s">
        <v>20</v>
      </c>
    </row>
    <row r="35" spans="1:4" x14ac:dyDescent="0.25">
      <c r="A35" t="s">
        <v>30</v>
      </c>
      <c r="B35">
        <v>177072864</v>
      </c>
      <c r="C35">
        <v>3489603</v>
      </c>
      <c r="D35">
        <f>C35/B35</f>
        <v>1.9707158517524175E-2</v>
      </c>
    </row>
    <row r="36" spans="1:4" x14ac:dyDescent="0.25">
      <c r="A36" t="s">
        <v>25</v>
      </c>
      <c r="B36">
        <v>167305408</v>
      </c>
      <c r="C36">
        <v>3989060</v>
      </c>
      <c r="D36">
        <f t="shared" ref="D36:D37" si="1">C36/B36</f>
        <v>2.3842983007459028E-2</v>
      </c>
    </row>
    <row r="37" spans="1:4" x14ac:dyDescent="0.25">
      <c r="A37" t="s">
        <v>26</v>
      </c>
      <c r="B37">
        <v>169016928</v>
      </c>
      <c r="C37">
        <v>3807727</v>
      </c>
      <c r="D37">
        <f t="shared" si="1"/>
        <v>2.2528672394282304E-2</v>
      </c>
    </row>
    <row r="39" spans="1:4" x14ac:dyDescent="0.25">
      <c r="A39" t="s">
        <v>27</v>
      </c>
      <c r="B39">
        <v>230301808</v>
      </c>
      <c r="C39">
        <v>3543511</v>
      </c>
      <c r="D39">
        <f t="shared" ref="D39:D41" si="2">C39/B39</f>
        <v>1.5386379424342166E-2</v>
      </c>
    </row>
    <row r="40" spans="1:4" x14ac:dyDescent="0.25">
      <c r="A40" t="s">
        <v>28</v>
      </c>
      <c r="B40">
        <v>221441328</v>
      </c>
      <c r="C40">
        <v>3439181</v>
      </c>
      <c r="D40">
        <f t="shared" si="2"/>
        <v>1.5530890421683164E-2</v>
      </c>
    </row>
    <row r="41" spans="1:4" x14ac:dyDescent="0.25">
      <c r="A41" t="s">
        <v>29</v>
      </c>
      <c r="B41">
        <v>247039600</v>
      </c>
      <c r="C41">
        <v>3659532</v>
      </c>
      <c r="D41">
        <f t="shared" si="2"/>
        <v>1.4813544063380932E-2</v>
      </c>
    </row>
    <row r="44" spans="1:4" x14ac:dyDescent="0.25">
      <c r="A44" s="17" t="s">
        <v>31</v>
      </c>
      <c r="B44" s="17"/>
      <c r="C44" s="17"/>
      <c r="D44" s="17"/>
    </row>
    <row r="45" spans="1:4" x14ac:dyDescent="0.25">
      <c r="A45" t="s">
        <v>24</v>
      </c>
      <c r="B45">
        <v>3489603</v>
      </c>
      <c r="C45">
        <v>1428305</v>
      </c>
      <c r="D45">
        <f>B45/C45</f>
        <v>2.4431777526508696</v>
      </c>
    </row>
    <row r="46" spans="1:4" x14ac:dyDescent="0.25">
      <c r="A46" t="s">
        <v>25</v>
      </c>
      <c r="B46">
        <v>3989060</v>
      </c>
      <c r="C46">
        <v>1634164</v>
      </c>
      <c r="D46">
        <f t="shared" ref="D46:D51" si="3">B46/C46</f>
        <v>2.4410401893567597</v>
      </c>
    </row>
    <row r="47" spans="1:4" x14ac:dyDescent="0.25">
      <c r="A47" t="s">
        <v>26</v>
      </c>
      <c r="B47">
        <v>3807727</v>
      </c>
      <c r="C47">
        <v>1542420</v>
      </c>
      <c r="D47">
        <f t="shared" si="3"/>
        <v>2.4686706603908144</v>
      </c>
    </row>
    <row r="49" spans="1:4" x14ac:dyDescent="0.25">
      <c r="A49" t="s">
        <v>27</v>
      </c>
      <c r="B49">
        <v>7678516</v>
      </c>
      <c r="C49">
        <v>2945827</v>
      </c>
      <c r="D49">
        <f t="shared" si="3"/>
        <v>2.6065739773584804</v>
      </c>
    </row>
    <row r="50" spans="1:4" x14ac:dyDescent="0.25">
      <c r="A50" t="s">
        <v>28</v>
      </c>
      <c r="B50">
        <v>7337825</v>
      </c>
      <c r="C50">
        <v>3026603</v>
      </c>
      <c r="D50">
        <f t="shared" si="3"/>
        <v>2.4244425185595864</v>
      </c>
    </row>
    <row r="51" spans="1:4" x14ac:dyDescent="0.25">
      <c r="A51" t="s">
        <v>29</v>
      </c>
      <c r="B51">
        <v>7561948</v>
      </c>
      <c r="C51">
        <v>2865551</v>
      </c>
      <c r="D51">
        <f t="shared" si="3"/>
        <v>2.6389158664424399</v>
      </c>
    </row>
    <row r="55" spans="1:4" x14ac:dyDescent="0.25">
      <c r="A55" s="17" t="s">
        <v>32</v>
      </c>
      <c r="B55" s="17"/>
      <c r="C55" s="17"/>
      <c r="D55" s="17"/>
    </row>
    <row r="56" spans="1:4" x14ac:dyDescent="0.25">
      <c r="A56" t="s">
        <v>23</v>
      </c>
      <c r="B56" t="s">
        <v>15</v>
      </c>
      <c r="C56" t="s">
        <v>17</v>
      </c>
      <c r="D56" t="s">
        <v>20</v>
      </c>
    </row>
    <row r="57" spans="1:4" x14ac:dyDescent="0.25">
      <c r="A57" t="s">
        <v>30</v>
      </c>
      <c r="B57">
        <f t="shared" ref="B57:C59" si="4">B15+B35</f>
        <v>233193208</v>
      </c>
      <c r="C57">
        <f t="shared" si="4"/>
        <v>10210331</v>
      </c>
      <c r="D57">
        <f>C57/B57</f>
        <v>4.378485586081049E-2</v>
      </c>
    </row>
    <row r="58" spans="1:4" x14ac:dyDescent="0.25">
      <c r="A58" t="s">
        <v>25</v>
      </c>
      <c r="B58">
        <f t="shared" si="4"/>
        <v>218418700</v>
      </c>
      <c r="C58">
        <f t="shared" si="4"/>
        <v>11690537</v>
      </c>
      <c r="D58">
        <f t="shared" ref="D58:D63" si="5">C58/B58</f>
        <v>5.3523516988243224E-2</v>
      </c>
    </row>
    <row r="59" spans="1:4" x14ac:dyDescent="0.25">
      <c r="A59" t="s">
        <v>26</v>
      </c>
      <c r="B59">
        <f t="shared" si="4"/>
        <v>223903680</v>
      </c>
      <c r="C59">
        <f t="shared" si="4"/>
        <v>10702610</v>
      </c>
      <c r="D59">
        <f t="shared" si="5"/>
        <v>4.7800062955642354E-2</v>
      </c>
    </row>
    <row r="61" spans="1:4" x14ac:dyDescent="0.25">
      <c r="A61" t="s">
        <v>27</v>
      </c>
      <c r="B61">
        <f t="shared" ref="B61:C63" si="6">B19+B39</f>
        <v>304661264</v>
      </c>
      <c r="C61">
        <f t="shared" si="6"/>
        <v>11222027</v>
      </c>
      <c r="D61">
        <f t="shared" si="5"/>
        <v>3.6834439838731844E-2</v>
      </c>
    </row>
    <row r="62" spans="1:4" x14ac:dyDescent="0.25">
      <c r="A62" t="s">
        <v>28</v>
      </c>
      <c r="B62">
        <f t="shared" si="6"/>
        <v>305485192</v>
      </c>
      <c r="C62">
        <f t="shared" si="6"/>
        <v>10777006</v>
      </c>
      <c r="D62">
        <f t="shared" si="5"/>
        <v>3.5278325372969307E-2</v>
      </c>
    </row>
    <row r="63" spans="1:4" x14ac:dyDescent="0.25">
      <c r="A63" t="s">
        <v>29</v>
      </c>
      <c r="B63">
        <f t="shared" si="6"/>
        <v>340252896</v>
      </c>
      <c r="C63">
        <f t="shared" si="6"/>
        <v>11221480</v>
      </c>
      <c r="D63">
        <f t="shared" si="5"/>
        <v>3.2979822161454869E-2</v>
      </c>
    </row>
    <row r="66" spans="1:4" x14ac:dyDescent="0.25">
      <c r="A66" s="17" t="s">
        <v>34</v>
      </c>
      <c r="B66" s="17"/>
      <c r="C66" s="17"/>
      <c r="D66" s="17"/>
    </row>
    <row r="67" spans="1:4" x14ac:dyDescent="0.25">
      <c r="A67" t="s">
        <v>24</v>
      </c>
      <c r="B67">
        <f t="shared" ref="B67:C69" si="7">B25+B45</f>
        <v>10210331</v>
      </c>
      <c r="C67">
        <f t="shared" si="7"/>
        <v>7875527</v>
      </c>
      <c r="D67">
        <f>B67/C67</f>
        <v>1.2964632081129301</v>
      </c>
    </row>
    <row r="68" spans="1:4" x14ac:dyDescent="0.25">
      <c r="A68" t="s">
        <v>25</v>
      </c>
      <c r="B68">
        <f t="shared" si="7"/>
        <v>11690537</v>
      </c>
      <c r="C68">
        <f t="shared" si="7"/>
        <v>8407881</v>
      </c>
      <c r="D68">
        <f t="shared" ref="D68:D73" si="8">B68/C68</f>
        <v>1.3904260776288342</v>
      </c>
    </row>
    <row r="69" spans="1:4" x14ac:dyDescent="0.25">
      <c r="A69" t="s">
        <v>26</v>
      </c>
      <c r="B69">
        <f t="shared" si="7"/>
        <v>10702610</v>
      </c>
      <c r="C69">
        <f t="shared" si="7"/>
        <v>7655717</v>
      </c>
      <c r="D69">
        <f t="shared" si="8"/>
        <v>1.3979892412428516</v>
      </c>
    </row>
    <row r="71" spans="1:4" x14ac:dyDescent="0.25">
      <c r="A71" t="s">
        <v>27</v>
      </c>
      <c r="B71">
        <f t="shared" ref="B71:C73" si="9">B29+B49</f>
        <v>15357032</v>
      </c>
      <c r="C71">
        <f t="shared" si="9"/>
        <v>15869296</v>
      </c>
      <c r="D71">
        <f t="shared" si="8"/>
        <v>0.96771980307128935</v>
      </c>
    </row>
    <row r="72" spans="1:4" x14ac:dyDescent="0.25">
      <c r="A72" t="s">
        <v>28</v>
      </c>
      <c r="B72">
        <f t="shared" si="9"/>
        <v>14675650</v>
      </c>
      <c r="C72">
        <f t="shared" si="9"/>
        <v>15897990</v>
      </c>
      <c r="D72">
        <f t="shared" si="8"/>
        <v>0.92311355083252666</v>
      </c>
    </row>
    <row r="73" spans="1:4" x14ac:dyDescent="0.25">
      <c r="A73" t="s">
        <v>29</v>
      </c>
      <c r="B73">
        <f t="shared" si="9"/>
        <v>15123896</v>
      </c>
      <c r="C73">
        <f t="shared" si="9"/>
        <v>16215978</v>
      </c>
      <c r="D73">
        <f t="shared" si="8"/>
        <v>0.93265395401991791</v>
      </c>
    </row>
  </sheetData>
  <mergeCells count="6">
    <mergeCell ref="A33:D33"/>
    <mergeCell ref="A44:D44"/>
    <mergeCell ref="A13:D13"/>
    <mergeCell ref="A55:D55"/>
    <mergeCell ref="A66:D66"/>
    <mergeCell ref="A24:D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50"/>
  <sheetViews>
    <sheetView tabSelected="1" workbookViewId="0">
      <selection activeCell="C26" sqref="C26"/>
    </sheetView>
  </sheetViews>
  <sheetFormatPr defaultRowHeight="15" x14ac:dyDescent="0.25"/>
  <cols>
    <col min="1" max="1" width="41" customWidth="1"/>
    <col min="2" max="2" width="33.7109375" customWidth="1"/>
    <col min="3" max="3" width="39" customWidth="1"/>
    <col min="4" max="4" width="36.7109375" customWidth="1"/>
    <col min="5" max="5" width="42.5703125" customWidth="1"/>
    <col min="6" max="6" width="20.28515625" customWidth="1"/>
    <col min="7" max="7" width="18" customWidth="1"/>
    <col min="8" max="8" width="22" customWidth="1"/>
    <col min="9" max="9" width="22.42578125" customWidth="1"/>
    <col min="10" max="10" width="18.7109375" customWidth="1"/>
    <col min="11" max="11" width="17.85546875" customWidth="1"/>
    <col min="12" max="12" width="12.85546875" customWidth="1"/>
  </cols>
  <sheetData>
    <row r="1" spans="1:12" ht="30" customHeight="1" x14ac:dyDescent="0.3">
      <c r="A1" s="21" t="s">
        <v>33</v>
      </c>
      <c r="B1" s="21"/>
      <c r="C1" s="21"/>
      <c r="D1" s="21"/>
      <c r="E1" s="21"/>
      <c r="F1" s="21"/>
      <c r="G1" s="21"/>
      <c r="H1" s="21"/>
      <c r="I1" s="21"/>
    </row>
    <row r="2" spans="1:12" x14ac:dyDescent="0.25">
      <c r="A2" s="4" t="s">
        <v>51</v>
      </c>
      <c r="B2" s="3" t="s">
        <v>37</v>
      </c>
      <c r="C2" s="3" t="s">
        <v>38</v>
      </c>
      <c r="D2" s="3" t="s">
        <v>50</v>
      </c>
      <c r="E2" s="3" t="s">
        <v>58</v>
      </c>
      <c r="F2" s="9" t="s">
        <v>52</v>
      </c>
      <c r="G2" s="10" t="s">
        <v>53</v>
      </c>
      <c r="H2" s="3" t="s">
        <v>54</v>
      </c>
      <c r="I2" s="4"/>
      <c r="J2" s="23" t="s">
        <v>57</v>
      </c>
      <c r="K2" s="18"/>
    </row>
    <row r="3" spans="1:12" x14ac:dyDescent="0.25">
      <c r="A3" s="4" t="s">
        <v>30</v>
      </c>
      <c r="B3" s="3">
        <v>56120344</v>
      </c>
      <c r="C3" s="3">
        <v>6720728</v>
      </c>
      <c r="D3" s="3">
        <f>C3/B3</f>
        <v>0.11975564511864004</v>
      </c>
      <c r="E3" s="4">
        <f>(D3-0.0415)/1.8113</f>
        <v>4.320413245660025E-2</v>
      </c>
      <c r="F3" s="9"/>
      <c r="G3" s="10"/>
      <c r="H3" s="3"/>
      <c r="I3" s="4"/>
      <c r="J3" s="23"/>
      <c r="K3" s="18"/>
    </row>
    <row r="4" spans="1:12" x14ac:dyDescent="0.25">
      <c r="A4" s="4" t="s">
        <v>25</v>
      </c>
      <c r="B4" s="3">
        <v>51113292</v>
      </c>
      <c r="C4" s="3">
        <v>7701477</v>
      </c>
      <c r="D4" s="3">
        <f t="shared" ref="D4:D9" si="0">C4/B4</f>
        <v>0.15067464251764492</v>
      </c>
      <c r="E4" s="4">
        <f t="shared" ref="E4:E9" si="1">(D4-0.0415)/1.8113</f>
        <v>6.0274191198390614E-2</v>
      </c>
      <c r="F4" s="9"/>
      <c r="G4" s="3"/>
      <c r="H4" s="3"/>
      <c r="I4" s="4"/>
      <c r="J4" s="23"/>
      <c r="K4" s="18"/>
    </row>
    <row r="5" spans="1:12" x14ac:dyDescent="0.25">
      <c r="A5" s="4" t="s">
        <v>26</v>
      </c>
      <c r="B5" s="3">
        <v>54886752</v>
      </c>
      <c r="C5" s="3">
        <v>6894883</v>
      </c>
      <c r="D5" s="3">
        <f t="shared" si="0"/>
        <v>0.12562016786855962</v>
      </c>
      <c r="E5" s="4">
        <f t="shared" si="1"/>
        <v>4.6441874823916311E-2</v>
      </c>
      <c r="F5" s="11">
        <f>AVERAGE(E3:E5)</f>
        <v>4.9973399492969056E-2</v>
      </c>
      <c r="G5" s="12">
        <f>_xlfn.STDEV.S(E3:E5)</f>
        <v>9.0664478285677006E-3</v>
      </c>
      <c r="H5" s="12">
        <f>(G5/F5)*100</f>
        <v>18.142547676475949</v>
      </c>
      <c r="I5" s="4"/>
      <c r="J5" s="23"/>
      <c r="K5" s="18"/>
    </row>
    <row r="6" spans="1:12" x14ac:dyDescent="0.25">
      <c r="A6" s="4"/>
      <c r="B6" s="3"/>
      <c r="C6" s="3"/>
      <c r="D6" s="3"/>
      <c r="E6" s="4"/>
      <c r="F6" s="11"/>
      <c r="G6" s="12"/>
      <c r="H6" s="12"/>
      <c r="I6" s="4"/>
      <c r="J6" s="23"/>
      <c r="K6" s="18"/>
    </row>
    <row r="7" spans="1:12" x14ac:dyDescent="0.25">
      <c r="A7" s="4" t="s">
        <v>27</v>
      </c>
      <c r="B7" s="3">
        <v>74359456</v>
      </c>
      <c r="C7" s="3">
        <v>7678516</v>
      </c>
      <c r="D7" s="3">
        <f t="shared" si="0"/>
        <v>0.10326213252555264</v>
      </c>
      <c r="E7" s="4">
        <f t="shared" si="1"/>
        <v>3.4098234707421543E-2</v>
      </c>
      <c r="F7" s="11"/>
      <c r="G7" s="12"/>
      <c r="H7" s="12"/>
      <c r="I7" s="4"/>
      <c r="J7" s="23"/>
      <c r="K7" s="18"/>
    </row>
    <row r="8" spans="1:12" x14ac:dyDescent="0.25">
      <c r="A8" s="4" t="s">
        <v>28</v>
      </c>
      <c r="B8" s="3">
        <v>84043864</v>
      </c>
      <c r="C8" s="3">
        <v>7337825</v>
      </c>
      <c r="D8" s="3">
        <f t="shared" si="0"/>
        <v>8.7309467351477321E-2</v>
      </c>
      <c r="E8" s="4">
        <f t="shared" si="1"/>
        <v>2.5290933225571313E-2</v>
      </c>
      <c r="F8" s="11"/>
      <c r="G8" s="12"/>
      <c r="H8" s="12"/>
      <c r="I8" s="4"/>
      <c r="J8" s="23"/>
      <c r="K8" s="18"/>
    </row>
    <row r="9" spans="1:12" x14ac:dyDescent="0.25">
      <c r="A9" s="4" t="s">
        <v>29</v>
      </c>
      <c r="B9" s="3">
        <v>93213296</v>
      </c>
      <c r="C9" s="3">
        <v>7561948</v>
      </c>
      <c r="D9" s="3">
        <f t="shared" si="0"/>
        <v>8.1125207717147985E-2</v>
      </c>
      <c r="E9" s="4">
        <f t="shared" si="1"/>
        <v>2.1876667430656426E-2</v>
      </c>
      <c r="F9" s="11">
        <f>AVERAGE(E7:E9)</f>
        <v>2.7088611787883094E-2</v>
      </c>
      <c r="G9" s="12">
        <f>_xlfn.STDEV.S(E7:E9)</f>
        <v>6.3059823053327963E-3</v>
      </c>
      <c r="H9" s="12">
        <f>(G9/F9)*100</f>
        <v>23.27908995378457</v>
      </c>
      <c r="I9" s="4"/>
      <c r="J9" s="23"/>
      <c r="K9" s="18"/>
    </row>
    <row r="10" spans="1:12" x14ac:dyDescent="0.25">
      <c r="A10" s="4"/>
      <c r="B10" s="3"/>
      <c r="C10" s="3"/>
      <c r="D10" s="3"/>
      <c r="E10" s="4"/>
      <c r="F10" s="4"/>
      <c r="G10" s="4"/>
      <c r="H10" s="4"/>
      <c r="I10" s="4"/>
      <c r="J10" s="24"/>
      <c r="K10" s="25"/>
    </row>
    <row r="11" spans="1:12" ht="18.75" x14ac:dyDescent="0.3">
      <c r="A11" s="19" t="s">
        <v>39</v>
      </c>
      <c r="B11" s="19"/>
      <c r="C11" s="19"/>
      <c r="D11" s="19"/>
      <c r="E11" s="6"/>
      <c r="F11" s="6" t="s">
        <v>42</v>
      </c>
      <c r="G11" s="6" t="s">
        <v>43</v>
      </c>
      <c r="H11" s="6" t="s">
        <v>67</v>
      </c>
      <c r="I11" s="6" t="s">
        <v>68</v>
      </c>
      <c r="J11" s="6" t="s">
        <v>52</v>
      </c>
      <c r="K11" s="6" t="s">
        <v>53</v>
      </c>
      <c r="L11" s="6" t="s">
        <v>54</v>
      </c>
    </row>
    <row r="12" spans="1:12" x14ac:dyDescent="0.25">
      <c r="A12" s="7"/>
      <c r="B12" s="6" t="s">
        <v>38</v>
      </c>
      <c r="C12" s="6" t="s">
        <v>49</v>
      </c>
      <c r="D12" s="6" t="s">
        <v>48</v>
      </c>
      <c r="E12" s="6" t="s">
        <v>40</v>
      </c>
      <c r="F12" s="6" t="s">
        <v>41</v>
      </c>
      <c r="G12" s="6" t="s">
        <v>44</v>
      </c>
      <c r="H12" s="6"/>
      <c r="I12" s="6"/>
      <c r="J12" s="6"/>
      <c r="K12" s="6"/>
      <c r="L12" s="8"/>
    </row>
    <row r="13" spans="1:12" x14ac:dyDescent="0.25">
      <c r="A13" s="7" t="s">
        <v>24</v>
      </c>
      <c r="B13" s="6">
        <v>6720728</v>
      </c>
      <c r="C13" s="6">
        <v>6447222</v>
      </c>
      <c r="D13" s="6">
        <f>B13/C13</f>
        <v>1.0424223021946506</v>
      </c>
      <c r="E13" s="6">
        <f>(D13+0.0455)/1.5266</f>
        <v>0.7126439815240736</v>
      </c>
      <c r="F13" s="6">
        <v>125</v>
      </c>
      <c r="G13" s="6">
        <f>E13*F13</f>
        <v>89.080497690509205</v>
      </c>
      <c r="H13" s="6">
        <v>19.8</v>
      </c>
      <c r="I13" s="6">
        <f>G13/H13</f>
        <v>4.4990150348742022</v>
      </c>
      <c r="J13" s="6"/>
      <c r="K13" s="6"/>
      <c r="L13" s="8"/>
    </row>
    <row r="14" spans="1:12" x14ac:dyDescent="0.25">
      <c r="A14" s="7" t="s">
        <v>25</v>
      </c>
      <c r="B14" s="6">
        <v>7701477</v>
      </c>
      <c r="C14" s="6">
        <v>6773717</v>
      </c>
      <c r="D14" s="6">
        <f t="shared" ref="D14:D19" si="2">B14/C14</f>
        <v>1.1369646827583733</v>
      </c>
      <c r="E14" s="6">
        <f t="shared" ref="E14:E19" si="3">(D14+0.0455)/1.5266</f>
        <v>0.77457400940545884</v>
      </c>
      <c r="F14" s="6">
        <v>125</v>
      </c>
      <c r="G14" s="6">
        <f t="shared" ref="G14:G19" si="4">E14*F14</f>
        <v>96.821751175682351</v>
      </c>
      <c r="H14" s="6">
        <v>19.8</v>
      </c>
      <c r="I14" s="6">
        <f t="shared" ref="I14:I19" si="5">G14/H14</f>
        <v>4.8899874331152704</v>
      </c>
      <c r="J14" s="6"/>
      <c r="K14" s="6"/>
      <c r="L14" s="8"/>
    </row>
    <row r="15" spans="1:12" x14ac:dyDescent="0.25">
      <c r="A15" s="7" t="s">
        <v>26</v>
      </c>
      <c r="B15" s="6">
        <v>6894883</v>
      </c>
      <c r="C15" s="6">
        <v>6113297</v>
      </c>
      <c r="D15" s="6">
        <f t="shared" si="2"/>
        <v>1.1278501600691084</v>
      </c>
      <c r="E15" s="6">
        <f t="shared" si="3"/>
        <v>0.76860353731763953</v>
      </c>
      <c r="F15" s="6">
        <v>125</v>
      </c>
      <c r="G15" s="6">
        <f t="shared" si="4"/>
        <v>96.075442164704938</v>
      </c>
      <c r="H15" s="6">
        <v>19.8</v>
      </c>
      <c r="I15" s="6">
        <f t="shared" si="5"/>
        <v>4.8522950588234819</v>
      </c>
      <c r="J15" s="6">
        <f>AVERAGE(I13:I15)</f>
        <v>4.7470991756043182</v>
      </c>
      <c r="K15" s="6">
        <f>_xlfn.STDEV.S(I13:I15)</f>
        <v>0.21567216888436966</v>
      </c>
      <c r="L15" s="8">
        <f>(K15/J15)*100</f>
        <v>4.5432412702208618</v>
      </c>
    </row>
    <row r="16" spans="1:12" x14ac:dyDescent="0.25">
      <c r="A16" s="4"/>
      <c r="B16" s="3"/>
      <c r="C16" s="3"/>
      <c r="D16" s="3"/>
      <c r="E16" s="3"/>
      <c r="F16" s="3"/>
      <c r="G16" s="3"/>
      <c r="H16" s="3"/>
      <c r="I16" s="3"/>
      <c r="J16" s="3"/>
      <c r="K16" s="3"/>
      <c r="L16" s="2"/>
    </row>
    <row r="17" spans="1:17" x14ac:dyDescent="0.25">
      <c r="A17" s="4" t="s">
        <v>27</v>
      </c>
      <c r="B17" s="3">
        <v>7678516</v>
      </c>
      <c r="C17" s="3">
        <v>12923469</v>
      </c>
      <c r="D17" s="3">
        <f t="shared" si="2"/>
        <v>0.5941528547791618</v>
      </c>
      <c r="E17" s="3">
        <f>(D17+0.0455)/1.5266</f>
        <v>0.4190048832563617</v>
      </c>
      <c r="F17" s="3">
        <v>125</v>
      </c>
      <c r="G17" s="3">
        <f t="shared" si="4"/>
        <v>52.375610407045215</v>
      </c>
      <c r="H17" s="3">
        <v>79.72</v>
      </c>
      <c r="I17" s="3">
        <f t="shared" si="5"/>
        <v>0.65699461122736091</v>
      </c>
      <c r="J17" s="3"/>
      <c r="K17" s="3"/>
      <c r="L17" s="2"/>
    </row>
    <row r="18" spans="1:17" x14ac:dyDescent="0.25">
      <c r="A18" s="4" t="s">
        <v>28</v>
      </c>
      <c r="B18" s="3">
        <v>7337825</v>
      </c>
      <c r="C18" s="3">
        <v>12871387</v>
      </c>
      <c r="D18" s="3">
        <f t="shared" si="2"/>
        <v>0.57008813424691529</v>
      </c>
      <c r="E18" s="3">
        <f t="shared" si="3"/>
        <v>0.40324127751009781</v>
      </c>
      <c r="F18" s="3">
        <v>125</v>
      </c>
      <c r="G18" s="3">
        <f t="shared" si="4"/>
        <v>50.405159688762225</v>
      </c>
      <c r="H18" s="3">
        <v>79.72</v>
      </c>
      <c r="I18" s="3">
        <f t="shared" si="5"/>
        <v>0.63227746724488487</v>
      </c>
      <c r="J18" s="3"/>
      <c r="K18" s="3"/>
      <c r="L18" s="2"/>
      <c r="N18" s="18" t="s">
        <v>55</v>
      </c>
      <c r="O18" s="18"/>
      <c r="P18" s="18"/>
      <c r="Q18" s="18"/>
    </row>
    <row r="19" spans="1:17" x14ac:dyDescent="0.25">
      <c r="A19" s="4" t="s">
        <v>29</v>
      </c>
      <c r="B19" s="3">
        <v>7561948</v>
      </c>
      <c r="C19" s="3">
        <v>13350427</v>
      </c>
      <c r="D19" s="3">
        <f t="shared" si="2"/>
        <v>0.56641993548221337</v>
      </c>
      <c r="E19" s="3">
        <f t="shared" si="3"/>
        <v>0.40083842229936678</v>
      </c>
      <c r="F19" s="3">
        <v>125</v>
      </c>
      <c r="G19" s="3">
        <f t="shared" si="4"/>
        <v>50.104802787420844</v>
      </c>
      <c r="H19" s="3">
        <v>79.72</v>
      </c>
      <c r="I19" s="3">
        <f t="shared" si="5"/>
        <v>0.6285098192099956</v>
      </c>
      <c r="J19" s="3">
        <f>AVERAGE(I17:I19)</f>
        <v>0.63926063256074717</v>
      </c>
      <c r="K19" s="3">
        <f>_xlfn.STDEV.S(I17:I19)</f>
        <v>1.5473179777913649E-2</v>
      </c>
      <c r="L19" s="2">
        <f>(K19/J19)*100</f>
        <v>2.4204806286805525</v>
      </c>
      <c r="N19" s="18"/>
      <c r="O19" s="18"/>
      <c r="P19" s="18"/>
      <c r="Q19" s="18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5"/>
      <c r="N20" s="18"/>
      <c r="O20" s="18"/>
      <c r="P20" s="18"/>
      <c r="Q20" s="18"/>
    </row>
    <row r="21" spans="1:17" ht="29.25" customHeight="1" x14ac:dyDescent="0.3">
      <c r="A21" s="22" t="s">
        <v>47</v>
      </c>
      <c r="B21" s="22"/>
      <c r="C21" s="22"/>
      <c r="D21" s="22"/>
      <c r="E21" s="22"/>
      <c r="F21" s="22"/>
      <c r="G21" s="22"/>
      <c r="H21" s="22"/>
      <c r="I21" s="22"/>
      <c r="N21" s="18"/>
      <c r="O21" s="18"/>
      <c r="P21" s="18"/>
      <c r="Q21" s="18"/>
    </row>
    <row r="22" spans="1:17" x14ac:dyDescent="0.25">
      <c r="A22" s="4" t="s">
        <v>22</v>
      </c>
      <c r="B22" s="3" t="s">
        <v>37</v>
      </c>
      <c r="C22" s="3" t="s">
        <v>38</v>
      </c>
      <c r="D22" s="3" t="s">
        <v>50</v>
      </c>
      <c r="E22" s="3" t="s">
        <v>56</v>
      </c>
      <c r="F22" s="9" t="s">
        <v>52</v>
      </c>
      <c r="G22" s="10" t="s">
        <v>53</v>
      </c>
      <c r="H22" s="3" t="s">
        <v>54</v>
      </c>
      <c r="I22" s="4"/>
      <c r="N22" s="18"/>
      <c r="O22" s="18"/>
      <c r="P22" s="18"/>
      <c r="Q22" s="18"/>
    </row>
    <row r="23" spans="1:17" x14ac:dyDescent="0.25">
      <c r="A23" s="4" t="s">
        <v>30</v>
      </c>
      <c r="B23" s="3">
        <v>177072864</v>
      </c>
      <c r="C23" s="3">
        <v>3489603</v>
      </c>
      <c r="D23" s="3">
        <f>C23/B23</f>
        <v>1.9707158517524175E-2</v>
      </c>
      <c r="E23" s="4">
        <f>(D23-0.0119)/0.2747</f>
        <v>2.8420671705584908E-2</v>
      </c>
      <c r="F23" s="9"/>
      <c r="G23" s="10"/>
      <c r="H23" s="3"/>
      <c r="I23" s="4"/>
      <c r="N23" s="18"/>
      <c r="O23" s="18"/>
      <c r="P23" s="18"/>
      <c r="Q23" s="18"/>
    </row>
    <row r="24" spans="1:17" x14ac:dyDescent="0.25">
      <c r="A24" s="4" t="s">
        <v>25</v>
      </c>
      <c r="B24" s="3">
        <v>167305408</v>
      </c>
      <c r="C24" s="3">
        <v>3989060</v>
      </c>
      <c r="D24" s="3">
        <f t="shared" ref="D24:D25" si="6">C24/B24</f>
        <v>2.3842983007459028E-2</v>
      </c>
      <c r="E24" s="4">
        <f>(D24-0.0119)/0.2747</f>
        <v>4.347645798128514E-2</v>
      </c>
      <c r="F24" s="9"/>
      <c r="G24" s="3"/>
      <c r="H24" s="3"/>
      <c r="I24" s="4"/>
      <c r="N24" s="18"/>
      <c r="O24" s="18"/>
      <c r="P24" s="18"/>
      <c r="Q24" s="18"/>
    </row>
    <row r="25" spans="1:17" x14ac:dyDescent="0.25">
      <c r="A25" s="4" t="s">
        <v>26</v>
      </c>
      <c r="B25" s="3">
        <v>169016928</v>
      </c>
      <c r="C25" s="3">
        <v>3807727</v>
      </c>
      <c r="D25" s="3">
        <f t="shared" si="6"/>
        <v>2.2528672394282304E-2</v>
      </c>
      <c r="E25" s="4">
        <f>(D25-0.0119)/0.2747</f>
        <v>3.8691927172487456E-2</v>
      </c>
      <c r="F25" s="11">
        <f>AVERAGE(E23:E25)</f>
        <v>3.6863018953119171E-2</v>
      </c>
      <c r="G25" s="12">
        <f>_xlfn.STDEV.S(E23:E25)</f>
        <v>7.6927143487227744E-3</v>
      </c>
      <c r="H25" s="12">
        <f>(G25/F25)*100</f>
        <v>20.868378573404538</v>
      </c>
      <c r="I25" s="4"/>
      <c r="N25" s="18"/>
      <c r="O25" s="18"/>
      <c r="P25" s="18"/>
      <c r="Q25" s="18"/>
    </row>
    <row r="26" spans="1:17" x14ac:dyDescent="0.25">
      <c r="A26" s="4"/>
      <c r="B26" s="3"/>
      <c r="C26" s="3"/>
      <c r="D26" s="3"/>
      <c r="E26" s="4"/>
      <c r="F26" s="11"/>
      <c r="G26" s="12"/>
      <c r="H26" s="12"/>
      <c r="I26" s="4"/>
      <c r="N26" s="18"/>
      <c r="O26" s="18"/>
      <c r="P26" s="18"/>
      <c r="Q26" s="18"/>
    </row>
    <row r="27" spans="1:17" x14ac:dyDescent="0.25">
      <c r="A27" s="4" t="s">
        <v>27</v>
      </c>
      <c r="B27" s="3">
        <v>230301808</v>
      </c>
      <c r="C27" s="3">
        <v>3543511</v>
      </c>
      <c r="D27" s="3">
        <f t="shared" ref="D27:D29" si="7">C27/B27</f>
        <v>1.5386379424342166E-2</v>
      </c>
      <c r="E27" s="4">
        <f t="shared" ref="E27:E29" si="8">(D27-0.0119)/0.2747</f>
        <v>1.2691588730768711E-2</v>
      </c>
      <c r="F27" s="11"/>
      <c r="G27" s="12"/>
      <c r="H27" s="12"/>
      <c r="I27" s="4"/>
      <c r="N27" s="18"/>
      <c r="O27" s="18"/>
      <c r="P27" s="18"/>
      <c r="Q27" s="18"/>
    </row>
    <row r="28" spans="1:17" x14ac:dyDescent="0.25">
      <c r="A28" s="4" t="s">
        <v>28</v>
      </c>
      <c r="B28" s="3">
        <v>221441328</v>
      </c>
      <c r="C28" s="3">
        <v>3439181</v>
      </c>
      <c r="D28" s="3">
        <f t="shared" si="7"/>
        <v>1.5530890421683164E-2</v>
      </c>
      <c r="E28" s="4">
        <f t="shared" si="8"/>
        <v>1.3217657159385379E-2</v>
      </c>
      <c r="F28" s="11"/>
      <c r="G28" s="12"/>
      <c r="H28" s="12"/>
      <c r="I28" s="4"/>
      <c r="N28" s="18"/>
      <c r="O28" s="18"/>
      <c r="P28" s="18"/>
      <c r="Q28" s="18"/>
    </row>
    <row r="29" spans="1:17" x14ac:dyDescent="0.25">
      <c r="A29" s="4" t="s">
        <v>29</v>
      </c>
      <c r="B29" s="3">
        <v>247039600</v>
      </c>
      <c r="C29" s="3">
        <v>3659532</v>
      </c>
      <c r="D29" s="3">
        <f t="shared" si="7"/>
        <v>1.4813544063380932E-2</v>
      </c>
      <c r="E29" s="4">
        <f t="shared" si="8"/>
        <v>1.0606276168114057E-2</v>
      </c>
      <c r="F29" s="11">
        <f>AVERAGE(E27:E29)</f>
        <v>1.2171840686089383E-2</v>
      </c>
      <c r="G29" s="12">
        <f>_xlfn.STDEV.S(E27:E29)</f>
        <v>1.3810978216094207E-3</v>
      </c>
      <c r="H29" s="12">
        <f>(G29/F29)*100</f>
        <v>11.346663641332503</v>
      </c>
      <c r="I29" s="4"/>
      <c r="N29" s="18"/>
      <c r="O29" s="18"/>
      <c r="P29" s="18"/>
      <c r="Q29" s="18"/>
    </row>
    <row r="30" spans="1:17" x14ac:dyDescent="0.25">
      <c r="A30" s="4"/>
      <c r="B30" s="3"/>
      <c r="C30" s="3"/>
      <c r="D30" s="3"/>
      <c r="E30" s="4"/>
      <c r="F30" s="4"/>
      <c r="G30" s="4"/>
      <c r="H30" s="4"/>
      <c r="I30" s="4"/>
      <c r="N30" s="18"/>
      <c r="O30" s="18"/>
      <c r="P30" s="18"/>
      <c r="Q30" s="18"/>
    </row>
    <row r="31" spans="1:17" ht="18.75" x14ac:dyDescent="0.3">
      <c r="A31" s="20" t="s">
        <v>46</v>
      </c>
      <c r="B31" s="20"/>
      <c r="C31" s="20"/>
      <c r="D31" s="20"/>
      <c r="E31" s="7"/>
      <c r="F31" s="6" t="s">
        <v>42</v>
      </c>
      <c r="G31" s="6" t="s">
        <v>43</v>
      </c>
      <c r="H31" s="6" t="s">
        <v>67</v>
      </c>
      <c r="I31" s="6" t="s">
        <v>68</v>
      </c>
      <c r="J31" s="6" t="s">
        <v>52</v>
      </c>
      <c r="K31" s="6" t="s">
        <v>53</v>
      </c>
      <c r="L31" s="6" t="s">
        <v>54</v>
      </c>
      <c r="N31" s="18"/>
      <c r="O31" s="18"/>
      <c r="P31" s="18"/>
      <c r="Q31" s="18"/>
    </row>
    <row r="32" spans="1:17" x14ac:dyDescent="0.25">
      <c r="A32" s="7"/>
      <c r="B32" s="6" t="s">
        <v>38</v>
      </c>
      <c r="C32" s="6" t="s">
        <v>49</v>
      </c>
      <c r="D32" s="6" t="s">
        <v>48</v>
      </c>
      <c r="E32" s="6" t="s">
        <v>40</v>
      </c>
      <c r="F32" s="6" t="s">
        <v>41</v>
      </c>
      <c r="G32" s="6" t="s">
        <v>44</v>
      </c>
      <c r="H32" s="6"/>
      <c r="I32" s="6"/>
      <c r="J32" s="6"/>
      <c r="K32" s="6"/>
      <c r="L32" s="8"/>
      <c r="N32" s="18"/>
      <c r="O32" s="18"/>
      <c r="P32" s="18"/>
      <c r="Q32" s="18"/>
    </row>
    <row r="33" spans="1:17" x14ac:dyDescent="0.25">
      <c r="A33" s="7" t="s">
        <v>24</v>
      </c>
      <c r="B33" s="6">
        <v>3489603</v>
      </c>
      <c r="C33" s="6">
        <v>1428305</v>
      </c>
      <c r="D33" s="6">
        <f>B33/C33</f>
        <v>2.4431777526508696</v>
      </c>
      <c r="E33" s="6">
        <f>(D33+0.0395)/3.3605</f>
        <v>0.73878225045406021</v>
      </c>
      <c r="F33" s="6">
        <v>125</v>
      </c>
      <c r="G33" s="6">
        <f>E33*F33</f>
        <v>92.347781306757525</v>
      </c>
      <c r="H33" s="6">
        <v>19.8</v>
      </c>
      <c r="I33" s="6">
        <f>G33/H33</f>
        <v>4.6640293589271478</v>
      </c>
      <c r="J33" s="6"/>
      <c r="K33" s="6"/>
      <c r="L33" s="8"/>
      <c r="N33" s="18"/>
      <c r="O33" s="18"/>
      <c r="P33" s="18"/>
      <c r="Q33" s="18"/>
    </row>
    <row r="34" spans="1:17" x14ac:dyDescent="0.25">
      <c r="A34" s="7" t="s">
        <v>25</v>
      </c>
      <c r="B34" s="6">
        <v>3989060</v>
      </c>
      <c r="C34" s="6">
        <v>1634164</v>
      </c>
      <c r="D34" s="6">
        <f t="shared" ref="D34:D35" si="9">B34/C34</f>
        <v>2.4410401893567597</v>
      </c>
      <c r="E34" s="6">
        <f t="shared" ref="E34:E35" si="10">(D34+0.0395)/3.3605</f>
        <v>0.73814616555773238</v>
      </c>
      <c r="F34" s="6">
        <v>125</v>
      </c>
      <c r="G34" s="6">
        <f t="shared" ref="G34:G39" si="11">E34*F34</f>
        <v>92.268270694716549</v>
      </c>
      <c r="H34" s="6">
        <v>19.8</v>
      </c>
      <c r="I34" s="6">
        <f t="shared" ref="I34:I39" si="12">G34/H34</f>
        <v>4.6600136714503302</v>
      </c>
      <c r="J34" s="6"/>
      <c r="K34" s="6"/>
      <c r="L34" s="8"/>
      <c r="N34" s="18"/>
      <c r="O34" s="18"/>
      <c r="P34" s="18"/>
      <c r="Q34" s="18"/>
    </row>
    <row r="35" spans="1:17" x14ac:dyDescent="0.25">
      <c r="A35" s="7" t="s">
        <v>26</v>
      </c>
      <c r="B35" s="6">
        <v>3807727</v>
      </c>
      <c r="C35" s="6">
        <v>1542420</v>
      </c>
      <c r="D35" s="6">
        <f t="shared" si="9"/>
        <v>2.4686706603908144</v>
      </c>
      <c r="E35" s="6">
        <f t="shared" si="10"/>
        <v>0.74636829650076308</v>
      </c>
      <c r="F35" s="6">
        <v>125</v>
      </c>
      <c r="G35" s="6">
        <f t="shared" si="11"/>
        <v>93.296037062595389</v>
      </c>
      <c r="H35" s="6">
        <v>19.8</v>
      </c>
      <c r="I35" s="6">
        <f t="shared" si="12"/>
        <v>4.711921063767444</v>
      </c>
      <c r="J35" s="6">
        <f>AVERAGE(I33:I35)</f>
        <v>4.6786546980483079</v>
      </c>
      <c r="K35" s="6">
        <f>_xlfn.STDEV.S(I33:I35)</f>
        <v>2.8879400142616921E-2</v>
      </c>
      <c r="L35" s="8">
        <f>(K35/J35)*100</f>
        <v>0.61725863536507419</v>
      </c>
      <c r="N35" s="18"/>
      <c r="O35" s="18"/>
      <c r="P35" s="18"/>
      <c r="Q35" s="18"/>
    </row>
    <row r="36" spans="1:17" x14ac:dyDescent="0.25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2"/>
    </row>
    <row r="37" spans="1:17" x14ac:dyDescent="0.25">
      <c r="A37" s="4" t="s">
        <v>27</v>
      </c>
      <c r="B37" s="3">
        <v>7678516</v>
      </c>
      <c r="C37" s="3">
        <v>2945827</v>
      </c>
      <c r="D37" s="3">
        <f>B37/C37</f>
        <v>2.6065739773584804</v>
      </c>
      <c r="E37" s="3">
        <f>(D37+0.0395)/3.3605</f>
        <v>0.78740484373113528</v>
      </c>
      <c r="F37" s="3">
        <v>125</v>
      </c>
      <c r="G37" s="3">
        <f>E37*F37</f>
        <v>98.425605466391914</v>
      </c>
      <c r="H37" s="3">
        <v>79.72</v>
      </c>
      <c r="I37" s="3">
        <f t="shared" si="12"/>
        <v>1.234641312925137</v>
      </c>
      <c r="J37" s="3"/>
      <c r="K37" s="3"/>
      <c r="L37" s="2"/>
    </row>
    <row r="38" spans="1:17" x14ac:dyDescent="0.25">
      <c r="A38" s="4" t="s">
        <v>28</v>
      </c>
      <c r="B38" s="3">
        <v>7337825</v>
      </c>
      <c r="C38" s="3">
        <v>3026603</v>
      </c>
      <c r="D38" s="3">
        <f>B38/C38</f>
        <v>2.4244425185595864</v>
      </c>
      <c r="E38" s="3">
        <f t="shared" ref="E38:E39" si="13">(D38+0.0395)/3.3605</f>
        <v>0.73320711755976375</v>
      </c>
      <c r="F38" s="3">
        <v>125</v>
      </c>
      <c r="G38" s="3">
        <f t="shared" si="11"/>
        <v>91.650889694970473</v>
      </c>
      <c r="H38" s="3">
        <v>79.72</v>
      </c>
      <c r="I38" s="3">
        <f t="shared" si="12"/>
        <v>1.1496599309454401</v>
      </c>
      <c r="J38" s="3"/>
      <c r="K38" s="3"/>
      <c r="L38" s="2"/>
    </row>
    <row r="39" spans="1:17" x14ac:dyDescent="0.25">
      <c r="A39" s="4" t="s">
        <v>29</v>
      </c>
      <c r="B39" s="3">
        <v>7561948</v>
      </c>
      <c r="C39" s="3">
        <v>2865551</v>
      </c>
      <c r="D39" s="3">
        <f>B39/C39</f>
        <v>2.6389158664424399</v>
      </c>
      <c r="E39" s="3">
        <f t="shared" si="13"/>
        <v>0.79702897379629212</v>
      </c>
      <c r="F39" s="3">
        <v>125</v>
      </c>
      <c r="G39" s="3">
        <f t="shared" si="11"/>
        <v>99.628621724536515</v>
      </c>
      <c r="H39" s="3">
        <v>79.72</v>
      </c>
      <c r="I39" s="3">
        <f t="shared" si="12"/>
        <v>1.2497318329721088</v>
      </c>
      <c r="J39" s="3">
        <f>AVERAGE(I37:I39)</f>
        <v>1.2113443589475619</v>
      </c>
      <c r="K39" s="3">
        <f>_xlfn.STDEV.S(I37:I39)</f>
        <v>5.3950509193924509E-2</v>
      </c>
      <c r="L39" s="2">
        <f>(K39/J39)*100</f>
        <v>4.4537714478480508</v>
      </c>
    </row>
    <row r="42" spans="1:17" x14ac:dyDescent="0.25">
      <c r="C42" s="13"/>
      <c r="D42" s="14" t="s">
        <v>68</v>
      </c>
      <c r="E42" s="14" t="s">
        <v>52</v>
      </c>
      <c r="F42" s="14" t="s">
        <v>53</v>
      </c>
      <c r="G42" s="14" t="s">
        <v>54</v>
      </c>
    </row>
    <row r="43" spans="1:17" x14ac:dyDescent="0.25">
      <c r="A43" s="5"/>
      <c r="C43" s="13"/>
      <c r="D43" s="14"/>
      <c r="E43" s="14"/>
      <c r="F43" s="14"/>
      <c r="G43" s="13"/>
    </row>
    <row r="44" spans="1:17" x14ac:dyDescent="0.25">
      <c r="C44" s="15" t="s">
        <v>30</v>
      </c>
      <c r="D44" s="14">
        <v>4.6640293589271478</v>
      </c>
      <c r="E44" s="14"/>
      <c r="F44" s="14"/>
      <c r="G44" s="13"/>
    </row>
    <row r="45" spans="1:17" x14ac:dyDescent="0.25">
      <c r="C45" s="15" t="s">
        <v>25</v>
      </c>
      <c r="D45" s="14">
        <v>4.6600136714503302</v>
      </c>
      <c r="E45" s="14"/>
      <c r="F45" s="14"/>
      <c r="G45" s="13"/>
    </row>
    <row r="46" spans="1:17" x14ac:dyDescent="0.25">
      <c r="C46" s="15" t="s">
        <v>26</v>
      </c>
      <c r="D46" s="14">
        <v>4.711921063767444</v>
      </c>
      <c r="E46" s="14">
        <v>4.6786546980483079</v>
      </c>
      <c r="F46" s="14">
        <v>2.8879400142616921E-2</v>
      </c>
      <c r="G46" s="13">
        <v>0.61725863536507419</v>
      </c>
    </row>
    <row r="47" spans="1:17" x14ac:dyDescent="0.25">
      <c r="C47" s="15"/>
      <c r="D47" s="14"/>
      <c r="E47" s="14"/>
      <c r="F47" s="14"/>
      <c r="G47" s="13"/>
    </row>
    <row r="48" spans="1:17" x14ac:dyDescent="0.25">
      <c r="C48" s="15" t="s">
        <v>27</v>
      </c>
      <c r="D48" s="14">
        <v>1.234641312925137</v>
      </c>
      <c r="E48" s="14"/>
      <c r="F48" s="14"/>
      <c r="G48" s="13"/>
    </row>
    <row r="49" spans="3:7" x14ac:dyDescent="0.25">
      <c r="C49" s="15" t="s">
        <v>28</v>
      </c>
      <c r="D49" s="14">
        <v>1.1496599309454401</v>
      </c>
      <c r="E49" s="14"/>
      <c r="F49" s="14"/>
      <c r="G49" s="13"/>
    </row>
    <row r="50" spans="3:7" x14ac:dyDescent="0.25">
      <c r="C50" s="15" t="s">
        <v>29</v>
      </c>
      <c r="D50" s="14">
        <v>1.2497318329721088</v>
      </c>
      <c r="E50" s="14">
        <v>1.2113443589475619</v>
      </c>
      <c r="F50" s="14">
        <v>5.3950509193924509E-2</v>
      </c>
      <c r="G50" s="13">
        <v>4.4537714478480508</v>
      </c>
    </row>
  </sheetData>
  <mergeCells count="6">
    <mergeCell ref="N18:Q35"/>
    <mergeCell ref="A11:D11"/>
    <mergeCell ref="A31:D31"/>
    <mergeCell ref="A1:I1"/>
    <mergeCell ref="A21:I21"/>
    <mergeCell ref="J2:K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A12" sqref="A12:D12"/>
    </sheetView>
  </sheetViews>
  <sheetFormatPr defaultRowHeight="15" x14ac:dyDescent="0.25"/>
  <cols>
    <col min="1" max="1" width="31" customWidth="1"/>
    <col min="2" max="2" width="21.7109375" customWidth="1"/>
  </cols>
  <sheetData>
    <row r="1" spans="1:4" x14ac:dyDescent="0.25">
      <c r="A1" s="26" t="s">
        <v>64</v>
      </c>
      <c r="B1" s="26"/>
      <c r="C1" s="26"/>
      <c r="D1" s="26"/>
    </row>
    <row r="2" spans="1:4" x14ac:dyDescent="0.25">
      <c r="A2" s="10" t="s">
        <v>59</v>
      </c>
      <c r="B2" s="10" t="s">
        <v>60</v>
      </c>
      <c r="C2" s="10" t="s">
        <v>53</v>
      </c>
      <c r="D2" s="10" t="s">
        <v>54</v>
      </c>
    </row>
    <row r="3" spans="1:4" x14ac:dyDescent="0.25">
      <c r="A3" s="10"/>
      <c r="B3" s="10"/>
      <c r="C3" s="10"/>
      <c r="D3" s="10"/>
    </row>
    <row r="4" spans="1:4" x14ac:dyDescent="0.25">
      <c r="A4" s="16" t="s">
        <v>61</v>
      </c>
      <c r="B4" s="11">
        <v>0.05</v>
      </c>
      <c r="C4" s="12">
        <v>8.9999999999999993E-3</v>
      </c>
      <c r="D4" s="12">
        <v>18.143000000000001</v>
      </c>
    </row>
    <row r="5" spans="1:4" x14ac:dyDescent="0.25">
      <c r="A5" s="16" t="s">
        <v>62</v>
      </c>
      <c r="B5" s="11">
        <v>2.7E-2</v>
      </c>
      <c r="C5" s="12">
        <v>6.0000000000000001E-3</v>
      </c>
      <c r="D5" s="12">
        <v>23.279</v>
      </c>
    </row>
    <row r="12" spans="1:4" x14ac:dyDescent="0.25">
      <c r="A12" s="26" t="s">
        <v>66</v>
      </c>
      <c r="B12" s="26"/>
      <c r="C12" s="26"/>
      <c r="D12" s="26"/>
    </row>
    <row r="13" spans="1:4" x14ac:dyDescent="0.25">
      <c r="A13" s="10" t="s">
        <v>59</v>
      </c>
      <c r="B13" s="10" t="s">
        <v>45</v>
      </c>
      <c r="C13" s="10" t="s">
        <v>53</v>
      </c>
      <c r="D13" s="10" t="s">
        <v>54</v>
      </c>
    </row>
    <row r="14" spans="1:4" x14ac:dyDescent="0.25">
      <c r="A14" s="10"/>
      <c r="C14" s="10"/>
      <c r="D14" s="10"/>
    </row>
    <row r="15" spans="1:4" x14ac:dyDescent="0.25">
      <c r="A15" s="16" t="s">
        <v>63</v>
      </c>
      <c r="B15" s="11">
        <v>4.7469999999999999</v>
      </c>
      <c r="C15" s="12">
        <v>0.216</v>
      </c>
      <c r="D15" s="12">
        <v>4.532</v>
      </c>
    </row>
    <row r="16" spans="1:4" x14ac:dyDescent="0.25">
      <c r="A16" s="16" t="s">
        <v>65</v>
      </c>
      <c r="B16" s="11">
        <v>0.63900000000000001</v>
      </c>
      <c r="C16" s="12">
        <v>1.55E-2</v>
      </c>
      <c r="D16" s="12">
        <v>2.42</v>
      </c>
    </row>
  </sheetData>
  <mergeCells count="2">
    <mergeCell ref="A1:D1"/>
    <mergeCell ref="A12:D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Skyline LMW_stim</vt:lpstr>
      <vt:lpstr>LMW Stim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R Guerrero</dc:creator>
  <cp:lastModifiedBy>Tanya S. Freedman</cp:lastModifiedBy>
  <dcterms:created xsi:type="dcterms:W3CDTF">2019-06-10T23:25:10Z</dcterms:created>
  <dcterms:modified xsi:type="dcterms:W3CDTF">2019-06-14T15:18:51Z</dcterms:modified>
</cp:coreProperties>
</file>