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0095825/Desktop/RESULTS/paper preparation/1 revised submission/"/>
    </mc:Choice>
  </mc:AlternateContent>
  <xr:revisionPtr revIDLastSave="0" documentId="13_ncr:1_{2211386F-5AB4-FC46-9274-0D1C2F53488D}" xr6:coauthVersionLast="36" xr6:coauthVersionMax="36" xr10:uidLastSave="{00000000-0000-0000-0000-000000000000}"/>
  <bookViews>
    <workbookView xWindow="6180" yWindow="1840" windowWidth="27640" windowHeight="16940" activeTab="6" xr2:uid="{09C67060-B23A-CD45-B02B-584490ECC2E9}"/>
  </bookViews>
  <sheets>
    <sheet name="Figure 3A" sheetId="1" r:id="rId1"/>
    <sheet name="Figure 3B" sheetId="2" r:id="rId2"/>
    <sheet name="Figure 3C" sheetId="3" r:id="rId3"/>
    <sheet name="Figure 3D" sheetId="4" r:id="rId4"/>
    <sheet name="Figure 3E" sheetId="5" r:id="rId5"/>
    <sheet name="Figure 3F" sheetId="6" r:id="rId6"/>
    <sheet name="Figure 3G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7" l="1"/>
  <c r="D29" i="7"/>
  <c r="E25" i="7"/>
  <c r="D25" i="7"/>
  <c r="E24" i="7"/>
  <c r="D24" i="7"/>
  <c r="E19" i="7"/>
  <c r="D19" i="7"/>
  <c r="E14" i="7"/>
  <c r="E15" i="7" s="1"/>
  <c r="D14" i="7"/>
  <c r="D15" i="7" s="1"/>
  <c r="E9" i="7"/>
  <c r="D9" i="7"/>
  <c r="E5" i="7"/>
  <c r="D5" i="7"/>
  <c r="E4" i="7"/>
  <c r="D4" i="7"/>
  <c r="H38" i="6" l="1"/>
  <c r="G38" i="6"/>
  <c r="F38" i="6"/>
  <c r="E38" i="6"/>
  <c r="D38" i="6"/>
  <c r="C38" i="6"/>
  <c r="H31" i="6"/>
  <c r="G31" i="6"/>
  <c r="D31" i="6"/>
  <c r="C31" i="6"/>
  <c r="H30" i="6"/>
  <c r="G30" i="6"/>
  <c r="F30" i="6"/>
  <c r="F31" i="6" s="1"/>
  <c r="E30" i="6"/>
  <c r="E31" i="6" s="1"/>
  <c r="D30" i="6"/>
  <c r="C30" i="6"/>
  <c r="H21" i="6"/>
  <c r="G21" i="6"/>
  <c r="F21" i="6"/>
  <c r="E21" i="6"/>
  <c r="D21" i="6"/>
  <c r="C21" i="6"/>
  <c r="F14" i="6"/>
  <c r="E14" i="6"/>
  <c r="H13" i="6"/>
  <c r="H14" i="6" s="1"/>
  <c r="G13" i="6"/>
  <c r="G14" i="6" s="1"/>
  <c r="F13" i="6"/>
  <c r="E13" i="6"/>
  <c r="D13" i="6"/>
  <c r="D14" i="6" s="1"/>
  <c r="C13" i="6"/>
  <c r="C14" i="6" s="1"/>
  <c r="F5" i="6"/>
  <c r="E5" i="6"/>
  <c r="H4" i="6"/>
  <c r="H5" i="6" s="1"/>
  <c r="G4" i="6"/>
  <c r="G5" i="6" s="1"/>
  <c r="F4" i="6"/>
  <c r="E4" i="6"/>
  <c r="D4" i="6"/>
  <c r="D5" i="6" s="1"/>
  <c r="C4" i="6"/>
  <c r="C5" i="6" s="1"/>
  <c r="U25" i="5" l="1"/>
  <c r="T25" i="5"/>
  <c r="S25" i="5"/>
  <c r="M25" i="5"/>
  <c r="L25" i="5"/>
  <c r="K25" i="5"/>
  <c r="E25" i="5"/>
  <c r="D25" i="5"/>
  <c r="C25" i="5"/>
  <c r="S21" i="5"/>
  <c r="E21" i="5"/>
  <c r="U20" i="5"/>
  <c r="U21" i="5" s="1"/>
  <c r="T20" i="5"/>
  <c r="T21" i="5" s="1"/>
  <c r="S20" i="5"/>
  <c r="M20" i="5"/>
  <c r="M21" i="5" s="1"/>
  <c r="L20" i="5"/>
  <c r="L21" i="5" s="1"/>
  <c r="K20" i="5"/>
  <c r="K21" i="5" s="1"/>
  <c r="E20" i="5"/>
  <c r="D20" i="5"/>
  <c r="D21" i="5" s="1"/>
  <c r="C20" i="5"/>
  <c r="C21" i="5" s="1"/>
  <c r="U16" i="5"/>
  <c r="L16" i="5"/>
  <c r="C16" i="5"/>
  <c r="U15" i="5"/>
  <c r="T15" i="5"/>
  <c r="T16" i="5" s="1"/>
  <c r="S15" i="5"/>
  <c r="S16" i="5" s="1"/>
  <c r="M15" i="5"/>
  <c r="M16" i="5" s="1"/>
  <c r="L15" i="5"/>
  <c r="K15" i="5"/>
  <c r="K16" i="5" s="1"/>
  <c r="E15" i="5"/>
  <c r="E16" i="5" s="1"/>
  <c r="D15" i="5"/>
  <c r="D16" i="5" s="1"/>
  <c r="C15" i="5"/>
  <c r="S11" i="5"/>
  <c r="U10" i="5"/>
  <c r="U11" i="5" s="1"/>
  <c r="T10" i="5"/>
  <c r="T11" i="5" s="1"/>
  <c r="S10" i="5"/>
  <c r="E10" i="5"/>
  <c r="E11" i="5" s="1"/>
  <c r="D10" i="5"/>
  <c r="D11" i="5" s="1"/>
  <c r="C10" i="5"/>
  <c r="C11" i="5" s="1"/>
  <c r="S6" i="5"/>
  <c r="E6" i="5"/>
  <c r="U5" i="5"/>
  <c r="U6" i="5" s="1"/>
  <c r="T5" i="5"/>
  <c r="T6" i="5" s="1"/>
  <c r="S5" i="5"/>
  <c r="M5" i="5"/>
  <c r="M6" i="5" s="1"/>
  <c r="L5" i="5"/>
  <c r="L6" i="5" s="1"/>
  <c r="K5" i="5"/>
  <c r="K6" i="5" s="1"/>
  <c r="E5" i="5"/>
  <c r="D5" i="5"/>
  <c r="D6" i="5" s="1"/>
  <c r="C5" i="5"/>
  <c r="C6" i="5" s="1"/>
  <c r="J40" i="4" l="1"/>
  <c r="I40" i="4"/>
  <c r="H40" i="4"/>
  <c r="G40" i="4"/>
  <c r="E40" i="4"/>
  <c r="D40" i="4"/>
  <c r="C40" i="4"/>
  <c r="B40" i="4"/>
  <c r="J37" i="4"/>
  <c r="J42" i="4" s="1"/>
  <c r="I37" i="4"/>
  <c r="I42" i="4" s="1"/>
  <c r="H37" i="4"/>
  <c r="H42" i="4" s="1"/>
  <c r="G37" i="4"/>
  <c r="G42" i="4" s="1"/>
  <c r="E37" i="4"/>
  <c r="E42" i="4" s="1"/>
  <c r="D37" i="4"/>
  <c r="D42" i="4" s="1"/>
  <c r="C37" i="4"/>
  <c r="C42" i="4" s="1"/>
  <c r="B37" i="4"/>
  <c r="B42" i="4" s="1"/>
  <c r="J25" i="4"/>
  <c r="I25" i="4"/>
  <c r="H25" i="4"/>
  <c r="G25" i="4"/>
  <c r="E25" i="4"/>
  <c r="D25" i="4"/>
  <c r="C25" i="4"/>
  <c r="B25" i="4"/>
  <c r="J22" i="4"/>
  <c r="J27" i="4" s="1"/>
  <c r="I22" i="4"/>
  <c r="I27" i="4" s="1"/>
  <c r="H22" i="4"/>
  <c r="H27" i="4" s="1"/>
  <c r="G22" i="4"/>
  <c r="G27" i="4" s="1"/>
  <c r="E22" i="4"/>
  <c r="E27" i="4" s="1"/>
  <c r="D22" i="4"/>
  <c r="D27" i="4" s="1"/>
  <c r="C22" i="4"/>
  <c r="C27" i="4" s="1"/>
  <c r="B22" i="4"/>
  <c r="B27" i="4" s="1"/>
  <c r="J8" i="4"/>
  <c r="I8" i="4"/>
  <c r="H8" i="4"/>
  <c r="G8" i="4"/>
  <c r="E8" i="4"/>
  <c r="D8" i="4"/>
  <c r="C8" i="4"/>
  <c r="B8" i="4"/>
  <c r="J5" i="4"/>
  <c r="J10" i="4" s="1"/>
  <c r="I5" i="4"/>
  <c r="I10" i="4" s="1"/>
  <c r="H5" i="4"/>
  <c r="H10" i="4" s="1"/>
  <c r="G5" i="4"/>
  <c r="G10" i="4" s="1"/>
  <c r="E5" i="4"/>
  <c r="E10" i="4" s="1"/>
  <c r="D5" i="4"/>
  <c r="D10" i="4" s="1"/>
  <c r="C5" i="4"/>
  <c r="C10" i="4" s="1"/>
  <c r="B5" i="4"/>
  <c r="B10" i="4" s="1"/>
  <c r="J40" i="3" l="1"/>
  <c r="I40" i="3"/>
  <c r="H40" i="3"/>
  <c r="G40" i="3"/>
  <c r="E40" i="3"/>
  <c r="D40" i="3"/>
  <c r="C40" i="3"/>
  <c r="B40" i="3"/>
  <c r="J37" i="3"/>
  <c r="J42" i="3" s="1"/>
  <c r="I37" i="3"/>
  <c r="I42" i="3" s="1"/>
  <c r="H37" i="3"/>
  <c r="H42" i="3" s="1"/>
  <c r="G37" i="3"/>
  <c r="G42" i="3" s="1"/>
  <c r="E37" i="3"/>
  <c r="E42" i="3" s="1"/>
  <c r="D37" i="3"/>
  <c r="D42" i="3" s="1"/>
  <c r="C37" i="3"/>
  <c r="C42" i="3" s="1"/>
  <c r="B37" i="3"/>
  <c r="B42" i="3" s="1"/>
  <c r="J25" i="3"/>
  <c r="I25" i="3"/>
  <c r="H25" i="3"/>
  <c r="G25" i="3"/>
  <c r="E25" i="3"/>
  <c r="D25" i="3"/>
  <c r="C25" i="3"/>
  <c r="B25" i="3"/>
  <c r="J22" i="3"/>
  <c r="J27" i="3" s="1"/>
  <c r="I22" i="3"/>
  <c r="I27" i="3" s="1"/>
  <c r="H22" i="3"/>
  <c r="H27" i="3" s="1"/>
  <c r="G22" i="3"/>
  <c r="G27" i="3" s="1"/>
  <c r="E22" i="3"/>
  <c r="E27" i="3" s="1"/>
  <c r="D22" i="3"/>
  <c r="D27" i="3" s="1"/>
  <c r="C22" i="3"/>
  <c r="C27" i="3" s="1"/>
  <c r="B22" i="3"/>
  <c r="B27" i="3" s="1"/>
  <c r="J8" i="3"/>
  <c r="I8" i="3"/>
  <c r="H8" i="3"/>
  <c r="G8" i="3"/>
  <c r="E8" i="3"/>
  <c r="D8" i="3"/>
  <c r="C8" i="3"/>
  <c r="B8" i="3"/>
  <c r="J5" i="3"/>
  <c r="J10" i="3" s="1"/>
  <c r="I5" i="3"/>
  <c r="I10" i="3" s="1"/>
  <c r="H5" i="3"/>
  <c r="H10" i="3" s="1"/>
  <c r="G5" i="3"/>
  <c r="G10" i="3" s="1"/>
  <c r="E5" i="3"/>
  <c r="E10" i="3" s="1"/>
  <c r="D5" i="3"/>
  <c r="D10" i="3" s="1"/>
  <c r="C5" i="3"/>
  <c r="C10" i="3" s="1"/>
  <c r="B5" i="3"/>
  <c r="B10" i="3" s="1"/>
  <c r="K34" i="2" l="1"/>
  <c r="J34" i="2"/>
  <c r="I34" i="2"/>
  <c r="H34" i="2"/>
  <c r="F34" i="2"/>
  <c r="E34" i="2"/>
  <c r="D34" i="2"/>
  <c r="C34" i="2"/>
  <c r="K31" i="2"/>
  <c r="K36" i="2" s="1"/>
  <c r="J31" i="2"/>
  <c r="J36" i="2" s="1"/>
  <c r="I31" i="2"/>
  <c r="I36" i="2" s="1"/>
  <c r="H31" i="2"/>
  <c r="H36" i="2" s="1"/>
  <c r="F31" i="2"/>
  <c r="F36" i="2" s="1"/>
  <c r="E31" i="2"/>
  <c r="E36" i="2" s="1"/>
  <c r="D31" i="2"/>
  <c r="D36" i="2" s="1"/>
  <c r="C31" i="2"/>
  <c r="C36" i="2" s="1"/>
  <c r="K22" i="2"/>
  <c r="J22" i="2"/>
  <c r="I22" i="2"/>
  <c r="H22" i="2"/>
  <c r="F22" i="2"/>
  <c r="E22" i="2"/>
  <c r="D22" i="2"/>
  <c r="C22" i="2"/>
  <c r="K19" i="2"/>
  <c r="K24" i="2" s="1"/>
  <c r="J19" i="2"/>
  <c r="J24" i="2" s="1"/>
  <c r="I19" i="2"/>
  <c r="I24" i="2" s="1"/>
  <c r="H19" i="2"/>
  <c r="H24" i="2" s="1"/>
  <c r="F19" i="2"/>
  <c r="F24" i="2" s="1"/>
  <c r="E19" i="2"/>
  <c r="E24" i="2" s="1"/>
  <c r="D19" i="2"/>
  <c r="D24" i="2" s="1"/>
  <c r="C19" i="2"/>
  <c r="C24" i="2" s="1"/>
  <c r="K10" i="2"/>
  <c r="J10" i="2"/>
  <c r="I10" i="2"/>
  <c r="H10" i="2"/>
  <c r="F10" i="2"/>
  <c r="E10" i="2"/>
  <c r="D10" i="2"/>
  <c r="C10" i="2"/>
  <c r="K7" i="2"/>
  <c r="K12" i="2" s="1"/>
  <c r="J7" i="2"/>
  <c r="J12" i="2" s="1"/>
  <c r="I7" i="2"/>
  <c r="I12" i="2" s="1"/>
  <c r="H7" i="2"/>
  <c r="H12" i="2" s="1"/>
  <c r="F7" i="2"/>
  <c r="F12" i="2" s="1"/>
  <c r="E7" i="2"/>
  <c r="E12" i="2" s="1"/>
  <c r="D7" i="2"/>
  <c r="D12" i="2" s="1"/>
  <c r="C7" i="2"/>
  <c r="C12" i="2" s="1"/>
  <c r="K34" i="1" l="1"/>
  <c r="J34" i="1"/>
  <c r="I34" i="1"/>
  <c r="H34" i="1"/>
  <c r="F34" i="1"/>
  <c r="E34" i="1"/>
  <c r="D34" i="1"/>
  <c r="C34" i="1"/>
  <c r="K31" i="1"/>
  <c r="K36" i="1" s="1"/>
  <c r="J31" i="1"/>
  <c r="I31" i="1"/>
  <c r="I36" i="1" s="1"/>
  <c r="H31" i="1"/>
  <c r="H36" i="1" s="1"/>
  <c r="F31" i="1"/>
  <c r="F36" i="1" s="1"/>
  <c r="E31" i="1"/>
  <c r="E36" i="1" s="1"/>
  <c r="D31" i="1"/>
  <c r="D36" i="1" s="1"/>
  <c r="C31" i="1"/>
  <c r="C36" i="1" s="1"/>
  <c r="K22" i="1"/>
  <c r="J22" i="1"/>
  <c r="I22" i="1"/>
  <c r="H22" i="1"/>
  <c r="F22" i="1"/>
  <c r="E22" i="1"/>
  <c r="D22" i="1"/>
  <c r="C22" i="1"/>
  <c r="K19" i="1"/>
  <c r="K24" i="1" s="1"/>
  <c r="J19" i="1"/>
  <c r="J24" i="1" s="1"/>
  <c r="I19" i="1"/>
  <c r="I24" i="1" s="1"/>
  <c r="H19" i="1"/>
  <c r="H24" i="1" s="1"/>
  <c r="F19" i="1"/>
  <c r="F24" i="1" s="1"/>
  <c r="E19" i="1"/>
  <c r="E24" i="1" s="1"/>
  <c r="D19" i="1"/>
  <c r="D24" i="1" s="1"/>
  <c r="C19" i="1"/>
  <c r="C24" i="1" s="1"/>
  <c r="K10" i="1"/>
  <c r="J10" i="1"/>
  <c r="I10" i="1"/>
  <c r="H10" i="1"/>
  <c r="F10" i="1"/>
  <c r="E10" i="1"/>
  <c r="D10" i="1"/>
  <c r="C10" i="1"/>
  <c r="K7" i="1"/>
  <c r="K12" i="1" s="1"/>
  <c r="J7" i="1"/>
  <c r="J12" i="1" s="1"/>
  <c r="I7" i="1"/>
  <c r="I12" i="1" s="1"/>
  <c r="H7" i="1"/>
  <c r="H12" i="1" s="1"/>
  <c r="F7" i="1"/>
  <c r="F12" i="1" s="1"/>
  <c r="E7" i="1"/>
  <c r="E12" i="1" s="1"/>
  <c r="D7" i="1"/>
  <c r="D12" i="1" s="1"/>
  <c r="C7" i="1"/>
  <c r="C12" i="1" s="1"/>
  <c r="J36" i="1" l="1"/>
</calcChain>
</file>

<file path=xl/sharedStrings.xml><?xml version="1.0" encoding="utf-8"?>
<sst xmlns="http://schemas.openxmlformats.org/spreadsheetml/2006/main" count="232" uniqueCount="60">
  <si>
    <t>flag ATG16L1a  S268A</t>
  </si>
  <si>
    <t>CHX(h)</t>
  </si>
  <si>
    <t>flag</t>
  </si>
  <si>
    <t>GAPDH</t>
  </si>
  <si>
    <t>flag/GAPDH</t>
  </si>
  <si>
    <t>20180214_flag wt s268a  sample 1</t>
  </si>
  <si>
    <t>20180214_flag wt s268a  sample 2</t>
  </si>
  <si>
    <t>20180215_flag wt s268a  sample 3</t>
  </si>
  <si>
    <t>flag ATG16L1b  S269A</t>
  </si>
  <si>
    <t>flag ATG16L1b S269A</t>
  </si>
  <si>
    <t>20180228_flag wt s269a  sample 1</t>
  </si>
  <si>
    <t>20180301_flag wt s269a  sample 2</t>
  </si>
  <si>
    <t>20180301_flag wt s269a  sample 3</t>
  </si>
  <si>
    <t>Figure 3B</t>
  </si>
  <si>
    <t>Figure 3A</t>
  </si>
  <si>
    <t>flag ATG16L1a wt</t>
  </si>
  <si>
    <t>flag ATG16L1b wt</t>
  </si>
  <si>
    <t>20190419_GFP wt s268D  sample 1    upper bands for GFP</t>
  </si>
  <si>
    <t>GFP</t>
  </si>
  <si>
    <t>GFP ATG16L1a wt</t>
  </si>
  <si>
    <t>GFP ATG16L1a  S268D</t>
  </si>
  <si>
    <t>Area</t>
  </si>
  <si>
    <t>percent</t>
  </si>
  <si>
    <t>GFP/GAPDH</t>
  </si>
  <si>
    <t>20190419_GFP wt s268D  sample 2</t>
  </si>
  <si>
    <t>20190424_GFP wt s268D  sample 3</t>
  </si>
  <si>
    <t>GFP ATG16L1a S268D</t>
  </si>
  <si>
    <t>20190419_GFP wt s269D  sample 1    upper bands for GFP</t>
  </si>
  <si>
    <t>GFP ATG16L1b wt</t>
  </si>
  <si>
    <t>GFP ATG16L1b  S269D</t>
  </si>
  <si>
    <t>20190419_GFP wt s269D  sample 2</t>
  </si>
  <si>
    <t>20190424_GFP wt s269D  sample 3</t>
  </si>
  <si>
    <t>GFP ATG16L1b S269D</t>
  </si>
  <si>
    <t>shRNA</t>
  </si>
  <si>
    <t>shPKA</t>
  </si>
  <si>
    <t>scramble</t>
  </si>
  <si>
    <t>#1</t>
  </si>
  <si>
    <t>#2</t>
  </si>
  <si>
    <t>Percent</t>
  </si>
  <si>
    <t>ATG16L1</t>
  </si>
  <si>
    <t>ATG16L1/GAPDH</t>
  </si>
  <si>
    <t>LC3II</t>
  </si>
  <si>
    <t>LC3II/GAPDH</t>
  </si>
  <si>
    <t>P62</t>
  </si>
  <si>
    <t>P62/GAPDH</t>
  </si>
  <si>
    <t>PKACa</t>
  </si>
  <si>
    <t>PKACa/GAPDH</t>
  </si>
  <si>
    <t>500uM</t>
  </si>
  <si>
    <t>DMSO</t>
  </si>
  <si>
    <t>6-bnz-cAMP</t>
  </si>
  <si>
    <t>ATG6L1</t>
  </si>
  <si>
    <t>ATG6L1/GAPDH</t>
  </si>
  <si>
    <t>wt</t>
  </si>
  <si>
    <r>
      <t xml:space="preserve">dnPKA </t>
    </r>
    <r>
      <rPr>
        <sz val="11"/>
        <color theme="1"/>
        <rFont val="Calibri (Body)_x0000_"/>
      </rPr>
      <t>iEC</t>
    </r>
  </si>
  <si>
    <t>area</t>
  </si>
  <si>
    <t>Sample1</t>
  </si>
  <si>
    <t>ATG16L1/Actin</t>
  </si>
  <si>
    <t>actin</t>
  </si>
  <si>
    <t>Sample2</t>
  </si>
  <si>
    <t>Sample3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</si>
</sst>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2" borderId="0" xfId="0" applyFill="1"/>
    <xf numFmtId="3" fontId="0" fillId="0" borderId="0" xfId="0" applyNumberForma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0DF-8DE4-4F49-861E-0D165BC81F7C}">
  <dimension ref="A1:K43"/>
  <sheetViews>
    <sheetView topLeftCell="A15" workbookViewId="0">
      <selection activeCell="N42" sqref="N42"/>
    </sheetView>
  </sheetViews>
  <sheetFormatPr baseColWidth="10" defaultRowHeight="16"/>
  <sheetData>
    <row r="1" spans="1:11">
      <c r="A1" s="9" t="s">
        <v>14</v>
      </c>
      <c r="B1" s="9"/>
    </row>
    <row r="2" spans="1:11">
      <c r="A2" s="9"/>
      <c r="B2" s="9"/>
    </row>
    <row r="3" spans="1:11">
      <c r="B3" s="8" t="s">
        <v>5</v>
      </c>
      <c r="C3" s="8"/>
      <c r="D3" s="8"/>
      <c r="E3" s="8"/>
      <c r="F3" s="8"/>
      <c r="G3" s="8"/>
      <c r="H3" s="8"/>
      <c r="I3" s="8"/>
      <c r="J3" s="8"/>
    </row>
    <row r="4" spans="1:11">
      <c r="C4" s="8" t="s">
        <v>15</v>
      </c>
      <c r="D4" s="8"/>
      <c r="E4" s="8"/>
      <c r="F4" s="8"/>
      <c r="H4" s="8" t="s">
        <v>0</v>
      </c>
      <c r="I4" s="8"/>
      <c r="J4" s="8"/>
      <c r="K4" s="8"/>
    </row>
    <row r="5" spans="1:11">
      <c r="B5" t="s">
        <v>1</v>
      </c>
      <c r="C5">
        <v>0</v>
      </c>
      <c r="D5">
        <v>4</v>
      </c>
      <c r="E5">
        <v>8</v>
      </c>
      <c r="F5">
        <v>12</v>
      </c>
      <c r="H5">
        <v>0</v>
      </c>
      <c r="I5">
        <v>4</v>
      </c>
      <c r="J5">
        <v>8</v>
      </c>
      <c r="K5">
        <v>12</v>
      </c>
    </row>
    <row r="6" spans="1:11">
      <c r="B6" t="s">
        <v>2</v>
      </c>
      <c r="C6">
        <v>31.503</v>
      </c>
      <c r="D6">
        <v>15.249000000000001</v>
      </c>
      <c r="E6">
        <v>6.2480000000000002</v>
      </c>
      <c r="F6">
        <v>2.371</v>
      </c>
      <c r="H6">
        <v>12.571999999999999</v>
      </c>
      <c r="I6">
        <v>6.226</v>
      </c>
      <c r="J6">
        <v>14.432</v>
      </c>
      <c r="K6">
        <v>11.398999999999999</v>
      </c>
    </row>
    <row r="7" spans="1:11">
      <c r="C7">
        <f>C6/31.503</f>
        <v>1</v>
      </c>
      <c r="D7">
        <f>D6/31.503</f>
        <v>0.48404913817731648</v>
      </c>
      <c r="E7">
        <f>E6/31.503</f>
        <v>0.19833031774751611</v>
      </c>
      <c r="F7">
        <f>F6/31.503</f>
        <v>7.526267339618449E-2</v>
      </c>
      <c r="H7">
        <f>H6/12.572</f>
        <v>1</v>
      </c>
      <c r="I7">
        <f>I6/12.572</f>
        <v>0.49522748965956098</v>
      </c>
      <c r="J7">
        <f>J6/12.572</f>
        <v>1.1479478205536113</v>
      </c>
      <c r="K7">
        <f>K6/12.572</f>
        <v>0.90669742284441612</v>
      </c>
    </row>
    <row r="9" spans="1:11">
      <c r="B9" t="s">
        <v>3</v>
      </c>
      <c r="C9">
        <v>33.268000000000001</v>
      </c>
      <c r="D9">
        <v>24.763000000000002</v>
      </c>
      <c r="E9">
        <v>22.626999999999999</v>
      </c>
      <c r="F9">
        <v>19.341999999999999</v>
      </c>
      <c r="H9">
        <v>22.106000000000002</v>
      </c>
      <c r="I9">
        <v>23.388000000000002</v>
      </c>
      <c r="J9">
        <v>21.902999999999999</v>
      </c>
      <c r="K9">
        <v>32.603000000000002</v>
      </c>
    </row>
    <row r="10" spans="1:11">
      <c r="C10">
        <f>C9/33.268</f>
        <v>1</v>
      </c>
      <c r="D10">
        <f>D9/33.268</f>
        <v>0.74434892389082608</v>
      </c>
      <c r="E10">
        <f>E9/33.268</f>
        <v>0.68014308043765781</v>
      </c>
      <c r="F10">
        <f>F9/33.268</f>
        <v>0.58139954310448472</v>
      </c>
      <c r="H10">
        <f>H9/22.106</f>
        <v>1</v>
      </c>
      <c r="I10">
        <f>I9/22.106</f>
        <v>1.0579933049850718</v>
      </c>
      <c r="J10">
        <f>J9/22.106</f>
        <v>0.9908169727675743</v>
      </c>
      <c r="K10">
        <f>K9/22.106</f>
        <v>1.4748484574323713</v>
      </c>
    </row>
    <row r="12" spans="1:11">
      <c r="B12" t="s">
        <v>4</v>
      </c>
      <c r="C12">
        <f>C7/C10</f>
        <v>1</v>
      </c>
      <c r="D12">
        <f>D7/D10</f>
        <v>0.65029870083927488</v>
      </c>
      <c r="E12">
        <f>E7/E10</f>
        <v>0.29160087553915082</v>
      </c>
      <c r="F12">
        <f>F7/F10</f>
        <v>0.12945086436481573</v>
      </c>
      <c r="H12">
        <f>H7/H10</f>
        <v>1</v>
      </c>
      <c r="I12">
        <f>I7/I10</f>
        <v>0.46808187473979201</v>
      </c>
      <c r="J12">
        <f>J7/J10</f>
        <v>1.1585871579764477</v>
      </c>
      <c r="K12">
        <f>K7/K10</f>
        <v>0.61477327943436688</v>
      </c>
    </row>
    <row r="15" spans="1:11">
      <c r="B15" s="8" t="s">
        <v>6</v>
      </c>
      <c r="C15" s="8"/>
      <c r="D15" s="8"/>
      <c r="E15" s="8"/>
      <c r="F15" s="8"/>
      <c r="G15" s="8"/>
      <c r="H15" s="8"/>
      <c r="I15" s="8"/>
      <c r="J15" s="8"/>
    </row>
    <row r="16" spans="1:11">
      <c r="C16" s="8" t="s">
        <v>15</v>
      </c>
      <c r="D16" s="8"/>
      <c r="E16" s="8"/>
      <c r="F16" s="8"/>
      <c r="H16" s="8" t="s">
        <v>0</v>
      </c>
      <c r="I16" s="8"/>
      <c r="J16" s="8"/>
      <c r="K16" s="8"/>
    </row>
    <row r="17" spans="2:11">
      <c r="B17" t="s">
        <v>1</v>
      </c>
      <c r="C17">
        <v>0</v>
      </c>
      <c r="D17">
        <v>4</v>
      </c>
      <c r="E17">
        <v>8</v>
      </c>
      <c r="F17">
        <v>12</v>
      </c>
      <c r="H17">
        <v>0</v>
      </c>
      <c r="I17">
        <v>4</v>
      </c>
      <c r="J17">
        <v>8</v>
      </c>
      <c r="K17">
        <v>12</v>
      </c>
    </row>
    <row r="18" spans="2:11">
      <c r="B18" t="s">
        <v>2</v>
      </c>
      <c r="C18" s="1">
        <v>39.075000000000003</v>
      </c>
      <c r="D18" s="1">
        <v>40.78</v>
      </c>
      <c r="E18" s="1">
        <v>14.372999999999999</v>
      </c>
      <c r="F18" s="1">
        <v>5.7720000000000002</v>
      </c>
      <c r="H18">
        <v>29.594000000000001</v>
      </c>
      <c r="I18">
        <v>22.925000000000001</v>
      </c>
      <c r="J18">
        <v>19.222000000000001</v>
      </c>
      <c r="K18">
        <v>28.257999999999999</v>
      </c>
    </row>
    <row r="19" spans="2:11">
      <c r="C19" s="1">
        <f>C18/39.075</f>
        <v>1</v>
      </c>
      <c r="D19" s="1">
        <f>D18/39.075</f>
        <v>1.0436340371081254</v>
      </c>
      <c r="E19" s="1">
        <f>E18/39.075</f>
        <v>0.36783109404990399</v>
      </c>
      <c r="F19" s="1">
        <f>F18/39.075</f>
        <v>0.14771593090211133</v>
      </c>
      <c r="H19" s="1">
        <f>H18/29.594</f>
        <v>1</v>
      </c>
      <c r="I19" s="1">
        <f>I18/29.594</f>
        <v>0.77465026694600259</v>
      </c>
      <c r="J19" s="1">
        <f>J18/29.594</f>
        <v>0.64952355207136581</v>
      </c>
      <c r="K19" s="1">
        <f>K18/29.594</f>
        <v>0.95485571399608027</v>
      </c>
    </row>
    <row r="20" spans="2:11">
      <c r="C20" s="1"/>
      <c r="D20" s="1"/>
      <c r="E20" s="1"/>
      <c r="F20" s="1"/>
    </row>
    <row r="21" spans="2:11">
      <c r="B21" t="s">
        <v>3</v>
      </c>
      <c r="C21">
        <v>33.643999999999998</v>
      </c>
      <c r="D21">
        <v>20.75</v>
      </c>
      <c r="E21">
        <v>22.613</v>
      </c>
      <c r="F21">
        <v>22.992999999999999</v>
      </c>
      <c r="H21">
        <v>25.882000000000001</v>
      </c>
      <c r="I21">
        <v>24.216999999999999</v>
      </c>
      <c r="J21">
        <v>19.847000000000001</v>
      </c>
      <c r="K21">
        <v>30.055</v>
      </c>
    </row>
    <row r="22" spans="2:11">
      <c r="C22">
        <f>C21/33.644</f>
        <v>1</v>
      </c>
      <c r="D22">
        <f>D21/33.644</f>
        <v>0.61675187254785402</v>
      </c>
      <c r="E22">
        <f>E21/33.644</f>
        <v>0.67212578765901798</v>
      </c>
      <c r="F22">
        <f>F21/33.644</f>
        <v>0.68342052074664128</v>
      </c>
      <c r="H22">
        <f>H21/25.882</f>
        <v>1</v>
      </c>
      <c r="I22">
        <f>I21/25.882</f>
        <v>0.93566957731241784</v>
      </c>
      <c r="J22">
        <f>J21/25.882</f>
        <v>0.76682636581407926</v>
      </c>
      <c r="K22">
        <f>K21/25.882</f>
        <v>1.1612317440692372</v>
      </c>
    </row>
    <row r="24" spans="2:11">
      <c r="B24" t="s">
        <v>4</v>
      </c>
      <c r="C24">
        <f>C19/C22</f>
        <v>1</v>
      </c>
      <c r="D24">
        <f>D19/D22</f>
        <v>1.6921457129863022</v>
      </c>
      <c r="E24">
        <f>E19/E22</f>
        <v>0.54726526016959132</v>
      </c>
      <c r="F24">
        <f>F19/F22</f>
        <v>0.21614207712219516</v>
      </c>
      <c r="H24">
        <f>H19/H22</f>
        <v>1</v>
      </c>
      <c r="I24">
        <f>I19/I22</f>
        <v>0.8279100718130421</v>
      </c>
      <c r="J24">
        <f>J19/J22</f>
        <v>0.84702819442288957</v>
      </c>
      <c r="K24">
        <f>K19/K22</f>
        <v>0.82227834269328071</v>
      </c>
    </row>
    <row r="27" spans="2:11">
      <c r="B27" s="8" t="s">
        <v>7</v>
      </c>
      <c r="C27" s="8"/>
      <c r="D27" s="8"/>
      <c r="E27" s="8"/>
      <c r="F27" s="8"/>
      <c r="G27" s="8"/>
      <c r="H27" s="8"/>
      <c r="I27" s="8"/>
      <c r="J27" s="8"/>
    </row>
    <row r="28" spans="2:11">
      <c r="C28" s="8" t="s">
        <v>15</v>
      </c>
      <c r="D28" s="8"/>
      <c r="E28" s="8"/>
      <c r="F28" s="8"/>
      <c r="H28" s="8" t="s">
        <v>0</v>
      </c>
      <c r="I28" s="8"/>
      <c r="J28" s="8"/>
      <c r="K28" s="8"/>
    </row>
    <row r="29" spans="2:11">
      <c r="B29" t="s">
        <v>1</v>
      </c>
      <c r="C29">
        <v>0</v>
      </c>
      <c r="D29">
        <v>4</v>
      </c>
      <c r="E29">
        <v>8</v>
      </c>
      <c r="F29">
        <v>12</v>
      </c>
      <c r="H29">
        <v>0</v>
      </c>
      <c r="I29">
        <v>4</v>
      </c>
      <c r="J29">
        <v>8</v>
      </c>
      <c r="K29">
        <v>12</v>
      </c>
    </row>
    <row r="30" spans="2:11">
      <c r="B30" t="s">
        <v>2</v>
      </c>
      <c r="C30" s="1">
        <v>15.711</v>
      </c>
      <c r="D30">
        <v>7.4340000000000002</v>
      </c>
      <c r="E30">
        <v>5.5730000000000004</v>
      </c>
      <c r="F30">
        <v>2.3959999999999999</v>
      </c>
      <c r="H30">
        <v>20.577999999999999</v>
      </c>
      <c r="I30">
        <v>12.497999999999999</v>
      </c>
      <c r="J30">
        <v>18.853999999999999</v>
      </c>
      <c r="K30">
        <v>16.956</v>
      </c>
    </row>
    <row r="31" spans="2:11">
      <c r="C31" s="1">
        <f>C30/15.711</f>
        <v>1</v>
      </c>
      <c r="D31" s="1">
        <f>D30/15.711</f>
        <v>0.47317166316593468</v>
      </c>
      <c r="E31" s="1">
        <f>E30/15.711</f>
        <v>0.35471962319394057</v>
      </c>
      <c r="F31" s="1">
        <f>F30/15.711</f>
        <v>0.15250461460123479</v>
      </c>
      <c r="H31" s="1">
        <f>H30/20.578</f>
        <v>1</v>
      </c>
      <c r="I31" s="1">
        <f>I30/20.578</f>
        <v>0.60734765283312275</v>
      </c>
      <c r="J31" s="1">
        <f>J30/20.578</f>
        <v>0.91622120711439403</v>
      </c>
      <c r="K31" s="1">
        <f>K30/20.578</f>
        <v>0.82398678200019437</v>
      </c>
    </row>
    <row r="32" spans="2:11">
      <c r="C32" s="1"/>
    </row>
    <row r="33" spans="1:11">
      <c r="B33" t="s">
        <v>3</v>
      </c>
      <c r="C33" s="1">
        <v>13.178000000000001</v>
      </c>
      <c r="D33">
        <v>11.459</v>
      </c>
      <c r="E33">
        <v>10.483000000000001</v>
      </c>
      <c r="F33">
        <v>11.163</v>
      </c>
      <c r="H33" s="1">
        <v>13.292</v>
      </c>
      <c r="I33">
        <v>12.398999999999999</v>
      </c>
      <c r="J33">
        <v>13.72</v>
      </c>
      <c r="K33">
        <v>14.305999999999999</v>
      </c>
    </row>
    <row r="34" spans="1:11">
      <c r="C34" s="1">
        <f>C33/13.178</f>
        <v>1</v>
      </c>
      <c r="D34" s="1">
        <f>D33/13.178</f>
        <v>0.86955531947184694</v>
      </c>
      <c r="E34" s="1">
        <f>E33/13.178</f>
        <v>0.79549248747913193</v>
      </c>
      <c r="F34" s="1">
        <f>F33/13.178</f>
        <v>0.84709364091667927</v>
      </c>
      <c r="H34" s="1">
        <f>H33/13.292</f>
        <v>1</v>
      </c>
      <c r="I34" s="1">
        <f>I33/13.292</f>
        <v>0.93281673186879321</v>
      </c>
      <c r="J34" s="1">
        <f>J33/13.292</f>
        <v>1.0321998194402648</v>
      </c>
      <c r="K34" s="1">
        <f>K33/13.292</f>
        <v>1.0762864881131506</v>
      </c>
    </row>
    <row r="35" spans="1:11">
      <c r="C35" s="1"/>
      <c r="H35" s="1"/>
    </row>
    <row r="36" spans="1:11">
      <c r="B36" t="s">
        <v>4</v>
      </c>
      <c r="C36" s="1">
        <f>C31/C34</f>
        <v>1</v>
      </c>
      <c r="D36" s="1">
        <f>D31/D34</f>
        <v>0.54415360652768019</v>
      </c>
      <c r="E36" s="1">
        <f>E31/E34</f>
        <v>0.4459119712343555</v>
      </c>
      <c r="F36" s="1">
        <f>F31/F34</f>
        <v>0.18003276997357989</v>
      </c>
      <c r="H36" s="1">
        <f>H31/H34</f>
        <v>1</v>
      </c>
      <c r="I36" s="1">
        <f>I31/I34</f>
        <v>0.65109000737622935</v>
      </c>
      <c r="J36" s="1">
        <f>J31/J34</f>
        <v>0.88763937937059223</v>
      </c>
      <c r="K36" s="1">
        <f>K31/K34</f>
        <v>0.7655831333948403</v>
      </c>
    </row>
    <row r="40" spans="1:11">
      <c r="A40" s="2"/>
      <c r="B40" s="2"/>
      <c r="C40" s="10" t="s">
        <v>15</v>
      </c>
      <c r="D40" s="10"/>
      <c r="E40" s="10"/>
      <c r="F40" s="10"/>
      <c r="G40" s="2"/>
      <c r="H40" s="10" t="s">
        <v>0</v>
      </c>
      <c r="I40" s="10"/>
      <c r="J40" s="10"/>
      <c r="K40" s="10"/>
    </row>
    <row r="41" spans="1:11">
      <c r="A41" s="2"/>
      <c r="B41" s="2" t="s">
        <v>4</v>
      </c>
      <c r="C41" s="2">
        <v>1</v>
      </c>
      <c r="D41" s="2">
        <v>0.65029870083927488</v>
      </c>
      <c r="E41" s="2">
        <v>0.29160087553915082</v>
      </c>
      <c r="F41" s="2">
        <v>0.12945086436481573</v>
      </c>
      <c r="G41" s="2"/>
      <c r="H41" s="2">
        <v>1</v>
      </c>
      <c r="I41" s="2">
        <v>0.46808187473979201</v>
      </c>
      <c r="J41" s="2">
        <v>1.1585871579764477</v>
      </c>
      <c r="K41" s="2">
        <v>0.61477327943436688</v>
      </c>
    </row>
    <row r="42" spans="1:11">
      <c r="A42" s="2"/>
      <c r="B42" s="2" t="s">
        <v>4</v>
      </c>
      <c r="C42" s="2">
        <v>1</v>
      </c>
      <c r="D42" s="2">
        <v>1.6921457129863022</v>
      </c>
      <c r="E42" s="2">
        <v>0.54726526016959132</v>
      </c>
      <c r="F42" s="2">
        <v>0.21614207712219516</v>
      </c>
      <c r="G42" s="2"/>
      <c r="H42" s="2">
        <v>1</v>
      </c>
      <c r="I42" s="2">
        <v>0.8279100718130421</v>
      </c>
      <c r="J42" s="2">
        <v>0.84702819442288957</v>
      </c>
      <c r="K42" s="2">
        <v>0.82227834269328071</v>
      </c>
    </row>
    <row r="43" spans="1:11">
      <c r="A43" s="2"/>
      <c r="B43" s="2" t="s">
        <v>4</v>
      </c>
      <c r="C43" s="2">
        <v>1</v>
      </c>
      <c r="D43" s="2">
        <v>0.54415360652768019</v>
      </c>
      <c r="E43" s="2">
        <v>0.4459119712343555</v>
      </c>
      <c r="F43" s="2">
        <v>0.18003276997357989</v>
      </c>
      <c r="G43" s="2"/>
      <c r="H43" s="2">
        <v>1</v>
      </c>
      <c r="I43" s="2">
        <v>0.65109000737622935</v>
      </c>
      <c r="J43" s="2">
        <v>0.88763937937059223</v>
      </c>
      <c r="K43" s="2">
        <v>0.7655831333948403</v>
      </c>
    </row>
  </sheetData>
  <mergeCells count="12">
    <mergeCell ref="B27:J27"/>
    <mergeCell ref="C28:F28"/>
    <mergeCell ref="H28:K28"/>
    <mergeCell ref="C40:F40"/>
    <mergeCell ref="H40:K40"/>
    <mergeCell ref="C16:F16"/>
    <mergeCell ref="H16:K16"/>
    <mergeCell ref="A1:B2"/>
    <mergeCell ref="B3:J3"/>
    <mergeCell ref="C4:F4"/>
    <mergeCell ref="H4:K4"/>
    <mergeCell ref="B15:J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9333-A39C-934A-9A36-F54777185260}">
  <dimension ref="A1:K44"/>
  <sheetViews>
    <sheetView topLeftCell="A5" workbookViewId="0">
      <selection activeCell="C41" sqref="C41:F41"/>
    </sheetView>
  </sheetViews>
  <sheetFormatPr baseColWidth="10" defaultRowHeight="16"/>
  <sheetData>
    <row r="1" spans="1:11">
      <c r="A1" s="9" t="s">
        <v>13</v>
      </c>
      <c r="B1" s="9"/>
    </row>
    <row r="2" spans="1:11">
      <c r="A2" s="9"/>
      <c r="B2" s="9"/>
    </row>
    <row r="3" spans="1:11">
      <c r="B3" s="8" t="s">
        <v>10</v>
      </c>
      <c r="C3" s="8"/>
      <c r="D3" s="8"/>
      <c r="E3" s="8"/>
      <c r="F3" s="8"/>
      <c r="G3" s="8"/>
      <c r="H3" s="8"/>
      <c r="I3" s="8"/>
      <c r="J3" s="8"/>
    </row>
    <row r="4" spans="1:11">
      <c r="C4" s="8" t="s">
        <v>16</v>
      </c>
      <c r="D4" s="8"/>
      <c r="E4" s="8"/>
      <c r="F4" s="8"/>
      <c r="H4" s="8" t="s">
        <v>8</v>
      </c>
      <c r="I4" s="8"/>
      <c r="J4" s="8"/>
      <c r="K4" s="8"/>
    </row>
    <row r="5" spans="1:11">
      <c r="B5" t="s">
        <v>1</v>
      </c>
      <c r="C5">
        <v>0</v>
      </c>
      <c r="D5">
        <v>4</v>
      </c>
      <c r="E5">
        <v>8</v>
      </c>
      <c r="F5">
        <v>12</v>
      </c>
      <c r="H5">
        <v>0</v>
      </c>
      <c r="I5">
        <v>4</v>
      </c>
      <c r="J5">
        <v>8</v>
      </c>
      <c r="K5">
        <v>12</v>
      </c>
    </row>
    <row r="6" spans="1:11">
      <c r="B6" t="s">
        <v>2</v>
      </c>
      <c r="C6">
        <v>35.850999999999999</v>
      </c>
      <c r="D6">
        <v>23.541</v>
      </c>
      <c r="E6">
        <v>23.25</v>
      </c>
      <c r="F6">
        <v>17.359000000000002</v>
      </c>
      <c r="H6">
        <v>26.471</v>
      </c>
      <c r="I6">
        <v>24.556000000000001</v>
      </c>
      <c r="J6">
        <v>23.928999999999998</v>
      </c>
      <c r="K6">
        <v>25.044</v>
      </c>
    </row>
    <row r="7" spans="1:11">
      <c r="C7">
        <f>C6/35.851</f>
        <v>1</v>
      </c>
      <c r="D7">
        <f t="shared" ref="D7:F7" si="0">D6/35.851</f>
        <v>0.65663440350338909</v>
      </c>
      <c r="E7">
        <f t="shared" si="0"/>
        <v>0.64851747510529689</v>
      </c>
      <c r="F7">
        <f t="shared" si="0"/>
        <v>0.48419848818721939</v>
      </c>
      <c r="H7">
        <f>H6/26.471</f>
        <v>1</v>
      </c>
      <c r="I7">
        <f t="shared" ref="I7:K7" si="1">I6/26.471</f>
        <v>0.927656680896075</v>
      </c>
      <c r="J7">
        <f t="shared" si="1"/>
        <v>0.90397038268293595</v>
      </c>
      <c r="K7">
        <f t="shared" si="1"/>
        <v>0.94609194968078281</v>
      </c>
    </row>
    <row r="9" spans="1:11">
      <c r="B9" t="s">
        <v>3</v>
      </c>
      <c r="C9">
        <v>26.952999999999999</v>
      </c>
      <c r="D9">
        <v>24.9</v>
      </c>
      <c r="E9">
        <v>24.343</v>
      </c>
      <c r="F9">
        <v>23.803000000000001</v>
      </c>
      <c r="H9">
        <v>26.140999999999998</v>
      </c>
      <c r="I9">
        <v>23.998000000000001</v>
      </c>
      <c r="J9">
        <v>25.312000000000001</v>
      </c>
      <c r="K9">
        <v>24.548999999999999</v>
      </c>
    </row>
    <row r="10" spans="1:11">
      <c r="C10">
        <f>C9/26.953</f>
        <v>1</v>
      </c>
      <c r="D10">
        <f t="shared" ref="D10:F10" si="2">D9/26.953</f>
        <v>0.92383037138722957</v>
      </c>
      <c r="E10">
        <f t="shared" si="2"/>
        <v>0.90316476830037473</v>
      </c>
      <c r="F10">
        <f t="shared" si="2"/>
        <v>0.88312989277631437</v>
      </c>
      <c r="H10">
        <f>H9/26.141</f>
        <v>1</v>
      </c>
      <c r="I10">
        <f t="shared" ref="I10:K10" si="3">I9/26.141</f>
        <v>0.9180214987949965</v>
      </c>
      <c r="J10">
        <f t="shared" si="3"/>
        <v>0.96828736467617926</v>
      </c>
      <c r="K10">
        <f t="shared" si="3"/>
        <v>0.93909949887150457</v>
      </c>
    </row>
    <row r="12" spans="1:11">
      <c r="B12" t="s">
        <v>4</v>
      </c>
      <c r="C12">
        <f>C7/C10</f>
        <v>1</v>
      </c>
      <c r="D12">
        <f t="shared" ref="D12:F12" si="4">D7/D10</f>
        <v>0.71077377821794563</v>
      </c>
      <c r="E12">
        <f t="shared" si="4"/>
        <v>0.71805001464540386</v>
      </c>
      <c r="F12">
        <f t="shared" si="4"/>
        <v>0.54827550527707114</v>
      </c>
      <c r="H12">
        <f>H7/H10</f>
        <v>1</v>
      </c>
      <c r="I12">
        <f t="shared" ref="I12:K12" si="5">I7/I10</f>
        <v>1.0104955952706181</v>
      </c>
      <c r="J12">
        <f t="shared" si="5"/>
        <v>0.93357655553550201</v>
      </c>
      <c r="K12">
        <f t="shared" si="5"/>
        <v>1.0074459104894433</v>
      </c>
    </row>
    <row r="15" spans="1:11">
      <c r="B15" s="8" t="s">
        <v>11</v>
      </c>
      <c r="C15" s="8"/>
      <c r="D15" s="8"/>
      <c r="E15" s="8"/>
      <c r="F15" s="8"/>
      <c r="G15" s="8"/>
      <c r="H15" s="8"/>
      <c r="I15" s="8"/>
      <c r="J15" s="8"/>
    </row>
    <row r="16" spans="1:11">
      <c r="C16" s="8" t="s">
        <v>16</v>
      </c>
      <c r="D16" s="8"/>
      <c r="E16" s="8"/>
      <c r="F16" s="8"/>
      <c r="H16" s="8" t="s">
        <v>8</v>
      </c>
      <c r="I16" s="8"/>
      <c r="J16" s="8"/>
      <c r="K16" s="8"/>
    </row>
    <row r="17" spans="2:11">
      <c r="B17" t="s">
        <v>1</v>
      </c>
      <c r="C17">
        <v>0</v>
      </c>
      <c r="D17">
        <v>4</v>
      </c>
      <c r="E17">
        <v>8</v>
      </c>
      <c r="F17">
        <v>12</v>
      </c>
      <c r="H17">
        <v>0</v>
      </c>
      <c r="I17">
        <v>4</v>
      </c>
      <c r="J17">
        <v>8</v>
      </c>
      <c r="K17">
        <v>12</v>
      </c>
    </row>
    <row r="18" spans="2:11">
      <c r="B18" t="s">
        <v>2</v>
      </c>
      <c r="C18" s="1">
        <v>38.055999999999997</v>
      </c>
      <c r="D18">
        <v>23.556000000000001</v>
      </c>
      <c r="E18">
        <v>20.72</v>
      </c>
      <c r="F18">
        <v>17.667999999999999</v>
      </c>
      <c r="H18">
        <v>23.977</v>
      </c>
      <c r="I18">
        <v>19.277000000000001</v>
      </c>
      <c r="J18">
        <v>27.603999999999999</v>
      </c>
      <c r="K18">
        <v>29.143000000000001</v>
      </c>
    </row>
    <row r="19" spans="2:11">
      <c r="C19" s="1">
        <f>C18/38.056</f>
        <v>1</v>
      </c>
      <c r="D19" s="1">
        <f t="shared" ref="D19:F19" si="6">D18/38.056</f>
        <v>0.61898255202858954</v>
      </c>
      <c r="E19" s="1">
        <f t="shared" si="6"/>
        <v>0.54446079461845698</v>
      </c>
      <c r="F19" s="1">
        <f t="shared" si="6"/>
        <v>0.46426319108681946</v>
      </c>
      <c r="H19" s="1">
        <f>H18/23.977</f>
        <v>1</v>
      </c>
      <c r="I19" s="1">
        <f t="shared" ref="I19:K19" si="7">I18/23.977</f>
        <v>0.80397881302915297</v>
      </c>
      <c r="J19" s="1">
        <f t="shared" si="7"/>
        <v>1.1512699670517579</v>
      </c>
      <c r="K19" s="1">
        <f t="shared" si="7"/>
        <v>1.2154564791258289</v>
      </c>
    </row>
    <row r="20" spans="2:11">
      <c r="C20" s="1"/>
    </row>
    <row r="21" spans="2:11">
      <c r="B21" t="s">
        <v>3</v>
      </c>
      <c r="C21" s="1">
        <v>30.094000000000001</v>
      </c>
      <c r="D21">
        <v>21.891999999999999</v>
      </c>
      <c r="E21">
        <v>21.960999999999999</v>
      </c>
      <c r="F21">
        <v>26.052</v>
      </c>
      <c r="H21" s="1">
        <v>22.809000000000001</v>
      </c>
      <c r="I21">
        <v>25.065999999999999</v>
      </c>
      <c r="J21">
        <v>25.690999999999999</v>
      </c>
      <c r="K21">
        <v>26.433</v>
      </c>
    </row>
    <row r="22" spans="2:11">
      <c r="C22" s="1">
        <f>C21/30.094</f>
        <v>1</v>
      </c>
      <c r="D22" s="1">
        <f t="shared" ref="D22:F22" si="8">D21/30.094</f>
        <v>0.72745397753705054</v>
      </c>
      <c r="E22" s="1">
        <f t="shared" si="8"/>
        <v>0.72974679338074022</v>
      </c>
      <c r="F22" s="1">
        <f t="shared" si="8"/>
        <v>0.86568751246095565</v>
      </c>
      <c r="H22" s="1">
        <f>H21/22.809</f>
        <v>1</v>
      </c>
      <c r="I22" s="1">
        <f t="shared" ref="I22:K22" si="9">I21/22.809</f>
        <v>1.0989521680038581</v>
      </c>
      <c r="J22" s="1">
        <f t="shared" si="9"/>
        <v>1.126353632338112</v>
      </c>
      <c r="K22" s="1">
        <f t="shared" si="9"/>
        <v>1.1588846507957384</v>
      </c>
    </row>
    <row r="23" spans="2:11">
      <c r="C23" s="1"/>
      <c r="H23" s="1"/>
    </row>
    <row r="24" spans="2:11">
      <c r="B24" t="s">
        <v>4</v>
      </c>
      <c r="C24" s="1">
        <f>C19/C22</f>
        <v>1</v>
      </c>
      <c r="D24" s="1">
        <f t="shared" ref="D24:F24" si="10">D19/D22</f>
        <v>0.85088895124924058</v>
      </c>
      <c r="E24" s="1">
        <f t="shared" si="10"/>
        <v>0.74609549443321554</v>
      </c>
      <c r="F24" s="1">
        <f t="shared" si="10"/>
        <v>0.53629419900839648</v>
      </c>
      <c r="H24" s="1">
        <f>H19/H22</f>
        <v>1</v>
      </c>
      <c r="I24" s="1">
        <f t="shared" ref="I24:K24" si="11">I19/I22</f>
        <v>0.73158672091207022</v>
      </c>
      <c r="J24" s="1">
        <f t="shared" si="11"/>
        <v>1.0221212361715599</v>
      </c>
      <c r="K24" s="1">
        <f t="shared" si="11"/>
        <v>1.0488157542610008</v>
      </c>
    </row>
    <row r="27" spans="2:11">
      <c r="B27" s="8" t="s">
        <v>12</v>
      </c>
      <c r="C27" s="8"/>
      <c r="D27" s="8"/>
      <c r="E27" s="8"/>
      <c r="F27" s="8"/>
      <c r="G27" s="8"/>
      <c r="H27" s="8"/>
      <c r="I27" s="8"/>
      <c r="J27" s="8"/>
    </row>
    <row r="28" spans="2:11">
      <c r="C28" s="8" t="s">
        <v>16</v>
      </c>
      <c r="D28" s="8"/>
      <c r="E28" s="8"/>
      <c r="F28" s="8"/>
      <c r="H28" s="8" t="s">
        <v>8</v>
      </c>
      <c r="I28" s="8"/>
      <c r="J28" s="8"/>
      <c r="K28" s="8"/>
    </row>
    <row r="29" spans="2:11">
      <c r="B29" t="s">
        <v>1</v>
      </c>
      <c r="C29">
        <v>0</v>
      </c>
      <c r="D29">
        <v>4</v>
      </c>
      <c r="E29">
        <v>8</v>
      </c>
      <c r="F29">
        <v>12</v>
      </c>
      <c r="H29">
        <v>0</v>
      </c>
      <c r="I29">
        <v>4</v>
      </c>
      <c r="J29">
        <v>8</v>
      </c>
      <c r="K29">
        <v>12</v>
      </c>
    </row>
    <row r="30" spans="2:11">
      <c r="B30" t="s">
        <v>2</v>
      </c>
      <c r="C30" s="1">
        <v>46.082000000000001</v>
      </c>
      <c r="D30">
        <v>26.823</v>
      </c>
      <c r="E30">
        <v>16.584</v>
      </c>
      <c r="F30">
        <v>10.510999999999999</v>
      </c>
      <c r="H30">
        <v>30.298999999999999</v>
      </c>
      <c r="I30">
        <v>18.966000000000001</v>
      </c>
      <c r="J30">
        <v>23.184999999999999</v>
      </c>
      <c r="K30">
        <v>27.55</v>
      </c>
    </row>
    <row r="31" spans="2:11">
      <c r="C31" s="1">
        <f>C30/46.082</f>
        <v>1</v>
      </c>
      <c r="D31" s="1">
        <f t="shared" ref="D31:F31" si="12">D30/46.082</f>
        <v>0.58207109066446772</v>
      </c>
      <c r="E31" s="1">
        <f t="shared" si="12"/>
        <v>0.35988021353239874</v>
      </c>
      <c r="F31" s="1">
        <f t="shared" si="12"/>
        <v>0.22809339872401369</v>
      </c>
      <c r="H31" s="1">
        <f>H30/30.299</f>
        <v>1</v>
      </c>
      <c r="I31" s="1">
        <f t="shared" ref="I31:K31" si="13">I30/30.299</f>
        <v>0.62596125284662862</v>
      </c>
      <c r="J31" s="1">
        <f t="shared" si="13"/>
        <v>0.76520677250074254</v>
      </c>
      <c r="K31" s="1">
        <f t="shared" si="13"/>
        <v>0.90927093303409356</v>
      </c>
    </row>
    <row r="32" spans="2:11">
      <c r="C32" s="1"/>
    </row>
    <row r="33" spans="1:11">
      <c r="B33" t="s">
        <v>3</v>
      </c>
      <c r="C33" s="1">
        <v>30.54</v>
      </c>
      <c r="D33">
        <v>25.462</v>
      </c>
      <c r="E33">
        <v>22.917999999999999</v>
      </c>
      <c r="F33">
        <v>21.081</v>
      </c>
      <c r="H33" s="1">
        <v>23.158999999999999</v>
      </c>
      <c r="I33">
        <v>25.263000000000002</v>
      </c>
      <c r="J33">
        <v>22.786000000000001</v>
      </c>
      <c r="K33">
        <v>28.792000000000002</v>
      </c>
    </row>
    <row r="34" spans="1:11">
      <c r="C34" s="1">
        <f>C33/30.54</f>
        <v>1</v>
      </c>
      <c r="D34" s="1">
        <f t="shared" ref="D34:F34" si="14">D33/30.54</f>
        <v>0.83372626064178124</v>
      </c>
      <c r="E34" s="1">
        <f t="shared" si="14"/>
        <v>0.7504256712508186</v>
      </c>
      <c r="F34" s="1">
        <f t="shared" si="14"/>
        <v>0.69027504911591353</v>
      </c>
      <c r="H34" s="1">
        <f>H33/23.159</f>
        <v>1</v>
      </c>
      <c r="I34" s="1">
        <f t="shared" ref="I34:K34" si="15">I33/23.159</f>
        <v>1.0908502094218231</v>
      </c>
      <c r="J34" s="1">
        <f t="shared" si="15"/>
        <v>0.98389395051599815</v>
      </c>
      <c r="K34" s="1">
        <f t="shared" si="15"/>
        <v>1.2432315730385597</v>
      </c>
    </row>
    <row r="35" spans="1:11">
      <c r="C35" s="1"/>
      <c r="H35" s="1"/>
    </row>
    <row r="36" spans="1:11">
      <c r="B36" t="s">
        <v>4</v>
      </c>
      <c r="C36" s="1">
        <f>C31/C34</f>
        <v>1</v>
      </c>
      <c r="D36" s="1">
        <f t="shared" ref="D36:F36" si="16">D31/D34</f>
        <v>0.69815611927157506</v>
      </c>
      <c r="E36" s="1">
        <f t="shared" si="16"/>
        <v>0.47956810023908969</v>
      </c>
      <c r="F36" s="1">
        <f t="shared" si="16"/>
        <v>0.33043842308388494</v>
      </c>
      <c r="H36" s="1">
        <f>H31/H34</f>
        <v>1</v>
      </c>
      <c r="I36" s="1">
        <f t="shared" ref="I36:K36" si="17">I31/I34</f>
        <v>0.57382878734414244</v>
      </c>
      <c r="J36" s="1">
        <f t="shared" si="17"/>
        <v>0.77773297833514854</v>
      </c>
      <c r="K36" s="1">
        <f t="shared" si="17"/>
        <v>0.73137696367520733</v>
      </c>
    </row>
    <row r="41" spans="1:11">
      <c r="A41" s="2"/>
      <c r="B41" s="2"/>
      <c r="C41" s="10" t="s">
        <v>16</v>
      </c>
      <c r="D41" s="10"/>
      <c r="E41" s="10"/>
      <c r="F41" s="10"/>
      <c r="G41" s="2"/>
      <c r="H41" s="10" t="s">
        <v>9</v>
      </c>
      <c r="I41" s="10"/>
      <c r="J41" s="10"/>
      <c r="K41" s="10"/>
    </row>
    <row r="42" spans="1:11">
      <c r="A42" s="2"/>
      <c r="B42" s="2" t="s">
        <v>4</v>
      </c>
      <c r="C42" s="2">
        <v>1</v>
      </c>
      <c r="D42" s="2">
        <v>0.71077377821794563</v>
      </c>
      <c r="E42" s="2">
        <v>0.71805001464540386</v>
      </c>
      <c r="F42" s="2">
        <v>0.54827550527707114</v>
      </c>
      <c r="G42" s="2"/>
      <c r="H42" s="2">
        <v>1</v>
      </c>
      <c r="I42" s="2">
        <v>1.0104955952706181</v>
      </c>
      <c r="J42" s="2">
        <v>0.93357655553550201</v>
      </c>
      <c r="K42" s="2">
        <v>1.0074459104894433</v>
      </c>
    </row>
    <row r="43" spans="1:11">
      <c r="A43" s="2"/>
      <c r="B43" s="2" t="s">
        <v>4</v>
      </c>
      <c r="C43" s="2">
        <v>1</v>
      </c>
      <c r="D43" s="2">
        <v>0.85088895124924058</v>
      </c>
      <c r="E43" s="2">
        <v>0.74609549443321554</v>
      </c>
      <c r="F43" s="2">
        <v>0.53629419900839648</v>
      </c>
      <c r="G43" s="2"/>
      <c r="H43" s="2">
        <v>1</v>
      </c>
      <c r="I43" s="2">
        <v>0.73158672091207022</v>
      </c>
      <c r="J43" s="2">
        <v>1.0221212361715599</v>
      </c>
      <c r="K43" s="2">
        <v>1.0488157542610008</v>
      </c>
    </row>
    <row r="44" spans="1:11">
      <c r="A44" s="2"/>
      <c r="B44" s="2" t="s">
        <v>4</v>
      </c>
      <c r="C44" s="2">
        <v>1</v>
      </c>
      <c r="D44" s="2">
        <v>0.69815611927157506</v>
      </c>
      <c r="E44" s="2">
        <v>0.47956810023908969</v>
      </c>
      <c r="F44" s="2">
        <v>0.33043842308388494</v>
      </c>
      <c r="G44" s="2"/>
      <c r="H44" s="2">
        <v>1</v>
      </c>
      <c r="I44" s="2">
        <v>0.57382878734414244</v>
      </c>
      <c r="J44" s="2">
        <v>0.77773297833514854</v>
      </c>
      <c r="K44" s="2">
        <v>0.73137696367520733</v>
      </c>
    </row>
  </sheetData>
  <mergeCells count="12">
    <mergeCell ref="C41:F41"/>
    <mergeCell ref="H41:K41"/>
    <mergeCell ref="A1:B2"/>
    <mergeCell ref="B15:J15"/>
    <mergeCell ref="C16:F16"/>
    <mergeCell ref="H16:K16"/>
    <mergeCell ref="B27:J27"/>
    <mergeCell ref="C28:F28"/>
    <mergeCell ref="H28:K28"/>
    <mergeCell ref="B3:J3"/>
    <mergeCell ref="C4:F4"/>
    <mergeCell ref="H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047D-3119-5144-95E3-DAD55847EE21}">
  <dimension ref="A1:X50"/>
  <sheetViews>
    <sheetView topLeftCell="A19" workbookViewId="0">
      <selection activeCell="E60" sqref="E60"/>
    </sheetView>
  </sheetViews>
  <sheetFormatPr baseColWidth="10" defaultRowHeight="16"/>
  <cols>
    <col min="10" max="10" width="11.83203125" bestFit="1" customWidth="1"/>
  </cols>
  <sheetData>
    <row r="1" spans="1:24">
      <c r="A1" s="8" t="s">
        <v>17</v>
      </c>
      <c r="B1" s="8"/>
      <c r="C1" s="8"/>
      <c r="D1" s="8"/>
      <c r="E1" s="8"/>
      <c r="F1" s="8"/>
      <c r="G1" s="8"/>
      <c r="H1" s="8"/>
      <c r="I1" s="8"/>
      <c r="P1" t="s">
        <v>18</v>
      </c>
      <c r="T1" t="s">
        <v>3</v>
      </c>
    </row>
    <row r="2" spans="1:24">
      <c r="B2" s="8" t="s">
        <v>19</v>
      </c>
      <c r="C2" s="8"/>
      <c r="D2" s="8"/>
      <c r="E2" s="8"/>
      <c r="G2" s="8" t="s">
        <v>20</v>
      </c>
      <c r="H2" s="8"/>
      <c r="I2" s="8"/>
      <c r="J2" s="8"/>
      <c r="P2" t="s">
        <v>21</v>
      </c>
      <c r="Q2" t="s">
        <v>22</v>
      </c>
    </row>
    <row r="3" spans="1:24">
      <c r="A3" t="s">
        <v>1</v>
      </c>
      <c r="B3">
        <v>0</v>
      </c>
      <c r="C3">
        <v>4</v>
      </c>
      <c r="D3">
        <v>8</v>
      </c>
      <c r="E3">
        <v>12</v>
      </c>
      <c r="G3">
        <v>0</v>
      </c>
      <c r="H3">
        <v>4</v>
      </c>
      <c r="I3">
        <v>8</v>
      </c>
      <c r="J3">
        <v>12</v>
      </c>
      <c r="O3" s="3">
        <v>1</v>
      </c>
      <c r="P3" s="3">
        <v>56153995</v>
      </c>
      <c r="Q3" s="1">
        <v>20.004999999999999</v>
      </c>
      <c r="S3">
        <v>1</v>
      </c>
      <c r="T3" s="3">
        <v>62181530</v>
      </c>
      <c r="U3" s="1">
        <v>16.966000000000001</v>
      </c>
      <c r="W3" s="3"/>
      <c r="X3" s="3"/>
    </row>
    <row r="4" spans="1:24">
      <c r="A4" t="s">
        <v>18</v>
      </c>
      <c r="B4" s="1">
        <v>20.004999999999999</v>
      </c>
      <c r="C4" s="1">
        <v>13.875</v>
      </c>
      <c r="D4" s="1">
        <v>13.143000000000001</v>
      </c>
      <c r="E4" s="1">
        <v>10.36</v>
      </c>
      <c r="G4" s="1">
        <v>17.513000000000002</v>
      </c>
      <c r="H4" s="1">
        <v>11.513</v>
      </c>
      <c r="I4" s="1">
        <v>8.02</v>
      </c>
      <c r="J4" s="1">
        <v>5.57</v>
      </c>
      <c r="O4" s="3">
        <v>2</v>
      </c>
      <c r="P4" s="3">
        <v>38945823</v>
      </c>
      <c r="Q4" s="1">
        <v>13.875</v>
      </c>
      <c r="S4">
        <v>2</v>
      </c>
      <c r="T4" s="3">
        <v>50436187</v>
      </c>
      <c r="U4" s="1">
        <v>13.760999999999999</v>
      </c>
      <c r="W4" s="3"/>
      <c r="X4" s="3"/>
    </row>
    <row r="5" spans="1:24">
      <c r="B5">
        <f>B4/20.005</f>
        <v>1</v>
      </c>
      <c r="C5">
        <f t="shared" ref="C5:E5" si="0">C4/20.005</f>
        <v>0.69357660584853786</v>
      </c>
      <c r="D5">
        <f t="shared" si="0"/>
        <v>0.65698575356160971</v>
      </c>
      <c r="E5">
        <f t="shared" si="0"/>
        <v>0.51787053236690828</v>
      </c>
      <c r="G5">
        <f>G4/17.513</f>
        <v>1</v>
      </c>
      <c r="H5">
        <f t="shared" ref="H5:J5" si="1">H4/17.513</f>
        <v>0.65739736195968701</v>
      </c>
      <c r="I5">
        <f t="shared" si="1"/>
        <v>0.45794552618055151</v>
      </c>
      <c r="J5">
        <f t="shared" si="1"/>
        <v>0.31804944898075715</v>
      </c>
      <c r="O5" s="3">
        <v>3</v>
      </c>
      <c r="P5" s="3">
        <v>36892116</v>
      </c>
      <c r="Q5" s="1">
        <v>13.143000000000001</v>
      </c>
      <c r="R5" s="3"/>
      <c r="S5">
        <v>3</v>
      </c>
      <c r="T5" s="3">
        <v>37596066</v>
      </c>
      <c r="U5" s="1">
        <v>10.257999999999999</v>
      </c>
      <c r="W5" s="3"/>
      <c r="X5" s="3"/>
    </row>
    <row r="6" spans="1:24">
      <c r="O6" s="3">
        <v>4</v>
      </c>
      <c r="P6" s="3">
        <v>29079844</v>
      </c>
      <c r="Q6" s="1">
        <v>10.36</v>
      </c>
      <c r="R6" s="3"/>
      <c r="S6">
        <v>4</v>
      </c>
      <c r="T6" s="3">
        <v>45463844</v>
      </c>
      <c r="U6" s="1">
        <v>12.404999999999999</v>
      </c>
      <c r="W6" s="3"/>
      <c r="X6" s="3"/>
    </row>
    <row r="7" spans="1:24">
      <c r="A7" t="s">
        <v>3</v>
      </c>
      <c r="B7" s="1">
        <v>16.966000000000001</v>
      </c>
      <c r="C7" s="1">
        <v>13.760999999999999</v>
      </c>
      <c r="D7" s="1">
        <v>10.257999999999999</v>
      </c>
      <c r="E7" s="1">
        <v>12.404999999999999</v>
      </c>
      <c r="G7" s="1">
        <v>16.66</v>
      </c>
      <c r="H7" s="1">
        <v>13.097</v>
      </c>
      <c r="I7" s="1">
        <v>10.398</v>
      </c>
      <c r="J7" s="1">
        <v>6.4550000000000001</v>
      </c>
      <c r="O7" s="3">
        <v>5</v>
      </c>
      <c r="P7" s="3">
        <v>49158652</v>
      </c>
      <c r="Q7" s="1">
        <v>17.513000000000002</v>
      </c>
      <c r="R7" s="3"/>
      <c r="S7" s="3">
        <v>5</v>
      </c>
      <c r="T7" s="3">
        <v>61060530</v>
      </c>
      <c r="U7" s="1">
        <v>16.66</v>
      </c>
    </row>
    <row r="8" spans="1:24">
      <c r="B8">
        <f>B7/16.966</f>
        <v>1</v>
      </c>
      <c r="C8">
        <f t="shared" ref="C8:E8" si="2">C7/16.966</f>
        <v>0.81109277378285971</v>
      </c>
      <c r="D8">
        <f t="shared" si="2"/>
        <v>0.60462100671932095</v>
      </c>
      <c r="E8">
        <f t="shared" si="2"/>
        <v>0.73116821879052218</v>
      </c>
      <c r="G8">
        <f>G7/16.66</f>
        <v>1</v>
      </c>
      <c r="H8">
        <f t="shared" ref="H8:J8" si="3">H7/16.66</f>
        <v>0.78613445378151259</v>
      </c>
      <c r="I8">
        <f t="shared" si="3"/>
        <v>0.62412965186074432</v>
      </c>
      <c r="J8">
        <f t="shared" si="3"/>
        <v>0.3874549819927971</v>
      </c>
      <c r="O8" s="3">
        <v>6</v>
      </c>
      <c r="P8" s="3">
        <v>32316359</v>
      </c>
      <c r="Q8" s="1">
        <v>11.513</v>
      </c>
      <c r="R8" s="3"/>
      <c r="S8" s="3">
        <v>6</v>
      </c>
      <c r="T8" s="3">
        <v>47999894</v>
      </c>
      <c r="U8" s="1">
        <v>13.097</v>
      </c>
    </row>
    <row r="9" spans="1:24">
      <c r="O9" s="3">
        <v>7</v>
      </c>
      <c r="P9" s="3">
        <v>22512894</v>
      </c>
      <c r="Q9" s="1">
        <v>8.02</v>
      </c>
      <c r="R9" s="3"/>
      <c r="S9" s="3">
        <v>7</v>
      </c>
      <c r="T9" s="3">
        <v>38110602</v>
      </c>
      <c r="U9" s="1">
        <v>10.398</v>
      </c>
    </row>
    <row r="10" spans="1:24">
      <c r="A10" t="s">
        <v>23</v>
      </c>
      <c r="B10">
        <f>B5/B8</f>
        <v>1</v>
      </c>
      <c r="C10">
        <f t="shared" ref="C10:E10" si="4">C5/C8</f>
        <v>0.85511377769248564</v>
      </c>
      <c r="D10">
        <f t="shared" si="4"/>
        <v>1.0866075545843508</v>
      </c>
      <c r="E10">
        <f t="shared" si="4"/>
        <v>0.70827823072446328</v>
      </c>
      <c r="G10">
        <f>G5/G8</f>
        <v>1</v>
      </c>
      <c r="H10">
        <f t="shared" ref="H10:J10" si="5">H5/H8</f>
        <v>0.83624036422450831</v>
      </c>
      <c r="I10">
        <f t="shared" si="5"/>
        <v>0.73373460917176259</v>
      </c>
      <c r="J10">
        <f t="shared" si="5"/>
        <v>0.82086813633143529</v>
      </c>
      <c r="O10" s="3">
        <v>8</v>
      </c>
      <c r="P10" s="3">
        <v>15633874</v>
      </c>
      <c r="Q10" s="1">
        <v>5.57</v>
      </c>
      <c r="R10" s="3"/>
      <c r="S10" s="3">
        <v>8</v>
      </c>
      <c r="T10" s="3">
        <v>23657087</v>
      </c>
      <c r="U10" s="1">
        <v>6.4550000000000001</v>
      </c>
    </row>
    <row r="11" spans="1:24">
      <c r="O11" s="3"/>
      <c r="P11" s="3"/>
      <c r="R11" s="3"/>
      <c r="S11" s="3"/>
      <c r="T11" s="3"/>
      <c r="U11" s="1"/>
    </row>
    <row r="12" spans="1:24">
      <c r="O12" s="3"/>
      <c r="P12" s="3"/>
      <c r="R12" s="3"/>
      <c r="S12" s="3"/>
      <c r="T12" s="3"/>
      <c r="U12" s="1"/>
    </row>
    <row r="18" spans="1:21">
      <c r="A18" s="8" t="s">
        <v>24</v>
      </c>
      <c r="B18" s="8"/>
      <c r="C18" s="8"/>
      <c r="D18" s="8"/>
      <c r="E18" s="8"/>
      <c r="F18" s="8"/>
      <c r="G18" s="8"/>
      <c r="H18" s="8"/>
      <c r="I18" s="8"/>
    </row>
    <row r="19" spans="1:21">
      <c r="B19" s="8" t="s">
        <v>19</v>
      </c>
      <c r="C19" s="8"/>
      <c r="D19" s="8"/>
      <c r="E19" s="8"/>
      <c r="G19" s="8" t="s">
        <v>20</v>
      </c>
      <c r="H19" s="8"/>
      <c r="I19" s="8"/>
      <c r="J19" s="8"/>
    </row>
    <row r="20" spans="1:21">
      <c r="A20" t="s">
        <v>1</v>
      </c>
      <c r="B20">
        <v>0</v>
      </c>
      <c r="C20">
        <v>4</v>
      </c>
      <c r="D20">
        <v>8</v>
      </c>
      <c r="E20">
        <v>12</v>
      </c>
      <c r="G20">
        <v>0</v>
      </c>
      <c r="H20">
        <v>4</v>
      </c>
      <c r="I20">
        <v>8</v>
      </c>
      <c r="J20">
        <v>12</v>
      </c>
      <c r="P20" t="s">
        <v>18</v>
      </c>
      <c r="T20" t="s">
        <v>3</v>
      </c>
    </row>
    <row r="21" spans="1:21">
      <c r="A21" t="s">
        <v>18</v>
      </c>
      <c r="B21" s="1">
        <v>20.658999999999999</v>
      </c>
      <c r="C21" s="1">
        <v>13.566000000000001</v>
      </c>
      <c r="D21" s="1">
        <v>8.0259999999999998</v>
      </c>
      <c r="E21" s="1">
        <v>5.53</v>
      </c>
      <c r="G21" s="1">
        <v>22.221</v>
      </c>
      <c r="H21" s="1">
        <v>15.646000000000001</v>
      </c>
      <c r="I21" s="1">
        <v>9.9559999999999995</v>
      </c>
      <c r="J21" s="1">
        <v>4.3970000000000002</v>
      </c>
      <c r="O21">
        <v>1</v>
      </c>
      <c r="P21" s="3">
        <v>54838409</v>
      </c>
      <c r="Q21" s="1">
        <v>20.658999999999999</v>
      </c>
      <c r="R21" s="3"/>
      <c r="S21">
        <v>1</v>
      </c>
      <c r="T21" s="3">
        <v>63145338</v>
      </c>
      <c r="U21" s="1">
        <v>17.632000000000001</v>
      </c>
    </row>
    <row r="22" spans="1:21">
      <c r="B22" s="1">
        <f>B21/20.659</f>
        <v>1</v>
      </c>
      <c r="C22" s="1">
        <f t="shared" ref="C22:E22" si="6">C21/20.659</f>
        <v>0.65666295561256605</v>
      </c>
      <c r="D22" s="1">
        <f t="shared" si="6"/>
        <v>0.38849895929135003</v>
      </c>
      <c r="E22" s="1">
        <f t="shared" si="6"/>
        <v>0.26767994578634013</v>
      </c>
      <c r="G22" s="1">
        <f>G21/22.221</f>
        <v>1</v>
      </c>
      <c r="H22" s="1">
        <f t="shared" ref="H22:J22" si="7">H21/22.221</f>
        <v>0.70410872597992891</v>
      </c>
      <c r="I22" s="1">
        <f t="shared" si="7"/>
        <v>0.44804464245533504</v>
      </c>
      <c r="J22" s="1">
        <f t="shared" si="7"/>
        <v>0.19787588317357455</v>
      </c>
      <c r="O22">
        <v>2</v>
      </c>
      <c r="P22" s="3">
        <v>36011187</v>
      </c>
      <c r="Q22" s="1">
        <v>13.566000000000001</v>
      </c>
      <c r="R22" s="3"/>
      <c r="S22">
        <v>2</v>
      </c>
      <c r="T22" s="3">
        <v>56911217</v>
      </c>
      <c r="U22" s="1">
        <v>15.891999999999999</v>
      </c>
    </row>
    <row r="23" spans="1:21">
      <c r="B23" s="1"/>
      <c r="O23">
        <v>3</v>
      </c>
      <c r="P23" s="3">
        <v>21303945</v>
      </c>
      <c r="Q23" s="1">
        <v>8.0259999999999998</v>
      </c>
      <c r="R23" s="3"/>
      <c r="S23">
        <v>3</v>
      </c>
      <c r="T23" s="3">
        <v>47494066</v>
      </c>
      <c r="U23" s="1">
        <v>13.262</v>
      </c>
    </row>
    <row r="24" spans="1:21">
      <c r="A24" t="s">
        <v>3</v>
      </c>
      <c r="B24" s="1">
        <v>17.632000000000001</v>
      </c>
      <c r="C24" s="1">
        <v>15.891999999999999</v>
      </c>
      <c r="D24" s="1">
        <v>13.262</v>
      </c>
      <c r="E24" s="1">
        <v>9.5670000000000002</v>
      </c>
      <c r="G24" s="1">
        <v>15.81</v>
      </c>
      <c r="H24" s="1">
        <v>12.194000000000001</v>
      </c>
      <c r="I24" s="1">
        <v>8.8290000000000006</v>
      </c>
      <c r="J24" s="1">
        <v>6.8150000000000004</v>
      </c>
      <c r="O24">
        <v>4</v>
      </c>
      <c r="P24" s="3">
        <v>14678894</v>
      </c>
      <c r="Q24" s="1">
        <v>5.53</v>
      </c>
      <c r="R24" s="3"/>
      <c r="S24">
        <v>4</v>
      </c>
      <c r="T24" s="3">
        <v>34260815</v>
      </c>
      <c r="U24" s="1">
        <v>9.5670000000000002</v>
      </c>
    </row>
    <row r="25" spans="1:21">
      <c r="B25" s="1">
        <f>B24/17.632</f>
        <v>1</v>
      </c>
      <c r="C25" s="1">
        <f t="shared" ref="C25:E25" si="8">C24/17.632</f>
        <v>0.90131578947368407</v>
      </c>
      <c r="D25" s="1">
        <f t="shared" si="8"/>
        <v>0.75215517241379304</v>
      </c>
      <c r="E25" s="1">
        <f t="shared" si="8"/>
        <v>0.54259301270417415</v>
      </c>
      <c r="G25" s="1">
        <f>G24/15.81</f>
        <v>1</v>
      </c>
      <c r="H25" s="1">
        <f t="shared" ref="H25:J25" si="9">H24/15.81</f>
        <v>0.7712839974699558</v>
      </c>
      <c r="I25" s="1">
        <f t="shared" si="9"/>
        <v>0.55844402277039851</v>
      </c>
      <c r="J25" s="1">
        <f t="shared" si="9"/>
        <v>0.43105629348513602</v>
      </c>
      <c r="O25">
        <v>5</v>
      </c>
      <c r="P25" s="3">
        <v>58984258</v>
      </c>
      <c r="Q25" s="1">
        <v>22.221</v>
      </c>
      <c r="R25" s="3"/>
      <c r="S25">
        <v>5</v>
      </c>
      <c r="T25" s="3">
        <v>56617894</v>
      </c>
      <c r="U25" s="1">
        <v>15.81</v>
      </c>
    </row>
    <row r="26" spans="1:21">
      <c r="B26" s="1"/>
      <c r="G26" s="1"/>
      <c r="O26">
        <v>6</v>
      </c>
      <c r="P26" s="3">
        <v>41532844</v>
      </c>
      <c r="Q26" s="1">
        <v>15.646000000000001</v>
      </c>
      <c r="R26" s="3"/>
      <c r="S26">
        <v>6</v>
      </c>
      <c r="T26" s="3">
        <v>43668350</v>
      </c>
      <c r="U26" s="1">
        <v>12.194000000000001</v>
      </c>
    </row>
    <row r="27" spans="1:21">
      <c r="A27" t="s">
        <v>23</v>
      </c>
      <c r="B27" s="1">
        <f>B22/B25</f>
        <v>1</v>
      </c>
      <c r="C27" s="1">
        <f t="shared" ref="C27:E27" si="10">C22/C25</f>
        <v>0.72856035951175224</v>
      </c>
      <c r="D27" s="1">
        <f t="shared" si="10"/>
        <v>0.51651437567675196</v>
      </c>
      <c r="E27" s="1">
        <f t="shared" si="10"/>
        <v>0.49333467169486256</v>
      </c>
      <c r="G27" s="1">
        <f>G22/G25</f>
        <v>1</v>
      </c>
      <c r="H27" s="1">
        <f t="shared" ref="H27:J27" si="11">H22/H25</f>
        <v>0.91290462176010123</v>
      </c>
      <c r="I27" s="1">
        <f t="shared" si="11"/>
        <v>0.80230895879701514</v>
      </c>
      <c r="J27" s="1">
        <f t="shared" si="11"/>
        <v>0.45904882068587138</v>
      </c>
      <c r="O27">
        <v>7</v>
      </c>
      <c r="P27" s="3">
        <v>26427309</v>
      </c>
      <c r="Q27" s="1">
        <v>9.9559999999999995</v>
      </c>
      <c r="R27" s="3"/>
      <c r="S27">
        <v>7</v>
      </c>
      <c r="T27" s="3">
        <v>31618329</v>
      </c>
      <c r="U27" s="1">
        <v>8.8290000000000006</v>
      </c>
    </row>
    <row r="28" spans="1:21">
      <c r="O28">
        <v>8</v>
      </c>
      <c r="P28" s="3">
        <v>11672409</v>
      </c>
      <c r="Q28" s="1">
        <v>4.3970000000000002</v>
      </c>
      <c r="R28" s="3"/>
      <c r="S28">
        <v>8</v>
      </c>
      <c r="T28" s="3">
        <v>24405238</v>
      </c>
      <c r="U28" s="1">
        <v>6.8150000000000004</v>
      </c>
    </row>
    <row r="31" spans="1:21">
      <c r="R31" s="3"/>
    </row>
    <row r="32" spans="1:21">
      <c r="R32" s="3"/>
    </row>
    <row r="33" spans="1:21">
      <c r="A33" s="8" t="s">
        <v>25</v>
      </c>
      <c r="B33" s="8"/>
      <c r="C33" s="8"/>
      <c r="D33" s="8"/>
      <c r="E33" s="8"/>
      <c r="F33" s="8"/>
      <c r="G33" s="8"/>
      <c r="H33" s="8"/>
      <c r="I33" s="8"/>
    </row>
    <row r="34" spans="1:21">
      <c r="B34" s="8" t="s">
        <v>19</v>
      </c>
      <c r="C34" s="8"/>
      <c r="D34" s="8"/>
      <c r="E34" s="8"/>
      <c r="G34" s="8" t="s">
        <v>20</v>
      </c>
      <c r="H34" s="8"/>
      <c r="I34" s="8"/>
      <c r="J34" s="8"/>
    </row>
    <row r="35" spans="1:21">
      <c r="A35" t="s">
        <v>1</v>
      </c>
      <c r="B35">
        <v>0</v>
      </c>
      <c r="C35">
        <v>4</v>
      </c>
      <c r="D35">
        <v>8</v>
      </c>
      <c r="E35">
        <v>12</v>
      </c>
      <c r="G35">
        <v>0</v>
      </c>
      <c r="H35">
        <v>4</v>
      </c>
      <c r="I35">
        <v>8</v>
      </c>
      <c r="J35">
        <v>12</v>
      </c>
      <c r="P35" t="s">
        <v>18</v>
      </c>
      <c r="T35" t="s">
        <v>3</v>
      </c>
    </row>
    <row r="36" spans="1:21">
      <c r="A36" t="s">
        <v>18</v>
      </c>
      <c r="B36" s="1">
        <v>16.228999999999999</v>
      </c>
      <c r="C36" s="1">
        <v>15.733000000000001</v>
      </c>
      <c r="D36" s="1">
        <v>10.398999999999999</v>
      </c>
      <c r="E36" s="1">
        <v>6.4790000000000001</v>
      </c>
      <c r="G36" s="1">
        <v>22.041</v>
      </c>
      <c r="H36" s="1">
        <v>14.053000000000001</v>
      </c>
      <c r="I36" s="1">
        <v>9.6850000000000005</v>
      </c>
      <c r="J36" s="1">
        <v>5.3810000000000002</v>
      </c>
      <c r="O36">
        <v>1</v>
      </c>
      <c r="P36" s="3">
        <v>45240016</v>
      </c>
      <c r="Q36" s="1">
        <v>16.228999999999999</v>
      </c>
      <c r="R36" s="3"/>
      <c r="S36">
        <v>1</v>
      </c>
      <c r="T36" s="3">
        <v>56347995</v>
      </c>
      <c r="U36" s="1">
        <v>19.265999999999998</v>
      </c>
    </row>
    <row r="37" spans="1:21">
      <c r="B37" s="1">
        <f>B36/16.229</f>
        <v>1</v>
      </c>
      <c r="C37" s="1">
        <f t="shared" ref="C37:E37" si="12">C36/16.229</f>
        <v>0.96943742682851697</v>
      </c>
      <c r="D37" s="1">
        <f t="shared" si="12"/>
        <v>0.64076652905292997</v>
      </c>
      <c r="E37" s="1">
        <f t="shared" si="12"/>
        <v>0.39922361205249862</v>
      </c>
      <c r="G37" s="1">
        <f>G36/22.041</f>
        <v>1</v>
      </c>
      <c r="H37" s="1">
        <f t="shared" ref="H37:J37" si="13">H36/22.041</f>
        <v>0.63758450161063474</v>
      </c>
      <c r="I37" s="1">
        <f t="shared" si="13"/>
        <v>0.43940837530057619</v>
      </c>
      <c r="J37" s="1">
        <f t="shared" si="13"/>
        <v>0.24413592849689217</v>
      </c>
      <c r="O37">
        <v>2</v>
      </c>
      <c r="P37" s="3">
        <v>43856894</v>
      </c>
      <c r="Q37" s="1">
        <v>15.733000000000001</v>
      </c>
      <c r="R37" s="3"/>
      <c r="S37">
        <v>2</v>
      </c>
      <c r="T37" s="3">
        <v>40343794</v>
      </c>
      <c r="U37" s="1">
        <v>13.794</v>
      </c>
    </row>
    <row r="38" spans="1:21">
      <c r="B38" s="1"/>
      <c r="O38">
        <v>3</v>
      </c>
      <c r="P38" s="3">
        <v>28988158</v>
      </c>
      <c r="Q38" s="1">
        <v>10.398999999999999</v>
      </c>
      <c r="R38" s="3"/>
      <c r="S38">
        <v>3</v>
      </c>
      <c r="T38" s="3">
        <v>20763258</v>
      </c>
      <c r="U38" s="1">
        <v>7.0990000000000002</v>
      </c>
    </row>
    <row r="39" spans="1:21">
      <c r="A39" t="s">
        <v>3</v>
      </c>
      <c r="B39" s="1">
        <v>19.265999999999998</v>
      </c>
      <c r="C39" s="1">
        <v>13.794</v>
      </c>
      <c r="D39" s="1">
        <v>7.0990000000000002</v>
      </c>
      <c r="E39" s="1">
        <v>4.9550000000000001</v>
      </c>
      <c r="G39" s="1">
        <v>20.555</v>
      </c>
      <c r="H39" s="1">
        <v>15.444000000000001</v>
      </c>
      <c r="I39" s="1">
        <v>11.52</v>
      </c>
      <c r="J39" s="1">
        <v>7.3659999999999997</v>
      </c>
      <c r="O39">
        <v>4</v>
      </c>
      <c r="P39" s="3">
        <v>18062238</v>
      </c>
      <c r="Q39" s="1">
        <v>6.4790000000000001</v>
      </c>
      <c r="R39" s="3"/>
      <c r="S39">
        <v>4</v>
      </c>
      <c r="T39" s="3">
        <v>14493480</v>
      </c>
      <c r="U39" s="1">
        <v>4.9550000000000001</v>
      </c>
    </row>
    <row r="40" spans="1:21">
      <c r="B40" s="1">
        <f>B39/19.266</f>
        <v>1</v>
      </c>
      <c r="C40" s="1">
        <f t="shared" ref="C40:E40" si="14">C39/19.266</f>
        <v>0.71597633136094685</v>
      </c>
      <c r="D40" s="1">
        <f t="shared" si="14"/>
        <v>0.3684729575417835</v>
      </c>
      <c r="E40" s="1">
        <f t="shared" si="14"/>
        <v>0.25718883006332399</v>
      </c>
      <c r="G40" s="1">
        <f>G39/20.555</f>
        <v>1</v>
      </c>
      <c r="H40" s="1">
        <f t="shared" ref="H40:J40" si="15">H39/20.555</f>
        <v>0.75135003648747267</v>
      </c>
      <c r="I40" s="1">
        <f t="shared" si="15"/>
        <v>0.56044757966431524</v>
      </c>
      <c r="J40" s="1">
        <f t="shared" si="15"/>
        <v>0.35835563123327657</v>
      </c>
      <c r="O40">
        <v>5</v>
      </c>
      <c r="P40" s="3">
        <v>61443602</v>
      </c>
      <c r="Q40" s="1">
        <v>22.041</v>
      </c>
      <c r="R40" s="3"/>
      <c r="S40" s="4">
        <v>5</v>
      </c>
      <c r="T40" s="3">
        <v>60119773</v>
      </c>
      <c r="U40" s="1">
        <v>20.555</v>
      </c>
    </row>
    <row r="41" spans="1:21">
      <c r="B41" s="1"/>
      <c r="G41" s="1"/>
      <c r="O41">
        <v>6</v>
      </c>
      <c r="P41" s="3">
        <v>39174016</v>
      </c>
      <c r="Q41" s="1">
        <v>14.053000000000001</v>
      </c>
      <c r="R41" s="3"/>
      <c r="S41">
        <v>6</v>
      </c>
      <c r="T41" s="3">
        <v>45170581</v>
      </c>
      <c r="U41" s="1">
        <v>15.444000000000001</v>
      </c>
    </row>
    <row r="42" spans="1:21">
      <c r="A42" t="s">
        <v>23</v>
      </c>
      <c r="B42" s="1">
        <f>B37/B40</f>
        <v>1</v>
      </c>
      <c r="C42" s="1">
        <f t="shared" ref="C42:E42" si="16">C37/C40</f>
        <v>1.3540076457356971</v>
      </c>
      <c r="D42" s="1">
        <f t="shared" si="16"/>
        <v>1.7389784404470696</v>
      </c>
      <c r="E42" s="1">
        <f t="shared" si="16"/>
        <v>1.5522587507171419</v>
      </c>
      <c r="G42" s="1">
        <f>G37/G40</f>
        <v>1</v>
      </c>
      <c r="H42" s="1">
        <f t="shared" ref="H42:J42" si="17">H37/H40</f>
        <v>0.84858517421695134</v>
      </c>
      <c r="I42" s="1">
        <f t="shared" si="17"/>
        <v>0.78403117658883192</v>
      </c>
      <c r="J42" s="1">
        <f t="shared" si="17"/>
        <v>0.68126717489188415</v>
      </c>
      <c r="O42">
        <v>7</v>
      </c>
      <c r="P42" s="3">
        <v>26999723</v>
      </c>
      <c r="Q42" s="1">
        <v>9.6850000000000005</v>
      </c>
      <c r="R42" s="3"/>
      <c r="S42">
        <v>7</v>
      </c>
      <c r="T42" s="3">
        <v>33693702</v>
      </c>
      <c r="U42" s="1">
        <v>11.52</v>
      </c>
    </row>
    <row r="43" spans="1:21">
      <c r="O43">
        <v>8</v>
      </c>
      <c r="P43" s="3">
        <v>15000551</v>
      </c>
      <c r="Q43" s="1">
        <v>5.3810000000000002</v>
      </c>
      <c r="R43" s="3"/>
      <c r="S43">
        <v>8</v>
      </c>
      <c r="T43" s="3">
        <v>21542815</v>
      </c>
      <c r="U43" s="1">
        <v>7.3659999999999997</v>
      </c>
    </row>
    <row r="44" spans="1:21">
      <c r="S44" s="1"/>
    </row>
    <row r="45" spans="1:21">
      <c r="S45" s="1"/>
    </row>
    <row r="47" spans="1:21">
      <c r="A47" s="2"/>
      <c r="B47" s="10" t="s">
        <v>19</v>
      </c>
      <c r="C47" s="10"/>
      <c r="D47" s="10"/>
      <c r="E47" s="10"/>
      <c r="F47" s="2"/>
      <c r="G47" s="10" t="s">
        <v>26</v>
      </c>
      <c r="H47" s="10"/>
      <c r="I47" s="10"/>
      <c r="J47" s="10"/>
    </row>
    <row r="48" spans="1:21">
      <c r="A48" s="2" t="s">
        <v>23</v>
      </c>
      <c r="B48" s="2">
        <v>1</v>
      </c>
      <c r="C48" s="2">
        <v>0.85511377769248564</v>
      </c>
      <c r="D48" s="2">
        <v>1.0866075545843508</v>
      </c>
      <c r="E48" s="2">
        <v>0.70827823072446328</v>
      </c>
      <c r="F48" s="2"/>
      <c r="G48" s="2">
        <v>1</v>
      </c>
      <c r="H48" s="2">
        <v>0.83624036422450831</v>
      </c>
      <c r="I48" s="2">
        <v>0.73373460917176259</v>
      </c>
      <c r="J48" s="2">
        <v>0.82086813633143529</v>
      </c>
    </row>
    <row r="49" spans="1:10">
      <c r="A49" s="2" t="s">
        <v>23</v>
      </c>
      <c r="B49" s="2">
        <v>1</v>
      </c>
      <c r="C49" s="2">
        <v>0.72856035951175224</v>
      </c>
      <c r="D49" s="2">
        <v>0.51651437567675196</v>
      </c>
      <c r="E49" s="2">
        <v>0.49333467169486256</v>
      </c>
      <c r="F49" s="2"/>
      <c r="G49" s="2">
        <v>1</v>
      </c>
      <c r="H49" s="2">
        <v>0.91290462176010123</v>
      </c>
      <c r="I49" s="2">
        <v>0.80230895879701514</v>
      </c>
      <c r="J49" s="2">
        <v>0.45904882068587138</v>
      </c>
    </row>
    <row r="50" spans="1:10">
      <c r="A50" s="2" t="s">
        <v>23</v>
      </c>
      <c r="B50" s="2">
        <v>1</v>
      </c>
      <c r="C50" s="2">
        <v>1.3540076457356971</v>
      </c>
      <c r="D50" s="2">
        <v>1.7389784404470696</v>
      </c>
      <c r="E50" s="2">
        <v>1.5522587507171419</v>
      </c>
      <c r="F50" s="2"/>
      <c r="G50" s="2">
        <v>1</v>
      </c>
      <c r="H50" s="2">
        <v>0.84858517421695134</v>
      </c>
      <c r="I50" s="2">
        <v>0.78403117658883192</v>
      </c>
      <c r="J50" s="2">
        <v>0.68126717489188415</v>
      </c>
    </row>
  </sheetData>
  <mergeCells count="11">
    <mergeCell ref="A33:I33"/>
    <mergeCell ref="B34:E34"/>
    <mergeCell ref="G34:J34"/>
    <mergeCell ref="B47:E47"/>
    <mergeCell ref="G47:J47"/>
    <mergeCell ref="A1:I1"/>
    <mergeCell ref="B2:E2"/>
    <mergeCell ref="G2:J2"/>
    <mergeCell ref="A18:I18"/>
    <mergeCell ref="B19:E19"/>
    <mergeCell ref="G19:J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C0FE-5FEE-AE4D-B93B-7E26475AF1DC}">
  <dimension ref="A1:X50"/>
  <sheetViews>
    <sheetView topLeftCell="A27" workbookViewId="0">
      <selection activeCell="H63" sqref="H63"/>
    </sheetView>
  </sheetViews>
  <sheetFormatPr baseColWidth="10" defaultRowHeight="16"/>
  <cols>
    <col min="10" max="10" width="11.83203125" bestFit="1" customWidth="1"/>
  </cols>
  <sheetData>
    <row r="1" spans="1:24">
      <c r="A1" s="8" t="s">
        <v>27</v>
      </c>
      <c r="B1" s="8"/>
      <c r="C1" s="8"/>
      <c r="D1" s="8"/>
      <c r="E1" s="8"/>
      <c r="F1" s="8"/>
      <c r="G1" s="8"/>
      <c r="H1" s="8"/>
      <c r="I1" s="8"/>
      <c r="P1" t="s">
        <v>18</v>
      </c>
      <c r="T1" t="s">
        <v>3</v>
      </c>
    </row>
    <row r="2" spans="1:24">
      <c r="B2" s="8" t="s">
        <v>28</v>
      </c>
      <c r="C2" s="8"/>
      <c r="D2" s="8"/>
      <c r="E2" s="8"/>
      <c r="G2" s="8" t="s">
        <v>29</v>
      </c>
      <c r="H2" s="8"/>
      <c r="I2" s="8"/>
      <c r="J2" s="8"/>
      <c r="P2" t="s">
        <v>21</v>
      </c>
      <c r="Q2" t="s">
        <v>22</v>
      </c>
    </row>
    <row r="3" spans="1:24">
      <c r="A3" t="s">
        <v>1</v>
      </c>
      <c r="B3">
        <v>0</v>
      </c>
      <c r="C3">
        <v>4</v>
      </c>
      <c r="D3">
        <v>8</v>
      </c>
      <c r="E3">
        <v>12</v>
      </c>
      <c r="G3">
        <v>0</v>
      </c>
      <c r="H3">
        <v>4</v>
      </c>
      <c r="I3">
        <v>8</v>
      </c>
      <c r="J3">
        <v>12</v>
      </c>
      <c r="O3" s="3">
        <v>1</v>
      </c>
      <c r="P3" s="3">
        <v>16789167</v>
      </c>
      <c r="Q3" s="1">
        <v>8.4390000000000001</v>
      </c>
      <c r="S3">
        <v>1</v>
      </c>
      <c r="T3" s="3">
        <v>45153631</v>
      </c>
      <c r="U3" s="1">
        <v>14.138999999999999</v>
      </c>
      <c r="W3" s="3"/>
      <c r="X3" s="3"/>
    </row>
    <row r="4" spans="1:24">
      <c r="A4" t="s">
        <v>18</v>
      </c>
      <c r="B4" s="1">
        <v>8.4390000000000001</v>
      </c>
      <c r="C4" s="1">
        <v>4.9370000000000003</v>
      </c>
      <c r="D4" s="1">
        <v>4.4039999999999999</v>
      </c>
      <c r="E4" s="1">
        <v>8.1210000000000004</v>
      </c>
      <c r="G4" s="1">
        <v>32.747999999999998</v>
      </c>
      <c r="H4" s="1">
        <v>17.003</v>
      </c>
      <c r="I4" s="1">
        <v>13.51</v>
      </c>
      <c r="J4" s="1">
        <v>2.3980000000000001</v>
      </c>
      <c r="O4" s="3">
        <v>2</v>
      </c>
      <c r="P4" s="3">
        <v>9822924</v>
      </c>
      <c r="Q4" s="1">
        <v>4.9370000000000003</v>
      </c>
      <c r="S4">
        <v>2</v>
      </c>
      <c r="T4" s="3">
        <v>34556217</v>
      </c>
      <c r="U4" s="1">
        <v>10.82</v>
      </c>
      <c r="W4" s="3"/>
      <c r="X4" s="3"/>
    </row>
    <row r="5" spans="1:24">
      <c r="B5">
        <f>B4/8.439</f>
        <v>1</v>
      </c>
      <c r="C5">
        <f t="shared" ref="C5:E5" si="0">C4/8.439</f>
        <v>0.58502192202867642</v>
      </c>
      <c r="D5">
        <f t="shared" si="0"/>
        <v>0.521862779950231</v>
      </c>
      <c r="E5">
        <f t="shared" si="0"/>
        <v>0.9623178101670814</v>
      </c>
      <c r="G5">
        <f>G4/32.748</f>
        <v>1</v>
      </c>
      <c r="H5">
        <f t="shared" ref="H5:J5" si="1">H4/32.748</f>
        <v>0.51920727983388304</v>
      </c>
      <c r="I5">
        <f t="shared" si="1"/>
        <v>0.41254427751313061</v>
      </c>
      <c r="J5">
        <f t="shared" si="1"/>
        <v>7.3225845853181884E-2</v>
      </c>
      <c r="O5" s="3">
        <v>3</v>
      </c>
      <c r="P5" s="3">
        <v>8762095</v>
      </c>
      <c r="Q5" s="1">
        <v>4.4039999999999999</v>
      </c>
      <c r="R5" s="3"/>
      <c r="S5">
        <v>3</v>
      </c>
      <c r="T5" s="3">
        <v>29038267</v>
      </c>
      <c r="U5" s="1">
        <v>9.093</v>
      </c>
      <c r="W5" s="3"/>
      <c r="X5" s="3"/>
    </row>
    <row r="6" spans="1:24">
      <c r="O6" s="3">
        <v>4</v>
      </c>
      <c r="P6" s="3">
        <v>16157167</v>
      </c>
      <c r="Q6" s="1">
        <v>8.1210000000000004</v>
      </c>
      <c r="R6" s="3"/>
      <c r="S6">
        <v>4</v>
      </c>
      <c r="T6" s="3">
        <v>27126066</v>
      </c>
      <c r="U6" s="1">
        <v>8.4939999999999998</v>
      </c>
      <c r="W6" s="3"/>
      <c r="X6" s="3"/>
    </row>
    <row r="7" spans="1:24">
      <c r="A7" t="s">
        <v>3</v>
      </c>
      <c r="B7" s="1">
        <v>14.138999999999999</v>
      </c>
      <c r="C7" s="1">
        <v>10.82</v>
      </c>
      <c r="D7" s="1">
        <v>9.093</v>
      </c>
      <c r="E7" s="1">
        <v>8.4939999999999998</v>
      </c>
      <c r="G7" s="1">
        <v>19.378</v>
      </c>
      <c r="H7" s="1">
        <v>18.361999999999998</v>
      </c>
      <c r="I7" s="1">
        <v>11.919</v>
      </c>
      <c r="J7" s="1">
        <v>7.7960000000000003</v>
      </c>
      <c r="O7" s="3">
        <v>5</v>
      </c>
      <c r="P7" s="3">
        <v>65152551</v>
      </c>
      <c r="Q7" s="1">
        <v>32.747999999999998</v>
      </c>
      <c r="R7" s="3"/>
      <c r="S7" s="3">
        <v>5</v>
      </c>
      <c r="T7" s="3">
        <v>61886359</v>
      </c>
      <c r="U7" s="1">
        <v>19.378</v>
      </c>
    </row>
    <row r="8" spans="1:24">
      <c r="B8">
        <f>B7/14.139</f>
        <v>1</v>
      </c>
      <c r="C8">
        <f t="shared" ref="C8:E8" si="2">C7/14.139</f>
        <v>0.76525921210835279</v>
      </c>
      <c r="D8">
        <f t="shared" si="2"/>
        <v>0.64311478888181628</v>
      </c>
      <c r="E8">
        <f t="shared" si="2"/>
        <v>0.60074969941297118</v>
      </c>
      <c r="G8">
        <f>G7/19.378</f>
        <v>1</v>
      </c>
      <c r="H8">
        <f t="shared" ref="H8:J8" si="3">H7/19.378</f>
        <v>0.94756940860769934</v>
      </c>
      <c r="I8">
        <f t="shared" si="3"/>
        <v>0.61507895551656522</v>
      </c>
      <c r="J8">
        <f t="shared" si="3"/>
        <v>0.40231190009288886</v>
      </c>
      <c r="O8" s="3">
        <v>6</v>
      </c>
      <c r="P8" s="3">
        <v>33826773</v>
      </c>
      <c r="Q8" s="1">
        <v>17.003</v>
      </c>
      <c r="R8" s="3"/>
      <c r="S8" s="3">
        <v>6</v>
      </c>
      <c r="T8" s="3">
        <v>58641673</v>
      </c>
      <c r="U8" s="1">
        <v>18.361999999999998</v>
      </c>
    </row>
    <row r="9" spans="1:24">
      <c r="O9" s="3">
        <v>7</v>
      </c>
      <c r="P9" s="3">
        <v>26878388</v>
      </c>
      <c r="Q9" s="1">
        <v>13.51</v>
      </c>
      <c r="R9" s="3"/>
      <c r="S9" s="3">
        <v>7</v>
      </c>
      <c r="T9" s="3">
        <v>38065480</v>
      </c>
      <c r="U9" s="1">
        <v>11.919</v>
      </c>
    </row>
    <row r="10" spans="1:24">
      <c r="A10" t="s">
        <v>23</v>
      </c>
      <c r="B10">
        <f>B5/B8</f>
        <v>1</v>
      </c>
      <c r="C10">
        <f t="shared" ref="C10:E10" si="4">C5/C8</f>
        <v>0.76447550421104027</v>
      </c>
      <c r="D10">
        <f t="shared" si="4"/>
        <v>0.81146132692360229</v>
      </c>
      <c r="E10">
        <f t="shared" si="4"/>
        <v>1.6018614925773917</v>
      </c>
      <c r="G10">
        <f>G5/G8</f>
        <v>1</v>
      </c>
      <c r="H10">
        <f t="shared" ref="H10:J10" si="5">H5/H8</f>
        <v>0.54793588218173328</v>
      </c>
      <c r="I10">
        <f t="shared" si="5"/>
        <v>0.67071759456745061</v>
      </c>
      <c r="J10">
        <f t="shared" si="5"/>
        <v>0.18201262710915322</v>
      </c>
      <c r="O10" s="3">
        <v>8</v>
      </c>
      <c r="P10" s="3">
        <v>4770731</v>
      </c>
      <c r="Q10" s="1">
        <v>2.3980000000000001</v>
      </c>
      <c r="R10" s="3"/>
      <c r="S10" s="3">
        <v>8</v>
      </c>
      <c r="T10" s="3">
        <v>24896258</v>
      </c>
      <c r="U10" s="1">
        <v>7.7960000000000003</v>
      </c>
    </row>
    <row r="11" spans="1:24">
      <c r="O11" s="3"/>
      <c r="P11" s="3"/>
      <c r="R11" s="3"/>
      <c r="S11" s="3"/>
      <c r="T11" s="3"/>
      <c r="U11" s="1"/>
    </row>
    <row r="12" spans="1:24">
      <c r="O12" s="3"/>
      <c r="P12" s="3"/>
      <c r="R12" s="3"/>
      <c r="S12" s="3"/>
      <c r="T12" s="3"/>
      <c r="U12" s="1"/>
    </row>
    <row r="18" spans="1:22">
      <c r="A18" s="8" t="s">
        <v>30</v>
      </c>
      <c r="B18" s="8"/>
      <c r="C18" s="8"/>
      <c r="D18" s="8"/>
      <c r="E18" s="8"/>
      <c r="F18" s="8"/>
      <c r="G18" s="8"/>
      <c r="H18" s="8"/>
      <c r="I18" s="8"/>
    </row>
    <row r="19" spans="1:22">
      <c r="B19" s="8" t="s">
        <v>28</v>
      </c>
      <c r="C19" s="8"/>
      <c r="D19" s="8"/>
      <c r="E19" s="8"/>
      <c r="G19" s="8" t="s">
        <v>29</v>
      </c>
      <c r="H19" s="8"/>
      <c r="I19" s="8"/>
      <c r="J19" s="8"/>
    </row>
    <row r="20" spans="1:22">
      <c r="A20" t="s">
        <v>1</v>
      </c>
      <c r="B20">
        <v>0</v>
      </c>
      <c r="C20">
        <v>4</v>
      </c>
      <c r="D20">
        <v>8</v>
      </c>
      <c r="E20">
        <v>12</v>
      </c>
      <c r="G20">
        <v>0</v>
      </c>
      <c r="H20">
        <v>4</v>
      </c>
      <c r="I20">
        <v>8</v>
      </c>
      <c r="J20">
        <v>12</v>
      </c>
      <c r="P20" t="s">
        <v>18</v>
      </c>
      <c r="T20" t="s">
        <v>3</v>
      </c>
    </row>
    <row r="21" spans="1:22">
      <c r="A21" t="s">
        <v>18</v>
      </c>
      <c r="B21" s="1">
        <v>15.175000000000001</v>
      </c>
      <c r="C21" s="1">
        <v>6.4029999999999996</v>
      </c>
      <c r="D21" s="1">
        <v>5.8410000000000002</v>
      </c>
      <c r="E21" s="1">
        <v>3.13</v>
      </c>
      <c r="G21" s="1">
        <v>25.501999999999999</v>
      </c>
      <c r="H21" s="1">
        <v>19.297999999999998</v>
      </c>
      <c r="I21" s="1">
        <v>7.9029999999999996</v>
      </c>
      <c r="J21" s="1">
        <v>1.5720000000000001</v>
      </c>
      <c r="O21">
        <v>1</v>
      </c>
      <c r="P21" s="3">
        <v>33633924</v>
      </c>
      <c r="Q21" s="1">
        <v>15.175000000000001</v>
      </c>
      <c r="R21" s="3"/>
      <c r="S21" s="5"/>
      <c r="T21">
        <v>1</v>
      </c>
      <c r="U21" s="3">
        <v>53081823</v>
      </c>
      <c r="V21" s="1">
        <v>18.684000000000001</v>
      </c>
    </row>
    <row r="22" spans="1:22">
      <c r="B22" s="1">
        <f>B21/15.175</f>
        <v>1</v>
      </c>
      <c r="C22" s="1">
        <f t="shared" ref="C22:E22" si="6">C21/15.175</f>
        <v>0.42194398682042827</v>
      </c>
      <c r="D22" s="1">
        <f t="shared" si="6"/>
        <v>0.38490939044481054</v>
      </c>
      <c r="E22" s="1">
        <f t="shared" si="6"/>
        <v>0.20626029654036243</v>
      </c>
      <c r="G22" s="1">
        <f>G21/25.502</f>
        <v>1</v>
      </c>
      <c r="H22" s="1">
        <f t="shared" ref="H22:J22" si="7">H21/25.502</f>
        <v>0.7567249627480197</v>
      </c>
      <c r="I22" s="1">
        <f t="shared" si="7"/>
        <v>0.30989726295976788</v>
      </c>
      <c r="J22" s="1">
        <f t="shared" si="7"/>
        <v>6.1642224139283198E-2</v>
      </c>
      <c r="O22">
        <v>2</v>
      </c>
      <c r="P22" s="3">
        <v>14192409</v>
      </c>
      <c r="Q22" s="1">
        <v>6.4029999999999996</v>
      </c>
      <c r="R22" s="3"/>
      <c r="S22" s="5"/>
      <c r="T22">
        <v>2</v>
      </c>
      <c r="U22" s="3">
        <v>40102409</v>
      </c>
      <c r="V22" s="1">
        <v>14.115</v>
      </c>
    </row>
    <row r="23" spans="1:22">
      <c r="B23" s="1"/>
      <c r="O23">
        <v>3</v>
      </c>
      <c r="P23" s="3">
        <v>12946631</v>
      </c>
      <c r="Q23" s="1">
        <v>5.8410000000000002</v>
      </c>
      <c r="R23" s="3"/>
      <c r="S23" s="5"/>
      <c r="T23">
        <v>3</v>
      </c>
      <c r="U23" s="3">
        <v>25200844</v>
      </c>
      <c r="V23" s="1">
        <v>8.8699999999999992</v>
      </c>
    </row>
    <row r="24" spans="1:22">
      <c r="A24" t="s">
        <v>3</v>
      </c>
      <c r="B24" s="1">
        <v>18.684000000000001</v>
      </c>
      <c r="C24" s="1">
        <v>14.115</v>
      </c>
      <c r="D24" s="1">
        <v>8.8699999999999992</v>
      </c>
      <c r="E24" s="1">
        <v>3.7879999999999998</v>
      </c>
      <c r="G24" s="1">
        <v>20.177</v>
      </c>
      <c r="H24" s="1">
        <v>18.108000000000001</v>
      </c>
      <c r="I24" s="1">
        <v>8.968</v>
      </c>
      <c r="J24" s="1">
        <v>7.29</v>
      </c>
      <c r="O24">
        <v>4</v>
      </c>
      <c r="P24" s="3">
        <v>6937409</v>
      </c>
      <c r="Q24" s="1">
        <v>3.13</v>
      </c>
      <c r="R24" s="3"/>
      <c r="S24" s="5"/>
      <c r="T24">
        <v>4</v>
      </c>
      <c r="U24" s="3">
        <v>10761581</v>
      </c>
      <c r="V24" s="1">
        <v>3.7879999999999998</v>
      </c>
    </row>
    <row r="25" spans="1:22">
      <c r="B25" s="1">
        <f>B24/18.684</f>
        <v>1</v>
      </c>
      <c r="C25" s="1">
        <f t="shared" ref="C25:E25" si="8">C24/18.684</f>
        <v>0.75545921644187541</v>
      </c>
      <c r="D25" s="1">
        <f t="shared" si="8"/>
        <v>0.4747377435238706</v>
      </c>
      <c r="E25" s="1">
        <f t="shared" si="8"/>
        <v>0.20274031256690214</v>
      </c>
      <c r="G25" s="1">
        <f>G24/20.177</f>
        <v>1</v>
      </c>
      <c r="H25" s="1">
        <f t="shared" ref="H25:J25" si="9">H24/20.177</f>
        <v>0.89745750111513112</v>
      </c>
      <c r="I25" s="1">
        <f t="shared" si="9"/>
        <v>0.44446647172523168</v>
      </c>
      <c r="J25" s="1">
        <f t="shared" si="9"/>
        <v>0.36130247311295038</v>
      </c>
      <c r="O25">
        <v>5</v>
      </c>
      <c r="P25" s="3">
        <v>56523886</v>
      </c>
      <c r="Q25" s="1">
        <v>25.501999999999999</v>
      </c>
      <c r="R25" s="3"/>
      <c r="S25" s="1"/>
      <c r="T25">
        <v>5</v>
      </c>
      <c r="U25" s="3">
        <v>57325572</v>
      </c>
      <c r="V25" s="1">
        <v>20.177</v>
      </c>
    </row>
    <row r="26" spans="1:22">
      <c r="B26" s="1"/>
      <c r="G26" s="1"/>
      <c r="O26">
        <v>6</v>
      </c>
      <c r="P26" s="3">
        <v>42773049</v>
      </c>
      <c r="Q26" s="1">
        <v>19.297999999999998</v>
      </c>
      <c r="R26" s="3"/>
      <c r="S26" s="1"/>
      <c r="T26">
        <v>6</v>
      </c>
      <c r="U26" s="3">
        <v>51445401</v>
      </c>
      <c r="V26" s="1">
        <v>18.108000000000001</v>
      </c>
    </row>
    <row r="27" spans="1:22">
      <c r="A27" t="s">
        <v>23</v>
      </c>
      <c r="B27" s="1">
        <f>B22/B25</f>
        <v>1</v>
      </c>
      <c r="C27" s="1">
        <f t="shared" ref="C27:E27" si="10">C22/C25</f>
        <v>0.55852649307494739</v>
      </c>
      <c r="D27" s="1">
        <f t="shared" si="10"/>
        <v>0.81078320756153788</v>
      </c>
      <c r="E27" s="1">
        <f t="shared" si="10"/>
        <v>1.0173620328828226</v>
      </c>
      <c r="G27" s="1">
        <f>G22/G25</f>
        <v>1</v>
      </c>
      <c r="H27" s="1">
        <f t="shared" ref="H27:J27" si="11">H22/H25</f>
        <v>0.84318751785767576</v>
      </c>
      <c r="I27" s="1">
        <f t="shared" si="11"/>
        <v>0.69723428576485691</v>
      </c>
      <c r="J27" s="1">
        <f t="shared" si="11"/>
        <v>0.17061113257315735</v>
      </c>
      <c r="O27">
        <v>7</v>
      </c>
      <c r="P27" s="3">
        <v>17515986</v>
      </c>
      <c r="Q27" s="1">
        <v>7.9029999999999996</v>
      </c>
      <c r="R27" s="3"/>
      <c r="S27" s="1"/>
      <c r="T27">
        <v>7</v>
      </c>
      <c r="U27" s="3">
        <v>25479501</v>
      </c>
      <c r="V27" s="1">
        <v>8.968</v>
      </c>
    </row>
    <row r="28" spans="1:22">
      <c r="O28">
        <v>8</v>
      </c>
      <c r="P28" s="3">
        <v>3484217</v>
      </c>
      <c r="Q28" s="1">
        <v>1.5720000000000001</v>
      </c>
      <c r="R28" s="3"/>
      <c r="S28" s="1"/>
      <c r="T28">
        <v>8</v>
      </c>
      <c r="U28" s="3">
        <v>20713016</v>
      </c>
      <c r="V28" s="1">
        <v>7.29</v>
      </c>
    </row>
    <row r="29" spans="1:22">
      <c r="S29" s="1"/>
    </row>
    <row r="31" spans="1:22">
      <c r="R31" s="3"/>
      <c r="S31" s="1"/>
    </row>
    <row r="32" spans="1:22">
      <c r="R32" s="3"/>
      <c r="S32" s="1"/>
    </row>
    <row r="33" spans="1:22">
      <c r="A33" s="8" t="s">
        <v>31</v>
      </c>
      <c r="B33" s="8"/>
      <c r="C33" s="8"/>
      <c r="D33" s="8"/>
      <c r="E33" s="8"/>
      <c r="F33" s="8"/>
      <c r="G33" s="8"/>
      <c r="H33" s="8"/>
      <c r="I33" s="8"/>
    </row>
    <row r="34" spans="1:22">
      <c r="B34" s="8" t="s">
        <v>28</v>
      </c>
      <c r="C34" s="8"/>
      <c r="D34" s="8"/>
      <c r="E34" s="8"/>
      <c r="G34" s="8" t="s">
        <v>29</v>
      </c>
      <c r="H34" s="8"/>
      <c r="I34" s="8"/>
      <c r="J34" s="8"/>
    </row>
    <row r="35" spans="1:22">
      <c r="A35" t="s">
        <v>1</v>
      </c>
      <c r="B35">
        <v>0</v>
      </c>
      <c r="C35">
        <v>4</v>
      </c>
      <c r="D35">
        <v>8</v>
      </c>
      <c r="E35">
        <v>12</v>
      </c>
      <c r="G35">
        <v>0</v>
      </c>
      <c r="H35">
        <v>4</v>
      </c>
      <c r="I35">
        <v>8</v>
      </c>
      <c r="J35">
        <v>12</v>
      </c>
      <c r="P35" t="s">
        <v>18</v>
      </c>
      <c r="T35" t="s">
        <v>3</v>
      </c>
    </row>
    <row r="36" spans="1:22">
      <c r="A36" t="s">
        <v>18</v>
      </c>
      <c r="B36" s="1">
        <v>16.22</v>
      </c>
      <c r="C36" s="1">
        <v>8.8889999999999993</v>
      </c>
      <c r="D36" s="1">
        <v>11.167</v>
      </c>
      <c r="E36" s="1">
        <v>5.8490000000000002</v>
      </c>
      <c r="G36" s="1">
        <v>25.843</v>
      </c>
      <c r="H36" s="1">
        <v>17.408000000000001</v>
      </c>
      <c r="I36" s="1">
        <v>12.728</v>
      </c>
      <c r="J36" s="1">
        <v>1.8959999999999999</v>
      </c>
      <c r="O36">
        <v>1</v>
      </c>
      <c r="P36" s="3">
        <v>30018652</v>
      </c>
      <c r="Q36" s="1">
        <v>16.22</v>
      </c>
      <c r="R36" s="3"/>
      <c r="S36" s="1"/>
      <c r="T36">
        <v>1</v>
      </c>
      <c r="U36" s="3">
        <v>33167309</v>
      </c>
      <c r="V36" s="1">
        <v>13.794</v>
      </c>
    </row>
    <row r="37" spans="1:22">
      <c r="B37" s="1">
        <f>B36/16.22</f>
        <v>1</v>
      </c>
      <c r="C37" s="1">
        <f t="shared" ref="C37:E37" si="12">C36/16.22</f>
        <v>0.54802712700369915</v>
      </c>
      <c r="D37" s="1">
        <f t="shared" si="12"/>
        <v>0.68847102342786681</v>
      </c>
      <c r="E37" s="1">
        <f t="shared" si="12"/>
        <v>0.3606041923551172</v>
      </c>
      <c r="G37" s="1">
        <f>G36/25.843</f>
        <v>1</v>
      </c>
      <c r="H37" s="1">
        <f t="shared" ref="H37:J37" si="13">H36/25.843</f>
        <v>0.67360600549471816</v>
      </c>
      <c r="I37" s="1">
        <f t="shared" si="13"/>
        <v>0.49251247920133112</v>
      </c>
      <c r="J37" s="1">
        <f t="shared" si="13"/>
        <v>7.3366095267577286E-2</v>
      </c>
      <c r="O37">
        <v>2</v>
      </c>
      <c r="P37" s="3">
        <v>16450167</v>
      </c>
      <c r="Q37" s="1">
        <v>8.8889999999999993</v>
      </c>
      <c r="R37" s="3"/>
      <c r="S37" s="1"/>
      <c r="T37">
        <v>2</v>
      </c>
      <c r="U37" s="3">
        <v>31997388</v>
      </c>
      <c r="V37" s="1">
        <v>13.307</v>
      </c>
    </row>
    <row r="38" spans="1:22">
      <c r="B38" s="1"/>
      <c r="O38">
        <v>3</v>
      </c>
      <c r="P38" s="3">
        <v>20666459</v>
      </c>
      <c r="Q38" s="1">
        <v>11.167</v>
      </c>
      <c r="R38" s="3"/>
      <c r="S38" s="1"/>
      <c r="T38">
        <v>3</v>
      </c>
      <c r="U38" s="3">
        <v>24294894</v>
      </c>
      <c r="V38" s="1">
        <v>10.103999999999999</v>
      </c>
    </row>
    <row r="39" spans="1:22">
      <c r="A39" t="s">
        <v>3</v>
      </c>
      <c r="B39" s="1">
        <v>13.794</v>
      </c>
      <c r="C39" s="1">
        <v>13.307</v>
      </c>
      <c r="D39" s="1">
        <v>10.103999999999999</v>
      </c>
      <c r="E39" s="1">
        <v>8.8309999999999995</v>
      </c>
      <c r="G39" s="1">
        <v>12.872</v>
      </c>
      <c r="H39" s="1">
        <v>18.925999999999998</v>
      </c>
      <c r="I39" s="1">
        <v>12.407</v>
      </c>
      <c r="J39" s="1">
        <v>9.76</v>
      </c>
      <c r="O39">
        <v>4</v>
      </c>
      <c r="P39" s="3">
        <v>10824409</v>
      </c>
      <c r="Q39" s="1">
        <v>5.8490000000000002</v>
      </c>
      <c r="R39" s="3"/>
      <c r="S39" s="1"/>
      <c r="T39">
        <v>4</v>
      </c>
      <c r="U39" s="3">
        <v>21234359</v>
      </c>
      <c r="V39" s="1">
        <v>8.8309999999999995</v>
      </c>
    </row>
    <row r="40" spans="1:22">
      <c r="B40" s="1">
        <f>B39/13.794</f>
        <v>1</v>
      </c>
      <c r="C40" s="1">
        <f t="shared" ref="C40:E40" si="14">C39/13.794</f>
        <v>0.96469479483833553</v>
      </c>
      <c r="D40" s="1">
        <f t="shared" si="14"/>
        <v>0.73249238799478023</v>
      </c>
      <c r="E40" s="1">
        <f t="shared" si="14"/>
        <v>0.64020588661736977</v>
      </c>
      <c r="G40" s="1">
        <f>G39/12.872</f>
        <v>1</v>
      </c>
      <c r="H40" s="1">
        <f t="shared" ref="H40:J40" si="15">H39/12.872</f>
        <v>1.4703231821006835</v>
      </c>
      <c r="I40" s="1">
        <f t="shared" si="15"/>
        <v>0.96387507768800496</v>
      </c>
      <c r="J40" s="1">
        <f t="shared" si="15"/>
        <v>0.75823492852703545</v>
      </c>
      <c r="O40">
        <v>5</v>
      </c>
      <c r="P40" s="3">
        <v>47827744</v>
      </c>
      <c r="Q40" s="1">
        <v>25.843</v>
      </c>
      <c r="R40" s="3"/>
      <c r="S40" s="1"/>
      <c r="T40" s="4">
        <v>5</v>
      </c>
      <c r="U40" s="3">
        <v>30951279</v>
      </c>
      <c r="V40" s="1">
        <v>12.872</v>
      </c>
    </row>
    <row r="41" spans="1:22">
      <c r="B41" s="1"/>
      <c r="G41" s="1"/>
      <c r="O41">
        <v>6</v>
      </c>
      <c r="P41" s="3">
        <v>32217066</v>
      </c>
      <c r="Q41" s="1">
        <v>17.408000000000001</v>
      </c>
      <c r="R41" s="3"/>
      <c r="S41" s="1"/>
      <c r="T41">
        <v>6</v>
      </c>
      <c r="U41" s="3">
        <v>45508309</v>
      </c>
      <c r="V41" s="1">
        <v>18.925999999999998</v>
      </c>
    </row>
    <row r="42" spans="1:22">
      <c r="A42" t="s">
        <v>23</v>
      </c>
      <c r="B42" s="1">
        <f>B37/B40</f>
        <v>1</v>
      </c>
      <c r="C42" s="1">
        <f t="shared" ref="C42:E42" si="16">C37/C40</f>
        <v>0.56808342901397957</v>
      </c>
      <c r="D42" s="1">
        <f t="shared" si="16"/>
        <v>0.93990194944220073</v>
      </c>
      <c r="E42" s="1">
        <f t="shared" si="16"/>
        <v>0.56326285011283972</v>
      </c>
      <c r="G42" s="1">
        <f>G37/G40</f>
        <v>1</v>
      </c>
      <c r="H42" s="1">
        <f t="shared" ref="H42:J42" si="17">H37/H40</f>
        <v>0.45813465617288457</v>
      </c>
      <c r="I42" s="1">
        <f t="shared" si="17"/>
        <v>0.51097127688236754</v>
      </c>
      <c r="J42" s="1">
        <f t="shared" si="17"/>
        <v>9.6759055152075293E-2</v>
      </c>
      <c r="O42">
        <v>7</v>
      </c>
      <c r="P42" s="3">
        <v>23555673</v>
      </c>
      <c r="Q42" s="1">
        <v>12.728</v>
      </c>
      <c r="R42" s="3"/>
      <c r="S42" s="1"/>
      <c r="T42">
        <v>7</v>
      </c>
      <c r="U42" s="3">
        <v>29833158</v>
      </c>
      <c r="V42" s="1">
        <v>12.407</v>
      </c>
    </row>
    <row r="43" spans="1:22">
      <c r="O43">
        <v>8</v>
      </c>
      <c r="P43" s="3">
        <v>3509045</v>
      </c>
      <c r="Q43" s="1">
        <v>1.8959999999999999</v>
      </c>
      <c r="R43" s="3"/>
      <c r="S43" s="1"/>
      <c r="T43">
        <v>8</v>
      </c>
      <c r="U43" s="3">
        <v>23468827</v>
      </c>
      <c r="V43" s="1">
        <v>9.76</v>
      </c>
    </row>
    <row r="44" spans="1:22">
      <c r="S44" s="1"/>
    </row>
    <row r="45" spans="1:22">
      <c r="S45" s="1"/>
    </row>
    <row r="47" spans="1:22">
      <c r="A47" s="2"/>
      <c r="B47" s="10" t="s">
        <v>28</v>
      </c>
      <c r="C47" s="10"/>
      <c r="D47" s="10"/>
      <c r="E47" s="10"/>
      <c r="F47" s="2"/>
      <c r="G47" s="10" t="s">
        <v>32</v>
      </c>
      <c r="H47" s="10"/>
      <c r="I47" s="10"/>
      <c r="J47" s="10"/>
    </row>
    <row r="48" spans="1:22">
      <c r="A48" s="2" t="s">
        <v>23</v>
      </c>
      <c r="B48" s="2">
        <v>1</v>
      </c>
      <c r="C48" s="2">
        <v>0.76447550421104027</v>
      </c>
      <c r="D48" s="2">
        <v>0.81146132692360229</v>
      </c>
      <c r="E48" s="2">
        <v>1.6018614925773917</v>
      </c>
      <c r="F48" s="2"/>
      <c r="G48" s="2">
        <v>1</v>
      </c>
      <c r="H48" s="2">
        <v>0.54793588218173328</v>
      </c>
      <c r="I48" s="2">
        <v>0.67071759456745061</v>
      </c>
      <c r="J48" s="2">
        <v>0.18201262710915322</v>
      </c>
    </row>
    <row r="49" spans="1:10">
      <c r="A49" s="2" t="s">
        <v>23</v>
      </c>
      <c r="B49" s="2">
        <v>1</v>
      </c>
      <c r="C49" s="2">
        <v>0.55852649307494739</v>
      </c>
      <c r="D49" s="2">
        <v>0.81078320756153788</v>
      </c>
      <c r="E49" s="2">
        <v>1.0173620328828226</v>
      </c>
      <c r="F49" s="2"/>
      <c r="G49" s="2">
        <v>1</v>
      </c>
      <c r="H49" s="2">
        <v>0.84318751785767576</v>
      </c>
      <c r="I49" s="2">
        <v>0.69723428576485691</v>
      </c>
      <c r="J49" s="2">
        <v>0.17061113257315735</v>
      </c>
    </row>
    <row r="50" spans="1:10">
      <c r="A50" s="2" t="s">
        <v>23</v>
      </c>
      <c r="B50" s="2">
        <v>1</v>
      </c>
      <c r="C50" s="2">
        <v>0.56808342901397957</v>
      </c>
      <c r="D50" s="2">
        <v>0.93990194944220073</v>
      </c>
      <c r="E50" s="2">
        <v>0.56326285011283972</v>
      </c>
      <c r="F50" s="2"/>
      <c r="G50" s="2">
        <v>1</v>
      </c>
      <c r="H50" s="2">
        <v>0.45813465617288457</v>
      </c>
      <c r="I50" s="2">
        <v>0.51097127688236754</v>
      </c>
      <c r="J50" s="2">
        <v>9.6759055152075293E-2</v>
      </c>
    </row>
  </sheetData>
  <mergeCells count="11">
    <mergeCell ref="A33:I33"/>
    <mergeCell ref="B34:E34"/>
    <mergeCell ref="G34:J34"/>
    <mergeCell ref="B47:E47"/>
    <mergeCell ref="G47:J47"/>
    <mergeCell ref="A1:I1"/>
    <mergeCell ref="B2:E2"/>
    <mergeCell ref="G2:J2"/>
    <mergeCell ref="A18:I18"/>
    <mergeCell ref="B19:E19"/>
    <mergeCell ref="G19:J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59A2-2412-EC43-B204-E3FFE5E4CAE9}">
  <dimension ref="A1:X46"/>
  <sheetViews>
    <sheetView topLeftCell="A24" workbookViewId="0">
      <selection activeCell="I31" sqref="I31"/>
    </sheetView>
  </sheetViews>
  <sheetFormatPr baseColWidth="10" defaultRowHeight="16"/>
  <cols>
    <col min="2" max="2" width="15.33203125" customWidth="1"/>
    <col min="10" max="10" width="15.83203125" customWidth="1"/>
    <col min="18" max="18" width="15.33203125" customWidth="1"/>
  </cols>
  <sheetData>
    <row r="1" spans="2:24">
      <c r="B1" s="8">
        <v>20170915</v>
      </c>
      <c r="C1" s="8"/>
      <c r="D1" s="8"/>
      <c r="E1" s="8"/>
      <c r="F1" s="8"/>
      <c r="G1" s="8"/>
      <c r="H1" s="8"/>
      <c r="J1" s="8">
        <v>20170808</v>
      </c>
      <c r="K1" s="8"/>
      <c r="L1" s="8"/>
      <c r="M1" s="8"/>
      <c r="N1" s="8"/>
      <c r="O1" s="8"/>
      <c r="P1" s="8"/>
      <c r="R1" s="8">
        <v>20180329</v>
      </c>
      <c r="S1" s="8"/>
      <c r="T1" s="8"/>
      <c r="U1" s="8"/>
      <c r="V1" s="8"/>
      <c r="W1" s="8"/>
      <c r="X1" s="8"/>
    </row>
    <row r="2" spans="2:24">
      <c r="B2" s="12" t="s">
        <v>33</v>
      </c>
      <c r="D2" s="8" t="s">
        <v>34</v>
      </c>
      <c r="E2" s="8"/>
      <c r="J2" s="12" t="s">
        <v>33</v>
      </c>
      <c r="L2" s="8" t="s">
        <v>34</v>
      </c>
      <c r="M2" s="8"/>
      <c r="R2" s="12" t="s">
        <v>33</v>
      </c>
      <c r="T2" s="8" t="s">
        <v>34</v>
      </c>
      <c r="U2" s="8"/>
    </row>
    <row r="3" spans="2:24">
      <c r="B3" s="12"/>
      <c r="C3" t="s">
        <v>35</v>
      </c>
      <c r="D3" t="s">
        <v>36</v>
      </c>
      <c r="E3" t="s">
        <v>37</v>
      </c>
      <c r="G3" t="s">
        <v>21</v>
      </c>
      <c r="H3" t="s">
        <v>38</v>
      </c>
      <c r="J3" s="12"/>
      <c r="K3" t="s">
        <v>35</v>
      </c>
      <c r="L3" t="s">
        <v>36</v>
      </c>
      <c r="M3" t="s">
        <v>37</v>
      </c>
      <c r="O3" t="s">
        <v>21</v>
      </c>
      <c r="P3" t="s">
        <v>38</v>
      </c>
      <c r="R3" s="12"/>
      <c r="S3" t="s">
        <v>35</v>
      </c>
      <c r="T3" t="s">
        <v>36</v>
      </c>
      <c r="U3" t="s">
        <v>37</v>
      </c>
      <c r="W3" t="s">
        <v>21</v>
      </c>
      <c r="X3" t="s">
        <v>38</v>
      </c>
    </row>
    <row r="4" spans="2:24">
      <c r="B4" t="s">
        <v>39</v>
      </c>
      <c r="C4" s="1">
        <v>24.364000000000001</v>
      </c>
      <c r="D4" s="1">
        <v>34.542000000000002</v>
      </c>
      <c r="E4" s="1">
        <v>41.094000000000001</v>
      </c>
      <c r="F4">
        <v>1</v>
      </c>
      <c r="G4" s="3">
        <v>18624744</v>
      </c>
      <c r="H4" s="1">
        <v>24.364000000000001</v>
      </c>
      <c r="J4" t="s">
        <v>39</v>
      </c>
      <c r="K4" s="1">
        <v>20.696000000000002</v>
      </c>
      <c r="L4" s="1">
        <v>38.835000000000001</v>
      </c>
      <c r="M4" s="1">
        <v>40.469000000000001</v>
      </c>
      <c r="N4">
        <v>1</v>
      </c>
      <c r="O4" s="3">
        <v>15579430</v>
      </c>
      <c r="P4" s="1">
        <v>20.696000000000002</v>
      </c>
      <c r="R4" t="s">
        <v>39</v>
      </c>
      <c r="S4" s="1">
        <v>19.687999999999999</v>
      </c>
      <c r="T4" s="1">
        <v>45.87</v>
      </c>
      <c r="U4" s="1">
        <v>34.442</v>
      </c>
      <c r="V4">
        <v>1</v>
      </c>
      <c r="W4" s="3">
        <v>12466472</v>
      </c>
      <c r="X4" s="1">
        <v>19.687999999999999</v>
      </c>
    </row>
    <row r="5" spans="2:24">
      <c r="C5">
        <f>C4/24.364</f>
        <v>1</v>
      </c>
      <c r="D5">
        <f t="shared" ref="D5:E5" si="0">D4/24.364</f>
        <v>1.4177474963060253</v>
      </c>
      <c r="E5">
        <f t="shared" si="0"/>
        <v>1.686668855688721</v>
      </c>
      <c r="F5">
        <v>2</v>
      </c>
      <c r="G5" s="3">
        <v>26405208</v>
      </c>
      <c r="H5" s="1">
        <v>34.542000000000002</v>
      </c>
      <c r="K5">
        <f>K4/20.696</f>
        <v>1</v>
      </c>
      <c r="L5">
        <f t="shared" ref="L5:M5" si="1">L4/20.696</f>
        <v>1.8764495554696559</v>
      </c>
      <c r="M5">
        <f t="shared" si="1"/>
        <v>1.9554020100502512</v>
      </c>
      <c r="N5">
        <v>2</v>
      </c>
      <c r="O5" s="3">
        <v>29234380</v>
      </c>
      <c r="P5" s="1">
        <v>38.835000000000001</v>
      </c>
      <c r="S5">
        <f>S4/19.688</f>
        <v>1</v>
      </c>
      <c r="T5">
        <f t="shared" ref="T5:U5" si="2">T4/19.688</f>
        <v>2.32984559122308</v>
      </c>
      <c r="U5">
        <f t="shared" si="2"/>
        <v>1.7493904916700529</v>
      </c>
      <c r="V5">
        <v>2</v>
      </c>
      <c r="W5" s="3">
        <v>29044948</v>
      </c>
      <c r="X5" s="1">
        <v>45.87</v>
      </c>
    </row>
    <row r="6" spans="2:24">
      <c r="B6" t="s">
        <v>40</v>
      </c>
      <c r="C6">
        <f>C5/C25</f>
        <v>1</v>
      </c>
      <c r="D6">
        <f t="shared" ref="D6:E6" si="3">D5/D25</f>
        <v>1.2700030206074677</v>
      </c>
      <c r="E6">
        <f t="shared" si="3"/>
        <v>1.4520192674463364</v>
      </c>
      <c r="F6">
        <v>3</v>
      </c>
      <c r="G6" s="3">
        <v>31414028</v>
      </c>
      <c r="H6" s="1">
        <v>41.094000000000001</v>
      </c>
      <c r="J6" t="s">
        <v>40</v>
      </c>
      <c r="K6">
        <f>K5/K25</f>
        <v>1</v>
      </c>
      <c r="L6">
        <f t="shared" ref="L6:M6" si="4">L5/L25</f>
        <v>2.3663071306185643</v>
      </c>
      <c r="M6">
        <f t="shared" si="4"/>
        <v>3.9187079003487422</v>
      </c>
      <c r="N6">
        <v>3</v>
      </c>
      <c r="O6" s="3">
        <v>30464593</v>
      </c>
      <c r="P6" s="1">
        <v>40.469000000000001</v>
      </c>
      <c r="R6" t="s">
        <v>40</v>
      </c>
      <c r="S6">
        <f>S5/S25</f>
        <v>1</v>
      </c>
      <c r="T6">
        <f t="shared" ref="T6:U6" si="5">T5/T25</f>
        <v>3.3469041303431157</v>
      </c>
      <c r="U6">
        <f t="shared" si="5"/>
        <v>1.8503723238566456</v>
      </c>
      <c r="V6">
        <v>3</v>
      </c>
      <c r="W6" s="3">
        <v>21808777</v>
      </c>
      <c r="X6" s="1">
        <v>34.442</v>
      </c>
    </row>
    <row r="9" spans="2:24">
      <c r="B9" t="s">
        <v>41</v>
      </c>
      <c r="C9" s="1">
        <v>27.626000000000001</v>
      </c>
      <c r="D9" s="1">
        <v>28.05</v>
      </c>
      <c r="E9" s="1">
        <v>44.323999999999998</v>
      </c>
      <c r="F9">
        <v>1</v>
      </c>
      <c r="G9" s="3">
        <v>21095551</v>
      </c>
      <c r="H9" s="1">
        <v>27.626000000000001</v>
      </c>
      <c r="J9" t="s">
        <v>41</v>
      </c>
      <c r="K9" s="1"/>
      <c r="L9" s="1"/>
      <c r="M9" s="1"/>
      <c r="N9">
        <v>1</v>
      </c>
      <c r="O9" s="3"/>
      <c r="P9" s="1"/>
      <c r="R9" t="s">
        <v>41</v>
      </c>
      <c r="S9" s="1">
        <v>24.744</v>
      </c>
      <c r="T9" s="1">
        <v>27.152999999999999</v>
      </c>
      <c r="U9" s="1">
        <v>48.103000000000002</v>
      </c>
      <c r="V9">
        <v>1</v>
      </c>
      <c r="W9" s="3">
        <v>10798673</v>
      </c>
      <c r="X9" s="1">
        <v>24.744</v>
      </c>
    </row>
    <row r="10" spans="2:24">
      <c r="C10">
        <f>C9/27.626</f>
        <v>1</v>
      </c>
      <c r="D10">
        <f t="shared" ref="D10:E10" si="6">D9/27.626</f>
        <v>1.0153478607109245</v>
      </c>
      <c r="E10">
        <f t="shared" si="6"/>
        <v>1.6044306088467384</v>
      </c>
      <c r="F10">
        <v>2</v>
      </c>
      <c r="G10" s="3">
        <v>21419229</v>
      </c>
      <c r="H10" s="1">
        <v>28.05</v>
      </c>
      <c r="N10">
        <v>2</v>
      </c>
      <c r="O10" s="3"/>
      <c r="P10" s="1"/>
      <c r="S10">
        <f>S9/24.744</f>
        <v>1</v>
      </c>
      <c r="T10">
        <f t="shared" ref="T10:U10" si="7">T9/24.744</f>
        <v>1.0973569350145489</v>
      </c>
      <c r="U10">
        <f t="shared" si="7"/>
        <v>1.9440268347882315</v>
      </c>
      <c r="V10">
        <v>2</v>
      </c>
      <c r="W10" s="3">
        <v>11850007</v>
      </c>
      <c r="X10" s="1">
        <v>27.152999999999999</v>
      </c>
    </row>
    <row r="11" spans="2:24">
      <c r="B11" t="s">
        <v>42</v>
      </c>
      <c r="C11">
        <f>C10/C25</f>
        <v>1</v>
      </c>
      <c r="D11">
        <f t="shared" ref="D11:E11" si="8">D10/D25</f>
        <v>0.90953773745325872</v>
      </c>
      <c r="E11">
        <f t="shared" si="8"/>
        <v>1.381222016087351</v>
      </c>
      <c r="F11">
        <v>3</v>
      </c>
      <c r="G11" s="3">
        <v>33845856</v>
      </c>
      <c r="H11" s="1">
        <v>44.323999999999998</v>
      </c>
      <c r="J11" t="s">
        <v>42</v>
      </c>
      <c r="N11">
        <v>3</v>
      </c>
      <c r="O11" s="3"/>
      <c r="P11" s="1"/>
      <c r="R11" t="s">
        <v>42</v>
      </c>
      <c r="S11">
        <f>S10/S25</f>
        <v>1</v>
      </c>
      <c r="T11">
        <f t="shared" ref="T11:U11" si="9">T10/T25</f>
        <v>1.5763913591942389</v>
      </c>
      <c r="U11">
        <f t="shared" si="9"/>
        <v>2.0562438569634289</v>
      </c>
      <c r="V11">
        <v>3</v>
      </c>
      <c r="W11" s="3">
        <v>20993312</v>
      </c>
      <c r="X11" s="1">
        <v>48.103000000000002</v>
      </c>
    </row>
    <row r="14" spans="2:24">
      <c r="B14" t="s">
        <v>43</v>
      </c>
      <c r="C14" s="1">
        <v>47.625999999999998</v>
      </c>
      <c r="D14" s="1">
        <v>29.896999999999998</v>
      </c>
      <c r="E14" s="1">
        <v>22.477</v>
      </c>
      <c r="F14">
        <v>1</v>
      </c>
      <c r="G14" s="3">
        <v>37299007</v>
      </c>
      <c r="H14" s="1">
        <v>47.625999999999998</v>
      </c>
      <c r="J14" t="s">
        <v>43</v>
      </c>
      <c r="K14" s="1">
        <v>43.694000000000003</v>
      </c>
      <c r="L14" s="1">
        <v>29.189</v>
      </c>
      <c r="M14" s="1">
        <v>27.117000000000001</v>
      </c>
      <c r="N14">
        <v>1</v>
      </c>
      <c r="O14" s="3">
        <v>33637827</v>
      </c>
      <c r="P14" s="1">
        <v>43.694000000000003</v>
      </c>
      <c r="R14" t="s">
        <v>43</v>
      </c>
      <c r="S14" s="1">
        <v>46.218000000000004</v>
      </c>
      <c r="T14" s="1">
        <v>24.916</v>
      </c>
      <c r="U14" s="1">
        <v>28.866</v>
      </c>
      <c r="V14">
        <v>1</v>
      </c>
      <c r="W14" s="3">
        <v>33799806</v>
      </c>
      <c r="X14" s="1">
        <v>46.218000000000004</v>
      </c>
    </row>
    <row r="15" spans="2:24">
      <c r="C15">
        <f>C14/47.626</f>
        <v>1</v>
      </c>
      <c r="D15">
        <f t="shared" ref="D15:E15" si="10">D14/47.626</f>
        <v>0.62774534917901981</v>
      </c>
      <c r="E15">
        <f t="shared" si="10"/>
        <v>0.47194809557804562</v>
      </c>
      <c r="F15">
        <v>2</v>
      </c>
      <c r="G15" s="3">
        <v>23413966</v>
      </c>
      <c r="H15" s="1">
        <v>29.896999999999998</v>
      </c>
      <c r="K15">
        <f>K14/43.694</f>
        <v>1</v>
      </c>
      <c r="L15">
        <f t="shared" ref="L15:M15" si="11">L14/43.694</f>
        <v>0.66803222410399599</v>
      </c>
      <c r="M15">
        <f t="shared" si="11"/>
        <v>0.6206115256099235</v>
      </c>
      <c r="N15">
        <v>2</v>
      </c>
      <c r="O15" s="3">
        <v>22470693</v>
      </c>
      <c r="P15" s="1">
        <v>29.189</v>
      </c>
      <c r="S15">
        <f>S14/46.218</f>
        <v>1</v>
      </c>
      <c r="T15">
        <f t="shared" ref="T15:U15" si="12">T14/46.218</f>
        <v>0.5390973213899346</v>
      </c>
      <c r="U15">
        <f t="shared" si="12"/>
        <v>0.62456185901596772</v>
      </c>
      <c r="V15">
        <v>2</v>
      </c>
      <c r="W15" s="3">
        <v>18220886</v>
      </c>
      <c r="X15" s="1">
        <v>24.916</v>
      </c>
    </row>
    <row r="16" spans="2:24">
      <c r="B16" t="s">
        <v>44</v>
      </c>
      <c r="C16">
        <f>C15/C25</f>
        <v>1</v>
      </c>
      <c r="D16">
        <f t="shared" ref="D16:E16" si="13">D15/D25</f>
        <v>0.56232755953148816</v>
      </c>
      <c r="E16">
        <f t="shared" si="13"/>
        <v>0.40629061579138864</v>
      </c>
      <c r="F16">
        <v>3</v>
      </c>
      <c r="G16" s="3">
        <v>17603187</v>
      </c>
      <c r="H16" s="1">
        <v>22.477</v>
      </c>
      <c r="J16" t="s">
        <v>44</v>
      </c>
      <c r="K16">
        <f>K15/K25</f>
        <v>1</v>
      </c>
      <c r="L16">
        <f t="shared" ref="L16:M16" si="14">L15/L25</f>
        <v>0.84242574535109971</v>
      </c>
      <c r="M16">
        <f t="shared" si="14"/>
        <v>1.2437316091296202</v>
      </c>
      <c r="N16">
        <v>3</v>
      </c>
      <c r="O16" s="3">
        <v>20876179</v>
      </c>
      <c r="P16" s="1">
        <v>27.117000000000001</v>
      </c>
      <c r="R16" t="s">
        <v>44</v>
      </c>
      <c r="S16">
        <f>S15/S25</f>
        <v>1</v>
      </c>
      <c r="T16">
        <f t="shared" ref="T16:U16" si="15">T15/T25</f>
        <v>0.77443203035171526</v>
      </c>
      <c r="U16">
        <f t="shared" si="15"/>
        <v>0.66061407328008415</v>
      </c>
      <c r="V16">
        <v>3</v>
      </c>
      <c r="W16" s="3">
        <v>21109806</v>
      </c>
      <c r="X16" s="1">
        <v>28.866</v>
      </c>
    </row>
    <row r="19" spans="1:24">
      <c r="B19" t="s">
        <v>45</v>
      </c>
      <c r="C19" s="1">
        <v>87.614000000000004</v>
      </c>
      <c r="D19" s="1">
        <v>3.1379999999999999</v>
      </c>
      <c r="E19" s="1">
        <v>9.2490000000000006</v>
      </c>
      <c r="F19">
        <v>1</v>
      </c>
      <c r="G19" s="3">
        <v>46426421</v>
      </c>
      <c r="H19" s="1">
        <v>87.614000000000004</v>
      </c>
      <c r="J19" t="s">
        <v>45</v>
      </c>
      <c r="K19" s="1">
        <v>95.977000000000004</v>
      </c>
      <c r="L19" s="1">
        <v>0.92800000000000005</v>
      </c>
      <c r="M19" s="1">
        <v>3.0950000000000002</v>
      </c>
      <c r="N19">
        <v>1</v>
      </c>
      <c r="O19" s="3">
        <v>44135321</v>
      </c>
      <c r="P19" s="1">
        <v>95.977000000000004</v>
      </c>
      <c r="R19" t="s">
        <v>45</v>
      </c>
      <c r="S19" s="1">
        <v>91.932000000000002</v>
      </c>
      <c r="T19" s="1">
        <v>1.9810000000000001</v>
      </c>
      <c r="U19" s="1">
        <v>6.0869999999999997</v>
      </c>
      <c r="V19">
        <v>1</v>
      </c>
      <c r="W19" s="3">
        <v>42254563</v>
      </c>
      <c r="X19" s="1">
        <v>91.932000000000002</v>
      </c>
    </row>
    <row r="20" spans="1:24">
      <c r="C20">
        <f>C19/87.614</f>
        <v>1</v>
      </c>
      <c r="D20">
        <f t="shared" ref="D20:E20" si="16">D19/87.614</f>
        <v>3.5816193758988285E-2</v>
      </c>
      <c r="E20">
        <f t="shared" si="16"/>
        <v>0.10556532061086128</v>
      </c>
      <c r="F20">
        <v>2</v>
      </c>
      <c r="G20" s="3">
        <v>1662723</v>
      </c>
      <c r="H20" s="1">
        <v>3.1379999999999999</v>
      </c>
      <c r="K20">
        <f>K19/95.977</f>
        <v>1</v>
      </c>
      <c r="L20">
        <f t="shared" ref="L20:M20" si="17">L19/95.977</f>
        <v>9.6689831938902033E-3</v>
      </c>
      <c r="M20">
        <f t="shared" si="17"/>
        <v>3.2247309251174763E-2</v>
      </c>
      <c r="N20">
        <v>2</v>
      </c>
      <c r="O20" s="3">
        <v>426548</v>
      </c>
      <c r="P20" s="1">
        <v>0.92800000000000005</v>
      </c>
      <c r="S20">
        <f>S19/91.932</f>
        <v>1</v>
      </c>
      <c r="T20">
        <f t="shared" ref="T20:U20" si="18">T19/91.932</f>
        <v>2.1548535874341905E-2</v>
      </c>
      <c r="U20">
        <f t="shared" si="18"/>
        <v>6.6211982769873376E-2</v>
      </c>
      <c r="V20">
        <v>2</v>
      </c>
      <c r="W20" s="3">
        <v>910660</v>
      </c>
      <c r="X20" s="1">
        <v>1.9810000000000001</v>
      </c>
    </row>
    <row r="21" spans="1:24">
      <c r="B21" t="s">
        <v>46</v>
      </c>
      <c r="C21">
        <f>C20/C25</f>
        <v>1</v>
      </c>
      <c r="D21">
        <f t="shared" ref="D21:E21" si="19">D20/D25</f>
        <v>3.2083762714513034E-2</v>
      </c>
      <c r="E21">
        <f t="shared" si="19"/>
        <v>9.0879059623431596E-2</v>
      </c>
      <c r="F21">
        <v>3</v>
      </c>
      <c r="G21" s="3">
        <v>4900773</v>
      </c>
      <c r="H21" s="1">
        <v>9.2490000000000006</v>
      </c>
      <c r="J21" t="s">
        <v>46</v>
      </c>
      <c r="K21">
        <f>K20/K25</f>
        <v>1</v>
      </c>
      <c r="L21">
        <f t="shared" ref="L21:M21" si="20">L20/L25</f>
        <v>1.2193124942176704E-2</v>
      </c>
      <c r="M21">
        <f t="shared" si="20"/>
        <v>6.4624964522932107E-2</v>
      </c>
      <c r="N21">
        <v>3</v>
      </c>
      <c r="O21" s="3">
        <v>1423288</v>
      </c>
      <c r="P21" s="1">
        <v>3.0950000000000002</v>
      </c>
      <c r="R21" t="s">
        <v>46</v>
      </c>
      <c r="S21">
        <f>S20/S25</f>
        <v>1</v>
      </c>
      <c r="T21">
        <f t="shared" ref="T21:U21" si="21">T20/T25</f>
        <v>3.0955220376995465E-2</v>
      </c>
      <c r="U21">
        <f t="shared" si="21"/>
        <v>7.003400384786948E-2</v>
      </c>
      <c r="V21">
        <v>3</v>
      </c>
      <c r="W21" s="3">
        <v>2797815</v>
      </c>
      <c r="X21" s="1">
        <v>6.0869999999999997</v>
      </c>
    </row>
    <row r="24" spans="1:24">
      <c r="B24" t="s">
        <v>3</v>
      </c>
      <c r="C24" s="1">
        <v>30.507000000000001</v>
      </c>
      <c r="D24" s="1">
        <v>34.055999999999997</v>
      </c>
      <c r="E24" s="1">
        <v>35.436999999999998</v>
      </c>
      <c r="F24">
        <v>1</v>
      </c>
      <c r="G24" s="3">
        <v>11270894</v>
      </c>
      <c r="H24" s="1">
        <v>30.507000000000001</v>
      </c>
      <c r="J24" t="s">
        <v>3</v>
      </c>
      <c r="K24" s="1">
        <v>43.63</v>
      </c>
      <c r="L24" s="1">
        <v>34.597999999999999</v>
      </c>
      <c r="M24" s="1">
        <v>21.771000000000001</v>
      </c>
      <c r="N24">
        <v>1</v>
      </c>
      <c r="O24" s="3">
        <v>14260915</v>
      </c>
      <c r="P24" s="1">
        <v>43.63</v>
      </c>
      <c r="R24" t="s">
        <v>3</v>
      </c>
      <c r="S24" s="1">
        <v>37.856999999999999</v>
      </c>
      <c r="T24" s="1">
        <v>26.353000000000002</v>
      </c>
      <c r="U24" s="1">
        <v>35.790999999999997</v>
      </c>
      <c r="V24">
        <v>1</v>
      </c>
      <c r="W24" s="3">
        <v>14076167</v>
      </c>
      <c r="X24" s="1">
        <v>37.856999999999999</v>
      </c>
    </row>
    <row r="25" spans="1:24">
      <c r="C25">
        <f>C24/30.507</f>
        <v>1</v>
      </c>
      <c r="D25">
        <f t="shared" ref="D25:E25" si="22">D24/30.507</f>
        <v>1.1163339561412133</v>
      </c>
      <c r="E25">
        <f t="shared" si="22"/>
        <v>1.1616022552201133</v>
      </c>
      <c r="F25">
        <v>2</v>
      </c>
      <c r="G25" s="3">
        <v>12582217</v>
      </c>
      <c r="H25" s="1">
        <v>34.055999999999997</v>
      </c>
      <c r="K25">
        <f>K24/43.63</f>
        <v>1</v>
      </c>
      <c r="L25">
        <f t="shared" ref="L25:M25" si="23">L24/43.63</f>
        <v>0.79298647719459081</v>
      </c>
      <c r="M25">
        <f t="shared" si="23"/>
        <v>0.49899151959660781</v>
      </c>
      <c r="N25">
        <v>2</v>
      </c>
      <c r="O25" s="3">
        <v>11308827</v>
      </c>
      <c r="P25" s="1">
        <v>34.597999999999999</v>
      </c>
      <c r="S25">
        <f>S24/37.857</f>
        <v>1</v>
      </c>
      <c r="T25">
        <f t="shared" ref="T25:U25" si="24">T24/37.857</f>
        <v>0.6961196079985208</v>
      </c>
      <c r="U25">
        <f t="shared" si="24"/>
        <v>0.94542620915550613</v>
      </c>
      <c r="V25">
        <v>2</v>
      </c>
      <c r="W25" s="3">
        <v>9798551</v>
      </c>
      <c r="X25" s="1">
        <v>26.353000000000002</v>
      </c>
    </row>
    <row r="26" spans="1:24">
      <c r="F26">
        <v>3</v>
      </c>
      <c r="G26" s="3">
        <v>13092530</v>
      </c>
      <c r="H26" s="1">
        <v>35.436999999999998</v>
      </c>
      <c r="N26">
        <v>3</v>
      </c>
      <c r="O26" s="3">
        <v>7116208</v>
      </c>
      <c r="P26" s="1">
        <v>21.771000000000001</v>
      </c>
      <c r="V26">
        <v>3</v>
      </c>
      <c r="W26" s="3">
        <v>13307865</v>
      </c>
      <c r="X26" s="1">
        <v>35.790999999999997</v>
      </c>
    </row>
    <row r="30" spans="1:24">
      <c r="A30" s="2"/>
      <c r="B30" s="11" t="s">
        <v>33</v>
      </c>
      <c r="C30" s="2"/>
      <c r="D30" s="10" t="s">
        <v>34</v>
      </c>
      <c r="E30" s="10"/>
    </row>
    <row r="31" spans="1:24">
      <c r="A31" s="2"/>
      <c r="B31" s="11"/>
      <c r="C31" s="2" t="s">
        <v>35</v>
      </c>
      <c r="D31" s="2" t="s">
        <v>36</v>
      </c>
      <c r="E31" s="2" t="s">
        <v>37</v>
      </c>
    </row>
    <row r="32" spans="1:24">
      <c r="A32" s="2"/>
      <c r="B32" s="2" t="s">
        <v>40</v>
      </c>
      <c r="C32" s="2">
        <v>1</v>
      </c>
      <c r="D32" s="2">
        <v>1.2700030206074677</v>
      </c>
      <c r="E32" s="2">
        <v>1.4520192674463364</v>
      </c>
    </row>
    <row r="33" spans="1:5">
      <c r="A33" s="2"/>
      <c r="B33" s="2" t="s">
        <v>40</v>
      </c>
      <c r="C33" s="2">
        <v>1</v>
      </c>
      <c r="D33" s="2">
        <v>2.3663071306185643</v>
      </c>
      <c r="E33" s="2">
        <v>3.9187079003487422</v>
      </c>
    </row>
    <row r="34" spans="1:5">
      <c r="A34" s="2"/>
      <c r="B34" s="2" t="s">
        <v>40</v>
      </c>
      <c r="C34" s="2">
        <v>1</v>
      </c>
      <c r="D34" s="2">
        <v>3.3469041303431157</v>
      </c>
      <c r="E34" s="2">
        <v>1.8503723238566456</v>
      </c>
    </row>
    <row r="35" spans="1:5">
      <c r="A35" s="2"/>
      <c r="B35" s="2"/>
      <c r="C35" s="2"/>
      <c r="D35" s="2"/>
      <c r="E35" s="2"/>
    </row>
    <row r="36" spans="1:5">
      <c r="A36" s="2"/>
      <c r="B36" s="2" t="s">
        <v>42</v>
      </c>
      <c r="C36" s="2">
        <v>1</v>
      </c>
      <c r="D36" s="2">
        <v>0.90953773745325872</v>
      </c>
      <c r="E36" s="2">
        <v>1.381222016087351</v>
      </c>
    </row>
    <row r="37" spans="1:5">
      <c r="A37" s="2"/>
      <c r="B37" s="2" t="s">
        <v>42</v>
      </c>
      <c r="C37" s="2"/>
      <c r="D37" s="2"/>
      <c r="E37" s="2"/>
    </row>
    <row r="38" spans="1:5">
      <c r="A38" s="2"/>
      <c r="B38" s="2" t="s">
        <v>42</v>
      </c>
      <c r="C38" s="2">
        <v>1</v>
      </c>
      <c r="D38" s="2">
        <v>1.5763913591942389</v>
      </c>
      <c r="E38" s="2">
        <v>2.0562438569634289</v>
      </c>
    </row>
    <row r="39" spans="1:5">
      <c r="A39" s="2"/>
      <c r="B39" s="2"/>
      <c r="C39" s="2"/>
      <c r="D39" s="2"/>
      <c r="E39" s="2"/>
    </row>
    <row r="40" spans="1:5">
      <c r="A40" s="2"/>
      <c r="B40" s="2" t="s">
        <v>44</v>
      </c>
      <c r="C40" s="2">
        <v>1</v>
      </c>
      <c r="D40" s="2">
        <v>0.56232755953148816</v>
      </c>
      <c r="E40" s="2">
        <v>0.40629061579138864</v>
      </c>
    </row>
    <row r="41" spans="1:5">
      <c r="A41" s="2"/>
      <c r="B41" s="2" t="s">
        <v>44</v>
      </c>
      <c r="C41" s="2">
        <v>1</v>
      </c>
      <c r="D41" s="2">
        <v>0.84242574535109971</v>
      </c>
      <c r="E41" s="2">
        <v>1.2437316091296202</v>
      </c>
    </row>
    <row r="42" spans="1:5">
      <c r="A42" s="2"/>
      <c r="B42" s="2" t="s">
        <v>44</v>
      </c>
      <c r="C42" s="2">
        <v>1</v>
      </c>
      <c r="D42" s="2">
        <v>0.77443203035171526</v>
      </c>
      <c r="E42" s="2">
        <v>0.66061407328008415</v>
      </c>
    </row>
    <row r="43" spans="1:5">
      <c r="A43" s="2"/>
      <c r="B43" s="2"/>
      <c r="C43" s="2"/>
      <c r="D43" s="2"/>
      <c r="E43" s="2"/>
    </row>
    <row r="44" spans="1:5">
      <c r="A44" s="2"/>
      <c r="B44" s="2" t="s">
        <v>46</v>
      </c>
      <c r="C44" s="2">
        <v>1</v>
      </c>
      <c r="D44" s="2">
        <v>3.2083762714513034E-2</v>
      </c>
      <c r="E44" s="2">
        <v>9.0879059623431596E-2</v>
      </c>
    </row>
    <row r="45" spans="1:5">
      <c r="A45" s="2"/>
      <c r="B45" s="2" t="s">
        <v>46</v>
      </c>
      <c r="C45" s="2">
        <v>1</v>
      </c>
      <c r="D45" s="2">
        <v>1.2193124942176704E-2</v>
      </c>
      <c r="E45" s="2">
        <v>6.4624964522932107E-2</v>
      </c>
    </row>
    <row r="46" spans="1:5">
      <c r="A46" s="2"/>
      <c r="B46" s="2" t="s">
        <v>46</v>
      </c>
      <c r="C46" s="2">
        <v>1</v>
      </c>
      <c r="D46" s="2">
        <v>3.0955220376995465E-2</v>
      </c>
      <c r="E46" s="2">
        <v>7.003400384786948E-2</v>
      </c>
    </row>
  </sheetData>
  <mergeCells count="11">
    <mergeCell ref="B30:B31"/>
    <mergeCell ref="D30:E30"/>
    <mergeCell ref="B1:H1"/>
    <mergeCell ref="J1:P1"/>
    <mergeCell ref="R1:X1"/>
    <mergeCell ref="B2:B3"/>
    <mergeCell ref="D2:E2"/>
    <mergeCell ref="J2:J3"/>
    <mergeCell ref="L2:M2"/>
    <mergeCell ref="R2:R3"/>
    <mergeCell ref="T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5472-B8C9-8A40-A5FA-A954DDA4EDC7}">
  <dimension ref="A1:M56"/>
  <sheetViews>
    <sheetView topLeftCell="A26" workbookViewId="0">
      <selection activeCell="A44" sqref="A44:D56"/>
    </sheetView>
  </sheetViews>
  <sheetFormatPr baseColWidth="10" defaultRowHeight="16"/>
  <cols>
    <col min="2" max="2" width="14.33203125" customWidth="1"/>
  </cols>
  <sheetData>
    <row r="1" spans="2:13">
      <c r="D1" t="s">
        <v>47</v>
      </c>
    </row>
    <row r="2" spans="2:13">
      <c r="C2" t="s">
        <v>48</v>
      </c>
      <c r="D2" t="s">
        <v>49</v>
      </c>
      <c r="E2" t="s">
        <v>48</v>
      </c>
      <c r="F2" t="s">
        <v>49</v>
      </c>
      <c r="G2" t="s">
        <v>48</v>
      </c>
      <c r="H2" t="s">
        <v>49</v>
      </c>
    </row>
    <row r="3" spans="2:13">
      <c r="B3" t="s">
        <v>43</v>
      </c>
      <c r="C3" s="1">
        <v>10.311</v>
      </c>
      <c r="D3" s="1">
        <v>18.550999999999998</v>
      </c>
      <c r="E3" s="1">
        <v>7.27</v>
      </c>
      <c r="F3" s="1">
        <v>22.581</v>
      </c>
      <c r="G3" s="1">
        <v>8.8249999999999993</v>
      </c>
      <c r="H3" s="1">
        <v>32.463000000000001</v>
      </c>
      <c r="L3" t="s">
        <v>21</v>
      </c>
      <c r="M3" t="s">
        <v>38</v>
      </c>
    </row>
    <row r="4" spans="2:13">
      <c r="C4">
        <f>C3/10.311</f>
        <v>1</v>
      </c>
      <c r="D4">
        <f t="shared" ref="D4" si="0">D3/10.311</f>
        <v>1.7991465425273978</v>
      </c>
      <c r="E4">
        <f>E3/7.27</f>
        <v>1</v>
      </c>
      <c r="F4">
        <f>F3/7.27</f>
        <v>3.1060522696011006</v>
      </c>
      <c r="G4">
        <f>G3/8.825</f>
        <v>1</v>
      </c>
      <c r="H4">
        <f>H3/8.825</f>
        <v>3.6785269121813036</v>
      </c>
      <c r="K4">
        <v>1</v>
      </c>
      <c r="L4" s="3">
        <v>13411480</v>
      </c>
      <c r="M4" s="1">
        <v>10.311</v>
      </c>
    </row>
    <row r="5" spans="2:13">
      <c r="B5" t="s">
        <v>44</v>
      </c>
      <c r="C5">
        <f>C4/C21</f>
        <v>1</v>
      </c>
      <c r="D5">
        <f t="shared" ref="D5:H5" si="1">D4/D21</f>
        <v>2.8131482912085484</v>
      </c>
      <c r="E5">
        <f t="shared" si="1"/>
        <v>1</v>
      </c>
      <c r="F5">
        <f t="shared" si="1"/>
        <v>2.9679982149661703</v>
      </c>
      <c r="G5">
        <f t="shared" si="1"/>
        <v>1</v>
      </c>
      <c r="H5">
        <f t="shared" si="1"/>
        <v>3.4441599768975699</v>
      </c>
      <c r="K5">
        <v>2</v>
      </c>
      <c r="L5" s="3">
        <v>24129049</v>
      </c>
      <c r="M5" s="1">
        <v>18.550999999999998</v>
      </c>
    </row>
    <row r="6" spans="2:13">
      <c r="K6">
        <v>3</v>
      </c>
      <c r="L6" s="3">
        <v>9455832</v>
      </c>
      <c r="M6" s="1">
        <v>7.27</v>
      </c>
    </row>
    <row r="7" spans="2:13">
      <c r="B7" t="s">
        <v>44</v>
      </c>
      <c r="C7">
        <v>1</v>
      </c>
      <c r="D7">
        <v>2.8131482912085484</v>
      </c>
      <c r="K7">
        <v>4</v>
      </c>
      <c r="L7" s="3">
        <v>29370995</v>
      </c>
      <c r="M7" s="1">
        <v>22.581</v>
      </c>
    </row>
    <row r="8" spans="2:13">
      <c r="C8">
        <v>1</v>
      </c>
      <c r="D8">
        <v>2.9679982149661703</v>
      </c>
      <c r="K8">
        <v>5</v>
      </c>
      <c r="L8" s="3">
        <v>11478581</v>
      </c>
      <c r="M8" s="1">
        <v>8.8249999999999993</v>
      </c>
    </row>
    <row r="9" spans="2:13">
      <c r="C9">
        <v>1</v>
      </c>
      <c r="D9">
        <v>3.4441599768975699</v>
      </c>
      <c r="K9">
        <v>6</v>
      </c>
      <c r="L9" s="3">
        <v>42224451</v>
      </c>
      <c r="M9" s="1">
        <v>32.463000000000001</v>
      </c>
    </row>
    <row r="12" spans="2:13">
      <c r="B12" t="s">
        <v>41</v>
      </c>
      <c r="C12" s="1">
        <v>19.140999999999998</v>
      </c>
      <c r="D12" s="1">
        <v>15.456</v>
      </c>
      <c r="E12" s="1">
        <v>17.309000000000001</v>
      </c>
      <c r="F12" s="1">
        <v>11.737</v>
      </c>
      <c r="G12" s="1">
        <v>19.863</v>
      </c>
      <c r="H12" s="1">
        <v>16.494</v>
      </c>
      <c r="K12">
        <v>1</v>
      </c>
      <c r="L12" s="3">
        <v>42564907</v>
      </c>
      <c r="M12" s="1">
        <v>19.140999999999998</v>
      </c>
    </row>
    <row r="13" spans="2:13">
      <c r="C13">
        <f>C12/19.141</f>
        <v>1</v>
      </c>
      <c r="D13">
        <f t="shared" ref="D13" si="2">D12/19.141</f>
        <v>0.80748132281490004</v>
      </c>
      <c r="E13">
        <f>E12/17.309</f>
        <v>1</v>
      </c>
      <c r="F13">
        <f>F12/17.309</f>
        <v>0.67808654457218787</v>
      </c>
      <c r="G13">
        <f>G12/19.863</f>
        <v>1</v>
      </c>
      <c r="H13">
        <f>H12/19.863</f>
        <v>0.83038815888838546</v>
      </c>
      <c r="K13">
        <v>2</v>
      </c>
      <c r="L13" s="3">
        <v>34371815</v>
      </c>
      <c r="M13" s="1">
        <v>15.456</v>
      </c>
    </row>
    <row r="14" spans="2:13">
      <c r="B14" s="6" t="s">
        <v>42</v>
      </c>
      <c r="C14">
        <f>C13/C21</f>
        <v>1</v>
      </c>
      <c r="D14">
        <f t="shared" ref="D14:H14" si="3">D13/D21</f>
        <v>1.2625790338726466</v>
      </c>
      <c r="E14">
        <f t="shared" si="3"/>
        <v>1</v>
      </c>
      <c r="F14">
        <f t="shared" si="3"/>
        <v>0.64794777395722902</v>
      </c>
      <c r="G14">
        <f t="shared" si="3"/>
        <v>1</v>
      </c>
      <c r="H14">
        <f t="shared" si="3"/>
        <v>0.77748232659717376</v>
      </c>
      <c r="K14">
        <v>3</v>
      </c>
      <c r="L14" s="3">
        <v>38491652</v>
      </c>
      <c r="M14" s="1">
        <v>17.309000000000001</v>
      </c>
    </row>
    <row r="15" spans="2:13">
      <c r="K15">
        <v>4</v>
      </c>
      <c r="L15" s="3">
        <v>26101229</v>
      </c>
      <c r="M15" s="1">
        <v>11.737</v>
      </c>
    </row>
    <row r="16" spans="2:13">
      <c r="B16" s="6" t="s">
        <v>42</v>
      </c>
      <c r="C16">
        <v>1</v>
      </c>
      <c r="D16">
        <v>1.2625790338726466</v>
      </c>
      <c r="K16">
        <v>5</v>
      </c>
      <c r="L16" s="3">
        <v>44170401</v>
      </c>
      <c r="M16" s="1">
        <v>19.863</v>
      </c>
    </row>
    <row r="17" spans="2:13">
      <c r="C17">
        <v>1</v>
      </c>
      <c r="D17">
        <v>0.64794777395722902</v>
      </c>
      <c r="K17">
        <v>6</v>
      </c>
      <c r="L17" s="3">
        <v>36678220</v>
      </c>
      <c r="M17" s="1">
        <v>16.494</v>
      </c>
    </row>
    <row r="18" spans="2:13">
      <c r="C18">
        <v>1</v>
      </c>
      <c r="D18">
        <v>0.77748232659717376</v>
      </c>
    </row>
    <row r="20" spans="2:13">
      <c r="B20" t="s">
        <v>3</v>
      </c>
      <c r="C20" s="1">
        <v>24.486000000000001</v>
      </c>
      <c r="D20" s="1">
        <v>15.66</v>
      </c>
      <c r="E20" s="1">
        <v>9.0510000000000002</v>
      </c>
      <c r="F20" s="1">
        <v>9.4719999999999995</v>
      </c>
      <c r="G20" s="1">
        <v>19.986000000000001</v>
      </c>
      <c r="H20" s="1">
        <v>21.346</v>
      </c>
      <c r="K20">
        <v>1</v>
      </c>
      <c r="L20" s="3">
        <v>20726673</v>
      </c>
      <c r="M20" s="1">
        <v>24.486000000000001</v>
      </c>
    </row>
    <row r="21" spans="2:13">
      <c r="C21">
        <f>C20/24.486</f>
        <v>1</v>
      </c>
      <c r="D21">
        <f t="shared" ref="D21" si="4">D20/24.486</f>
        <v>0.63954913011516779</v>
      </c>
      <c r="E21">
        <f>E20/9.051</f>
        <v>1</v>
      </c>
      <c r="F21">
        <f>F20/9.051</f>
        <v>1.0465141973262622</v>
      </c>
      <c r="G21">
        <f>G20/19.986</f>
        <v>1</v>
      </c>
      <c r="H21">
        <f>H20/19.986</f>
        <v>1.0680476333433404</v>
      </c>
      <c r="K21">
        <v>2</v>
      </c>
      <c r="L21" s="3">
        <v>13255685</v>
      </c>
      <c r="M21" s="1">
        <v>15.66</v>
      </c>
    </row>
    <row r="22" spans="2:13">
      <c r="K22">
        <v>3</v>
      </c>
      <c r="L22" s="3">
        <v>7661844</v>
      </c>
      <c r="M22" s="1">
        <v>9.0510000000000002</v>
      </c>
    </row>
    <row r="23" spans="2:13">
      <c r="K23">
        <v>4</v>
      </c>
      <c r="L23" s="3">
        <v>8017510</v>
      </c>
      <c r="M23" s="1">
        <v>9.4719999999999995</v>
      </c>
    </row>
    <row r="24" spans="2:13">
      <c r="K24">
        <v>5</v>
      </c>
      <c r="L24" s="3">
        <v>16917652</v>
      </c>
      <c r="M24" s="1">
        <v>19.986000000000001</v>
      </c>
    </row>
    <row r="25" spans="2:13">
      <c r="K25">
        <v>6</v>
      </c>
      <c r="L25" s="3">
        <v>18069037</v>
      </c>
      <c r="M25" s="1">
        <v>21.346</v>
      </c>
    </row>
    <row r="29" spans="2:13">
      <c r="B29" t="s">
        <v>50</v>
      </c>
      <c r="C29" s="1">
        <v>23.91</v>
      </c>
      <c r="D29" s="1">
        <v>13.164999999999999</v>
      </c>
      <c r="E29" s="1">
        <v>18.484999999999999</v>
      </c>
      <c r="F29" s="1">
        <v>10.689</v>
      </c>
      <c r="G29" s="1">
        <v>17.239000000000001</v>
      </c>
      <c r="H29" s="1">
        <v>16.512</v>
      </c>
      <c r="K29">
        <v>1</v>
      </c>
      <c r="L29" s="3">
        <v>44575915</v>
      </c>
      <c r="M29" s="1">
        <v>23.91</v>
      </c>
    </row>
    <row r="30" spans="2:13">
      <c r="C30">
        <f>C29/23.91</f>
        <v>1</v>
      </c>
      <c r="D30">
        <f>D29/23.91</f>
        <v>0.55060644081974064</v>
      </c>
      <c r="E30">
        <f>E29/18.485</f>
        <v>1</v>
      </c>
      <c r="F30">
        <f>F29/18.485</f>
        <v>0.57825263727346499</v>
      </c>
      <c r="G30">
        <f>G29/17.239</f>
        <v>1</v>
      </c>
      <c r="H30">
        <f>H29/17.239</f>
        <v>0.95782818028887984</v>
      </c>
      <c r="K30">
        <v>2</v>
      </c>
      <c r="L30" s="3">
        <v>24543602</v>
      </c>
      <c r="M30" s="1">
        <v>13.164999999999999</v>
      </c>
    </row>
    <row r="31" spans="2:13">
      <c r="B31" t="s">
        <v>51</v>
      </c>
      <c r="C31">
        <f>C30/C38</f>
        <v>1</v>
      </c>
      <c r="D31">
        <f t="shared" ref="D31:H31" si="5">D30/D38</f>
        <v>0.66282789734801473</v>
      </c>
      <c r="E31">
        <f t="shared" si="5"/>
        <v>1</v>
      </c>
      <c r="F31">
        <f t="shared" si="5"/>
        <v>0.53495887973328093</v>
      </c>
      <c r="G31">
        <f t="shared" si="5"/>
        <v>1</v>
      </c>
      <c r="H31">
        <f t="shared" si="5"/>
        <v>0.80233147035316188</v>
      </c>
      <c r="K31">
        <v>3</v>
      </c>
      <c r="L31" s="3">
        <v>34462187</v>
      </c>
      <c r="M31" s="1">
        <v>18.484999999999999</v>
      </c>
    </row>
    <row r="32" spans="2:13">
      <c r="K32">
        <v>4</v>
      </c>
      <c r="L32" s="3">
        <v>19927744</v>
      </c>
      <c r="M32" s="1">
        <v>10.689</v>
      </c>
    </row>
    <row r="33" spans="1:13">
      <c r="B33" t="s">
        <v>51</v>
      </c>
      <c r="C33">
        <v>1</v>
      </c>
      <c r="D33">
        <v>0.66282789734801473</v>
      </c>
      <c r="K33">
        <v>5</v>
      </c>
      <c r="L33" s="3">
        <v>32139409</v>
      </c>
      <c r="M33" s="1">
        <v>17.239000000000001</v>
      </c>
    </row>
    <row r="34" spans="1:13">
      <c r="C34">
        <v>1</v>
      </c>
      <c r="D34">
        <v>0.53495887973328093</v>
      </c>
      <c r="K34">
        <v>6</v>
      </c>
      <c r="L34" s="3">
        <v>30783602</v>
      </c>
      <c r="M34" s="1">
        <v>16.512</v>
      </c>
    </row>
    <row r="35" spans="1:13">
      <c r="C35">
        <v>1</v>
      </c>
      <c r="D35">
        <v>0.80233147035316188</v>
      </c>
      <c r="L35" s="3"/>
      <c r="M35" s="1"/>
    </row>
    <row r="37" spans="1:13">
      <c r="B37" t="s">
        <v>3</v>
      </c>
      <c r="C37" s="1">
        <v>19.757000000000001</v>
      </c>
      <c r="D37" s="1">
        <v>16.411999999999999</v>
      </c>
      <c r="E37" s="1">
        <v>13.518000000000001</v>
      </c>
      <c r="F37" s="1">
        <v>14.612</v>
      </c>
      <c r="G37" s="1">
        <v>16.274000000000001</v>
      </c>
      <c r="H37" s="1">
        <v>19.428000000000001</v>
      </c>
      <c r="K37">
        <v>1</v>
      </c>
      <c r="L37" s="3">
        <v>40234652</v>
      </c>
      <c r="M37" s="1">
        <v>19.757000000000001</v>
      </c>
    </row>
    <row r="38" spans="1:13">
      <c r="C38">
        <f>C37/19.757</f>
        <v>1</v>
      </c>
      <c r="D38">
        <f>D37/19.757</f>
        <v>0.83069291896542985</v>
      </c>
      <c r="E38">
        <f>E37/13.518</f>
        <v>1</v>
      </c>
      <c r="F38">
        <f>F37/13.518</f>
        <v>1.0809291315283325</v>
      </c>
      <c r="G38">
        <f>G37/16.274</f>
        <v>1</v>
      </c>
      <c r="H38">
        <f>H37/16.274</f>
        <v>1.1938060710335505</v>
      </c>
      <c r="K38">
        <v>2</v>
      </c>
      <c r="L38" s="3">
        <v>33422238</v>
      </c>
      <c r="M38" s="1">
        <v>16.411999999999999</v>
      </c>
    </row>
    <row r="39" spans="1:13">
      <c r="K39">
        <v>3</v>
      </c>
      <c r="L39" s="3">
        <v>27529581</v>
      </c>
      <c r="M39" s="1">
        <v>13.518000000000001</v>
      </c>
    </row>
    <row r="40" spans="1:13">
      <c r="K40">
        <v>4</v>
      </c>
      <c r="L40" s="3">
        <v>29756631</v>
      </c>
      <c r="M40" s="1">
        <v>14.612</v>
      </c>
    </row>
    <row r="41" spans="1:13">
      <c r="K41">
        <v>5</v>
      </c>
      <c r="L41" s="3">
        <v>33141602</v>
      </c>
      <c r="M41" s="1">
        <v>16.274000000000001</v>
      </c>
    </row>
    <row r="42" spans="1:13">
      <c r="K42">
        <v>6</v>
      </c>
      <c r="L42" s="3">
        <v>39565865</v>
      </c>
      <c r="M42" s="1">
        <v>19.428000000000001</v>
      </c>
    </row>
    <row r="44" spans="1:13">
      <c r="A44" s="2"/>
      <c r="B44" s="2"/>
      <c r="C44" s="2"/>
      <c r="D44" s="2" t="s">
        <v>47</v>
      </c>
    </row>
    <row r="45" spans="1:13">
      <c r="A45" s="2"/>
      <c r="B45" s="2"/>
      <c r="C45" s="2" t="s">
        <v>48</v>
      </c>
      <c r="D45" s="2" t="s">
        <v>49</v>
      </c>
    </row>
    <row r="46" spans="1:13">
      <c r="A46" s="2"/>
      <c r="B46" s="2" t="s">
        <v>44</v>
      </c>
      <c r="C46" s="2">
        <v>1</v>
      </c>
      <c r="D46" s="2">
        <v>2.8131482912085484</v>
      </c>
    </row>
    <row r="47" spans="1:13">
      <c r="A47" s="2"/>
      <c r="B47" s="2"/>
      <c r="C47" s="2">
        <v>1</v>
      </c>
      <c r="D47" s="2">
        <v>2.9679982149661703</v>
      </c>
    </row>
    <row r="48" spans="1:13">
      <c r="A48" s="2"/>
      <c r="B48" s="2"/>
      <c r="C48" s="2">
        <v>1</v>
      </c>
      <c r="D48" s="2">
        <v>3.4441599768975699</v>
      </c>
    </row>
    <row r="49" spans="1:4">
      <c r="A49" s="2"/>
      <c r="B49" s="2"/>
      <c r="C49" s="2"/>
      <c r="D49" s="2"/>
    </row>
    <row r="50" spans="1:4">
      <c r="A50" s="2"/>
      <c r="B50" s="7" t="s">
        <v>42</v>
      </c>
      <c r="C50" s="2">
        <v>1</v>
      </c>
      <c r="D50" s="2">
        <v>1.2625790338726466</v>
      </c>
    </row>
    <row r="51" spans="1:4">
      <c r="A51" s="2"/>
      <c r="B51" s="2"/>
      <c r="C51" s="2">
        <v>1</v>
      </c>
      <c r="D51" s="2">
        <v>0.64794777395722902</v>
      </c>
    </row>
    <row r="52" spans="1:4">
      <c r="A52" s="2"/>
      <c r="B52" s="2"/>
      <c r="C52" s="2">
        <v>1</v>
      </c>
      <c r="D52" s="2">
        <v>0.77748232659717376</v>
      </c>
    </row>
    <row r="53" spans="1:4">
      <c r="A53" s="2"/>
      <c r="B53" s="2"/>
      <c r="C53" s="2"/>
      <c r="D53" s="2"/>
    </row>
    <row r="54" spans="1:4">
      <c r="A54" s="2"/>
      <c r="B54" s="2" t="s">
        <v>51</v>
      </c>
      <c r="C54" s="2">
        <v>1</v>
      </c>
      <c r="D54" s="2">
        <v>0.66282789734801473</v>
      </c>
    </row>
    <row r="55" spans="1:4">
      <c r="A55" s="2"/>
      <c r="B55" s="2"/>
      <c r="C55" s="2">
        <v>1</v>
      </c>
      <c r="D55" s="2">
        <v>0.53495887973328093</v>
      </c>
    </row>
    <row r="56" spans="1:4">
      <c r="A56" s="2"/>
      <c r="B56" s="2"/>
      <c r="C56" s="2">
        <v>1</v>
      </c>
      <c r="D56" s="2">
        <v>0.80233147035316188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9AE1-611B-0147-87A4-FDF0B30B70E1}">
  <dimension ref="A2:I35"/>
  <sheetViews>
    <sheetView tabSelected="1" topLeftCell="A13" workbookViewId="0">
      <selection activeCell="L46" sqref="L46"/>
    </sheetView>
  </sheetViews>
  <sheetFormatPr baseColWidth="10" defaultRowHeight="16"/>
  <cols>
    <col min="3" max="3" width="12.83203125" customWidth="1"/>
  </cols>
  <sheetData>
    <row r="2" spans="2:9">
      <c r="D2" t="s">
        <v>52</v>
      </c>
      <c r="E2" t="s">
        <v>53</v>
      </c>
      <c r="H2" t="s">
        <v>54</v>
      </c>
      <c r="I2" t="s">
        <v>38</v>
      </c>
    </row>
    <row r="3" spans="2:9">
      <c r="B3" t="s">
        <v>55</v>
      </c>
      <c r="C3" t="s">
        <v>39</v>
      </c>
      <c r="D3" s="1">
        <v>40.247</v>
      </c>
      <c r="E3" s="1">
        <v>59.753</v>
      </c>
      <c r="G3">
        <v>1</v>
      </c>
      <c r="H3" s="3">
        <v>39563513</v>
      </c>
      <c r="I3" s="1">
        <v>40.247</v>
      </c>
    </row>
    <row r="4" spans="2:9">
      <c r="D4">
        <f>D3/40.247</f>
        <v>1</v>
      </c>
      <c r="E4">
        <f>E3/40.247</f>
        <v>1.4846572415335304</v>
      </c>
      <c r="G4">
        <v>2</v>
      </c>
      <c r="H4" s="3">
        <v>58737442</v>
      </c>
      <c r="I4" s="1">
        <v>59.753</v>
      </c>
    </row>
    <row r="5" spans="2:9">
      <c r="C5" t="s">
        <v>56</v>
      </c>
      <c r="D5">
        <f>D4/D9</f>
        <v>1</v>
      </c>
      <c r="E5">
        <f>E4/E9</f>
        <v>1.2948190133265844</v>
      </c>
      <c r="H5" s="3"/>
      <c r="I5" s="1"/>
    </row>
    <row r="8" spans="2:9">
      <c r="C8" t="s">
        <v>57</v>
      </c>
      <c r="D8" s="1">
        <v>46.585000000000001</v>
      </c>
      <c r="E8" s="1">
        <v>53.414999999999999</v>
      </c>
      <c r="G8">
        <v>1</v>
      </c>
      <c r="H8" s="3">
        <v>34802449</v>
      </c>
      <c r="I8" s="1">
        <v>46.585000000000001</v>
      </c>
    </row>
    <row r="9" spans="2:9">
      <c r="D9">
        <f>D8/46.585</f>
        <v>1</v>
      </c>
      <c r="E9">
        <f>E8/46.585</f>
        <v>1.1466137168616508</v>
      </c>
      <c r="G9">
        <v>2</v>
      </c>
      <c r="H9" s="3">
        <v>39904467</v>
      </c>
      <c r="I9" s="1">
        <v>53.414999999999999</v>
      </c>
    </row>
    <row r="13" spans="2:9">
      <c r="B13" t="s">
        <v>58</v>
      </c>
      <c r="C13" t="s">
        <v>39</v>
      </c>
      <c r="D13" s="1">
        <v>42.362000000000002</v>
      </c>
      <c r="E13" s="1">
        <v>57.637999999999998</v>
      </c>
      <c r="G13">
        <v>1</v>
      </c>
      <c r="H13" s="3">
        <v>37509957</v>
      </c>
      <c r="I13" s="1">
        <v>42.362000000000002</v>
      </c>
    </row>
    <row r="14" spans="2:9">
      <c r="D14">
        <f>D13/42.362</f>
        <v>1</v>
      </c>
      <c r="E14">
        <f>E13/42.362</f>
        <v>1.3606062036731033</v>
      </c>
      <c r="G14">
        <v>2</v>
      </c>
      <c r="H14" s="3">
        <v>51037271</v>
      </c>
      <c r="I14" s="1">
        <v>57.637999999999998</v>
      </c>
    </row>
    <row r="15" spans="2:9">
      <c r="C15" t="s">
        <v>56</v>
      </c>
      <c r="D15">
        <f>D14/D19</f>
        <v>1</v>
      </c>
      <c r="E15">
        <f>E14/E19</f>
        <v>1.7654275784592421</v>
      </c>
    </row>
    <row r="18" spans="1:9">
      <c r="C18" t="s">
        <v>57</v>
      </c>
      <c r="D18" s="1">
        <v>56.475000000000001</v>
      </c>
      <c r="E18" s="1">
        <v>43.524999999999999</v>
      </c>
      <c r="G18">
        <v>1</v>
      </c>
      <c r="H18" s="3">
        <v>25891333</v>
      </c>
      <c r="I18" s="1">
        <v>56.475000000000001</v>
      </c>
    </row>
    <row r="19" spans="1:9">
      <c r="D19">
        <f>D18/56.475</f>
        <v>1</v>
      </c>
      <c r="E19">
        <f>E18/56.475</f>
        <v>0.7706949977866312</v>
      </c>
      <c r="G19">
        <v>2</v>
      </c>
      <c r="H19" s="3">
        <v>19954718</v>
      </c>
      <c r="I19" s="1">
        <v>43.524999999999999</v>
      </c>
    </row>
    <row r="23" spans="1:9">
      <c r="B23" s="6" t="s">
        <v>59</v>
      </c>
      <c r="C23" t="s">
        <v>39</v>
      </c>
      <c r="D23" s="1">
        <v>44.942999999999998</v>
      </c>
      <c r="E23" s="1">
        <v>55.057000000000002</v>
      </c>
      <c r="G23">
        <v>1</v>
      </c>
      <c r="H23" s="3">
        <v>52411655</v>
      </c>
      <c r="I23" s="1">
        <v>44.942999999999998</v>
      </c>
    </row>
    <row r="24" spans="1:9">
      <c r="D24">
        <f>D23/44.943</f>
        <v>1</v>
      </c>
      <c r="E24">
        <f>E23/44.943</f>
        <v>1.2250406069910778</v>
      </c>
      <c r="G24">
        <v>2</v>
      </c>
      <c r="H24" s="3">
        <v>64205848</v>
      </c>
      <c r="I24" s="1">
        <v>55.057000000000002</v>
      </c>
    </row>
    <row r="25" spans="1:9">
      <c r="C25" t="s">
        <v>56</v>
      </c>
      <c r="D25">
        <f>D24/D29</f>
        <v>1</v>
      </c>
      <c r="E25">
        <f>E24/E29</f>
        <v>1.313377559173609</v>
      </c>
    </row>
    <row r="28" spans="1:9">
      <c r="C28" t="s">
        <v>57</v>
      </c>
      <c r="D28" s="1">
        <v>51.74</v>
      </c>
      <c r="E28" s="1">
        <v>48.26</v>
      </c>
      <c r="G28">
        <v>1</v>
      </c>
      <c r="H28" s="3">
        <v>45416969</v>
      </c>
      <c r="I28" s="1">
        <v>51.74</v>
      </c>
    </row>
    <row r="29" spans="1:9">
      <c r="D29">
        <f>D28/51.74</f>
        <v>1</v>
      </c>
      <c r="E29">
        <f>E28/51.74</f>
        <v>0.93274062620796283</v>
      </c>
      <c r="G29">
        <v>2</v>
      </c>
      <c r="H29" s="3">
        <v>42362798</v>
      </c>
      <c r="I29" s="1">
        <v>48.26</v>
      </c>
    </row>
    <row r="32" spans="1:9">
      <c r="A32" s="2"/>
      <c r="B32" s="2"/>
      <c r="C32" s="2"/>
      <c r="D32" s="2" t="s">
        <v>52</v>
      </c>
      <c r="E32" s="2" t="s">
        <v>53</v>
      </c>
    </row>
    <row r="33" spans="1:5">
      <c r="A33" s="2"/>
      <c r="B33" s="2"/>
      <c r="C33" s="2" t="s">
        <v>56</v>
      </c>
      <c r="D33" s="2">
        <v>1</v>
      </c>
      <c r="E33" s="2">
        <v>1.2948190133265844</v>
      </c>
    </row>
    <row r="34" spans="1:5">
      <c r="A34" s="2"/>
      <c r="B34" s="2"/>
      <c r="C34" s="2"/>
      <c r="D34" s="2">
        <v>1</v>
      </c>
      <c r="E34" s="2">
        <v>1.7654275784592421</v>
      </c>
    </row>
    <row r="35" spans="1:5">
      <c r="A35" s="2"/>
      <c r="B35" s="2"/>
      <c r="C35" s="2"/>
      <c r="D35" s="2">
        <v>1</v>
      </c>
      <c r="E35" s="2">
        <v>1.313377559173609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3A</vt:lpstr>
      <vt:lpstr>Figure 3B</vt:lpstr>
      <vt:lpstr>Figure 3C</vt:lpstr>
      <vt:lpstr>Figure 3D</vt:lpstr>
      <vt:lpstr>Figure 3E</vt:lpstr>
      <vt:lpstr>Figure 3F</vt:lpstr>
      <vt:lpstr>Figure 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2019-03-02T13:15:51Z</dcterms:created>
  <dcterms:modified xsi:type="dcterms:W3CDTF">2019-09-17T14:42:05Z</dcterms:modified>
</cp:coreProperties>
</file>