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8000" yWindow="64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1" l="1"/>
  <c r="H12" i="1"/>
  <c r="I12" i="1"/>
  <c r="D13" i="1"/>
  <c r="H13" i="1"/>
  <c r="I13" i="1"/>
  <c r="D14" i="1"/>
  <c r="H14" i="1"/>
  <c r="I14" i="1"/>
  <c r="K14" i="1"/>
  <c r="D15" i="1"/>
  <c r="H15" i="1"/>
  <c r="I15" i="1"/>
  <c r="D16" i="1"/>
  <c r="H16" i="1"/>
  <c r="I16" i="1"/>
  <c r="D17" i="1"/>
  <c r="H17" i="1"/>
  <c r="I17" i="1"/>
  <c r="D18" i="1"/>
  <c r="H18" i="1"/>
  <c r="I18" i="1"/>
  <c r="K18" i="1"/>
  <c r="D19" i="1"/>
  <c r="D20" i="1"/>
  <c r="G19" i="1"/>
  <c r="H19" i="1"/>
  <c r="I19" i="1"/>
  <c r="H20" i="1"/>
  <c r="I20" i="1"/>
  <c r="K20" i="1"/>
  <c r="D21" i="1"/>
  <c r="H21" i="1"/>
  <c r="I21" i="1"/>
  <c r="D22" i="1"/>
  <c r="H22" i="1"/>
  <c r="I22" i="1"/>
  <c r="D23" i="1"/>
  <c r="H23" i="1"/>
  <c r="I23" i="1"/>
  <c r="K23" i="1"/>
  <c r="D27" i="1"/>
  <c r="H27" i="1"/>
  <c r="I27" i="1"/>
  <c r="D28" i="1"/>
  <c r="H28" i="1"/>
  <c r="I28" i="1"/>
  <c r="D29" i="1"/>
  <c r="H29" i="1"/>
  <c r="I29" i="1"/>
  <c r="K29" i="1"/>
  <c r="D33" i="1"/>
  <c r="H33" i="1"/>
  <c r="I33" i="1"/>
  <c r="D34" i="1"/>
  <c r="H34" i="1"/>
  <c r="I34" i="1"/>
  <c r="D35" i="1"/>
  <c r="H35" i="1"/>
  <c r="I35" i="1"/>
  <c r="K35" i="1"/>
  <c r="F15" i="1"/>
  <c r="D32" i="1"/>
  <c r="H32" i="1"/>
  <c r="I32" i="1"/>
  <c r="G33" i="1"/>
  <c r="D31" i="1"/>
  <c r="H31" i="1"/>
  <c r="I31" i="1"/>
  <c r="D30" i="1"/>
  <c r="H30" i="1"/>
  <c r="I30" i="1"/>
  <c r="K32" i="1"/>
  <c r="E12" i="1"/>
  <c r="E9" i="1"/>
  <c r="E6" i="1"/>
  <c r="F9" i="1"/>
  <c r="F24" i="1"/>
  <c r="E24" i="1"/>
  <c r="D25" i="1"/>
  <c r="H25" i="1"/>
  <c r="D26" i="1"/>
  <c r="H26" i="1"/>
  <c r="D24" i="1"/>
  <c r="F12" i="1"/>
  <c r="E27" i="1"/>
  <c r="E30" i="1"/>
  <c r="E33" i="1"/>
  <c r="E21" i="1"/>
  <c r="E15" i="1"/>
  <c r="F19" i="1"/>
  <c r="F6" i="1"/>
  <c r="F21" i="1"/>
  <c r="E19" i="1"/>
  <c r="F27" i="1"/>
  <c r="F33" i="1"/>
  <c r="F30" i="1"/>
  <c r="G12" i="1"/>
  <c r="G15" i="1"/>
  <c r="H24" i="1"/>
  <c r="I24" i="1"/>
  <c r="J22" i="1"/>
  <c r="G21" i="1"/>
  <c r="J14" i="1"/>
  <c r="G24" i="1"/>
  <c r="G30" i="1"/>
  <c r="I25" i="1"/>
  <c r="K26" i="1"/>
  <c r="J32" i="1"/>
  <c r="J18" i="1"/>
  <c r="J35" i="1"/>
  <c r="G27" i="1"/>
  <c r="J26" i="1"/>
  <c r="J29" i="1"/>
  <c r="J20" i="1"/>
</calcChain>
</file>

<file path=xl/sharedStrings.xml><?xml version="1.0" encoding="utf-8"?>
<sst xmlns="http://schemas.openxmlformats.org/spreadsheetml/2006/main" count="88" uniqueCount="21">
  <si>
    <t/>
  </si>
  <si>
    <t>Sample Name</t>
  </si>
  <si>
    <t>Target Name</t>
  </si>
  <si>
    <t>Cт</t>
  </si>
  <si>
    <t>Cт SD</t>
  </si>
  <si>
    <t>ΔCт Mean</t>
  </si>
  <si>
    <t>WT</t>
  </si>
  <si>
    <t>SOD1</t>
  </si>
  <si>
    <t>MUT</t>
  </si>
  <si>
    <t>SOD2</t>
  </si>
  <si>
    <t>CAT</t>
  </si>
  <si>
    <t>GpX</t>
  </si>
  <si>
    <t>B-actin</t>
  </si>
  <si>
    <t>RQ (fold change)</t>
  </si>
  <si>
    <t>ΔΔCт (ΔCт target gene- mean ΔCт WT target gene)</t>
  </si>
  <si>
    <t>ΔCт (target gene-Bactin)</t>
  </si>
  <si>
    <t>mean RQ</t>
  </si>
  <si>
    <t>Cт Mean</t>
  </si>
  <si>
    <t>SEM</t>
  </si>
  <si>
    <r>
      <rPr>
        <i/>
        <sz val="10"/>
        <rFont val="Arial"/>
        <family val="2"/>
      </rPr>
      <t xml:space="preserve">p </t>
    </r>
    <r>
      <rPr>
        <sz val="10"/>
        <rFont val="Arial"/>
      </rPr>
      <t xml:space="preserve">value by </t>
    </r>
    <r>
      <rPr>
        <i/>
        <sz val="10"/>
        <rFont val="Arial"/>
        <family val="2"/>
      </rPr>
      <t xml:space="preserve">t </t>
    </r>
    <r>
      <rPr>
        <sz val="10"/>
        <rFont val="Arial"/>
      </rPr>
      <t>test</t>
    </r>
  </si>
  <si>
    <r>
      <t xml:space="preserve">Figure 7A: quantification of antioxidant transcript expression in wild type and </t>
    </r>
    <r>
      <rPr>
        <b/>
        <i/>
        <sz val="14"/>
        <rFont val="Arial"/>
        <family val="2"/>
      </rPr>
      <t xml:space="preserve">pappaa </t>
    </r>
    <r>
      <rPr>
        <b/>
        <sz val="14"/>
        <rFont val="Arial"/>
        <family val="2"/>
      </rPr>
      <t xml:space="preserve">mutant hair cells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</si>
</sst>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0.0000"/>
  </numFmts>
  <fonts count="16" x14ac:knownFonts="1">
    <font>
      <sz val="10"/>
      <name val="Arial"/>
    </font>
    <font>
      <sz val="10"/>
      <name val="Arial"/>
    </font>
    <font>
      <sz val="10"/>
      <name val="Arial"/>
    </font>
    <font>
      <strike/>
      <sz val="10"/>
      <name val="Arial"/>
      <family val="2"/>
    </font>
    <font>
      <sz val="10"/>
      <name val="Arial"/>
    </font>
    <font>
      <b/>
      <sz val="16"/>
      <name val="Arial"/>
      <family val="2"/>
    </font>
    <font>
      <sz val="10"/>
      <name val="Arial"/>
    </font>
    <font>
      <sz val="12"/>
      <name val="Arial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trike/>
      <sz val="10"/>
      <color rgb="FFFF000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B2B2B2"/>
      </left>
      <right style="thin">
        <color rgb="FFB2B2B2"/>
      </right>
      <top style="medium">
        <color auto="1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 style="thin">
        <color rgb="FFB2B2B2"/>
      </right>
      <top style="medium">
        <color auto="1"/>
      </top>
      <bottom style="thin">
        <color rgb="FFB2B2B2"/>
      </bottom>
      <diagonal/>
    </border>
    <border>
      <left style="thin">
        <color rgb="FFB2B2B2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thin">
        <color rgb="FFB2B2B2"/>
      </right>
      <top style="thin">
        <color rgb="FFB2B2B2"/>
      </top>
      <bottom style="medium">
        <color auto="1"/>
      </bottom>
      <diagonal/>
    </border>
    <border>
      <left style="thin">
        <color rgb="FFB2B2B2"/>
      </left>
      <right style="medium">
        <color auto="1"/>
      </right>
      <top style="thin">
        <color rgb="FFB2B2B2"/>
      </top>
      <bottom style="medium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8" fillId="3" borderId="0" xfId="0" applyFont="1" applyFill="1"/>
    <xf numFmtId="0" fontId="8" fillId="3" borderId="8" xfId="0" applyFont="1" applyFill="1" applyBorder="1"/>
    <xf numFmtId="0" fontId="9" fillId="0" borderId="0" xfId="0" applyFont="1"/>
    <xf numFmtId="0" fontId="5" fillId="0" borderId="0" xfId="0" applyFont="1"/>
    <xf numFmtId="0" fontId="2" fillId="0" borderId="0" xfId="0" applyFont="1"/>
    <xf numFmtId="164" fontId="6" fillId="4" borderId="9" xfId="1" applyNumberFormat="1" applyFont="1" applyFill="1" applyBorder="1" applyAlignment="1">
      <alignment horizontal="center"/>
    </xf>
    <xf numFmtId="164" fontId="6" fillId="4" borderId="7" xfId="1" applyNumberFormat="1" applyFont="1" applyFill="1" applyBorder="1" applyAlignment="1">
      <alignment horizontal="center"/>
    </xf>
    <xf numFmtId="164" fontId="6" fillId="2" borderId="7" xfId="1" applyNumberFormat="1" applyFont="1" applyFill="1" applyBorder="1" applyAlignment="1">
      <alignment horizontal="center"/>
    </xf>
    <xf numFmtId="164" fontId="6" fillId="2" borderId="0" xfId="1" applyNumberFormat="1" applyFont="1" applyFill="1" applyAlignment="1">
      <alignment horizontal="center"/>
    </xf>
    <xf numFmtId="164" fontId="6" fillId="2" borderId="10" xfId="1" applyNumberFormat="1" applyFont="1" applyFill="1" applyBorder="1" applyAlignment="1">
      <alignment horizontal="center"/>
    </xf>
    <xf numFmtId="164" fontId="3" fillId="4" borderId="7" xfId="1" applyNumberFormat="1" applyFont="1" applyFill="1" applyBorder="1" applyAlignment="1">
      <alignment horizontal="center"/>
    </xf>
    <xf numFmtId="164" fontId="6" fillId="4" borderId="1" xfId="1" applyNumberFormat="1" applyFont="1" applyFill="1" applyBorder="1" applyAlignment="1">
      <alignment horizontal="center"/>
    </xf>
    <xf numFmtId="164" fontId="4" fillId="2" borderId="0" xfId="1" applyNumberFormat="1" applyFont="1" applyFill="1" applyAlignment="1">
      <alignment horizontal="center"/>
    </xf>
    <xf numFmtId="164" fontId="10" fillId="4" borderId="7" xfId="1" applyNumberFormat="1" applyFont="1" applyFill="1" applyBorder="1" applyAlignment="1">
      <alignment horizontal="center"/>
    </xf>
    <xf numFmtId="165" fontId="6" fillId="4" borderId="11" xfId="1" applyNumberFormat="1" applyFont="1" applyFill="1" applyBorder="1" applyAlignment="1">
      <alignment horizontal="center"/>
    </xf>
    <xf numFmtId="165" fontId="6" fillId="4" borderId="9" xfId="1" applyNumberFormat="1" applyFont="1" applyFill="1" applyBorder="1" applyAlignment="1">
      <alignment horizontal="center"/>
    </xf>
    <xf numFmtId="165" fontId="6" fillId="4" borderId="1" xfId="1" applyNumberFormat="1" applyFont="1" applyFill="1" applyBorder="1" applyAlignment="1">
      <alignment horizontal="center"/>
    </xf>
    <xf numFmtId="165" fontId="6" fillId="4" borderId="12" xfId="1" applyNumberFormat="1" applyFont="1" applyFill="1" applyBorder="1" applyAlignment="1">
      <alignment horizontal="center"/>
    </xf>
    <xf numFmtId="165" fontId="6" fillId="4" borderId="13" xfId="1" applyNumberFormat="1" applyFont="1" applyFill="1" applyBorder="1" applyAlignment="1">
      <alignment horizontal="center"/>
    </xf>
    <xf numFmtId="165" fontId="6" fillId="4" borderId="7" xfId="1" applyNumberFormat="1" applyFont="1" applyFill="1" applyBorder="1" applyAlignment="1">
      <alignment horizontal="center"/>
    </xf>
    <xf numFmtId="165" fontId="6" fillId="4" borderId="0" xfId="1" applyNumberFormat="1" applyFont="1" applyFill="1" applyAlignment="1">
      <alignment horizontal="center"/>
    </xf>
    <xf numFmtId="165" fontId="6" fillId="4" borderId="14" xfId="1" applyNumberFormat="1" applyFont="1" applyFill="1" applyBorder="1" applyAlignment="1">
      <alignment horizontal="center"/>
    </xf>
    <xf numFmtId="165" fontId="6" fillId="2" borderId="13" xfId="1" applyNumberFormat="1" applyFont="1" applyFill="1" applyBorder="1" applyAlignment="1">
      <alignment horizontal="center"/>
    </xf>
    <xf numFmtId="165" fontId="6" fillId="2" borderId="7" xfId="1" applyNumberFormat="1" applyFont="1" applyFill="1" applyBorder="1" applyAlignment="1">
      <alignment horizontal="center"/>
    </xf>
    <xf numFmtId="165" fontId="6" fillId="2" borderId="0" xfId="1" applyNumberFormat="1" applyFont="1" applyFill="1" applyAlignment="1">
      <alignment horizontal="center"/>
    </xf>
    <xf numFmtId="165" fontId="6" fillId="2" borderId="14" xfId="1" applyNumberFormat="1" applyFont="1" applyFill="1" applyBorder="1" applyAlignment="1">
      <alignment horizontal="center"/>
    </xf>
    <xf numFmtId="165" fontId="6" fillId="2" borderId="15" xfId="1" applyNumberFormat="1" applyFont="1" applyFill="1" applyBorder="1" applyAlignment="1">
      <alignment horizontal="center"/>
    </xf>
    <xf numFmtId="165" fontId="6" fillId="2" borderId="10" xfId="1" applyNumberFormat="1" applyFont="1" applyFill="1" applyBorder="1" applyAlignment="1">
      <alignment horizontal="center"/>
    </xf>
    <xf numFmtId="165" fontId="6" fillId="2" borderId="2" xfId="1" applyNumberFormat="1" applyFont="1" applyFill="1" applyBorder="1" applyAlignment="1">
      <alignment horizontal="center"/>
    </xf>
    <xf numFmtId="165" fontId="6" fillId="2" borderId="16" xfId="1" applyNumberFormat="1" applyFont="1" applyFill="1" applyBorder="1" applyAlignment="1">
      <alignment horizontal="center"/>
    </xf>
    <xf numFmtId="43" fontId="6" fillId="4" borderId="0" xfId="1" applyFont="1" applyFill="1" applyAlignment="1">
      <alignment horizontal="center"/>
    </xf>
    <xf numFmtId="43" fontId="6" fillId="2" borderId="0" xfId="1" applyFont="1" applyFill="1" applyAlignment="1">
      <alignment horizontal="center"/>
    </xf>
    <xf numFmtId="43" fontId="6" fillId="2" borderId="2" xfId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43" fontId="6" fillId="4" borderId="1" xfId="1" applyFont="1" applyFill="1" applyBorder="1" applyAlignment="1">
      <alignment horizontal="center"/>
    </xf>
    <xf numFmtId="165" fontId="9" fillId="4" borderId="12" xfId="1" applyNumberFormat="1" applyFont="1" applyFill="1" applyBorder="1" applyAlignment="1">
      <alignment horizontal="center"/>
    </xf>
    <xf numFmtId="165" fontId="2" fillId="4" borderId="13" xfId="1" applyNumberFormat="1" applyFont="1" applyFill="1" applyBorder="1" applyAlignment="1">
      <alignment horizontal="center"/>
    </xf>
    <xf numFmtId="165" fontId="11" fillId="4" borderId="14" xfId="1" applyNumberFormat="1" applyFont="1" applyFill="1" applyBorder="1" applyAlignment="1">
      <alignment horizontal="center"/>
    </xf>
    <xf numFmtId="165" fontId="6" fillId="2" borderId="3" xfId="1" applyNumberFormat="1" applyFont="1" applyFill="1" applyBorder="1" applyAlignment="1">
      <alignment horizontal="center"/>
    </xf>
    <xf numFmtId="165" fontId="9" fillId="2" borderId="14" xfId="1" applyNumberFormat="1" applyFont="1" applyFill="1" applyBorder="1" applyAlignment="1">
      <alignment horizontal="center"/>
    </xf>
    <xf numFmtId="165" fontId="6" fillId="2" borderId="4" xfId="1" applyNumberFormat="1" applyFont="1" applyFill="1" applyBorder="1" applyAlignment="1">
      <alignment horizontal="center"/>
    </xf>
    <xf numFmtId="165" fontId="6" fillId="4" borderId="5" xfId="1" applyNumberFormat="1" applyFont="1" applyFill="1" applyBorder="1" applyAlignment="1">
      <alignment horizontal="center"/>
    </xf>
    <xf numFmtId="165" fontId="9" fillId="4" borderId="6" xfId="1" applyNumberFormat="1" applyFont="1" applyFill="1" applyBorder="1" applyAlignment="1">
      <alignment horizontal="center"/>
    </xf>
    <xf numFmtId="165" fontId="6" fillId="4" borderId="3" xfId="1" applyNumberFormat="1" applyFont="1" applyFill="1" applyBorder="1" applyAlignment="1">
      <alignment horizontal="center"/>
    </xf>
    <xf numFmtId="165" fontId="9" fillId="4" borderId="14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4" fontId="6" fillId="4" borderId="9" xfId="1" applyNumberFormat="1" applyFont="1" applyFill="1" applyBorder="1" applyAlignment="1">
      <alignment horizontal="center" vertical="center"/>
    </xf>
    <xf numFmtId="164" fontId="6" fillId="4" borderId="7" xfId="1" applyNumberFormat="1" applyFont="1" applyFill="1" applyBorder="1" applyAlignment="1">
      <alignment horizontal="center" vertical="center"/>
    </xf>
    <xf numFmtId="164" fontId="6" fillId="2" borderId="7" xfId="1" applyNumberFormat="1" applyFont="1" applyFill="1" applyBorder="1" applyAlignment="1">
      <alignment horizontal="center" vertical="center"/>
    </xf>
    <xf numFmtId="164" fontId="6" fillId="2" borderId="10" xfId="1" applyNumberFormat="1" applyFont="1" applyFill="1" applyBorder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164" fontId="6" fillId="4" borderId="1" xfId="1" applyNumberFormat="1" applyFont="1" applyFill="1" applyBorder="1" applyAlignment="1">
      <alignment horizontal="center" vertical="center"/>
    </xf>
    <xf numFmtId="0" fontId="7" fillId="0" borderId="0" xfId="0" applyFont="1"/>
    <xf numFmtId="0" fontId="13" fillId="0" borderId="0" xfId="0" applyFont="1"/>
    <xf numFmtId="0" fontId="14" fillId="0" borderId="0" xfId="0" applyFont="1"/>
    <xf numFmtId="43" fontId="6" fillId="2" borderId="0" xfId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(* #,##0.0000_);_(* \(#,##0.0000\);_(* &quot;-&quot;??_);_(@_)"/>
      <fill>
        <patternFill patternType="solid">
          <fgColor indexed="64"/>
          <bgColor rgb="FFFFFFCC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35" formatCode="_(* #,##0.00_);_(* \(#,##0.00\);_(* &quot;-&quot;??_);_(@_)"/>
      <fill>
        <patternFill patternType="solid">
          <fgColor indexed="64"/>
          <bgColor rgb="FFFFFFCC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65" formatCode="_(* #,##0.0000_);_(* \(#,##0.0000\);_(* &quot;-&quot;??_);_(@_)"/>
      <fill>
        <patternFill patternType="solid">
          <fgColor indexed="64"/>
          <bgColor rgb="FFFFFFCC"/>
        </patternFill>
      </fill>
      <alignment horizontal="center" vertical="bottom" textRotation="0" wrapText="0" indent="0" justifyLastLine="0" shrinkToFit="0" readingOrder="0"/>
    </dxf>
    <dxf>
      <numFmt numFmtId="164" formatCode="_(* #,##0.000_);_(* \(#,##0.000\);_(* &quot;-&quot;??_);_(@_)"/>
      <alignment horizontal="center" vertical="bottom" textRotation="0" wrapText="0" indent="0" justifyLastLine="0" shrinkToFit="0" readingOrder="0"/>
    </dxf>
    <dxf>
      <numFmt numFmtId="164" formatCode="_(* #,##0.000_);_(* \(#,##0.000\);_(* &quot;-&quot;??_);_(@_)"/>
      <alignment horizontal="center" vertical="bottom" textRotation="0" wrapText="0" indent="0" justifyLastLine="0" shrinkToFit="0" readingOrder="0"/>
    </dxf>
    <dxf>
      <numFmt numFmtId="164" formatCode="_(* #,##0.000_);_(* \(#,##0.000\);_(* &quot;-&quot;??_);_(@_)"/>
      <alignment horizontal="center" vertical="bottom" textRotation="0" wrapText="0" indent="0" justifyLastLine="0" shrinkToFit="0" readingOrder="0"/>
    </dxf>
    <dxf>
      <numFmt numFmtId="164" formatCode="_(* #,##0.000_);_(* \(#,##0.000\);_(* &quot;-&quot;??_);_(@_)"/>
      <alignment horizontal="center" vertical="bottom" textRotation="0" wrapText="0" indent="0" justifyLastLine="0" shrinkToFit="0" readingOrder="0"/>
    </dxf>
    <dxf>
      <numFmt numFmtId="164" formatCode="_(* #,##0.000_);_(* \(#,##0.000\);_(* &quot;-&quot;??_);_(@_)"/>
      <alignment horizontal="center" vertical="bottom" textRotation="0" wrapText="0" indent="0" justifyLastLine="0" shrinkToFit="0" readingOrder="0"/>
    </dxf>
    <dxf>
      <numFmt numFmtId="164" formatCode="_(* #,##0.000_);_(* \(#,##0.000\);_(* &quot;-&quot;??_);_(@_)"/>
      <alignment horizontal="center" vertical="bottom" textRotation="0" wrapText="0" indent="0" justifyLastLine="0" shrinkToFit="0" readingOrder="0"/>
    </dxf>
    <dxf>
      <numFmt numFmtId="164" formatCode="_(* #,##0.000_);_(* \(#,##0.000\);_(* &quot;-&quot;??_);_(@_)"/>
      <alignment horizontal="center" vertical="bottom" textRotation="0" wrapText="0" indent="0" justifyLastLine="0" shrinkToFit="0" readingOrder="0"/>
    </dxf>
    <dxf>
      <numFmt numFmtId="165" formatCode="_(* #,##0.0000_);_(* \(#,##0.0000\);_(* &quot;-&quot;??_);_(@_)"/>
      <alignment horizontal="center" vertical="bottom" textRotation="0" wrapText="0" indent="0" justifyLastLine="0" shrinkToFit="0" readingOrder="0"/>
    </dxf>
    <dxf>
      <numFmt numFmtId="165" formatCode="_(* #,##0.0000_);_(* \(#,##0.0000\);_(* &quot;-&quot;??_);_(@_)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5:L35" totalsRowShown="0" dataDxfId="12">
  <autoFilter ref="A5:L35"/>
  <sortState ref="A6:I36">
    <sortCondition ref="B5:B36"/>
  </sortState>
  <tableColumns count="12">
    <tableColumn id="1" name="Sample Name" dataDxfId="11" dataCellStyle="Comma"/>
    <tableColumn id="2" name="Target Name" dataDxfId="10" dataCellStyle="Comma"/>
    <tableColumn id="3" name="Cт" dataDxfId="9" dataCellStyle="Comma"/>
    <tableColumn id="4" name="ΔCт (target gene-Bactin)" dataDxfId="8" dataCellStyle="Comma"/>
    <tableColumn id="5" name="Cт Mean" dataDxfId="7" dataCellStyle="Comma"/>
    <tableColumn id="6" name="Cт SD" dataDxfId="6" dataCellStyle="Comma"/>
    <tableColumn id="7" name="ΔCт Mean" dataDxfId="5" dataCellStyle="Comma"/>
    <tableColumn id="8" name="ΔΔCт (ΔCт target gene- mean ΔCт WT target gene)" dataDxfId="4" dataCellStyle="Comma"/>
    <tableColumn id="9" name="RQ (fold change)" dataDxfId="3" dataCellStyle="Comma"/>
    <tableColumn id="12" name="mean RQ" dataDxfId="2" dataCellStyle="Comma"/>
    <tableColumn id="17" name="SEM" dataDxfId="1" dataCellStyle="Comma"/>
    <tableColumn id="10" name="p value by t test" dataDxfId="0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tabSelected="1" workbookViewId="0">
      <selection activeCell="E45" sqref="E45"/>
    </sheetView>
  </sheetViews>
  <sheetFormatPr baseColWidth="10" defaultColWidth="8.83203125" defaultRowHeight="12" x14ac:dyDescent="0"/>
  <cols>
    <col min="1" max="1" width="8" customWidth="1"/>
    <col min="2" max="2" width="7.5" customWidth="1"/>
    <col min="3" max="3" width="7.6640625" bestFit="1" customWidth="1"/>
    <col min="4" max="4" width="25.5" bestFit="1" customWidth="1"/>
    <col min="5" max="5" width="11" customWidth="1"/>
    <col min="6" max="7" width="11.1640625" customWidth="1"/>
    <col min="8" max="8" width="50.33203125" bestFit="1" customWidth="1"/>
    <col min="9" max="9" width="18.5" bestFit="1" customWidth="1"/>
    <col min="10" max="10" width="11.6640625" bestFit="1" customWidth="1"/>
    <col min="11" max="11" width="7.33203125" bestFit="1" customWidth="1"/>
    <col min="12" max="12" width="20.83203125" customWidth="1"/>
  </cols>
  <sheetData>
    <row r="1" spans="1:12" ht="17">
      <c r="A1" s="57" t="s">
        <v>20</v>
      </c>
      <c r="E1" s="6"/>
    </row>
    <row r="2" spans="1:12">
      <c r="A2" s="1"/>
      <c r="E2" s="1"/>
      <c r="F2" s="1"/>
      <c r="G2" s="1"/>
    </row>
    <row r="3" spans="1:12">
      <c r="A3" t="s">
        <v>0</v>
      </c>
      <c r="E3" s="1"/>
      <c r="G3" s="1"/>
    </row>
    <row r="5" spans="1:12" ht="13" thickBot="1">
      <c r="A5" t="s">
        <v>1</v>
      </c>
      <c r="B5" t="s">
        <v>2</v>
      </c>
      <c r="C5" t="s">
        <v>3</v>
      </c>
      <c r="D5" s="1" t="s">
        <v>15</v>
      </c>
      <c r="E5" s="6" t="s">
        <v>17</v>
      </c>
      <c r="F5" t="s">
        <v>4</v>
      </c>
      <c r="G5" t="s">
        <v>5</v>
      </c>
      <c r="H5" s="1" t="s">
        <v>14</v>
      </c>
      <c r="I5" s="3" t="s">
        <v>13</v>
      </c>
      <c r="J5" s="2" t="s">
        <v>16</v>
      </c>
      <c r="K5" s="2" t="s">
        <v>18</v>
      </c>
      <c r="L5" s="56" t="s">
        <v>19</v>
      </c>
    </row>
    <row r="6" spans="1:12">
      <c r="A6" s="16" t="s">
        <v>6</v>
      </c>
      <c r="B6" s="17" t="s">
        <v>12</v>
      </c>
      <c r="C6" s="7">
        <v>30.938446044921875</v>
      </c>
      <c r="D6" s="7"/>
      <c r="E6" s="7">
        <f>AVERAGE(C6:C8)</f>
        <v>30.860537846883137</v>
      </c>
      <c r="F6" s="7">
        <f>STDEV(C6:C8)</f>
        <v>0.15649537151574053</v>
      </c>
      <c r="G6" s="7"/>
      <c r="H6" s="7" t="s">
        <v>0</v>
      </c>
      <c r="I6" s="7" t="s">
        <v>0</v>
      </c>
      <c r="J6" s="18"/>
      <c r="K6" s="18"/>
      <c r="L6" s="19"/>
    </row>
    <row r="7" spans="1:12">
      <c r="A7" s="20" t="s">
        <v>6</v>
      </c>
      <c r="B7" s="21" t="s">
        <v>12</v>
      </c>
      <c r="C7" s="8">
        <v>30.962787628173828</v>
      </c>
      <c r="D7" s="8"/>
      <c r="E7" s="8"/>
      <c r="F7" s="8"/>
      <c r="G7" s="8"/>
      <c r="H7" s="8" t="s">
        <v>0</v>
      </c>
      <c r="I7" s="8" t="s">
        <v>0</v>
      </c>
      <c r="J7" s="22"/>
      <c r="K7" s="22"/>
      <c r="L7" s="23"/>
    </row>
    <row r="8" spans="1:12">
      <c r="A8" s="20" t="s">
        <v>6</v>
      </c>
      <c r="B8" s="21" t="s">
        <v>12</v>
      </c>
      <c r="C8" s="8">
        <v>30.680379867553711</v>
      </c>
      <c r="D8" s="8"/>
      <c r="E8" s="8"/>
      <c r="F8" s="8"/>
      <c r="G8" s="8"/>
      <c r="H8" s="8" t="s">
        <v>0</v>
      </c>
      <c r="I8" s="8" t="s">
        <v>0</v>
      </c>
      <c r="J8" s="22"/>
      <c r="K8" s="22"/>
      <c r="L8" s="23"/>
    </row>
    <row r="9" spans="1:12">
      <c r="A9" s="24" t="s">
        <v>8</v>
      </c>
      <c r="B9" s="25" t="s">
        <v>12</v>
      </c>
      <c r="C9" s="9">
        <v>29.947986602783203</v>
      </c>
      <c r="D9" s="9"/>
      <c r="E9" s="9">
        <f>AVERAGE(C9:C11)</f>
        <v>29.765244166056316</v>
      </c>
      <c r="F9" s="10">
        <f>STDEV(C9:C11)</f>
        <v>0.15859309553686673</v>
      </c>
      <c r="G9" s="9"/>
      <c r="H9" s="9" t="s">
        <v>0</v>
      </c>
      <c r="I9" s="9" t="s">
        <v>0</v>
      </c>
      <c r="J9" s="26"/>
      <c r="K9" s="26"/>
      <c r="L9" s="27"/>
    </row>
    <row r="10" spans="1:12">
      <c r="A10" s="24" t="s">
        <v>8</v>
      </c>
      <c r="B10" s="25" t="s">
        <v>12</v>
      </c>
      <c r="C10" s="9">
        <v>29.684152603149414</v>
      </c>
      <c r="D10" s="9"/>
      <c r="E10" s="9"/>
      <c r="F10" s="9"/>
      <c r="G10" s="9" t="s">
        <v>0</v>
      </c>
      <c r="H10" s="9" t="s">
        <v>0</v>
      </c>
      <c r="I10" s="9" t="s">
        <v>0</v>
      </c>
      <c r="J10" s="26"/>
      <c r="K10" s="26"/>
      <c r="L10" s="27"/>
    </row>
    <row r="11" spans="1:12" ht="13" thickBot="1">
      <c r="A11" s="28" t="s">
        <v>8</v>
      </c>
      <c r="B11" s="29" t="s">
        <v>12</v>
      </c>
      <c r="C11" s="11">
        <v>29.663593292236328</v>
      </c>
      <c r="D11" s="11"/>
      <c r="E11" s="11"/>
      <c r="F11" s="11"/>
      <c r="G11" s="11" t="s">
        <v>0</v>
      </c>
      <c r="H11" s="11" t="s">
        <v>0</v>
      </c>
      <c r="I11" s="11" t="s">
        <v>0</v>
      </c>
      <c r="J11" s="30"/>
      <c r="K11" s="30"/>
      <c r="L11" s="31"/>
    </row>
    <row r="12" spans="1:12">
      <c r="A12" s="16" t="s">
        <v>6</v>
      </c>
      <c r="B12" s="17" t="s">
        <v>10</v>
      </c>
      <c r="C12" s="7">
        <v>35.876724243164062</v>
      </c>
      <c r="D12" s="7">
        <f>C12-30.8605</f>
        <v>5.0162242431640642</v>
      </c>
      <c r="E12" s="7">
        <f>AVERAGE(C12:C14)</f>
        <v>35.841706593831383</v>
      </c>
      <c r="F12" s="7">
        <f>STDEV(C12:C14)</f>
        <v>5.7766299933309631E-2</v>
      </c>
      <c r="G12" s="7">
        <f>AVERAGE(D12:D14)</f>
        <v>4.9812065938313816</v>
      </c>
      <c r="H12" s="49">
        <f>D12-4.9812</f>
        <v>3.502424316406394E-2</v>
      </c>
      <c r="I12" s="7">
        <f>2^-H12</f>
        <v>0.97601535959743868</v>
      </c>
      <c r="J12" s="18"/>
      <c r="K12" s="18"/>
      <c r="L12" s="19"/>
    </row>
    <row r="13" spans="1:12">
      <c r="A13" s="20" t="s">
        <v>6</v>
      </c>
      <c r="B13" s="21" t="s">
        <v>10</v>
      </c>
      <c r="C13" s="8">
        <v>35.873363494873047</v>
      </c>
      <c r="D13" s="8">
        <f>C13-30.8605</f>
        <v>5.0128634948730486</v>
      </c>
      <c r="E13" s="8"/>
      <c r="F13" s="8"/>
      <c r="G13" s="8"/>
      <c r="H13" s="50">
        <f>D13-4.9812</f>
        <v>3.1663494873048315E-2</v>
      </c>
      <c r="I13" s="8">
        <f>2^-H13</f>
        <v>0.97829163099316141</v>
      </c>
      <c r="J13" s="22"/>
      <c r="K13" s="22"/>
      <c r="L13" s="23"/>
    </row>
    <row r="14" spans="1:12">
      <c r="A14" s="20" t="s">
        <v>6</v>
      </c>
      <c r="B14" s="21" t="s">
        <v>10</v>
      </c>
      <c r="C14" s="8">
        <v>35.775032043457031</v>
      </c>
      <c r="D14" s="8">
        <f>C14-30.8605</f>
        <v>4.914532043457033</v>
      </c>
      <c r="E14" s="8"/>
      <c r="F14" s="8"/>
      <c r="G14" s="8"/>
      <c r="H14" s="50">
        <f>D14-4.9812</f>
        <v>-6.666795654296731E-2</v>
      </c>
      <c r="I14" s="8">
        <f>2^-H14</f>
        <v>1.0472950591796177</v>
      </c>
      <c r="J14" s="32">
        <f>AVERAGE(I12:I14)</f>
        <v>1.0005340165900727</v>
      </c>
      <c r="K14" s="15">
        <f xml:space="preserve"> STDEV(I12:I14)/SQRT(3)</f>
        <v>2.3389753318584377E-2</v>
      </c>
      <c r="L14" s="23"/>
    </row>
    <row r="15" spans="1:12">
      <c r="A15" s="24" t="s">
        <v>8</v>
      </c>
      <c r="B15" s="25" t="s">
        <v>10</v>
      </c>
      <c r="C15" s="9">
        <v>34.914909362792969</v>
      </c>
      <c r="D15" s="9">
        <f>C15-29.7652</f>
        <v>5.1497093627929686</v>
      </c>
      <c r="E15" s="9">
        <f>AVERAGE(C15:C18)</f>
        <v>34.85181713104248</v>
      </c>
      <c r="F15" s="10">
        <f>STDEV(C15:C18)</f>
        <v>7.5267381739313688E-2</v>
      </c>
      <c r="G15" s="9">
        <f>AVERAGE(D15:D18)</f>
        <v>5.0866171310424804</v>
      </c>
      <c r="H15" s="51">
        <f>D15-4.9812</f>
        <v>0.16850936279296835</v>
      </c>
      <c r="I15" s="9">
        <f t="shared" ref="I15:I25" si="0">2^-H15</f>
        <v>0.88976153557136306</v>
      </c>
      <c r="J15" s="33"/>
      <c r="K15" s="33"/>
      <c r="L15" s="27"/>
    </row>
    <row r="16" spans="1:12">
      <c r="A16" s="24" t="s">
        <v>8</v>
      </c>
      <c r="B16" s="25" t="s">
        <v>10</v>
      </c>
      <c r="C16" s="9">
        <v>34.7535400390625</v>
      </c>
      <c r="D16" s="9">
        <f>C16-29.7652</f>
        <v>4.9883400390624999</v>
      </c>
      <c r="E16" s="9"/>
      <c r="F16" s="9"/>
      <c r="G16" s="9"/>
      <c r="H16" s="51">
        <f>D16-4.9812</f>
        <v>7.1400390624996035E-3</v>
      </c>
      <c r="I16" s="9">
        <f t="shared" si="0"/>
        <v>0.99506312866143587</v>
      </c>
      <c r="J16" s="33"/>
      <c r="K16" s="33"/>
      <c r="L16" s="27"/>
    </row>
    <row r="17" spans="1:14">
      <c r="A17" s="24" t="s">
        <v>8</v>
      </c>
      <c r="B17" s="25" t="s">
        <v>10</v>
      </c>
      <c r="C17" s="9">
        <v>34.906406402587891</v>
      </c>
      <c r="D17" s="9">
        <f>C17-29.7652</f>
        <v>5.1412064025878905</v>
      </c>
      <c r="E17" s="9"/>
      <c r="F17" s="9"/>
      <c r="G17" s="9"/>
      <c r="H17" s="51">
        <f>D17-4.9812</f>
        <v>0.16000640258789023</v>
      </c>
      <c r="I17" s="9">
        <f t="shared" si="0"/>
        <v>0.89502109887303194</v>
      </c>
      <c r="J17" s="33"/>
      <c r="K17" s="33"/>
      <c r="L17" s="27"/>
    </row>
    <row r="18" spans="1:14" ht="13" thickBot="1">
      <c r="A18" s="28" t="s">
        <v>8</v>
      </c>
      <c r="B18" s="29" t="s">
        <v>10</v>
      </c>
      <c r="C18" s="11">
        <v>34.832412719726562</v>
      </c>
      <c r="D18" s="11">
        <f>C18-29.7652</f>
        <v>5.0672127197265624</v>
      </c>
      <c r="E18" s="11"/>
      <c r="F18" s="11"/>
      <c r="G18" s="11"/>
      <c r="H18" s="52">
        <f>D18-4.9812</f>
        <v>8.6012719726562104E-2</v>
      </c>
      <c r="I18" s="11">
        <f t="shared" si="0"/>
        <v>0.94212296750669811</v>
      </c>
      <c r="J18" s="34">
        <f>AVERAGE(I15:I18)</f>
        <v>0.93049218265313227</v>
      </c>
      <c r="K18" s="35">
        <f xml:space="preserve"> STDEV(I15:I18)/SQRT(4)</f>
        <v>2.4532063408513164E-2</v>
      </c>
      <c r="L18" s="35">
        <v>0.102084060305871</v>
      </c>
      <c r="M18" s="4"/>
    </row>
    <row r="19" spans="1:14">
      <c r="A19" s="16" t="s">
        <v>6</v>
      </c>
      <c r="B19" s="17" t="s">
        <v>11</v>
      </c>
      <c r="C19" s="7">
        <v>34.818256378173828</v>
      </c>
      <c r="D19" s="7">
        <f>C19-30.8605</f>
        <v>3.9577563781738299</v>
      </c>
      <c r="E19" s="7">
        <f>AVERAGE(C19:C20)</f>
        <v>34.807044982910156</v>
      </c>
      <c r="F19" s="7">
        <f>STDEV(C19:C20)</f>
        <v>1.5855307235010246E-2</v>
      </c>
      <c r="G19" s="7">
        <f>AVERAGE(D19:D20)</f>
        <v>3.946544982910158</v>
      </c>
      <c r="H19" s="49">
        <f>D19-G19</f>
        <v>1.1211395263671875E-2</v>
      </c>
      <c r="I19" s="7">
        <f t="shared" si="0"/>
        <v>0.99225897028001309</v>
      </c>
      <c r="J19" s="36"/>
      <c r="K19" s="36"/>
      <c r="L19" s="37"/>
      <c r="M19" s="4"/>
    </row>
    <row r="20" spans="1:14">
      <c r="A20" s="38" t="s">
        <v>6</v>
      </c>
      <c r="B20" s="21" t="s">
        <v>11</v>
      </c>
      <c r="C20" s="8">
        <v>34.795833587646484</v>
      </c>
      <c r="D20" s="8">
        <f>C20-30.8605</f>
        <v>3.9353335876464861</v>
      </c>
      <c r="E20" s="8"/>
      <c r="F20" s="8"/>
      <c r="G20" s="12"/>
      <c r="H20" s="50">
        <f>D20-G19</f>
        <v>-1.1211395263671875E-2</v>
      </c>
      <c r="I20" s="8">
        <f t="shared" si="0"/>
        <v>1.0078014207498698</v>
      </c>
      <c r="J20" s="32">
        <f>AVERAGE(I19:I20)</f>
        <v>1.0000301955149413</v>
      </c>
      <c r="K20" s="15">
        <f xml:space="preserve"> STDEV(I19:I20)/SQRT(2)</f>
        <v>7.7712252349283473E-3</v>
      </c>
      <c r="L20" s="39"/>
      <c r="M20" s="4"/>
    </row>
    <row r="21" spans="1:14">
      <c r="A21" s="40" t="s">
        <v>8</v>
      </c>
      <c r="B21" s="25" t="s">
        <v>11</v>
      </c>
      <c r="C21" s="9">
        <v>34.915378570556641</v>
      </c>
      <c r="D21" s="9">
        <f>C21-29.7652</f>
        <v>5.1501785705566405</v>
      </c>
      <c r="E21" s="9">
        <f>AVERAGE(C21:C23)</f>
        <v>34.905235290527344</v>
      </c>
      <c r="F21" s="10">
        <f>STDEV(C21,C22,C23)</f>
        <v>6.3195516635586826E-2</v>
      </c>
      <c r="G21" s="10">
        <f>AVERAGE(D21:D23)</f>
        <v>5.1400352905273436</v>
      </c>
      <c r="H21" s="53">
        <f>D21-3.9465</f>
        <v>1.2036785705566406</v>
      </c>
      <c r="I21" s="9">
        <f t="shared" si="0"/>
        <v>0.43416683448990107</v>
      </c>
      <c r="J21" s="33"/>
      <c r="K21" s="33"/>
      <c r="L21" s="41"/>
      <c r="M21" s="4"/>
    </row>
    <row r="22" spans="1:14">
      <c r="A22" s="40" t="s">
        <v>8</v>
      </c>
      <c r="B22" s="25" t="s">
        <v>11</v>
      </c>
      <c r="C22" s="9">
        <v>34.962745666503906</v>
      </c>
      <c r="D22" s="9">
        <f>C22-29.7652</f>
        <v>5.1975456665039061</v>
      </c>
      <c r="E22" s="9"/>
      <c r="F22" s="9"/>
      <c r="G22" s="9"/>
      <c r="H22" s="53">
        <f>D22-3.9465</f>
        <v>1.2510456665039063</v>
      </c>
      <c r="I22" s="9">
        <f t="shared" si="0"/>
        <v>0.42014357684589188</v>
      </c>
      <c r="J22" s="33">
        <f>AVERAGE(I21:I23)</f>
        <v>0.43751077560327573</v>
      </c>
      <c r="K22" s="33"/>
      <c r="L22" s="41"/>
      <c r="M22" s="4"/>
    </row>
    <row r="23" spans="1:14" ht="16" thickBot="1">
      <c r="A23" s="42" t="s">
        <v>8</v>
      </c>
      <c r="B23" s="29" t="s">
        <v>11</v>
      </c>
      <c r="C23" s="11">
        <v>34.837581634521484</v>
      </c>
      <c r="D23" s="9">
        <f>C23-29.7652</f>
        <v>5.0723816345214843</v>
      </c>
      <c r="E23" s="11"/>
      <c r="F23" s="11"/>
      <c r="G23" s="11"/>
      <c r="H23" s="53">
        <f>D23-3.9465</f>
        <v>1.1258816345214844</v>
      </c>
      <c r="I23" s="11">
        <f t="shared" si="0"/>
        <v>0.45822191547403435</v>
      </c>
      <c r="J23" s="33"/>
      <c r="K23" s="35">
        <f xml:space="preserve"> STDEV(I21:I23)/SQRT(3)</f>
        <v>1.1118699336360645E-2</v>
      </c>
      <c r="L23" s="30">
        <v>1.84452237907E-4</v>
      </c>
      <c r="M23" s="4"/>
      <c r="N23" s="55"/>
    </row>
    <row r="24" spans="1:14">
      <c r="A24" s="43" t="s">
        <v>6</v>
      </c>
      <c r="B24" s="17" t="s">
        <v>7</v>
      </c>
      <c r="C24" s="7">
        <v>33.464298248291016</v>
      </c>
      <c r="D24" s="7">
        <f>C24-30.8605</f>
        <v>2.6037982482910174</v>
      </c>
      <c r="E24" s="7">
        <f>AVERAGE(C24:C26)</f>
        <v>33.24407958984375</v>
      </c>
      <c r="F24" s="7">
        <f>STDEV(C24:C26)</f>
        <v>0.19072401920009596</v>
      </c>
      <c r="G24" s="13">
        <f>AVERAGE(D24:D26)</f>
        <v>2.3835795898437517</v>
      </c>
      <c r="H24" s="54">
        <f t="shared" ref="H24:H29" si="1">D24-2.3836</f>
        <v>0.22019824829101742</v>
      </c>
      <c r="I24" s="7">
        <f t="shared" si="0"/>
        <v>0.85844746456459431</v>
      </c>
      <c r="J24" s="36"/>
      <c r="K24" s="36"/>
      <c r="L24" s="44"/>
      <c r="M24" s="4"/>
    </row>
    <row r="25" spans="1:14">
      <c r="A25" s="45" t="s">
        <v>6</v>
      </c>
      <c r="B25" s="21" t="s">
        <v>7</v>
      </c>
      <c r="C25" s="8">
        <v>33.132110595703125</v>
      </c>
      <c r="D25" s="8">
        <f>C25-30.8605</f>
        <v>2.2716105957031267</v>
      </c>
      <c r="E25" s="8"/>
      <c r="F25" s="8"/>
      <c r="G25" s="8"/>
      <c r="H25" s="50">
        <f t="shared" si="1"/>
        <v>-0.11198940429687321</v>
      </c>
      <c r="I25" s="8">
        <f t="shared" si="0"/>
        <v>1.0807174648085807</v>
      </c>
      <c r="J25" s="32"/>
      <c r="K25" s="32"/>
      <c r="L25" s="46"/>
      <c r="M25" s="4"/>
    </row>
    <row r="26" spans="1:14">
      <c r="A26" s="45" t="s">
        <v>6</v>
      </c>
      <c r="B26" s="21" t="s">
        <v>7</v>
      </c>
      <c r="C26" s="8">
        <v>33.135829925537109</v>
      </c>
      <c r="D26" s="8">
        <f>C26-30.8605</f>
        <v>2.2753299255371111</v>
      </c>
      <c r="E26" s="8"/>
      <c r="F26" s="8"/>
      <c r="G26" s="8"/>
      <c r="H26" s="50">
        <f t="shared" si="1"/>
        <v>-0.10827007446288883</v>
      </c>
      <c r="I26" s="8">
        <v>1</v>
      </c>
      <c r="J26" s="32">
        <f>AVERAGE(I24:I26)</f>
        <v>0.97972164312439158</v>
      </c>
      <c r="K26" s="15">
        <f xml:space="preserve"> STDEV(I24:I26)/SQRT(3)</f>
        <v>6.495998016803968E-2</v>
      </c>
      <c r="L26" s="46"/>
      <c r="M26" s="4"/>
    </row>
    <row r="27" spans="1:14">
      <c r="A27" s="40" t="s">
        <v>8</v>
      </c>
      <c r="B27" s="25" t="s">
        <v>7</v>
      </c>
      <c r="C27" s="9">
        <v>32.935226440429688</v>
      </c>
      <c r="D27" s="9">
        <f>C27-29.7652</f>
        <v>3.1700264404296874</v>
      </c>
      <c r="E27" s="9">
        <f>AVERAGE(C27:C29)</f>
        <v>32.906514485677086</v>
      </c>
      <c r="F27" s="10">
        <f>STDEV(C27:C29)</f>
        <v>2.8271967408699177E-2</v>
      </c>
      <c r="G27" s="10">
        <f>AVERAGE(D27:D29)</f>
        <v>3.1413144856770834</v>
      </c>
      <c r="H27" s="53">
        <f t="shared" si="1"/>
        <v>0.78642644042968746</v>
      </c>
      <c r="I27" s="9">
        <f>2^-H27</f>
        <v>0.5797784275467226</v>
      </c>
      <c r="J27" s="33"/>
      <c r="K27" s="33"/>
      <c r="L27" s="41"/>
      <c r="M27" s="4"/>
    </row>
    <row r="28" spans="1:14">
      <c r="A28" s="40" t="s">
        <v>8</v>
      </c>
      <c r="B28" s="25" t="s">
        <v>7</v>
      </c>
      <c r="C28" s="9">
        <v>32.878704071044922</v>
      </c>
      <c r="D28" s="9">
        <f>C28-29.7652</f>
        <v>3.1135040710449218</v>
      </c>
      <c r="E28" s="9"/>
      <c r="F28" s="9"/>
      <c r="G28" s="9"/>
      <c r="H28" s="53">
        <f t="shared" si="1"/>
        <v>0.72990407104492183</v>
      </c>
      <c r="I28" s="9">
        <f>2^-H28</f>
        <v>0.60294400399867698</v>
      </c>
      <c r="J28" s="33"/>
      <c r="K28" s="33"/>
      <c r="L28" s="41"/>
      <c r="M28" s="4"/>
    </row>
    <row r="29" spans="1:14" ht="16" thickBot="1">
      <c r="A29" s="42" t="s">
        <v>8</v>
      </c>
      <c r="B29" s="29" t="s">
        <v>7</v>
      </c>
      <c r="C29" s="11">
        <v>32.905612945556641</v>
      </c>
      <c r="D29" s="9">
        <f>C29-29.7652</f>
        <v>3.1404129455566405</v>
      </c>
      <c r="E29" s="11"/>
      <c r="F29" s="11"/>
      <c r="G29" s="11"/>
      <c r="H29" s="53">
        <f t="shared" si="1"/>
        <v>0.75681294555664058</v>
      </c>
      <c r="I29" s="11">
        <f>2^-H29</f>
        <v>0.59180223676687616</v>
      </c>
      <c r="J29" s="34">
        <f>AVERAGE(I27:I29)</f>
        <v>0.59150822277075854</v>
      </c>
      <c r="K29" s="35">
        <f xml:space="preserve"> STDEV(I27:I29)/SQRT(3)</f>
        <v>6.6889415271344354E-3</v>
      </c>
      <c r="L29" s="35">
        <v>1.2163792882467E-2</v>
      </c>
      <c r="M29" s="4"/>
      <c r="N29" s="55"/>
    </row>
    <row r="30" spans="1:14">
      <c r="A30" s="43" t="s">
        <v>6</v>
      </c>
      <c r="B30" s="17" t="s">
        <v>9</v>
      </c>
      <c r="C30" s="7">
        <v>34.606105804443359</v>
      </c>
      <c r="D30" s="7">
        <f>C30-30.8605</f>
        <v>3.7456058044433611</v>
      </c>
      <c r="E30" s="7">
        <f>AVERAGE(C30:C32)</f>
        <v>34.908936818440758</v>
      </c>
      <c r="F30" s="7">
        <f>STDEV(C30,C31,C32)</f>
        <v>0.29617564300818711</v>
      </c>
      <c r="G30" s="7">
        <f>AVERAGE(D30,D31,D32)</f>
        <v>4.0484368184407566</v>
      </c>
      <c r="H30" s="54">
        <f>D30-4.0484</f>
        <v>-0.30279419555663889</v>
      </c>
      <c r="I30" s="7">
        <f>2^-H30</f>
        <v>1.2335311906170288</v>
      </c>
      <c r="J30" s="36"/>
      <c r="K30" s="36"/>
      <c r="L30" s="37"/>
      <c r="M30" s="4"/>
    </row>
    <row r="31" spans="1:14">
      <c r="A31" s="45" t="s">
        <v>6</v>
      </c>
      <c r="B31" s="21" t="s">
        <v>9</v>
      </c>
      <c r="C31" s="8">
        <v>34.9227294921875</v>
      </c>
      <c r="D31" s="8">
        <f>C31-30.8605</f>
        <v>4.0622294921875017</v>
      </c>
      <c r="E31" s="8"/>
      <c r="F31" s="8"/>
      <c r="G31" s="8"/>
      <c r="H31" s="50">
        <f t="shared" ref="H31:H35" si="2">D31-4.0484</f>
        <v>1.3829492187501735E-2</v>
      </c>
      <c r="I31" s="8">
        <f>2^-H31</f>
        <v>0.99045992451234555</v>
      </c>
      <c r="J31" s="32"/>
      <c r="K31" s="32"/>
      <c r="L31" s="46"/>
      <c r="M31" s="4"/>
    </row>
    <row r="32" spans="1:14">
      <c r="A32" s="45" t="s">
        <v>6</v>
      </c>
      <c r="B32" s="21" t="s">
        <v>9</v>
      </c>
      <c r="C32" s="8">
        <v>35.197975158691406</v>
      </c>
      <c r="D32" s="8">
        <f>C32-30.8605</f>
        <v>4.337475158691408</v>
      </c>
      <c r="E32" s="8"/>
      <c r="F32" s="8"/>
      <c r="G32" s="8"/>
      <c r="H32" s="50">
        <f t="shared" si="2"/>
        <v>0.28907515869140799</v>
      </c>
      <c r="I32" s="8">
        <f>2^-H32</f>
        <v>0.81842654370227952</v>
      </c>
      <c r="J32" s="32">
        <f>AVERAGE(I30:I32)</f>
        <v>1.0141392196105512</v>
      </c>
      <c r="K32" s="15">
        <f xml:space="preserve"> STDEV(I30:I32)/SQRT(3)</f>
        <v>0.12041386788186775</v>
      </c>
      <c r="L32" s="46"/>
      <c r="M32" s="4"/>
    </row>
    <row r="33" spans="1:14">
      <c r="A33" s="40" t="s">
        <v>8</v>
      </c>
      <c r="B33" s="25" t="s">
        <v>9</v>
      </c>
      <c r="C33" s="9">
        <v>35.339908599853516</v>
      </c>
      <c r="D33" s="9">
        <f>C33-29.7652</f>
        <v>5.5747085998535155</v>
      </c>
      <c r="E33" s="9">
        <f>AVERAGE(C33:C35)</f>
        <v>35.494180043538414</v>
      </c>
      <c r="F33" s="10">
        <f>STDEV(C33,C34,C35)</f>
        <v>0.36628091640891192</v>
      </c>
      <c r="G33" s="14">
        <f>AVERAGE(D33,D34,D35)</f>
        <v>5.7289800435384111</v>
      </c>
      <c r="H33" s="53">
        <f>D33-4.0484</f>
        <v>1.5263085998535155</v>
      </c>
      <c r="I33" s="9">
        <f>2^-H33</f>
        <v>0.34716451573154899</v>
      </c>
      <c r="J33" s="33"/>
      <c r="K33" s="33"/>
      <c r="L33" s="41"/>
      <c r="M33" s="4"/>
    </row>
    <row r="34" spans="1:14">
      <c r="A34" s="40" t="s">
        <v>8</v>
      </c>
      <c r="B34" s="25" t="s">
        <v>9</v>
      </c>
      <c r="C34" s="9">
        <v>35.230270385742188</v>
      </c>
      <c r="D34" s="9">
        <f>C34-29.7652</f>
        <v>5.4650703857421874</v>
      </c>
      <c r="E34" s="9"/>
      <c r="F34" s="9"/>
      <c r="G34" s="9"/>
      <c r="H34" s="51">
        <f t="shared" si="2"/>
        <v>1.4166703857421874</v>
      </c>
      <c r="I34" s="9">
        <f>2^-H34</f>
        <v>0.37457580361143072</v>
      </c>
      <c r="J34" s="58"/>
      <c r="K34" s="58"/>
      <c r="L34" s="41"/>
      <c r="M34" s="4"/>
    </row>
    <row r="35" spans="1:14" ht="16" thickBot="1">
      <c r="A35" s="42" t="s">
        <v>8</v>
      </c>
      <c r="B35" s="29" t="s">
        <v>9</v>
      </c>
      <c r="C35" s="11">
        <v>35.912361145019531</v>
      </c>
      <c r="D35" s="11">
        <f>C35-29.7652</f>
        <v>6.1471611450195311</v>
      </c>
      <c r="E35" s="11"/>
      <c r="F35" s="11"/>
      <c r="G35" s="11"/>
      <c r="H35" s="52">
        <f t="shared" si="2"/>
        <v>2.0987611450195311</v>
      </c>
      <c r="I35" s="11">
        <f>2^-H35</f>
        <v>0.23345863482763066</v>
      </c>
      <c r="J35" s="34">
        <f>AVERAGE(I33:I35)</f>
        <v>0.31839965139020343</v>
      </c>
      <c r="K35" s="35">
        <f xml:space="preserve"> STDEV(I33:I35)/SQRT(3)</f>
        <v>4.320137689480473E-2</v>
      </c>
      <c r="L35" s="35">
        <v>1.2163792882467E-2</v>
      </c>
      <c r="M35" s="4"/>
      <c r="N35" s="55"/>
    </row>
    <row r="36" spans="1:14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8"/>
    </row>
    <row r="48" spans="1:14" ht="18">
      <c r="I48" s="5"/>
    </row>
    <row r="49" spans="9:9" ht="18">
      <c r="I49" s="5"/>
    </row>
    <row r="50" spans="9:9" ht="18">
      <c r="I50" s="5"/>
    </row>
    <row r="51" spans="9:9" ht="18">
      <c r="I51" s="5"/>
    </row>
  </sheetData>
  <pageMargins left="0.75" right="0.75" top="1" bottom="1" header="0.5" footer="0.5"/>
  <pageSetup orientation="portrait" horizontalDpi="300" verticalDpi="300"/>
  <headerFooter alignWithMargins="0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 Wolman</cp:lastModifiedBy>
  <dcterms:created xsi:type="dcterms:W3CDTF">2018-02-08T22:57:38Z</dcterms:created>
  <dcterms:modified xsi:type="dcterms:W3CDTF">2019-03-19T20:06:14Z</dcterms:modified>
</cp:coreProperties>
</file>