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25600" windowHeight="16060" firstSheet="7" activeTab="17"/>
  </bookViews>
  <sheets>
    <sheet name="fetub" sheetId="1" r:id="rId1"/>
    <sheet name="msx2" sheetId="2" r:id="rId2"/>
    <sheet name="myl6" sheetId="3" r:id="rId3"/>
    <sheet name="cacng" sheetId="4" r:id="rId4"/>
    <sheet name="tyr" sheetId="5" r:id="rId5"/>
    <sheet name="dsg" sheetId="6" r:id="rId6"/>
    <sheet name="zic5" sheetId="7" r:id="rId7"/>
    <sheet name="akap8l" sheetId="8" r:id="rId8"/>
    <sheet name="hoxb9" sheetId="10" r:id="rId9"/>
    <sheet name="pmp2" sheetId="9" r:id="rId10"/>
    <sheet name="etv4" sheetId="11" r:id="rId11"/>
    <sheet name="hrnrpa0" sheetId="14" r:id="rId12"/>
    <sheet name="hoxb13" sheetId="15" r:id="rId13"/>
    <sheet name="hoxc8" sheetId="16" r:id="rId14"/>
    <sheet name="rcc" sheetId="17" r:id="rId15"/>
    <sheet name="catalase" sheetId="20" r:id="rId16"/>
    <sheet name="tyr (control)" sheetId="18" r:id="rId17"/>
    <sheet name="meth (control)" sheetId="19" r:id="rId18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70" i="4" l="1"/>
  <c r="W104" i="4"/>
  <c r="V70" i="4"/>
  <c r="U70" i="4"/>
  <c r="U104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H104" i="4"/>
  <c r="G70" i="4"/>
  <c r="G104" i="4"/>
  <c r="F70" i="4"/>
  <c r="E70" i="4"/>
  <c r="D70" i="4"/>
  <c r="C70" i="4"/>
  <c r="B70" i="4"/>
  <c r="W69" i="4"/>
  <c r="W103" i="4"/>
  <c r="V69" i="4"/>
  <c r="V103" i="4"/>
  <c r="U69" i="4"/>
  <c r="U103" i="4"/>
  <c r="T69" i="4"/>
  <c r="S69" i="4"/>
  <c r="S103" i="4"/>
  <c r="R69" i="4"/>
  <c r="Q69" i="4"/>
  <c r="P69" i="4"/>
  <c r="O69" i="4"/>
  <c r="N69" i="4"/>
  <c r="M69" i="4"/>
  <c r="L69" i="4"/>
  <c r="K69" i="4"/>
  <c r="J69" i="4"/>
  <c r="I69" i="4"/>
  <c r="I103" i="4"/>
  <c r="H69" i="4"/>
  <c r="G69" i="4"/>
  <c r="F69" i="4"/>
  <c r="E69" i="4"/>
  <c r="D69" i="4"/>
  <c r="D103" i="4"/>
  <c r="C69" i="4"/>
  <c r="B69" i="4"/>
  <c r="W68" i="4"/>
  <c r="V68" i="4"/>
  <c r="V102" i="4"/>
  <c r="U68" i="4"/>
  <c r="U102" i="4"/>
  <c r="T68" i="4"/>
  <c r="S68" i="4"/>
  <c r="S102" i="4"/>
  <c r="R68" i="4"/>
  <c r="R102" i="4"/>
  <c r="Q68" i="4"/>
  <c r="Q102" i="4"/>
  <c r="P68" i="4"/>
  <c r="O68" i="4"/>
  <c r="N68" i="4"/>
  <c r="M68" i="4"/>
  <c r="L68" i="4"/>
  <c r="K68" i="4"/>
  <c r="J68" i="4"/>
  <c r="I68" i="4"/>
  <c r="H68" i="4"/>
  <c r="H102" i="4"/>
  <c r="G68" i="4"/>
  <c r="G102" i="4"/>
  <c r="F68" i="4"/>
  <c r="F102" i="4"/>
  <c r="E68" i="4"/>
  <c r="E102" i="4"/>
  <c r="D68" i="4"/>
  <c r="D102" i="4"/>
  <c r="C68" i="4"/>
  <c r="C102" i="4"/>
  <c r="B68" i="4"/>
  <c r="B102" i="4"/>
  <c r="W67" i="4"/>
  <c r="W101" i="4"/>
  <c r="V67" i="4"/>
  <c r="V101" i="4"/>
  <c r="U67" i="4"/>
  <c r="U101" i="4"/>
  <c r="T67" i="4"/>
  <c r="S67" i="4"/>
  <c r="S101" i="4"/>
  <c r="R67" i="4"/>
  <c r="R101" i="4"/>
  <c r="Q67" i="4"/>
  <c r="Q101" i="4"/>
  <c r="P67" i="4"/>
  <c r="O67" i="4"/>
  <c r="N67" i="4"/>
  <c r="M67" i="4"/>
  <c r="L67" i="4"/>
  <c r="K67" i="4"/>
  <c r="J67" i="4"/>
  <c r="I67" i="4"/>
  <c r="I101" i="4"/>
  <c r="H67" i="4"/>
  <c r="H101" i="4"/>
  <c r="G67" i="4"/>
  <c r="F67" i="4"/>
  <c r="F101" i="4"/>
  <c r="E67" i="4"/>
  <c r="D67" i="4"/>
  <c r="D101" i="4"/>
  <c r="C67" i="4"/>
  <c r="C101" i="4"/>
  <c r="B67" i="4"/>
  <c r="B101" i="4"/>
  <c r="W66" i="4"/>
  <c r="W100" i="4"/>
  <c r="V66" i="4"/>
  <c r="V100" i="4"/>
  <c r="U66" i="4"/>
  <c r="T66" i="4"/>
  <c r="S66" i="4"/>
  <c r="R66" i="4"/>
  <c r="R100" i="4"/>
  <c r="Q66" i="4"/>
  <c r="P66" i="4"/>
  <c r="P100" i="4"/>
  <c r="O66" i="4"/>
  <c r="O100" i="4"/>
  <c r="N66" i="4"/>
  <c r="N100" i="4"/>
  <c r="M66" i="4"/>
  <c r="L66" i="4"/>
  <c r="K66" i="4"/>
  <c r="J66" i="4"/>
  <c r="I66" i="4"/>
  <c r="H66" i="4"/>
  <c r="G66" i="4"/>
  <c r="G100" i="4"/>
  <c r="F66" i="4"/>
  <c r="E66" i="4"/>
  <c r="E100" i="4"/>
  <c r="D66" i="4"/>
  <c r="C66" i="4"/>
  <c r="C100" i="4"/>
  <c r="B66" i="4"/>
  <c r="B100" i="4"/>
  <c r="W65" i="4"/>
  <c r="W99" i="4"/>
  <c r="V65" i="4"/>
  <c r="V99" i="4"/>
  <c r="U65" i="4"/>
  <c r="U99" i="4"/>
  <c r="T65" i="4"/>
  <c r="T99" i="4"/>
  <c r="S65" i="4"/>
  <c r="S99" i="4"/>
  <c r="R65" i="4"/>
  <c r="R99" i="4"/>
  <c r="Q65" i="4"/>
  <c r="Q99" i="4"/>
  <c r="P65" i="4"/>
  <c r="P99" i="4"/>
  <c r="O65" i="4"/>
  <c r="O99" i="4"/>
  <c r="N65" i="4"/>
  <c r="N99" i="4"/>
  <c r="M65" i="4"/>
  <c r="M99" i="4"/>
  <c r="L65" i="4"/>
  <c r="K65" i="4"/>
  <c r="J65" i="4"/>
  <c r="I65" i="4"/>
  <c r="H65" i="4"/>
  <c r="G65" i="4"/>
  <c r="F65" i="4"/>
  <c r="E65" i="4"/>
  <c r="D65" i="4"/>
  <c r="C65" i="4"/>
  <c r="B65" i="4"/>
  <c r="B99" i="4"/>
  <c r="W64" i="4"/>
  <c r="V64" i="4"/>
  <c r="V98" i="4"/>
  <c r="U64" i="4"/>
  <c r="U98" i="4"/>
  <c r="T64" i="4"/>
  <c r="T98" i="4"/>
  <c r="S64" i="4"/>
  <c r="S98" i="4"/>
  <c r="R64" i="4"/>
  <c r="R98" i="4"/>
  <c r="Q64" i="4"/>
  <c r="Q98" i="4"/>
  <c r="P64" i="4"/>
  <c r="P98" i="4"/>
  <c r="O64" i="4"/>
  <c r="O98" i="4"/>
  <c r="N64" i="4"/>
  <c r="M64" i="4"/>
  <c r="L64" i="4"/>
  <c r="K64" i="4"/>
  <c r="K98" i="4"/>
  <c r="J64" i="4"/>
  <c r="I64" i="4"/>
  <c r="I98" i="4"/>
  <c r="H64" i="4"/>
  <c r="H98" i="4"/>
  <c r="G64" i="4"/>
  <c r="F64" i="4"/>
  <c r="E64" i="4"/>
  <c r="D64" i="4"/>
  <c r="C64" i="4"/>
  <c r="B64" i="4"/>
  <c r="W63" i="4"/>
  <c r="W97" i="4"/>
  <c r="V63" i="4"/>
  <c r="V97" i="4"/>
  <c r="U63" i="4"/>
  <c r="U97" i="4"/>
  <c r="T63" i="4"/>
  <c r="T97" i="4"/>
  <c r="S63" i="4"/>
  <c r="S97" i="4"/>
  <c r="R63" i="4"/>
  <c r="R97" i="4"/>
  <c r="Q63" i="4"/>
  <c r="Q97" i="4"/>
  <c r="P63" i="4"/>
  <c r="P97" i="4"/>
  <c r="O63" i="4"/>
  <c r="N63" i="4"/>
  <c r="N97" i="4"/>
  <c r="M63" i="4"/>
  <c r="L63" i="4"/>
  <c r="K63" i="4"/>
  <c r="J63" i="4"/>
  <c r="I63" i="4"/>
  <c r="I97" i="4"/>
  <c r="H63" i="4"/>
  <c r="G63" i="4"/>
  <c r="G97" i="4"/>
  <c r="F63" i="4"/>
  <c r="F97" i="4"/>
  <c r="E63" i="4"/>
  <c r="D63" i="4"/>
  <c r="C63" i="4"/>
  <c r="B63" i="4"/>
  <c r="W62" i="4"/>
  <c r="W96" i="4"/>
  <c r="V62" i="4"/>
  <c r="V96" i="4"/>
  <c r="U62" i="4"/>
  <c r="T62" i="4"/>
  <c r="T96" i="4"/>
  <c r="S62" i="4"/>
  <c r="R62" i="4"/>
  <c r="R96" i="4"/>
  <c r="Q62" i="4"/>
  <c r="Q96" i="4"/>
  <c r="P62" i="4"/>
  <c r="P96" i="4"/>
  <c r="O62" i="4"/>
  <c r="O96" i="4"/>
  <c r="N62" i="4"/>
  <c r="N96" i="4"/>
  <c r="M62" i="4"/>
  <c r="M96" i="4"/>
  <c r="L62" i="4"/>
  <c r="L96" i="4"/>
  <c r="K62" i="4"/>
  <c r="K96" i="4"/>
  <c r="J62" i="4"/>
  <c r="J96" i="4"/>
  <c r="I62" i="4"/>
  <c r="H62" i="4"/>
  <c r="H96" i="4"/>
  <c r="G62" i="4"/>
  <c r="G96" i="4"/>
  <c r="F62" i="4"/>
  <c r="F96" i="4"/>
  <c r="E62" i="4"/>
  <c r="D62" i="4"/>
  <c r="C62" i="4"/>
  <c r="B62" i="4"/>
  <c r="W61" i="4"/>
  <c r="V61" i="4"/>
  <c r="U61" i="4"/>
  <c r="U95" i="4"/>
  <c r="T61" i="4"/>
  <c r="S61" i="4"/>
  <c r="R61" i="4"/>
  <c r="Q61" i="4"/>
  <c r="P61" i="4"/>
  <c r="O61" i="4"/>
  <c r="N61" i="4"/>
  <c r="M61" i="4"/>
  <c r="M95" i="4"/>
  <c r="L61" i="4"/>
  <c r="K61" i="4"/>
  <c r="J61" i="4"/>
  <c r="I61" i="4"/>
  <c r="I95" i="4"/>
  <c r="H61" i="4"/>
  <c r="H95" i="4"/>
  <c r="G61" i="4"/>
  <c r="G95" i="4"/>
  <c r="F61" i="4"/>
  <c r="F95" i="4"/>
  <c r="E61" i="4"/>
  <c r="E95" i="4"/>
  <c r="D61" i="4"/>
  <c r="C61" i="4"/>
  <c r="C95" i="4"/>
  <c r="B61" i="4"/>
  <c r="W60" i="4"/>
  <c r="V60" i="4"/>
  <c r="U60" i="4"/>
  <c r="T60" i="4"/>
  <c r="S60" i="4"/>
  <c r="S94" i="4"/>
  <c r="R60" i="4"/>
  <c r="Q60" i="4"/>
  <c r="Q94" i="4"/>
  <c r="P60" i="4"/>
  <c r="O60" i="4"/>
  <c r="O94" i="4"/>
  <c r="N60" i="4"/>
  <c r="N94" i="4"/>
  <c r="M60" i="4"/>
  <c r="M94" i="4"/>
  <c r="L60" i="4"/>
  <c r="L94" i="4"/>
  <c r="K60" i="4"/>
  <c r="K94" i="4"/>
  <c r="J60" i="4"/>
  <c r="J94" i="4"/>
  <c r="I60" i="4"/>
  <c r="I94" i="4"/>
  <c r="H60" i="4"/>
  <c r="G60" i="4"/>
  <c r="F60" i="4"/>
  <c r="F94" i="4"/>
  <c r="E60" i="4"/>
  <c r="E94" i="4"/>
  <c r="D60" i="4"/>
  <c r="D94" i="4"/>
  <c r="C60" i="4"/>
  <c r="C94" i="4"/>
  <c r="B60" i="4"/>
  <c r="W59" i="4"/>
  <c r="W93" i="4"/>
  <c r="V59" i="4"/>
  <c r="U59" i="4"/>
  <c r="T59" i="4"/>
  <c r="S59" i="4"/>
  <c r="R59" i="4"/>
  <c r="Q59" i="4"/>
  <c r="P59" i="4"/>
  <c r="O59" i="4"/>
  <c r="O93" i="4"/>
  <c r="N59" i="4"/>
  <c r="M59" i="4"/>
  <c r="M93" i="4"/>
  <c r="L59" i="4"/>
  <c r="L93" i="4"/>
  <c r="K59" i="4"/>
  <c r="K93" i="4"/>
  <c r="J59" i="4"/>
  <c r="J93" i="4"/>
  <c r="I59" i="4"/>
  <c r="I93" i="4"/>
  <c r="H59" i="4"/>
  <c r="G59" i="4"/>
  <c r="G93" i="4"/>
  <c r="F59" i="4"/>
  <c r="F93" i="4"/>
  <c r="E59" i="4"/>
  <c r="D59" i="4"/>
  <c r="D93" i="4"/>
  <c r="C59" i="4"/>
  <c r="C93" i="4"/>
  <c r="B59" i="4"/>
  <c r="B93" i="4"/>
  <c r="W58" i="4"/>
  <c r="W92" i="4"/>
  <c r="V58" i="4"/>
  <c r="U58" i="4"/>
  <c r="T58" i="4"/>
  <c r="S58" i="4"/>
  <c r="R58" i="4"/>
  <c r="Q58" i="4"/>
  <c r="P58" i="4"/>
  <c r="O58" i="4"/>
  <c r="O92" i="4"/>
  <c r="N58" i="4"/>
  <c r="N92" i="4"/>
  <c r="M58" i="4"/>
  <c r="L58" i="4"/>
  <c r="K58" i="4"/>
  <c r="J58" i="4"/>
  <c r="J92" i="4"/>
  <c r="I58" i="4"/>
  <c r="I92" i="4"/>
  <c r="H58" i="4"/>
  <c r="H92" i="4"/>
  <c r="G58" i="4"/>
  <c r="G92" i="4"/>
  <c r="F58" i="4"/>
  <c r="F92" i="4"/>
  <c r="E58" i="4"/>
  <c r="E92" i="4"/>
  <c r="D58" i="4"/>
  <c r="D92" i="4"/>
  <c r="C58" i="4"/>
  <c r="C92" i="4"/>
  <c r="B58" i="4"/>
  <c r="W57" i="4"/>
  <c r="V57" i="4"/>
  <c r="U57" i="4"/>
  <c r="U91" i="4"/>
  <c r="T57" i="4"/>
  <c r="T91" i="4"/>
  <c r="S57" i="4"/>
  <c r="R57" i="4"/>
  <c r="Q57" i="4"/>
  <c r="P57" i="4"/>
  <c r="O57" i="4"/>
  <c r="N57" i="4"/>
  <c r="M57" i="4"/>
  <c r="L57" i="4"/>
  <c r="K57" i="4"/>
  <c r="J57" i="4"/>
  <c r="I57" i="4"/>
  <c r="I91" i="4"/>
  <c r="H57" i="4"/>
  <c r="H91" i="4"/>
  <c r="G57" i="4"/>
  <c r="G91" i="4"/>
  <c r="F57" i="4"/>
  <c r="E57" i="4"/>
  <c r="E91" i="4"/>
  <c r="D57" i="4"/>
  <c r="D91" i="4"/>
  <c r="C57" i="4"/>
  <c r="C91" i="4"/>
  <c r="B57" i="4"/>
  <c r="B91" i="4"/>
  <c r="W56" i="4"/>
  <c r="W90" i="4"/>
  <c r="V56" i="4"/>
  <c r="U56" i="4"/>
  <c r="T56" i="4"/>
  <c r="T90" i="4"/>
  <c r="S56" i="4"/>
  <c r="R56" i="4"/>
  <c r="Q56" i="4"/>
  <c r="Q90" i="4"/>
  <c r="P56" i="4"/>
  <c r="P90" i="4"/>
  <c r="O56" i="4"/>
  <c r="N56" i="4"/>
  <c r="M56" i="4"/>
  <c r="L56" i="4"/>
  <c r="K56" i="4"/>
  <c r="J56" i="4"/>
  <c r="J90" i="4"/>
  <c r="I56" i="4"/>
  <c r="H56" i="4"/>
  <c r="H90" i="4"/>
  <c r="G56" i="4"/>
  <c r="F56" i="4"/>
  <c r="F90" i="4"/>
  <c r="E56" i="4"/>
  <c r="D56" i="4"/>
  <c r="D90" i="4"/>
  <c r="C56" i="4"/>
  <c r="C90" i="4"/>
  <c r="B56" i="4"/>
  <c r="B90" i="4"/>
  <c r="W55" i="4"/>
  <c r="V55" i="4"/>
  <c r="V89" i="4"/>
  <c r="U55" i="4"/>
  <c r="U89" i="4"/>
  <c r="T55" i="4"/>
  <c r="T89" i="4"/>
  <c r="S55" i="4"/>
  <c r="S89" i="4"/>
  <c r="R55" i="4"/>
  <c r="R89" i="4"/>
  <c r="Q55" i="4"/>
  <c r="Q89" i="4"/>
  <c r="P55" i="4"/>
  <c r="O55" i="4"/>
  <c r="O89" i="4"/>
  <c r="N55" i="4"/>
  <c r="M55" i="4"/>
  <c r="L55" i="4"/>
  <c r="K55" i="4"/>
  <c r="J55" i="4"/>
  <c r="I55" i="4"/>
  <c r="I89" i="4"/>
  <c r="H55" i="4"/>
  <c r="H89" i="4"/>
  <c r="G55" i="4"/>
  <c r="G89" i="4"/>
  <c r="F55" i="4"/>
  <c r="F89" i="4"/>
  <c r="E55" i="4"/>
  <c r="E89" i="4"/>
  <c r="D55" i="4"/>
  <c r="D89" i="4"/>
  <c r="C55" i="4"/>
  <c r="C89" i="4"/>
  <c r="B55" i="4"/>
  <c r="B89" i="4"/>
  <c r="W54" i="4"/>
  <c r="W88" i="4"/>
  <c r="V54" i="4"/>
  <c r="V88" i="4"/>
  <c r="U54" i="4"/>
  <c r="U88" i="4"/>
  <c r="T54" i="4"/>
  <c r="T88" i="4"/>
  <c r="S54" i="4"/>
  <c r="S88" i="4"/>
  <c r="R54" i="4"/>
  <c r="R88" i="4"/>
  <c r="Q54" i="4"/>
  <c r="Q88" i="4"/>
  <c r="P54" i="4"/>
  <c r="P88" i="4"/>
  <c r="O54" i="4"/>
  <c r="O88" i="4"/>
  <c r="N54" i="4"/>
  <c r="M54" i="4"/>
  <c r="L54" i="4"/>
  <c r="L88" i="4"/>
  <c r="K54" i="4"/>
  <c r="J54" i="4"/>
  <c r="I54" i="4"/>
  <c r="H54" i="4"/>
  <c r="G54" i="4"/>
  <c r="G88" i="4"/>
  <c r="F54" i="4"/>
  <c r="E54" i="4"/>
  <c r="D54" i="4"/>
  <c r="D88" i="4"/>
  <c r="C54" i="4"/>
  <c r="B54" i="4"/>
  <c r="W53" i="4"/>
  <c r="W87" i="4"/>
  <c r="V53" i="4"/>
  <c r="U53" i="4"/>
  <c r="U87" i="4"/>
  <c r="T53" i="4"/>
  <c r="S53" i="4"/>
  <c r="S87" i="4"/>
  <c r="R53" i="4"/>
  <c r="R87" i="4"/>
  <c r="Q53" i="4"/>
  <c r="Q87" i="4"/>
  <c r="P53" i="4"/>
  <c r="O53" i="4"/>
  <c r="N53" i="4"/>
  <c r="M53" i="4"/>
  <c r="M87" i="4"/>
  <c r="L53" i="4"/>
  <c r="K53" i="4"/>
  <c r="J53" i="4"/>
  <c r="J87" i="4"/>
  <c r="I53" i="4"/>
  <c r="H53" i="4"/>
  <c r="G53" i="4"/>
  <c r="F53" i="4"/>
  <c r="E53" i="4"/>
  <c r="E87" i="4"/>
  <c r="D53" i="4"/>
  <c r="C53" i="4"/>
  <c r="B53" i="4"/>
  <c r="W52" i="4"/>
  <c r="V52" i="4"/>
  <c r="V86" i="4"/>
  <c r="U52" i="4"/>
  <c r="U86" i="4"/>
  <c r="T52" i="4"/>
  <c r="T86" i="4"/>
  <c r="S52" i="4"/>
  <c r="S86" i="4"/>
  <c r="R52" i="4"/>
  <c r="Q52" i="4"/>
  <c r="P52" i="4"/>
  <c r="P86" i="4"/>
  <c r="O52" i="4"/>
  <c r="O86" i="4"/>
  <c r="N52" i="4"/>
  <c r="N86" i="4"/>
  <c r="M52" i="4"/>
  <c r="M86" i="4"/>
  <c r="L52" i="4"/>
  <c r="L86" i="4"/>
  <c r="K52" i="4"/>
  <c r="K86" i="4"/>
  <c r="J52" i="4"/>
  <c r="J86" i="4"/>
  <c r="I52" i="4"/>
  <c r="I86" i="4"/>
  <c r="H52" i="4"/>
  <c r="H86" i="4"/>
  <c r="G52" i="4"/>
  <c r="F52" i="4"/>
  <c r="E52" i="4"/>
  <c r="D52" i="4"/>
  <c r="C52" i="4"/>
  <c r="C86" i="4"/>
  <c r="B52" i="4"/>
  <c r="W51" i="4"/>
  <c r="W85" i="4"/>
  <c r="V51" i="4"/>
  <c r="U51" i="4"/>
  <c r="U85" i="4"/>
  <c r="T51" i="4"/>
  <c r="T85" i="4"/>
  <c r="S51" i="4"/>
  <c r="S85" i="4"/>
  <c r="R51" i="4"/>
  <c r="R85" i="4"/>
  <c r="Q51" i="4"/>
  <c r="Q85" i="4"/>
  <c r="P51" i="4"/>
  <c r="P85" i="4"/>
  <c r="O51" i="4"/>
  <c r="N51" i="4"/>
  <c r="N85" i="4"/>
  <c r="M51" i="4"/>
  <c r="M85" i="4"/>
  <c r="L51" i="4"/>
  <c r="L85" i="4"/>
  <c r="K51" i="4"/>
  <c r="K85" i="4"/>
  <c r="J51" i="4"/>
  <c r="J85" i="4"/>
  <c r="I51" i="4"/>
  <c r="I85" i="4"/>
  <c r="H51" i="4"/>
  <c r="H85" i="4"/>
  <c r="G51" i="4"/>
  <c r="G85" i="4"/>
  <c r="F51" i="4"/>
  <c r="E51" i="4"/>
  <c r="D51" i="4"/>
  <c r="C51" i="4"/>
  <c r="B51" i="4"/>
  <c r="B85" i="4"/>
  <c r="W50" i="4"/>
  <c r="W84" i="4"/>
  <c r="V50" i="4"/>
  <c r="U50" i="4"/>
  <c r="T50" i="4"/>
  <c r="S50" i="4"/>
  <c r="R50" i="4"/>
  <c r="R84" i="4"/>
  <c r="Q50" i="4"/>
  <c r="Q84" i="4"/>
  <c r="P50" i="4"/>
  <c r="P84" i="4"/>
  <c r="O50" i="4"/>
  <c r="O84" i="4"/>
  <c r="N50" i="4"/>
  <c r="N84" i="4"/>
  <c r="M50" i="4"/>
  <c r="M84" i="4"/>
  <c r="L50" i="4"/>
  <c r="L84" i="4"/>
  <c r="K50" i="4"/>
  <c r="K84" i="4"/>
  <c r="J50" i="4"/>
  <c r="J84" i="4"/>
  <c r="I50" i="4"/>
  <c r="I84" i="4"/>
  <c r="H50" i="4"/>
  <c r="H84" i="4"/>
  <c r="G50" i="4"/>
  <c r="G84" i="4"/>
  <c r="F50" i="4"/>
  <c r="F84" i="4"/>
  <c r="E50" i="4"/>
  <c r="E84" i="4"/>
  <c r="D50" i="4"/>
  <c r="C50" i="4"/>
  <c r="B50" i="4"/>
  <c r="W49" i="4"/>
  <c r="V49" i="4"/>
  <c r="U49" i="4"/>
  <c r="T49" i="4"/>
  <c r="S49" i="4"/>
  <c r="S83" i="4"/>
  <c r="R49" i="4"/>
  <c r="R83" i="4"/>
  <c r="Q49" i="4"/>
  <c r="Q83" i="4"/>
  <c r="P49" i="4"/>
  <c r="P83" i="4"/>
  <c r="O49" i="4"/>
  <c r="O83" i="4"/>
  <c r="N49" i="4"/>
  <c r="N83" i="4"/>
  <c r="M49" i="4"/>
  <c r="L49" i="4"/>
  <c r="K49" i="4"/>
  <c r="J49" i="4"/>
  <c r="I49" i="4"/>
  <c r="H49" i="4"/>
  <c r="H83" i="4"/>
  <c r="G49" i="4"/>
  <c r="F49" i="4"/>
  <c r="F83" i="4"/>
  <c r="E49" i="4"/>
  <c r="D49" i="4"/>
  <c r="C49" i="4"/>
  <c r="B49" i="4"/>
  <c r="B83" i="4"/>
  <c r="W48" i="4"/>
  <c r="V48" i="4"/>
  <c r="U48" i="4"/>
  <c r="T48" i="4"/>
  <c r="S48" i="4"/>
  <c r="S82" i="4"/>
  <c r="R48" i="4"/>
  <c r="Q48" i="4"/>
  <c r="P48" i="4"/>
  <c r="O48" i="4"/>
  <c r="N48" i="4"/>
  <c r="M48" i="4"/>
  <c r="L48" i="4"/>
  <c r="L82" i="4"/>
  <c r="K48" i="4"/>
  <c r="K82" i="4"/>
  <c r="J48" i="4"/>
  <c r="J82" i="4"/>
  <c r="I48" i="4"/>
  <c r="H48" i="4"/>
  <c r="H82" i="4"/>
  <c r="G48" i="4"/>
  <c r="F48" i="4"/>
  <c r="F82" i="4"/>
  <c r="E48" i="4"/>
  <c r="D48" i="4"/>
  <c r="D82" i="4"/>
  <c r="C48" i="4"/>
  <c r="B48" i="4"/>
  <c r="W47" i="4"/>
  <c r="W81" i="4"/>
  <c r="V47" i="4"/>
  <c r="V81" i="4"/>
  <c r="U47" i="4"/>
  <c r="T47" i="4"/>
  <c r="S47" i="4"/>
  <c r="R47" i="4"/>
  <c r="Q47" i="4"/>
  <c r="Q81" i="4"/>
  <c r="P47" i="4"/>
  <c r="O47" i="4"/>
  <c r="O81" i="4"/>
  <c r="N47" i="4"/>
  <c r="M47" i="4"/>
  <c r="M81" i="4"/>
  <c r="L47" i="4"/>
  <c r="L81" i="4"/>
  <c r="K47" i="4"/>
  <c r="K81" i="4"/>
  <c r="J47" i="4"/>
  <c r="I47" i="4"/>
  <c r="I81" i="4"/>
  <c r="H47" i="4"/>
  <c r="H81" i="4"/>
  <c r="G47" i="4"/>
  <c r="F47" i="4"/>
  <c r="F81" i="4"/>
  <c r="E47" i="4"/>
  <c r="E81" i="4"/>
  <c r="D47" i="4"/>
  <c r="D81" i="4"/>
  <c r="C47" i="4"/>
  <c r="B47" i="4"/>
  <c r="B81" i="4"/>
  <c r="W46" i="4"/>
  <c r="W80" i="4"/>
  <c r="V46" i="4"/>
  <c r="U46" i="4"/>
  <c r="T46" i="4"/>
  <c r="T80" i="4"/>
  <c r="S46" i="4"/>
  <c r="R46" i="4"/>
  <c r="Q46" i="4"/>
  <c r="P46" i="4"/>
  <c r="O46" i="4"/>
  <c r="N46" i="4"/>
  <c r="M46" i="4"/>
  <c r="L46" i="4"/>
  <c r="L80" i="4"/>
  <c r="K46" i="4"/>
  <c r="J46" i="4"/>
  <c r="J80" i="4"/>
  <c r="I46" i="4"/>
  <c r="H46" i="4"/>
  <c r="H80" i="4"/>
  <c r="G46" i="4"/>
  <c r="G80" i="4"/>
  <c r="F46" i="4"/>
  <c r="F80" i="4"/>
  <c r="E46" i="4"/>
  <c r="E80" i="4"/>
  <c r="D46" i="4"/>
  <c r="D80" i="4"/>
  <c r="C46" i="4"/>
  <c r="C80" i="4"/>
  <c r="B46" i="4"/>
  <c r="B80" i="4"/>
  <c r="W45" i="4"/>
  <c r="W79" i="4"/>
  <c r="V45" i="4"/>
  <c r="V79" i="4"/>
  <c r="U45" i="4"/>
  <c r="U79" i="4"/>
  <c r="T45" i="4"/>
  <c r="T79" i="4"/>
  <c r="S45" i="4"/>
  <c r="S79" i="4"/>
  <c r="R45" i="4"/>
  <c r="R79" i="4"/>
  <c r="Q45" i="4"/>
  <c r="P45" i="4"/>
  <c r="P79" i="4"/>
  <c r="O45" i="4"/>
  <c r="N45" i="4"/>
  <c r="M45" i="4"/>
  <c r="L45" i="4"/>
  <c r="K45" i="4"/>
  <c r="J45" i="4"/>
  <c r="J79" i="4"/>
  <c r="I45" i="4"/>
  <c r="H45" i="4"/>
  <c r="H79" i="4"/>
  <c r="G45" i="4"/>
  <c r="G79" i="4"/>
  <c r="F45" i="4"/>
  <c r="F79" i="4"/>
  <c r="E45" i="4"/>
  <c r="E79" i="4"/>
  <c r="D45" i="4"/>
  <c r="D79" i="4"/>
  <c r="C45" i="4"/>
  <c r="B45" i="4"/>
  <c r="W44" i="4"/>
  <c r="V44" i="4"/>
  <c r="V78" i="4"/>
  <c r="U44" i="4"/>
  <c r="U78" i="4"/>
  <c r="T44" i="4"/>
  <c r="T78" i="4"/>
  <c r="S44" i="4"/>
  <c r="S78" i="4"/>
  <c r="R44" i="4"/>
  <c r="R78" i="4"/>
  <c r="Q44" i="4"/>
  <c r="Q78" i="4"/>
  <c r="P44" i="4"/>
  <c r="O44" i="4"/>
  <c r="N44" i="4"/>
  <c r="M44" i="4"/>
  <c r="L44" i="4"/>
  <c r="K44" i="4"/>
  <c r="J44" i="4"/>
  <c r="I44" i="4"/>
  <c r="I78" i="4"/>
  <c r="H44" i="4"/>
  <c r="H78" i="4"/>
  <c r="G44" i="4"/>
  <c r="G78" i="4"/>
  <c r="F44" i="4"/>
  <c r="F78" i="4"/>
  <c r="E44" i="4"/>
  <c r="E78" i="4"/>
  <c r="D44" i="4"/>
  <c r="D78" i="4"/>
  <c r="C44" i="4"/>
  <c r="C78" i="4"/>
  <c r="B44" i="4"/>
  <c r="W43" i="4"/>
  <c r="W77" i="4"/>
  <c r="V43" i="4"/>
  <c r="V77" i="4"/>
  <c r="U43" i="4"/>
  <c r="T43" i="4"/>
  <c r="T77" i="4"/>
  <c r="S43" i="4"/>
  <c r="S77" i="4"/>
  <c r="R43" i="4"/>
  <c r="R77" i="4"/>
  <c r="Q43" i="4"/>
  <c r="Q77" i="4"/>
  <c r="P43" i="4"/>
  <c r="P77" i="4"/>
  <c r="O43" i="4"/>
  <c r="O77" i="4"/>
  <c r="N43" i="4"/>
  <c r="N77" i="4"/>
  <c r="M43" i="4"/>
  <c r="L43" i="4"/>
  <c r="K43" i="4"/>
  <c r="J43" i="4"/>
  <c r="I43" i="4"/>
  <c r="H43" i="4"/>
  <c r="G43" i="4"/>
  <c r="F43" i="4"/>
  <c r="E43" i="4"/>
  <c r="E77" i="4"/>
  <c r="D43" i="4"/>
  <c r="D77" i="4"/>
  <c r="C43" i="4"/>
  <c r="C77" i="4"/>
  <c r="B43" i="4"/>
  <c r="B77" i="4"/>
  <c r="W42" i="4"/>
  <c r="W76" i="4"/>
  <c r="V42" i="4"/>
  <c r="V76" i="4"/>
  <c r="U42" i="4"/>
  <c r="U76" i="4"/>
  <c r="T42" i="4"/>
  <c r="T76" i="4"/>
  <c r="S42" i="4"/>
  <c r="S76" i="4"/>
  <c r="R42" i="4"/>
  <c r="R76" i="4"/>
  <c r="Q42" i="4"/>
  <c r="Q76" i="4"/>
  <c r="P42" i="4"/>
  <c r="P76" i="4"/>
  <c r="O42" i="4"/>
  <c r="O76" i="4"/>
  <c r="N42" i="4"/>
  <c r="N76" i="4"/>
  <c r="M42" i="4"/>
  <c r="L42" i="4"/>
  <c r="K42" i="4"/>
  <c r="J42" i="4"/>
  <c r="I42" i="4"/>
  <c r="H42" i="4"/>
  <c r="G42" i="4"/>
  <c r="G76" i="4"/>
  <c r="F42" i="4"/>
  <c r="F76" i="4"/>
  <c r="E42" i="4"/>
  <c r="E76" i="4"/>
  <c r="D42" i="4"/>
  <c r="D76" i="4"/>
  <c r="C42" i="4"/>
  <c r="C76" i="4"/>
  <c r="B42" i="4"/>
  <c r="B76" i="4"/>
  <c r="W41" i="4"/>
  <c r="W75" i="4"/>
  <c r="V41" i="4"/>
  <c r="V75" i="4"/>
  <c r="U41" i="4"/>
  <c r="U75" i="4"/>
  <c r="T41" i="4"/>
  <c r="T75" i="4"/>
  <c r="S41" i="4"/>
  <c r="R41" i="4"/>
  <c r="R75" i="4"/>
  <c r="Q41" i="4"/>
  <c r="P41" i="4"/>
  <c r="P75" i="4"/>
  <c r="O41" i="4"/>
  <c r="N41" i="4"/>
  <c r="N75" i="4"/>
  <c r="M41" i="4"/>
  <c r="M75" i="4"/>
  <c r="L41" i="4"/>
  <c r="L75" i="4"/>
  <c r="K41" i="4"/>
  <c r="K75" i="4"/>
  <c r="J41" i="4"/>
  <c r="I41" i="4"/>
  <c r="H41" i="4"/>
  <c r="G41" i="4"/>
  <c r="F41" i="4"/>
  <c r="E41" i="4"/>
  <c r="E75" i="4"/>
  <c r="D41" i="4"/>
  <c r="D75" i="4"/>
  <c r="C41" i="4"/>
  <c r="B41" i="4"/>
  <c r="B75" i="4"/>
  <c r="W40" i="4"/>
  <c r="V40" i="4"/>
  <c r="V74" i="4"/>
  <c r="U40" i="4"/>
  <c r="T40" i="4"/>
  <c r="T74" i="4"/>
  <c r="S40" i="4"/>
  <c r="S74" i="4"/>
  <c r="R40" i="4"/>
  <c r="R74" i="4"/>
  <c r="Q40" i="4"/>
  <c r="Q74" i="4"/>
  <c r="P40" i="4"/>
  <c r="P74" i="4"/>
  <c r="O40" i="4"/>
  <c r="O74" i="4"/>
  <c r="N40" i="4"/>
  <c r="M40" i="4"/>
  <c r="M74" i="4"/>
  <c r="L40" i="4"/>
  <c r="K40" i="4"/>
  <c r="K74" i="4"/>
  <c r="J40" i="4"/>
  <c r="I40" i="4"/>
  <c r="H40" i="4"/>
  <c r="H74" i="4"/>
  <c r="G40" i="4"/>
  <c r="F40" i="4"/>
  <c r="E40" i="4"/>
  <c r="D40" i="4"/>
  <c r="C40" i="4"/>
  <c r="B40" i="4"/>
  <c r="B74" i="4"/>
  <c r="W39" i="4"/>
  <c r="V39" i="4"/>
  <c r="V73" i="4"/>
  <c r="U39" i="4"/>
  <c r="T39" i="4"/>
  <c r="T73" i="4"/>
  <c r="S39" i="4"/>
  <c r="S73" i="4"/>
  <c r="R39" i="4"/>
  <c r="R73" i="4"/>
  <c r="Q39" i="4"/>
  <c r="Q73" i="4"/>
  <c r="P39" i="4"/>
  <c r="P73" i="4"/>
  <c r="O39" i="4"/>
  <c r="O73" i="4"/>
  <c r="N39" i="4"/>
  <c r="N73" i="4"/>
  <c r="M39" i="4"/>
  <c r="M73" i="4"/>
  <c r="L39" i="4"/>
  <c r="L73" i="4"/>
  <c r="K39" i="4"/>
  <c r="K73" i="4"/>
  <c r="J39" i="4"/>
  <c r="J73" i="4"/>
  <c r="I39" i="4"/>
  <c r="I73" i="4"/>
  <c r="H39" i="4"/>
  <c r="H73" i="4"/>
  <c r="G39" i="4"/>
  <c r="G73" i="4"/>
  <c r="F39" i="4"/>
  <c r="F73" i="4"/>
  <c r="E39" i="4"/>
  <c r="D39" i="4"/>
  <c r="C39" i="4"/>
  <c r="B39" i="4"/>
  <c r="W38" i="4"/>
  <c r="V38" i="4"/>
  <c r="V72" i="4"/>
  <c r="U38" i="4"/>
  <c r="U72" i="4"/>
  <c r="C103" i="4"/>
  <c r="T102" i="4"/>
  <c r="T101" i="4"/>
  <c r="P101" i="4"/>
  <c r="O101" i="4"/>
  <c r="N101" i="4"/>
  <c r="M101" i="4"/>
  <c r="L101" i="4"/>
  <c r="J101" i="4"/>
  <c r="L100" i="4"/>
  <c r="J100" i="4"/>
  <c r="H100" i="4"/>
  <c r="D100" i="4"/>
  <c r="D99" i="4"/>
  <c r="M97" i="4"/>
  <c r="L97" i="4"/>
  <c r="J97" i="4"/>
  <c r="H97" i="4"/>
  <c r="I96" i="4"/>
  <c r="E96" i="4"/>
  <c r="B94" i="4"/>
  <c r="T92" i="4"/>
  <c r="R92" i="4"/>
  <c r="Q92" i="4"/>
  <c r="P92" i="4"/>
  <c r="P91" i="4"/>
  <c r="M91" i="4"/>
  <c r="L91" i="4"/>
  <c r="K91" i="4"/>
  <c r="J91" i="4"/>
  <c r="F91" i="4"/>
  <c r="P89" i="4"/>
  <c r="N88" i="4"/>
  <c r="M88" i="4"/>
  <c r="K88" i="4"/>
  <c r="P87" i="4"/>
  <c r="O87" i="4"/>
  <c r="N87" i="4"/>
  <c r="L87" i="4"/>
  <c r="K87" i="4"/>
  <c r="F85" i="4"/>
  <c r="E85" i="4"/>
  <c r="D85" i="4"/>
  <c r="C85" i="4"/>
  <c r="C84" i="4"/>
  <c r="T83" i="4"/>
  <c r="Q82" i="4"/>
  <c r="O82" i="4"/>
  <c r="N82" i="4"/>
  <c r="M82" i="4"/>
  <c r="I82" i="4"/>
  <c r="G82" i="4"/>
  <c r="E82" i="4"/>
  <c r="J81" i="4"/>
  <c r="S80" i="4"/>
  <c r="N79" i="4"/>
  <c r="L76" i="4"/>
  <c r="J76" i="4"/>
  <c r="I76" i="4"/>
  <c r="H76" i="4"/>
  <c r="H75" i="4"/>
  <c r="F75" i="4"/>
  <c r="C75" i="4"/>
  <c r="T38" i="4"/>
  <c r="S38" i="4"/>
  <c r="R38" i="4"/>
  <c r="Q38" i="4"/>
  <c r="P38" i="4"/>
  <c r="O38" i="4"/>
  <c r="N38" i="4"/>
  <c r="N72" i="4"/>
  <c r="M38" i="4"/>
  <c r="M72" i="4"/>
  <c r="L38" i="4"/>
  <c r="K38" i="4"/>
  <c r="J38" i="4"/>
  <c r="I38" i="4"/>
  <c r="H38" i="4"/>
  <c r="H72" i="4"/>
  <c r="G38" i="4"/>
  <c r="G72" i="4"/>
  <c r="F38" i="4"/>
  <c r="F72" i="4"/>
  <c r="E38" i="4"/>
  <c r="E72" i="4"/>
  <c r="D38" i="4"/>
  <c r="C38" i="4"/>
  <c r="C72" i="4"/>
  <c r="B38" i="4"/>
  <c r="B72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J89" i="4"/>
  <c r="J88" i="4"/>
  <c r="V104" i="4"/>
  <c r="B104" i="4"/>
  <c r="T103" i="4"/>
  <c r="Q100" i="4"/>
  <c r="M100" i="4"/>
  <c r="L99" i="4"/>
  <c r="K99" i="4"/>
  <c r="N98" i="4"/>
  <c r="M98" i="4"/>
  <c r="L98" i="4"/>
  <c r="J98" i="4"/>
  <c r="K97" i="4"/>
  <c r="D95" i="4"/>
  <c r="V92" i="4"/>
  <c r="U92" i="4"/>
  <c r="B92" i="4"/>
  <c r="W91" i="4"/>
  <c r="V91" i="4"/>
  <c r="S91" i="4"/>
  <c r="V90" i="4"/>
  <c r="U90" i="4"/>
  <c r="S90" i="4"/>
  <c r="R90" i="4"/>
  <c r="G83" i="4"/>
  <c r="E83" i="4"/>
  <c r="D83" i="4"/>
  <c r="C83" i="4"/>
  <c r="C82" i="4"/>
  <c r="B82" i="4"/>
  <c r="C81" i="4"/>
  <c r="V80" i="4"/>
  <c r="U80" i="4"/>
  <c r="M76" i="4"/>
  <c r="O75" i="4"/>
  <c r="N74" i="4"/>
  <c r="L74" i="4"/>
  <c r="J74" i="4"/>
  <c r="I74" i="4"/>
  <c r="R72" i="4"/>
  <c r="Q72" i="4"/>
  <c r="P72" i="4"/>
  <c r="O72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F104" i="4"/>
  <c r="E104" i="4"/>
  <c r="D104" i="4"/>
  <c r="C104" i="4"/>
  <c r="R103" i="4"/>
  <c r="Q103" i="4"/>
  <c r="P103" i="4"/>
  <c r="O103" i="4"/>
  <c r="N103" i="4"/>
  <c r="M103" i="4"/>
  <c r="L103" i="4"/>
  <c r="K103" i="4"/>
  <c r="J103" i="4"/>
  <c r="H103" i="4"/>
  <c r="G103" i="4"/>
  <c r="F103" i="4"/>
  <c r="E103" i="4"/>
  <c r="B103" i="4"/>
  <c r="W102" i="4"/>
  <c r="P102" i="4"/>
  <c r="O102" i="4"/>
  <c r="N102" i="4"/>
  <c r="M102" i="4"/>
  <c r="L102" i="4"/>
  <c r="K102" i="4"/>
  <c r="J102" i="4"/>
  <c r="I102" i="4"/>
  <c r="K101" i="4"/>
  <c r="G101" i="4"/>
  <c r="E101" i="4"/>
  <c r="U100" i="4"/>
  <c r="T100" i="4"/>
  <c r="S100" i="4"/>
  <c r="K100" i="4"/>
  <c r="I100" i="4"/>
  <c r="F100" i="4"/>
  <c r="J99" i="4"/>
  <c r="I99" i="4"/>
  <c r="H99" i="4"/>
  <c r="G99" i="4"/>
  <c r="F99" i="4"/>
  <c r="E99" i="4"/>
  <c r="C99" i="4"/>
  <c r="W98" i="4"/>
  <c r="G98" i="4"/>
  <c r="F98" i="4"/>
  <c r="E98" i="4"/>
  <c r="D98" i="4"/>
  <c r="C98" i="4"/>
  <c r="B98" i="4"/>
  <c r="O97" i="4"/>
  <c r="E97" i="4"/>
  <c r="D97" i="4"/>
  <c r="C97" i="4"/>
  <c r="B97" i="4"/>
  <c r="U96" i="4"/>
  <c r="S96" i="4"/>
  <c r="D96" i="4"/>
  <c r="C96" i="4"/>
  <c r="B96" i="4"/>
  <c r="W95" i="4"/>
  <c r="V95" i="4"/>
  <c r="T95" i="4"/>
  <c r="S95" i="4"/>
  <c r="R95" i="4"/>
  <c r="Q95" i="4"/>
  <c r="P95" i="4"/>
  <c r="O95" i="4"/>
  <c r="N95" i="4"/>
  <c r="L95" i="4"/>
  <c r="K95" i="4"/>
  <c r="J95" i="4"/>
  <c r="B95" i="4"/>
  <c r="W94" i="4"/>
  <c r="V94" i="4"/>
  <c r="U94" i="4"/>
  <c r="T94" i="4"/>
  <c r="R94" i="4"/>
  <c r="P94" i="4"/>
  <c r="H94" i="4"/>
  <c r="G94" i="4"/>
  <c r="V93" i="4"/>
  <c r="U93" i="4"/>
  <c r="T93" i="4"/>
  <c r="S93" i="4"/>
  <c r="R93" i="4"/>
  <c r="Q93" i="4"/>
  <c r="P93" i="4"/>
  <c r="N93" i="4"/>
  <c r="H93" i="4"/>
  <c r="E93" i="4"/>
  <c r="S92" i="4"/>
  <c r="M92" i="4"/>
  <c r="L92" i="4"/>
  <c r="K92" i="4"/>
  <c r="R91" i="4"/>
  <c r="Q91" i="4"/>
  <c r="O91" i="4"/>
  <c r="N91" i="4"/>
  <c r="O90" i="4"/>
  <c r="N90" i="4"/>
  <c r="M90" i="4"/>
  <c r="L90" i="4"/>
  <c r="K90" i="4"/>
  <c r="I90" i="4"/>
  <c r="G90" i="4"/>
  <c r="E90" i="4"/>
  <c r="W89" i="4"/>
  <c r="N89" i="4"/>
  <c r="M89" i="4"/>
  <c r="L89" i="4"/>
  <c r="K89" i="4"/>
  <c r="I88" i="4"/>
  <c r="H88" i="4"/>
  <c r="F88" i="4"/>
  <c r="E88" i="4"/>
  <c r="C88" i="4"/>
  <c r="B88" i="4"/>
  <c r="V87" i="4"/>
  <c r="T87" i="4"/>
  <c r="I87" i="4"/>
  <c r="H87" i="4"/>
  <c r="G87" i="4"/>
  <c r="F87" i="4"/>
  <c r="D87" i="4"/>
  <c r="C87" i="4"/>
  <c r="B87" i="4"/>
  <c r="W86" i="4"/>
  <c r="R86" i="4"/>
  <c r="Q86" i="4"/>
  <c r="G86" i="4"/>
  <c r="F86" i="4"/>
  <c r="E86" i="4"/>
  <c r="D86" i="4"/>
  <c r="B86" i="4"/>
  <c r="V85" i="4"/>
  <c r="O85" i="4"/>
  <c r="V84" i="4"/>
  <c r="U84" i="4"/>
  <c r="T84" i="4"/>
  <c r="S84" i="4"/>
  <c r="D84" i="4"/>
  <c r="B84" i="4"/>
  <c r="W83" i="4"/>
  <c r="V83" i="4"/>
  <c r="U83" i="4"/>
  <c r="M83" i="4"/>
  <c r="L83" i="4"/>
  <c r="K83" i="4"/>
  <c r="J83" i="4"/>
  <c r="I83" i="4"/>
  <c r="W82" i="4"/>
  <c r="V82" i="4"/>
  <c r="U82" i="4"/>
  <c r="T82" i="4"/>
  <c r="R82" i="4"/>
  <c r="P82" i="4"/>
  <c r="U81" i="4"/>
  <c r="T81" i="4"/>
  <c r="S81" i="4"/>
  <c r="R81" i="4"/>
  <c r="P81" i="4"/>
  <c r="N81" i="4"/>
  <c r="G81" i="4"/>
  <c r="R80" i="4"/>
  <c r="Q80" i="4"/>
  <c r="P80" i="4"/>
  <c r="O80" i="4"/>
  <c r="N80" i="4"/>
  <c r="M80" i="4"/>
  <c r="K80" i="4"/>
  <c r="I80" i="4"/>
  <c r="Q79" i="4"/>
  <c r="O79" i="4"/>
  <c r="M79" i="4"/>
  <c r="L79" i="4"/>
  <c r="K79" i="4"/>
  <c r="I79" i="4"/>
  <c r="C79" i="4"/>
  <c r="B79" i="4"/>
  <c r="W78" i="4"/>
  <c r="P78" i="4"/>
  <c r="O78" i="4"/>
  <c r="N78" i="4"/>
  <c r="M78" i="4"/>
  <c r="L78" i="4"/>
  <c r="K78" i="4"/>
  <c r="J78" i="4"/>
  <c r="B78" i="4"/>
  <c r="U77" i="4"/>
  <c r="M77" i="4"/>
  <c r="L77" i="4"/>
  <c r="K77" i="4"/>
  <c r="J77" i="4"/>
  <c r="I77" i="4"/>
  <c r="H77" i="4"/>
  <c r="G77" i="4"/>
  <c r="F77" i="4"/>
  <c r="K76" i="4"/>
  <c r="S75" i="4"/>
  <c r="Q75" i="4"/>
  <c r="J75" i="4"/>
  <c r="I75" i="4"/>
  <c r="G75" i="4"/>
  <c r="W74" i="4"/>
  <c r="U74" i="4"/>
  <c r="G74" i="4"/>
  <c r="F74" i="4"/>
  <c r="E74" i="4"/>
  <c r="D74" i="4"/>
  <c r="C74" i="4"/>
  <c r="W73" i="4"/>
  <c r="U73" i="4"/>
  <c r="E73" i="4"/>
  <c r="D73" i="4"/>
  <c r="C73" i="4"/>
  <c r="B73" i="4"/>
  <c r="D72" i="4"/>
  <c r="I72" i="4"/>
  <c r="J72" i="4"/>
  <c r="K72" i="4"/>
  <c r="L72" i="4"/>
  <c r="S72" i="4"/>
  <c r="T72" i="4"/>
  <c r="W72" i="4"/>
  <c r="B36" i="4"/>
  <c r="I30" i="15"/>
  <c r="H30" i="15"/>
  <c r="G30" i="15"/>
  <c r="F30" i="15"/>
  <c r="E30" i="15"/>
  <c r="D30" i="15"/>
  <c r="C30" i="15"/>
  <c r="B30" i="15"/>
  <c r="I29" i="15"/>
  <c r="H29" i="15"/>
  <c r="G29" i="15"/>
  <c r="F29" i="15"/>
  <c r="E29" i="15"/>
  <c r="D29" i="15"/>
  <c r="C29" i="15"/>
  <c r="B29" i="15"/>
  <c r="I28" i="15"/>
  <c r="H28" i="15"/>
  <c r="G28" i="15"/>
  <c r="F28" i="15"/>
  <c r="E28" i="15"/>
  <c r="D28" i="15"/>
  <c r="C28" i="15"/>
  <c r="B28" i="15"/>
  <c r="I27" i="15"/>
  <c r="H27" i="15"/>
  <c r="G27" i="15"/>
  <c r="F27" i="15"/>
  <c r="E27" i="15"/>
  <c r="D27" i="15"/>
  <c r="C27" i="15"/>
  <c r="B27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Y69" i="1"/>
  <c r="Y102" i="1"/>
  <c r="X69" i="1"/>
  <c r="X102" i="1"/>
  <c r="W69" i="1"/>
  <c r="W102" i="1"/>
  <c r="V69" i="1"/>
  <c r="V102" i="1"/>
  <c r="U69" i="1"/>
  <c r="U102" i="1"/>
  <c r="T69" i="1"/>
  <c r="T102" i="1"/>
  <c r="S69" i="1"/>
  <c r="S102" i="1"/>
  <c r="R69" i="1"/>
  <c r="R102" i="1"/>
  <c r="Q69" i="1"/>
  <c r="Q102" i="1"/>
  <c r="P69" i="1"/>
  <c r="P102" i="1"/>
  <c r="O69" i="1"/>
  <c r="O102" i="1"/>
  <c r="N69" i="1"/>
  <c r="N102" i="1"/>
  <c r="M69" i="1"/>
  <c r="M102" i="1"/>
  <c r="L69" i="1"/>
  <c r="L102" i="1"/>
  <c r="K69" i="1"/>
  <c r="K102" i="1"/>
  <c r="J69" i="1"/>
  <c r="J102" i="1"/>
  <c r="I69" i="1"/>
  <c r="I102" i="1"/>
  <c r="H69" i="1"/>
  <c r="H102" i="1"/>
  <c r="G69" i="1"/>
  <c r="G102" i="1"/>
  <c r="F69" i="1"/>
  <c r="F102" i="1"/>
  <c r="E69" i="1"/>
  <c r="E102" i="1"/>
  <c r="D69" i="1"/>
  <c r="D102" i="1"/>
  <c r="C69" i="1"/>
  <c r="C102" i="1"/>
  <c r="B69" i="1"/>
  <c r="B102" i="1"/>
  <c r="Y68" i="1"/>
  <c r="Y101" i="1"/>
  <c r="X68" i="1"/>
  <c r="X101" i="1"/>
  <c r="W68" i="1"/>
  <c r="W101" i="1"/>
  <c r="V68" i="1"/>
  <c r="V101" i="1"/>
  <c r="U68" i="1"/>
  <c r="U101" i="1"/>
  <c r="T68" i="1"/>
  <c r="T101" i="1"/>
  <c r="S68" i="1"/>
  <c r="S101" i="1"/>
  <c r="R68" i="1"/>
  <c r="R101" i="1"/>
  <c r="Q68" i="1"/>
  <c r="Q101" i="1"/>
  <c r="P68" i="1"/>
  <c r="P101" i="1"/>
  <c r="O68" i="1"/>
  <c r="O101" i="1"/>
  <c r="N68" i="1"/>
  <c r="N101" i="1"/>
  <c r="M68" i="1"/>
  <c r="M101" i="1"/>
  <c r="L68" i="1"/>
  <c r="L101" i="1"/>
  <c r="K68" i="1"/>
  <c r="K101" i="1"/>
  <c r="J68" i="1"/>
  <c r="J101" i="1"/>
  <c r="I68" i="1"/>
  <c r="I101" i="1"/>
  <c r="H68" i="1"/>
  <c r="H101" i="1"/>
  <c r="G68" i="1"/>
  <c r="G101" i="1"/>
  <c r="F68" i="1"/>
  <c r="F101" i="1"/>
  <c r="E68" i="1"/>
  <c r="E101" i="1"/>
  <c r="D68" i="1"/>
  <c r="D101" i="1"/>
  <c r="C68" i="1"/>
  <c r="C101" i="1"/>
  <c r="B68" i="1"/>
  <c r="B101" i="1"/>
  <c r="Y67" i="1"/>
  <c r="Y100" i="1"/>
  <c r="X67" i="1"/>
  <c r="X100" i="1"/>
  <c r="W67" i="1"/>
  <c r="W100" i="1"/>
  <c r="V67" i="1"/>
  <c r="V100" i="1"/>
  <c r="U67" i="1"/>
  <c r="U100" i="1"/>
  <c r="T67" i="1"/>
  <c r="T100" i="1"/>
  <c r="S67" i="1"/>
  <c r="S100" i="1"/>
  <c r="R67" i="1"/>
  <c r="R100" i="1"/>
  <c r="Q67" i="1"/>
  <c r="Q100" i="1"/>
  <c r="P67" i="1"/>
  <c r="P100" i="1"/>
  <c r="O67" i="1"/>
  <c r="O100" i="1"/>
  <c r="N67" i="1"/>
  <c r="N100" i="1"/>
  <c r="M67" i="1"/>
  <c r="M100" i="1"/>
  <c r="L67" i="1"/>
  <c r="L100" i="1"/>
  <c r="K67" i="1"/>
  <c r="K100" i="1"/>
  <c r="J67" i="1"/>
  <c r="J100" i="1"/>
  <c r="I67" i="1"/>
  <c r="I100" i="1"/>
  <c r="H67" i="1"/>
  <c r="H100" i="1"/>
  <c r="G67" i="1"/>
  <c r="G100" i="1"/>
  <c r="F67" i="1"/>
  <c r="F100" i="1"/>
  <c r="E67" i="1"/>
  <c r="E100" i="1"/>
  <c r="D67" i="1"/>
  <c r="D100" i="1"/>
  <c r="C67" i="1"/>
  <c r="C100" i="1"/>
  <c r="B67" i="1"/>
  <c r="B100" i="1"/>
  <c r="Y66" i="1"/>
  <c r="Y99" i="1"/>
  <c r="X66" i="1"/>
  <c r="X99" i="1"/>
  <c r="W66" i="1"/>
  <c r="W99" i="1"/>
  <c r="V66" i="1"/>
  <c r="V99" i="1"/>
  <c r="U66" i="1"/>
  <c r="U99" i="1"/>
  <c r="T66" i="1"/>
  <c r="T99" i="1"/>
  <c r="S66" i="1"/>
  <c r="S99" i="1"/>
  <c r="R66" i="1"/>
  <c r="R99" i="1"/>
  <c r="Q66" i="1"/>
  <c r="Q99" i="1"/>
  <c r="P66" i="1"/>
  <c r="P99" i="1"/>
  <c r="O66" i="1"/>
  <c r="O99" i="1"/>
  <c r="N66" i="1"/>
  <c r="N99" i="1"/>
  <c r="M66" i="1"/>
  <c r="M99" i="1"/>
  <c r="L66" i="1"/>
  <c r="L99" i="1"/>
  <c r="K66" i="1"/>
  <c r="K99" i="1"/>
  <c r="J66" i="1"/>
  <c r="J99" i="1"/>
  <c r="I66" i="1"/>
  <c r="I99" i="1"/>
  <c r="H66" i="1"/>
  <c r="H99" i="1"/>
  <c r="G66" i="1"/>
  <c r="G99" i="1"/>
  <c r="F66" i="1"/>
  <c r="F99" i="1"/>
  <c r="E66" i="1"/>
  <c r="E99" i="1"/>
  <c r="D66" i="1"/>
  <c r="D99" i="1"/>
  <c r="C66" i="1"/>
  <c r="C99" i="1"/>
  <c r="B66" i="1"/>
  <c r="B99" i="1"/>
  <c r="Y65" i="1"/>
  <c r="Y98" i="1"/>
  <c r="X65" i="1"/>
  <c r="X98" i="1"/>
  <c r="W65" i="1"/>
  <c r="W98" i="1"/>
  <c r="V65" i="1"/>
  <c r="V98" i="1"/>
  <c r="U65" i="1"/>
  <c r="U98" i="1"/>
  <c r="T65" i="1"/>
  <c r="T98" i="1"/>
  <c r="S65" i="1"/>
  <c r="S98" i="1"/>
  <c r="R65" i="1"/>
  <c r="R98" i="1"/>
  <c r="Q65" i="1"/>
  <c r="Q98" i="1"/>
  <c r="P65" i="1"/>
  <c r="P98" i="1"/>
  <c r="O65" i="1"/>
  <c r="O98" i="1"/>
  <c r="N65" i="1"/>
  <c r="N98" i="1"/>
  <c r="M65" i="1"/>
  <c r="M98" i="1"/>
  <c r="L65" i="1"/>
  <c r="L98" i="1"/>
  <c r="K65" i="1"/>
  <c r="K98" i="1"/>
  <c r="J65" i="1"/>
  <c r="J98" i="1"/>
  <c r="I65" i="1"/>
  <c r="I98" i="1"/>
  <c r="H65" i="1"/>
  <c r="H98" i="1"/>
  <c r="G65" i="1"/>
  <c r="G98" i="1"/>
  <c r="F65" i="1"/>
  <c r="F98" i="1"/>
  <c r="E65" i="1"/>
  <c r="E98" i="1"/>
  <c r="D65" i="1"/>
  <c r="D98" i="1"/>
  <c r="C65" i="1"/>
  <c r="C98" i="1"/>
  <c r="B65" i="1"/>
  <c r="B98" i="1"/>
  <c r="Y64" i="1"/>
  <c r="Y97" i="1"/>
  <c r="X64" i="1"/>
  <c r="X97" i="1"/>
  <c r="W64" i="1"/>
  <c r="W97" i="1"/>
  <c r="V64" i="1"/>
  <c r="V97" i="1"/>
  <c r="U64" i="1"/>
  <c r="U97" i="1"/>
  <c r="T64" i="1"/>
  <c r="T97" i="1"/>
  <c r="S64" i="1"/>
  <c r="S97" i="1"/>
  <c r="R64" i="1"/>
  <c r="R97" i="1"/>
  <c r="Q64" i="1"/>
  <c r="Q97" i="1"/>
  <c r="P64" i="1"/>
  <c r="P97" i="1"/>
  <c r="O64" i="1"/>
  <c r="O97" i="1"/>
  <c r="N64" i="1"/>
  <c r="N97" i="1"/>
  <c r="M64" i="1"/>
  <c r="M97" i="1"/>
  <c r="L64" i="1"/>
  <c r="L97" i="1"/>
  <c r="K64" i="1"/>
  <c r="K97" i="1"/>
  <c r="J64" i="1"/>
  <c r="J97" i="1"/>
  <c r="I64" i="1"/>
  <c r="I97" i="1"/>
  <c r="H64" i="1"/>
  <c r="H97" i="1"/>
  <c r="G64" i="1"/>
  <c r="G97" i="1"/>
  <c r="F64" i="1"/>
  <c r="F97" i="1"/>
  <c r="E64" i="1"/>
  <c r="E97" i="1"/>
  <c r="D64" i="1"/>
  <c r="D97" i="1"/>
  <c r="C64" i="1"/>
  <c r="C97" i="1"/>
  <c r="B64" i="1"/>
  <c r="B97" i="1"/>
  <c r="Y63" i="1"/>
  <c r="Y96" i="1"/>
  <c r="X63" i="1"/>
  <c r="X96" i="1"/>
  <c r="W63" i="1"/>
  <c r="W96" i="1"/>
  <c r="V63" i="1"/>
  <c r="V96" i="1"/>
  <c r="U63" i="1"/>
  <c r="U96" i="1"/>
  <c r="T63" i="1"/>
  <c r="T96" i="1"/>
  <c r="S63" i="1"/>
  <c r="S96" i="1"/>
  <c r="R63" i="1"/>
  <c r="R96" i="1"/>
  <c r="Q63" i="1"/>
  <c r="Q96" i="1"/>
  <c r="P63" i="1"/>
  <c r="P96" i="1"/>
  <c r="O63" i="1"/>
  <c r="O96" i="1"/>
  <c r="N63" i="1"/>
  <c r="N96" i="1"/>
  <c r="M63" i="1"/>
  <c r="M96" i="1"/>
  <c r="L63" i="1"/>
  <c r="L96" i="1"/>
  <c r="K63" i="1"/>
  <c r="K96" i="1"/>
  <c r="J63" i="1"/>
  <c r="J96" i="1"/>
  <c r="I63" i="1"/>
  <c r="I96" i="1"/>
  <c r="H63" i="1"/>
  <c r="H96" i="1"/>
  <c r="G63" i="1"/>
  <c r="G96" i="1"/>
  <c r="F63" i="1"/>
  <c r="F96" i="1"/>
  <c r="E63" i="1"/>
  <c r="E96" i="1"/>
  <c r="D63" i="1"/>
  <c r="D96" i="1"/>
  <c r="C63" i="1"/>
  <c r="C96" i="1"/>
  <c r="B63" i="1"/>
  <c r="B96" i="1"/>
  <c r="Y62" i="1"/>
  <c r="Y95" i="1"/>
  <c r="X62" i="1"/>
  <c r="X95" i="1"/>
  <c r="W62" i="1"/>
  <c r="W95" i="1"/>
  <c r="V62" i="1"/>
  <c r="V95" i="1"/>
  <c r="U62" i="1"/>
  <c r="U95" i="1"/>
  <c r="T62" i="1"/>
  <c r="T95" i="1"/>
  <c r="S62" i="1"/>
  <c r="S95" i="1"/>
  <c r="R62" i="1"/>
  <c r="R95" i="1"/>
  <c r="Q62" i="1"/>
  <c r="Q95" i="1"/>
  <c r="P62" i="1"/>
  <c r="P95" i="1"/>
  <c r="O62" i="1"/>
  <c r="O95" i="1"/>
  <c r="N62" i="1"/>
  <c r="N95" i="1"/>
  <c r="M62" i="1"/>
  <c r="M95" i="1"/>
  <c r="L62" i="1"/>
  <c r="L95" i="1"/>
  <c r="K62" i="1"/>
  <c r="K95" i="1"/>
  <c r="J62" i="1"/>
  <c r="J95" i="1"/>
  <c r="I62" i="1"/>
  <c r="I95" i="1"/>
  <c r="H62" i="1"/>
  <c r="H95" i="1"/>
  <c r="G62" i="1"/>
  <c r="G95" i="1"/>
  <c r="F62" i="1"/>
  <c r="F95" i="1"/>
  <c r="E62" i="1"/>
  <c r="E95" i="1"/>
  <c r="D62" i="1"/>
  <c r="D95" i="1"/>
  <c r="C62" i="1"/>
  <c r="C95" i="1"/>
  <c r="B62" i="1"/>
  <c r="B95" i="1"/>
  <c r="Y61" i="1"/>
  <c r="Y94" i="1"/>
  <c r="X61" i="1"/>
  <c r="X94" i="1"/>
  <c r="W61" i="1"/>
  <c r="W94" i="1"/>
  <c r="V61" i="1"/>
  <c r="V94" i="1"/>
  <c r="U61" i="1"/>
  <c r="U94" i="1"/>
  <c r="T61" i="1"/>
  <c r="T94" i="1"/>
  <c r="S61" i="1"/>
  <c r="S94" i="1"/>
  <c r="R61" i="1"/>
  <c r="R94" i="1"/>
  <c r="Q61" i="1"/>
  <c r="Q94" i="1"/>
  <c r="P61" i="1"/>
  <c r="P94" i="1"/>
  <c r="O61" i="1"/>
  <c r="O94" i="1"/>
  <c r="N61" i="1"/>
  <c r="N94" i="1"/>
  <c r="M61" i="1"/>
  <c r="M94" i="1"/>
  <c r="L61" i="1"/>
  <c r="L94" i="1"/>
  <c r="K61" i="1"/>
  <c r="K94" i="1"/>
  <c r="J61" i="1"/>
  <c r="J94" i="1"/>
  <c r="I61" i="1"/>
  <c r="I94" i="1"/>
  <c r="H61" i="1"/>
  <c r="H94" i="1"/>
  <c r="G61" i="1"/>
  <c r="G94" i="1"/>
  <c r="F61" i="1"/>
  <c r="F94" i="1"/>
  <c r="E61" i="1"/>
  <c r="E94" i="1"/>
  <c r="D61" i="1"/>
  <c r="D94" i="1"/>
  <c r="C61" i="1"/>
  <c r="C94" i="1"/>
  <c r="B61" i="1"/>
  <c r="B94" i="1"/>
  <c r="Y60" i="1"/>
  <c r="Y93" i="1"/>
  <c r="X60" i="1"/>
  <c r="X93" i="1"/>
  <c r="W60" i="1"/>
  <c r="W93" i="1"/>
  <c r="V60" i="1"/>
  <c r="V93" i="1"/>
  <c r="U60" i="1"/>
  <c r="U93" i="1"/>
  <c r="T60" i="1"/>
  <c r="T93" i="1"/>
  <c r="S60" i="1"/>
  <c r="S93" i="1"/>
  <c r="R60" i="1"/>
  <c r="R93" i="1"/>
  <c r="Q60" i="1"/>
  <c r="Q93" i="1"/>
  <c r="P60" i="1"/>
  <c r="P93" i="1"/>
  <c r="O60" i="1"/>
  <c r="O93" i="1"/>
  <c r="N60" i="1"/>
  <c r="N93" i="1"/>
  <c r="M60" i="1"/>
  <c r="M93" i="1"/>
  <c r="L60" i="1"/>
  <c r="L93" i="1"/>
  <c r="K60" i="1"/>
  <c r="K93" i="1"/>
  <c r="J60" i="1"/>
  <c r="J93" i="1"/>
  <c r="I60" i="1"/>
  <c r="I93" i="1"/>
  <c r="H60" i="1"/>
  <c r="H93" i="1"/>
  <c r="G60" i="1"/>
  <c r="G93" i="1"/>
  <c r="F60" i="1"/>
  <c r="F93" i="1"/>
  <c r="E60" i="1"/>
  <c r="E93" i="1"/>
  <c r="D60" i="1"/>
  <c r="D93" i="1"/>
  <c r="C60" i="1"/>
  <c r="C93" i="1"/>
  <c r="B60" i="1"/>
  <c r="B93" i="1"/>
  <c r="Y59" i="1"/>
  <c r="Y92" i="1"/>
  <c r="X59" i="1"/>
  <c r="X92" i="1"/>
  <c r="W59" i="1"/>
  <c r="W92" i="1"/>
  <c r="V59" i="1"/>
  <c r="V92" i="1"/>
  <c r="U59" i="1"/>
  <c r="U92" i="1"/>
  <c r="T59" i="1"/>
  <c r="T92" i="1"/>
  <c r="S59" i="1"/>
  <c r="S92" i="1"/>
  <c r="R59" i="1"/>
  <c r="R92" i="1"/>
  <c r="Q59" i="1"/>
  <c r="Q92" i="1"/>
  <c r="P59" i="1"/>
  <c r="P92" i="1"/>
  <c r="O59" i="1"/>
  <c r="O92" i="1"/>
  <c r="N59" i="1"/>
  <c r="N92" i="1"/>
  <c r="M59" i="1"/>
  <c r="M92" i="1"/>
  <c r="L59" i="1"/>
  <c r="L92" i="1"/>
  <c r="K59" i="1"/>
  <c r="K92" i="1"/>
  <c r="J59" i="1"/>
  <c r="J92" i="1"/>
  <c r="I59" i="1"/>
  <c r="I92" i="1"/>
  <c r="H59" i="1"/>
  <c r="H92" i="1"/>
  <c r="G59" i="1"/>
  <c r="G92" i="1"/>
  <c r="F59" i="1"/>
  <c r="F92" i="1"/>
  <c r="E59" i="1"/>
  <c r="E92" i="1"/>
  <c r="D59" i="1"/>
  <c r="D92" i="1"/>
  <c r="C59" i="1"/>
  <c r="C92" i="1"/>
  <c r="B59" i="1"/>
  <c r="B92" i="1"/>
  <c r="Y58" i="1"/>
  <c r="Y91" i="1"/>
  <c r="X58" i="1"/>
  <c r="X91" i="1"/>
  <c r="W58" i="1"/>
  <c r="W91" i="1"/>
  <c r="V58" i="1"/>
  <c r="V91" i="1"/>
  <c r="U58" i="1"/>
  <c r="U91" i="1"/>
  <c r="T58" i="1"/>
  <c r="T91" i="1"/>
  <c r="S58" i="1"/>
  <c r="S91" i="1"/>
  <c r="R58" i="1"/>
  <c r="R91" i="1"/>
  <c r="Q58" i="1"/>
  <c r="Q91" i="1"/>
  <c r="P58" i="1"/>
  <c r="P91" i="1"/>
  <c r="O58" i="1"/>
  <c r="O91" i="1"/>
  <c r="N58" i="1"/>
  <c r="N91" i="1"/>
  <c r="M58" i="1"/>
  <c r="M91" i="1"/>
  <c r="L58" i="1"/>
  <c r="L91" i="1"/>
  <c r="K58" i="1"/>
  <c r="K91" i="1"/>
  <c r="J58" i="1"/>
  <c r="J91" i="1"/>
  <c r="I58" i="1"/>
  <c r="I91" i="1"/>
  <c r="H58" i="1"/>
  <c r="H91" i="1"/>
  <c r="G58" i="1"/>
  <c r="G91" i="1"/>
  <c r="F58" i="1"/>
  <c r="F91" i="1"/>
  <c r="E58" i="1"/>
  <c r="E91" i="1"/>
  <c r="D58" i="1"/>
  <c r="D91" i="1"/>
  <c r="C58" i="1"/>
  <c r="C91" i="1"/>
  <c r="B58" i="1"/>
  <c r="B91" i="1"/>
  <c r="Y57" i="1"/>
  <c r="Y90" i="1"/>
  <c r="X57" i="1"/>
  <c r="X90" i="1"/>
  <c r="W57" i="1"/>
  <c r="W90" i="1"/>
  <c r="V57" i="1"/>
  <c r="V90" i="1"/>
  <c r="U57" i="1"/>
  <c r="U90" i="1"/>
  <c r="T57" i="1"/>
  <c r="T90" i="1"/>
  <c r="S57" i="1"/>
  <c r="S90" i="1"/>
  <c r="R57" i="1"/>
  <c r="R90" i="1"/>
  <c r="Q57" i="1"/>
  <c r="Q90" i="1"/>
  <c r="P57" i="1"/>
  <c r="P90" i="1"/>
  <c r="O57" i="1"/>
  <c r="O90" i="1"/>
  <c r="N57" i="1"/>
  <c r="N90" i="1"/>
  <c r="M57" i="1"/>
  <c r="M90" i="1"/>
  <c r="L57" i="1"/>
  <c r="L90" i="1"/>
  <c r="K57" i="1"/>
  <c r="K90" i="1"/>
  <c r="J57" i="1"/>
  <c r="J90" i="1"/>
  <c r="I57" i="1"/>
  <c r="I90" i="1"/>
  <c r="H57" i="1"/>
  <c r="H90" i="1"/>
  <c r="G57" i="1"/>
  <c r="G90" i="1"/>
  <c r="F57" i="1"/>
  <c r="F90" i="1"/>
  <c r="E57" i="1"/>
  <c r="E90" i="1"/>
  <c r="D57" i="1"/>
  <c r="D90" i="1"/>
  <c r="C57" i="1"/>
  <c r="C90" i="1"/>
  <c r="B57" i="1"/>
  <c r="B90" i="1"/>
  <c r="Y56" i="1"/>
  <c r="Y89" i="1"/>
  <c r="X56" i="1"/>
  <c r="X89" i="1"/>
  <c r="W56" i="1"/>
  <c r="W89" i="1"/>
  <c r="V56" i="1"/>
  <c r="V89" i="1"/>
  <c r="U56" i="1"/>
  <c r="U89" i="1"/>
  <c r="T56" i="1"/>
  <c r="T89" i="1"/>
  <c r="S56" i="1"/>
  <c r="S89" i="1"/>
  <c r="R56" i="1"/>
  <c r="R89" i="1"/>
  <c r="Q56" i="1"/>
  <c r="Q89" i="1"/>
  <c r="P56" i="1"/>
  <c r="P89" i="1"/>
  <c r="O56" i="1"/>
  <c r="O89" i="1"/>
  <c r="N56" i="1"/>
  <c r="N89" i="1"/>
  <c r="M56" i="1"/>
  <c r="M89" i="1"/>
  <c r="L56" i="1"/>
  <c r="L89" i="1"/>
  <c r="K56" i="1"/>
  <c r="K89" i="1"/>
  <c r="J56" i="1"/>
  <c r="J89" i="1"/>
  <c r="I56" i="1"/>
  <c r="I89" i="1"/>
  <c r="H56" i="1"/>
  <c r="H89" i="1"/>
  <c r="G56" i="1"/>
  <c r="G89" i="1"/>
  <c r="F56" i="1"/>
  <c r="F89" i="1"/>
  <c r="E56" i="1"/>
  <c r="E89" i="1"/>
  <c r="D56" i="1"/>
  <c r="D89" i="1"/>
  <c r="C56" i="1"/>
  <c r="C89" i="1"/>
  <c r="B56" i="1"/>
  <c r="B89" i="1"/>
  <c r="Y55" i="1"/>
  <c r="Y88" i="1"/>
  <c r="X55" i="1"/>
  <c r="X88" i="1"/>
  <c r="W55" i="1"/>
  <c r="W88" i="1"/>
  <c r="V55" i="1"/>
  <c r="V88" i="1"/>
  <c r="U55" i="1"/>
  <c r="U88" i="1"/>
  <c r="T55" i="1"/>
  <c r="T88" i="1"/>
  <c r="S55" i="1"/>
  <c r="S88" i="1"/>
  <c r="R55" i="1"/>
  <c r="R88" i="1"/>
  <c r="Q55" i="1"/>
  <c r="Q88" i="1"/>
  <c r="P55" i="1"/>
  <c r="P88" i="1"/>
  <c r="O55" i="1"/>
  <c r="O88" i="1"/>
  <c r="N55" i="1"/>
  <c r="N88" i="1"/>
  <c r="M55" i="1"/>
  <c r="M88" i="1"/>
  <c r="L55" i="1"/>
  <c r="L88" i="1"/>
  <c r="K55" i="1"/>
  <c r="K88" i="1"/>
  <c r="J55" i="1"/>
  <c r="J88" i="1"/>
  <c r="I55" i="1"/>
  <c r="I88" i="1"/>
  <c r="H55" i="1"/>
  <c r="H88" i="1"/>
  <c r="G55" i="1"/>
  <c r="G88" i="1"/>
  <c r="F55" i="1"/>
  <c r="F88" i="1"/>
  <c r="E55" i="1"/>
  <c r="E88" i="1"/>
  <c r="D55" i="1"/>
  <c r="D88" i="1"/>
  <c r="C55" i="1"/>
  <c r="C88" i="1"/>
  <c r="B55" i="1"/>
  <c r="B88" i="1"/>
  <c r="Y54" i="1"/>
  <c r="Y87" i="1"/>
  <c r="X54" i="1"/>
  <c r="X87" i="1"/>
  <c r="W54" i="1"/>
  <c r="W87" i="1"/>
  <c r="V54" i="1"/>
  <c r="V87" i="1"/>
  <c r="U54" i="1"/>
  <c r="U87" i="1"/>
  <c r="T54" i="1"/>
  <c r="T87" i="1"/>
  <c r="S54" i="1"/>
  <c r="S87" i="1"/>
  <c r="R54" i="1"/>
  <c r="R87" i="1"/>
  <c r="Q54" i="1"/>
  <c r="Q87" i="1"/>
  <c r="P54" i="1"/>
  <c r="P87" i="1"/>
  <c r="O54" i="1"/>
  <c r="O87" i="1"/>
  <c r="N54" i="1"/>
  <c r="N87" i="1"/>
  <c r="M54" i="1"/>
  <c r="M87" i="1"/>
  <c r="L54" i="1"/>
  <c r="L87" i="1"/>
  <c r="K54" i="1"/>
  <c r="K87" i="1"/>
  <c r="J54" i="1"/>
  <c r="J87" i="1"/>
  <c r="I54" i="1"/>
  <c r="I87" i="1"/>
  <c r="H54" i="1"/>
  <c r="H87" i="1"/>
  <c r="G54" i="1"/>
  <c r="G87" i="1"/>
  <c r="F54" i="1"/>
  <c r="F87" i="1"/>
  <c r="E54" i="1"/>
  <c r="E87" i="1"/>
  <c r="D54" i="1"/>
  <c r="D87" i="1"/>
  <c r="C54" i="1"/>
  <c r="C87" i="1"/>
  <c r="B54" i="1"/>
  <c r="B87" i="1"/>
  <c r="Y53" i="1"/>
  <c r="Y86" i="1"/>
  <c r="X53" i="1"/>
  <c r="X86" i="1"/>
  <c r="W53" i="1"/>
  <c r="W86" i="1"/>
  <c r="V53" i="1"/>
  <c r="V86" i="1"/>
  <c r="U53" i="1"/>
  <c r="U86" i="1"/>
  <c r="T53" i="1"/>
  <c r="T86" i="1"/>
  <c r="S53" i="1"/>
  <c r="S86" i="1"/>
  <c r="R53" i="1"/>
  <c r="R86" i="1"/>
  <c r="Q53" i="1"/>
  <c r="Q86" i="1"/>
  <c r="P53" i="1"/>
  <c r="P86" i="1"/>
  <c r="O53" i="1"/>
  <c r="O86" i="1"/>
  <c r="N53" i="1"/>
  <c r="N86" i="1"/>
  <c r="M53" i="1"/>
  <c r="M86" i="1"/>
  <c r="L53" i="1"/>
  <c r="L86" i="1"/>
  <c r="K53" i="1"/>
  <c r="K86" i="1"/>
  <c r="J53" i="1"/>
  <c r="J86" i="1"/>
  <c r="I53" i="1"/>
  <c r="I86" i="1"/>
  <c r="H53" i="1"/>
  <c r="H86" i="1"/>
  <c r="G53" i="1"/>
  <c r="G86" i="1"/>
  <c r="F53" i="1"/>
  <c r="F86" i="1"/>
  <c r="E53" i="1"/>
  <c r="E86" i="1"/>
  <c r="D53" i="1"/>
  <c r="D86" i="1"/>
  <c r="C53" i="1"/>
  <c r="C86" i="1"/>
  <c r="B53" i="1"/>
  <c r="B86" i="1"/>
  <c r="Y52" i="1"/>
  <c r="Y85" i="1"/>
  <c r="X52" i="1"/>
  <c r="X85" i="1"/>
  <c r="W52" i="1"/>
  <c r="W85" i="1"/>
  <c r="V52" i="1"/>
  <c r="V85" i="1"/>
  <c r="U52" i="1"/>
  <c r="U85" i="1"/>
  <c r="T52" i="1"/>
  <c r="T85" i="1"/>
  <c r="S52" i="1"/>
  <c r="S85" i="1"/>
  <c r="R52" i="1"/>
  <c r="R85" i="1"/>
  <c r="Q52" i="1"/>
  <c r="Q85" i="1"/>
  <c r="P52" i="1"/>
  <c r="P85" i="1"/>
  <c r="O52" i="1"/>
  <c r="O85" i="1"/>
  <c r="N52" i="1"/>
  <c r="N85" i="1"/>
  <c r="M52" i="1"/>
  <c r="M85" i="1"/>
  <c r="L52" i="1"/>
  <c r="L85" i="1"/>
  <c r="K52" i="1"/>
  <c r="K85" i="1"/>
  <c r="J52" i="1"/>
  <c r="J85" i="1"/>
  <c r="I52" i="1"/>
  <c r="I85" i="1"/>
  <c r="H52" i="1"/>
  <c r="H85" i="1"/>
  <c r="G52" i="1"/>
  <c r="G85" i="1"/>
  <c r="F52" i="1"/>
  <c r="F85" i="1"/>
  <c r="E52" i="1"/>
  <c r="E85" i="1"/>
  <c r="D52" i="1"/>
  <c r="D85" i="1"/>
  <c r="C52" i="1"/>
  <c r="C85" i="1"/>
  <c r="B52" i="1"/>
  <c r="B85" i="1"/>
  <c r="Y51" i="1"/>
  <c r="Y84" i="1"/>
  <c r="X51" i="1"/>
  <c r="X84" i="1"/>
  <c r="W51" i="1"/>
  <c r="W84" i="1"/>
  <c r="V51" i="1"/>
  <c r="V84" i="1"/>
  <c r="U51" i="1"/>
  <c r="U84" i="1"/>
  <c r="T51" i="1"/>
  <c r="T84" i="1"/>
  <c r="S51" i="1"/>
  <c r="S84" i="1"/>
  <c r="R51" i="1"/>
  <c r="R84" i="1"/>
  <c r="Q51" i="1"/>
  <c r="Q84" i="1"/>
  <c r="P51" i="1"/>
  <c r="P84" i="1"/>
  <c r="O51" i="1"/>
  <c r="O84" i="1"/>
  <c r="N51" i="1"/>
  <c r="N84" i="1"/>
  <c r="M51" i="1"/>
  <c r="M84" i="1"/>
  <c r="L51" i="1"/>
  <c r="L84" i="1"/>
  <c r="K51" i="1"/>
  <c r="K84" i="1"/>
  <c r="J51" i="1"/>
  <c r="J84" i="1"/>
  <c r="I51" i="1"/>
  <c r="I84" i="1"/>
  <c r="H51" i="1"/>
  <c r="H84" i="1"/>
  <c r="G51" i="1"/>
  <c r="G84" i="1"/>
  <c r="F51" i="1"/>
  <c r="F84" i="1"/>
  <c r="E51" i="1"/>
  <c r="E84" i="1"/>
  <c r="D51" i="1"/>
  <c r="D84" i="1"/>
  <c r="C51" i="1"/>
  <c r="C84" i="1"/>
  <c r="B51" i="1"/>
  <c r="B84" i="1"/>
  <c r="Y50" i="1"/>
  <c r="Y83" i="1"/>
  <c r="X50" i="1"/>
  <c r="X83" i="1"/>
  <c r="W50" i="1"/>
  <c r="W83" i="1"/>
  <c r="V50" i="1"/>
  <c r="V83" i="1"/>
  <c r="U50" i="1"/>
  <c r="U83" i="1"/>
  <c r="T50" i="1"/>
  <c r="T83" i="1"/>
  <c r="S50" i="1"/>
  <c r="S83" i="1"/>
  <c r="R50" i="1"/>
  <c r="R83" i="1"/>
  <c r="Q50" i="1"/>
  <c r="Q83" i="1"/>
  <c r="P50" i="1"/>
  <c r="P83" i="1"/>
  <c r="O50" i="1"/>
  <c r="O83" i="1"/>
  <c r="N50" i="1"/>
  <c r="N83" i="1"/>
  <c r="M50" i="1"/>
  <c r="M83" i="1"/>
  <c r="L50" i="1"/>
  <c r="L83" i="1"/>
  <c r="K50" i="1"/>
  <c r="K83" i="1"/>
  <c r="J50" i="1"/>
  <c r="J83" i="1"/>
  <c r="I50" i="1"/>
  <c r="I83" i="1"/>
  <c r="H50" i="1"/>
  <c r="H83" i="1"/>
  <c r="G50" i="1"/>
  <c r="G83" i="1"/>
  <c r="F50" i="1"/>
  <c r="F83" i="1"/>
  <c r="E50" i="1"/>
  <c r="E83" i="1"/>
  <c r="D50" i="1"/>
  <c r="D83" i="1"/>
  <c r="C50" i="1"/>
  <c r="C83" i="1"/>
  <c r="B50" i="1"/>
  <c r="B83" i="1"/>
  <c r="Y49" i="1"/>
  <c r="Y82" i="1"/>
  <c r="X49" i="1"/>
  <c r="X82" i="1"/>
  <c r="W49" i="1"/>
  <c r="W82" i="1"/>
  <c r="V49" i="1"/>
  <c r="V82" i="1"/>
  <c r="U49" i="1"/>
  <c r="U82" i="1"/>
  <c r="T49" i="1"/>
  <c r="T82" i="1"/>
  <c r="S49" i="1"/>
  <c r="S82" i="1"/>
  <c r="R49" i="1"/>
  <c r="R82" i="1"/>
  <c r="Q49" i="1"/>
  <c r="Q82" i="1"/>
  <c r="P49" i="1"/>
  <c r="P82" i="1"/>
  <c r="O49" i="1"/>
  <c r="O82" i="1"/>
  <c r="N49" i="1"/>
  <c r="N82" i="1"/>
  <c r="M49" i="1"/>
  <c r="M82" i="1"/>
  <c r="L49" i="1"/>
  <c r="L82" i="1"/>
  <c r="K49" i="1"/>
  <c r="K82" i="1"/>
  <c r="J49" i="1"/>
  <c r="J82" i="1"/>
  <c r="I49" i="1"/>
  <c r="I82" i="1"/>
  <c r="H49" i="1"/>
  <c r="H82" i="1"/>
  <c r="G49" i="1"/>
  <c r="G82" i="1"/>
  <c r="F49" i="1"/>
  <c r="F82" i="1"/>
  <c r="E49" i="1"/>
  <c r="E82" i="1"/>
  <c r="D49" i="1"/>
  <c r="D82" i="1"/>
  <c r="C49" i="1"/>
  <c r="C82" i="1"/>
  <c r="B49" i="1"/>
  <c r="B82" i="1"/>
  <c r="Y48" i="1"/>
  <c r="Y81" i="1"/>
  <c r="X48" i="1"/>
  <c r="X81" i="1"/>
  <c r="W48" i="1"/>
  <c r="W81" i="1"/>
  <c r="V48" i="1"/>
  <c r="V81" i="1"/>
  <c r="U48" i="1"/>
  <c r="U81" i="1"/>
  <c r="T48" i="1"/>
  <c r="T81" i="1"/>
  <c r="S48" i="1"/>
  <c r="S81" i="1"/>
  <c r="R48" i="1"/>
  <c r="R81" i="1"/>
  <c r="Q48" i="1"/>
  <c r="Q81" i="1"/>
  <c r="P48" i="1"/>
  <c r="P81" i="1"/>
  <c r="O48" i="1"/>
  <c r="O81" i="1"/>
  <c r="N48" i="1"/>
  <c r="N81" i="1"/>
  <c r="M48" i="1"/>
  <c r="M81" i="1"/>
  <c r="L48" i="1"/>
  <c r="L81" i="1"/>
  <c r="K48" i="1"/>
  <c r="K81" i="1"/>
  <c r="J48" i="1"/>
  <c r="J81" i="1"/>
  <c r="I48" i="1"/>
  <c r="I81" i="1"/>
  <c r="H48" i="1"/>
  <c r="H81" i="1"/>
  <c r="G48" i="1"/>
  <c r="G81" i="1"/>
  <c r="F48" i="1"/>
  <c r="F81" i="1"/>
  <c r="E48" i="1"/>
  <c r="E81" i="1"/>
  <c r="D48" i="1"/>
  <c r="D81" i="1"/>
  <c r="C48" i="1"/>
  <c r="C81" i="1"/>
  <c r="B48" i="1"/>
  <c r="B81" i="1"/>
  <c r="Y47" i="1"/>
  <c r="Y80" i="1"/>
  <c r="X47" i="1"/>
  <c r="X80" i="1"/>
  <c r="W47" i="1"/>
  <c r="W80" i="1"/>
  <c r="V47" i="1"/>
  <c r="V80" i="1"/>
  <c r="U47" i="1"/>
  <c r="U80" i="1"/>
  <c r="T47" i="1"/>
  <c r="T80" i="1"/>
  <c r="S47" i="1"/>
  <c r="S80" i="1"/>
  <c r="R47" i="1"/>
  <c r="R80" i="1"/>
  <c r="Q47" i="1"/>
  <c r="Q80" i="1"/>
  <c r="P47" i="1"/>
  <c r="P80" i="1"/>
  <c r="O47" i="1"/>
  <c r="O80" i="1"/>
  <c r="N47" i="1"/>
  <c r="N80" i="1"/>
  <c r="M47" i="1"/>
  <c r="M80" i="1"/>
  <c r="L47" i="1"/>
  <c r="L80" i="1"/>
  <c r="K47" i="1"/>
  <c r="K80" i="1"/>
  <c r="J47" i="1"/>
  <c r="J80" i="1"/>
  <c r="I47" i="1"/>
  <c r="I80" i="1"/>
  <c r="H47" i="1"/>
  <c r="H80" i="1"/>
  <c r="G47" i="1"/>
  <c r="G80" i="1"/>
  <c r="F47" i="1"/>
  <c r="F80" i="1"/>
  <c r="E47" i="1"/>
  <c r="E80" i="1"/>
  <c r="D47" i="1"/>
  <c r="D80" i="1"/>
  <c r="C47" i="1"/>
  <c r="C80" i="1"/>
  <c r="B47" i="1"/>
  <c r="B80" i="1"/>
  <c r="Y46" i="1"/>
  <c r="Y79" i="1"/>
  <c r="X46" i="1"/>
  <c r="X79" i="1"/>
  <c r="W46" i="1"/>
  <c r="W79" i="1"/>
  <c r="V46" i="1"/>
  <c r="V79" i="1"/>
  <c r="U46" i="1"/>
  <c r="U79" i="1"/>
  <c r="T46" i="1"/>
  <c r="T79" i="1"/>
  <c r="S46" i="1"/>
  <c r="S79" i="1"/>
  <c r="R46" i="1"/>
  <c r="R79" i="1"/>
  <c r="Q46" i="1"/>
  <c r="Q79" i="1"/>
  <c r="P46" i="1"/>
  <c r="P79" i="1"/>
  <c r="O46" i="1"/>
  <c r="O79" i="1"/>
  <c r="N46" i="1"/>
  <c r="N79" i="1"/>
  <c r="M46" i="1"/>
  <c r="M79" i="1"/>
  <c r="L46" i="1"/>
  <c r="L79" i="1"/>
  <c r="K46" i="1"/>
  <c r="K79" i="1"/>
  <c r="J46" i="1"/>
  <c r="J79" i="1"/>
  <c r="I46" i="1"/>
  <c r="I79" i="1"/>
  <c r="H46" i="1"/>
  <c r="H79" i="1"/>
  <c r="G46" i="1"/>
  <c r="G79" i="1"/>
  <c r="F46" i="1"/>
  <c r="F79" i="1"/>
  <c r="E46" i="1"/>
  <c r="E79" i="1"/>
  <c r="D46" i="1"/>
  <c r="D79" i="1"/>
  <c r="C46" i="1"/>
  <c r="C79" i="1"/>
  <c r="B46" i="1"/>
  <c r="B79" i="1"/>
  <c r="Y45" i="1"/>
  <c r="Y78" i="1"/>
  <c r="X45" i="1"/>
  <c r="X78" i="1"/>
  <c r="W45" i="1"/>
  <c r="W78" i="1"/>
  <c r="V45" i="1"/>
  <c r="V78" i="1"/>
  <c r="U45" i="1"/>
  <c r="U78" i="1"/>
  <c r="T45" i="1"/>
  <c r="T78" i="1"/>
  <c r="S45" i="1"/>
  <c r="S78" i="1"/>
  <c r="R45" i="1"/>
  <c r="R78" i="1"/>
  <c r="Q45" i="1"/>
  <c r="Q78" i="1"/>
  <c r="P45" i="1"/>
  <c r="P78" i="1"/>
  <c r="O45" i="1"/>
  <c r="O78" i="1"/>
  <c r="N45" i="1"/>
  <c r="N78" i="1"/>
  <c r="M45" i="1"/>
  <c r="M78" i="1"/>
  <c r="L45" i="1"/>
  <c r="L78" i="1"/>
  <c r="K45" i="1"/>
  <c r="K78" i="1"/>
  <c r="J45" i="1"/>
  <c r="J78" i="1"/>
  <c r="I45" i="1"/>
  <c r="I78" i="1"/>
  <c r="H45" i="1"/>
  <c r="H78" i="1"/>
  <c r="G45" i="1"/>
  <c r="G78" i="1"/>
  <c r="F45" i="1"/>
  <c r="F78" i="1"/>
  <c r="E45" i="1"/>
  <c r="E78" i="1"/>
  <c r="D45" i="1"/>
  <c r="D78" i="1"/>
  <c r="C45" i="1"/>
  <c r="C78" i="1"/>
  <c r="B45" i="1"/>
  <c r="B78" i="1"/>
  <c r="Y44" i="1"/>
  <c r="Y77" i="1"/>
  <c r="X44" i="1"/>
  <c r="X77" i="1"/>
  <c r="W44" i="1"/>
  <c r="W77" i="1"/>
  <c r="V44" i="1"/>
  <c r="V77" i="1"/>
  <c r="U44" i="1"/>
  <c r="U77" i="1"/>
  <c r="T44" i="1"/>
  <c r="T77" i="1"/>
  <c r="S44" i="1"/>
  <c r="S77" i="1"/>
  <c r="R44" i="1"/>
  <c r="R77" i="1"/>
  <c r="Q44" i="1"/>
  <c r="Q77" i="1"/>
  <c r="P44" i="1"/>
  <c r="P77" i="1"/>
  <c r="O44" i="1"/>
  <c r="O77" i="1"/>
  <c r="N44" i="1"/>
  <c r="N77" i="1"/>
  <c r="M44" i="1"/>
  <c r="M77" i="1"/>
  <c r="L44" i="1"/>
  <c r="L77" i="1"/>
  <c r="K44" i="1"/>
  <c r="K77" i="1"/>
  <c r="J44" i="1"/>
  <c r="J77" i="1"/>
  <c r="I44" i="1"/>
  <c r="I77" i="1"/>
  <c r="H44" i="1"/>
  <c r="H77" i="1"/>
  <c r="G44" i="1"/>
  <c r="G77" i="1"/>
  <c r="F44" i="1"/>
  <c r="F77" i="1"/>
  <c r="E44" i="1"/>
  <c r="E77" i="1"/>
  <c r="D44" i="1"/>
  <c r="D77" i="1"/>
  <c r="C44" i="1"/>
  <c r="C77" i="1"/>
  <c r="B44" i="1"/>
  <c r="B77" i="1"/>
  <c r="Y43" i="1"/>
  <c r="Y76" i="1"/>
  <c r="X43" i="1"/>
  <c r="X76" i="1"/>
  <c r="W43" i="1"/>
  <c r="W76" i="1"/>
  <c r="V43" i="1"/>
  <c r="V76" i="1"/>
  <c r="U43" i="1"/>
  <c r="U76" i="1"/>
  <c r="T43" i="1"/>
  <c r="T76" i="1"/>
  <c r="S43" i="1"/>
  <c r="S76" i="1"/>
  <c r="R43" i="1"/>
  <c r="R76" i="1"/>
  <c r="Q43" i="1"/>
  <c r="Q76" i="1"/>
  <c r="P43" i="1"/>
  <c r="P76" i="1"/>
  <c r="O43" i="1"/>
  <c r="O76" i="1"/>
  <c r="N43" i="1"/>
  <c r="N76" i="1"/>
  <c r="M43" i="1"/>
  <c r="M76" i="1"/>
  <c r="L43" i="1"/>
  <c r="L76" i="1"/>
  <c r="K43" i="1"/>
  <c r="K76" i="1"/>
  <c r="J43" i="1"/>
  <c r="J76" i="1"/>
  <c r="I43" i="1"/>
  <c r="I76" i="1"/>
  <c r="H43" i="1"/>
  <c r="H76" i="1"/>
  <c r="G43" i="1"/>
  <c r="G76" i="1"/>
  <c r="F43" i="1"/>
  <c r="F76" i="1"/>
  <c r="E43" i="1"/>
  <c r="E76" i="1"/>
  <c r="D43" i="1"/>
  <c r="D76" i="1"/>
  <c r="C43" i="1"/>
  <c r="C76" i="1"/>
  <c r="B43" i="1"/>
  <c r="B76" i="1"/>
  <c r="Y42" i="1"/>
  <c r="Y75" i="1"/>
  <c r="X42" i="1"/>
  <c r="X75" i="1"/>
  <c r="W42" i="1"/>
  <c r="W75" i="1"/>
  <c r="V42" i="1"/>
  <c r="V75" i="1"/>
  <c r="U42" i="1"/>
  <c r="U75" i="1"/>
  <c r="T42" i="1"/>
  <c r="T75" i="1"/>
  <c r="S42" i="1"/>
  <c r="S75" i="1"/>
  <c r="R42" i="1"/>
  <c r="R75" i="1"/>
  <c r="Q42" i="1"/>
  <c r="Q75" i="1"/>
  <c r="P42" i="1"/>
  <c r="P75" i="1"/>
  <c r="O42" i="1"/>
  <c r="O75" i="1"/>
  <c r="N42" i="1"/>
  <c r="N75" i="1"/>
  <c r="M42" i="1"/>
  <c r="M75" i="1"/>
  <c r="L42" i="1"/>
  <c r="L75" i="1"/>
  <c r="K42" i="1"/>
  <c r="K75" i="1"/>
  <c r="J42" i="1"/>
  <c r="J75" i="1"/>
  <c r="I42" i="1"/>
  <c r="I75" i="1"/>
  <c r="H42" i="1"/>
  <c r="H75" i="1"/>
  <c r="G42" i="1"/>
  <c r="G75" i="1"/>
  <c r="F42" i="1"/>
  <c r="F75" i="1"/>
  <c r="E42" i="1"/>
  <c r="E75" i="1"/>
  <c r="D42" i="1"/>
  <c r="D75" i="1"/>
  <c r="C42" i="1"/>
  <c r="C75" i="1"/>
  <c r="B42" i="1"/>
  <c r="B75" i="1"/>
  <c r="Y41" i="1"/>
  <c r="Y74" i="1"/>
  <c r="X41" i="1"/>
  <c r="X74" i="1"/>
  <c r="W41" i="1"/>
  <c r="W74" i="1"/>
  <c r="V41" i="1"/>
  <c r="V74" i="1"/>
  <c r="U41" i="1"/>
  <c r="U74" i="1"/>
  <c r="T41" i="1"/>
  <c r="T74" i="1"/>
  <c r="S41" i="1"/>
  <c r="S74" i="1"/>
  <c r="R41" i="1"/>
  <c r="R74" i="1"/>
  <c r="Q41" i="1"/>
  <c r="Q74" i="1"/>
  <c r="P41" i="1"/>
  <c r="P74" i="1"/>
  <c r="O41" i="1"/>
  <c r="O74" i="1"/>
  <c r="N41" i="1"/>
  <c r="N74" i="1"/>
  <c r="M41" i="1"/>
  <c r="M74" i="1"/>
  <c r="L41" i="1"/>
  <c r="L74" i="1"/>
  <c r="K41" i="1"/>
  <c r="K74" i="1"/>
  <c r="J41" i="1"/>
  <c r="J74" i="1"/>
  <c r="I41" i="1"/>
  <c r="I74" i="1"/>
  <c r="H41" i="1"/>
  <c r="H74" i="1"/>
  <c r="G41" i="1"/>
  <c r="G74" i="1"/>
  <c r="F41" i="1"/>
  <c r="F74" i="1"/>
  <c r="E41" i="1"/>
  <c r="E74" i="1"/>
  <c r="D41" i="1"/>
  <c r="D74" i="1"/>
  <c r="C41" i="1"/>
  <c r="C74" i="1"/>
  <c r="B41" i="1"/>
  <c r="B74" i="1"/>
  <c r="Y40" i="1"/>
  <c r="Y73" i="1"/>
  <c r="X40" i="1"/>
  <c r="X73" i="1"/>
  <c r="W40" i="1"/>
  <c r="W73" i="1"/>
  <c r="V40" i="1"/>
  <c r="V73" i="1"/>
  <c r="U40" i="1"/>
  <c r="U73" i="1"/>
  <c r="T40" i="1"/>
  <c r="T73" i="1"/>
  <c r="S40" i="1"/>
  <c r="S73" i="1"/>
  <c r="R40" i="1"/>
  <c r="R73" i="1"/>
  <c r="Q40" i="1"/>
  <c r="Q73" i="1"/>
  <c r="P40" i="1"/>
  <c r="P73" i="1"/>
  <c r="O40" i="1"/>
  <c r="O73" i="1"/>
  <c r="N40" i="1"/>
  <c r="N73" i="1"/>
  <c r="M40" i="1"/>
  <c r="M73" i="1"/>
  <c r="L40" i="1"/>
  <c r="L73" i="1"/>
  <c r="K40" i="1"/>
  <c r="K73" i="1"/>
  <c r="J40" i="1"/>
  <c r="J73" i="1"/>
  <c r="I40" i="1"/>
  <c r="I73" i="1"/>
  <c r="H40" i="1"/>
  <c r="H73" i="1"/>
  <c r="G40" i="1"/>
  <c r="G73" i="1"/>
  <c r="F40" i="1"/>
  <c r="F73" i="1"/>
  <c r="E40" i="1"/>
  <c r="E73" i="1"/>
  <c r="D40" i="1"/>
  <c r="D73" i="1"/>
  <c r="C40" i="1"/>
  <c r="C73" i="1"/>
  <c r="B40" i="1"/>
  <c r="B73" i="1"/>
  <c r="Y39" i="1"/>
  <c r="Y72" i="1"/>
  <c r="X39" i="1"/>
  <c r="X72" i="1"/>
  <c r="W39" i="1"/>
  <c r="W72" i="1"/>
  <c r="V39" i="1"/>
  <c r="V72" i="1"/>
  <c r="U39" i="1"/>
  <c r="U72" i="1"/>
  <c r="T39" i="1"/>
  <c r="T72" i="1"/>
  <c r="S39" i="1"/>
  <c r="S72" i="1"/>
  <c r="R39" i="1"/>
  <c r="R72" i="1"/>
  <c r="Q39" i="1"/>
  <c r="Q72" i="1"/>
  <c r="P39" i="1"/>
  <c r="P72" i="1"/>
  <c r="O39" i="1"/>
  <c r="O72" i="1"/>
  <c r="N39" i="1"/>
  <c r="N72" i="1"/>
  <c r="M39" i="1"/>
  <c r="M72" i="1"/>
  <c r="L39" i="1"/>
  <c r="L72" i="1"/>
  <c r="K39" i="1"/>
  <c r="K72" i="1"/>
  <c r="J39" i="1"/>
  <c r="J72" i="1"/>
  <c r="I39" i="1"/>
  <c r="I72" i="1"/>
  <c r="H39" i="1"/>
  <c r="H72" i="1"/>
  <c r="G39" i="1"/>
  <c r="G72" i="1"/>
  <c r="F39" i="1"/>
  <c r="F72" i="1"/>
  <c r="E39" i="1"/>
  <c r="E72" i="1"/>
  <c r="D39" i="1"/>
  <c r="D72" i="1"/>
  <c r="C39" i="1"/>
  <c r="C72" i="1"/>
  <c r="B39" i="1"/>
  <c r="B72" i="1"/>
  <c r="Y38" i="1"/>
  <c r="Y71" i="1"/>
  <c r="X38" i="1"/>
  <c r="X71" i="1"/>
  <c r="W38" i="1"/>
  <c r="W71" i="1"/>
  <c r="V38" i="1"/>
  <c r="V71" i="1"/>
  <c r="U38" i="1"/>
  <c r="U71" i="1"/>
  <c r="T38" i="1"/>
  <c r="T71" i="1"/>
  <c r="S38" i="1"/>
  <c r="S71" i="1"/>
  <c r="R38" i="1"/>
  <c r="R71" i="1"/>
  <c r="Q38" i="1"/>
  <c r="Q71" i="1"/>
  <c r="P38" i="1"/>
  <c r="P71" i="1"/>
  <c r="O38" i="1"/>
  <c r="O71" i="1"/>
  <c r="N38" i="1"/>
  <c r="N71" i="1"/>
  <c r="M38" i="1"/>
  <c r="M71" i="1"/>
  <c r="L38" i="1"/>
  <c r="L71" i="1"/>
  <c r="K38" i="1"/>
  <c r="K71" i="1"/>
  <c r="J38" i="1"/>
  <c r="J71" i="1"/>
  <c r="I38" i="1"/>
  <c r="I71" i="1"/>
  <c r="H38" i="1"/>
  <c r="H71" i="1"/>
  <c r="G38" i="1"/>
  <c r="G71" i="1"/>
  <c r="F38" i="1"/>
  <c r="F71" i="1"/>
  <c r="E38" i="1"/>
  <c r="E71" i="1"/>
  <c r="D38" i="1"/>
  <c r="D71" i="1"/>
  <c r="C38" i="1"/>
  <c r="C71" i="1"/>
  <c r="B38" i="1"/>
  <c r="B71" i="1"/>
  <c r="M20" i="14"/>
  <c r="L20" i="14"/>
  <c r="M19" i="14"/>
  <c r="L19" i="14"/>
  <c r="M18" i="14"/>
  <c r="M28" i="14"/>
  <c r="L18" i="14"/>
  <c r="L28" i="14"/>
  <c r="M17" i="14"/>
  <c r="M27" i="14"/>
  <c r="L17" i="14"/>
  <c r="L27" i="14"/>
  <c r="M16" i="14"/>
  <c r="L16" i="14"/>
  <c r="L26" i="14"/>
  <c r="M15" i="14"/>
  <c r="M25" i="14"/>
  <c r="L15" i="14"/>
  <c r="L25" i="14"/>
  <c r="M14" i="14"/>
  <c r="M24" i="14"/>
  <c r="L14" i="14"/>
  <c r="L24" i="14"/>
  <c r="M13" i="14"/>
  <c r="M23" i="14"/>
  <c r="L13" i="14"/>
  <c r="L23" i="14"/>
  <c r="M30" i="14"/>
  <c r="L30" i="14"/>
  <c r="K20" i="14"/>
  <c r="K30" i="14"/>
  <c r="J20" i="14"/>
  <c r="J30" i="14"/>
  <c r="I20" i="14"/>
  <c r="I30" i="14"/>
  <c r="H20" i="14"/>
  <c r="H30" i="14"/>
  <c r="G20" i="14"/>
  <c r="G30" i="14"/>
  <c r="F20" i="14"/>
  <c r="F30" i="14"/>
  <c r="E20" i="14"/>
  <c r="E30" i="14"/>
  <c r="D20" i="14"/>
  <c r="D30" i="14"/>
  <c r="C20" i="14"/>
  <c r="C30" i="14"/>
  <c r="B20" i="14"/>
  <c r="B30" i="14"/>
  <c r="M29" i="14"/>
  <c r="L29" i="14"/>
  <c r="K19" i="14"/>
  <c r="K29" i="14"/>
  <c r="J19" i="14"/>
  <c r="J29" i="14"/>
  <c r="I19" i="14"/>
  <c r="I29" i="14"/>
  <c r="H19" i="14"/>
  <c r="H29" i="14"/>
  <c r="G19" i="14"/>
  <c r="G29" i="14"/>
  <c r="F19" i="14"/>
  <c r="F29" i="14"/>
  <c r="E19" i="14"/>
  <c r="E29" i="14"/>
  <c r="D19" i="14"/>
  <c r="D29" i="14"/>
  <c r="C19" i="14"/>
  <c r="C29" i="14"/>
  <c r="B19" i="14"/>
  <c r="B29" i="14"/>
  <c r="K18" i="14"/>
  <c r="K28" i="14"/>
  <c r="J18" i="14"/>
  <c r="J28" i="14"/>
  <c r="I18" i="14"/>
  <c r="I28" i="14"/>
  <c r="H18" i="14"/>
  <c r="H28" i="14"/>
  <c r="G18" i="14"/>
  <c r="G28" i="14"/>
  <c r="F18" i="14"/>
  <c r="F28" i="14"/>
  <c r="E18" i="14"/>
  <c r="E28" i="14"/>
  <c r="D18" i="14"/>
  <c r="D28" i="14"/>
  <c r="C18" i="14"/>
  <c r="C28" i="14"/>
  <c r="B18" i="14"/>
  <c r="B28" i="14"/>
  <c r="K17" i="14"/>
  <c r="K27" i="14"/>
  <c r="J17" i="14"/>
  <c r="J27" i="14"/>
  <c r="I17" i="14"/>
  <c r="I27" i="14"/>
  <c r="H17" i="14"/>
  <c r="H27" i="14"/>
  <c r="G17" i="14"/>
  <c r="G27" i="14"/>
  <c r="F17" i="14"/>
  <c r="F27" i="14"/>
  <c r="E17" i="14"/>
  <c r="E27" i="14"/>
  <c r="D17" i="14"/>
  <c r="D27" i="14"/>
  <c r="C17" i="14"/>
  <c r="C27" i="14"/>
  <c r="B17" i="14"/>
  <c r="B27" i="14"/>
  <c r="M26" i="14"/>
  <c r="K16" i="14"/>
  <c r="K26" i="14"/>
  <c r="J16" i="14"/>
  <c r="J26" i="14"/>
  <c r="I16" i="14"/>
  <c r="I26" i="14"/>
  <c r="H16" i="14"/>
  <c r="H26" i="14"/>
  <c r="G16" i="14"/>
  <c r="G26" i="14"/>
  <c r="F16" i="14"/>
  <c r="F26" i="14"/>
  <c r="E16" i="14"/>
  <c r="E26" i="14"/>
  <c r="D16" i="14"/>
  <c r="D26" i="14"/>
  <c r="C16" i="14"/>
  <c r="C26" i="14"/>
  <c r="B16" i="14"/>
  <c r="B26" i="14"/>
  <c r="K15" i="14"/>
  <c r="K25" i="14"/>
  <c r="J15" i="14"/>
  <c r="J25" i="14"/>
  <c r="I15" i="14"/>
  <c r="I25" i="14"/>
  <c r="H15" i="14"/>
  <c r="H25" i="14"/>
  <c r="G15" i="14"/>
  <c r="G25" i="14"/>
  <c r="F15" i="14"/>
  <c r="F25" i="14"/>
  <c r="E15" i="14"/>
  <c r="E25" i="14"/>
  <c r="D15" i="14"/>
  <c r="D25" i="14"/>
  <c r="C15" i="14"/>
  <c r="C25" i="14"/>
  <c r="B15" i="14"/>
  <c r="B25" i="14"/>
  <c r="K14" i="14"/>
  <c r="K24" i="14"/>
  <c r="J14" i="14"/>
  <c r="J24" i="14"/>
  <c r="I14" i="14"/>
  <c r="I24" i="14"/>
  <c r="H14" i="14"/>
  <c r="H24" i="14"/>
  <c r="G14" i="14"/>
  <c r="G24" i="14"/>
  <c r="F14" i="14"/>
  <c r="F24" i="14"/>
  <c r="E14" i="14"/>
  <c r="E24" i="14"/>
  <c r="D14" i="14"/>
  <c r="D24" i="14"/>
  <c r="C14" i="14"/>
  <c r="C24" i="14"/>
  <c r="B14" i="14"/>
  <c r="B24" i="14"/>
  <c r="K13" i="14"/>
  <c r="K23" i="14"/>
  <c r="J13" i="14"/>
  <c r="J23" i="14"/>
  <c r="I13" i="14"/>
  <c r="I23" i="14"/>
  <c r="H13" i="14"/>
  <c r="H23" i="14"/>
  <c r="G13" i="14"/>
  <c r="G23" i="14"/>
  <c r="F13" i="14"/>
  <c r="F23" i="14"/>
  <c r="E13" i="14"/>
  <c r="E23" i="14"/>
  <c r="D13" i="14"/>
  <c r="D23" i="14"/>
  <c r="C13" i="14"/>
  <c r="C23" i="14"/>
  <c r="B13" i="14"/>
  <c r="B23" i="14"/>
  <c r="M10" i="14"/>
  <c r="M11" i="14"/>
  <c r="L10" i="14"/>
  <c r="K10" i="14"/>
  <c r="K11" i="14"/>
  <c r="J10" i="14"/>
  <c r="I10" i="14"/>
  <c r="I11" i="14"/>
  <c r="H10" i="14"/>
  <c r="G10" i="14"/>
  <c r="G11" i="14"/>
  <c r="F10" i="14"/>
  <c r="E10" i="14"/>
  <c r="E11" i="14"/>
  <c r="D10" i="14"/>
  <c r="D11" i="14"/>
  <c r="C10" i="14"/>
  <c r="C11" i="14"/>
  <c r="B10" i="14"/>
  <c r="F11" i="14"/>
  <c r="H11" i="14"/>
  <c r="J11" i="14"/>
  <c r="B11" i="14"/>
  <c r="L11" i="14"/>
</calcChain>
</file>

<file path=xl/sharedStrings.xml><?xml version="1.0" encoding="utf-8"?>
<sst xmlns="http://schemas.openxmlformats.org/spreadsheetml/2006/main" count="1213" uniqueCount="245">
  <si>
    <t>47to60TC:                   CGCTTGTATCCCTTATCCCCGTGCCGCTAG</t>
  </si>
  <si>
    <t>49to59:                     CTTGTATCCCTTAGCCCCGTGCCGCTAGCG</t>
  </si>
  <si>
    <t>49to70:                     GCTTGTATCCCTTAGCTAGCGCCGGGAGAG</t>
  </si>
  <si>
    <t>50to63:                     TTGTATCCCTTAGCAGTGCCGCTAGCGCCG</t>
  </si>
  <si>
    <t>51to56:                     TGTATCCCTTAGCAAAGCCCCGTGCCGCTA</t>
  </si>
  <si>
    <t>52to60:                     GTATCCCTTAGCAACCCCGTGCCGCTAGCG</t>
  </si>
  <si>
    <t>53to64:                     TATCCCTTAGCAACGTGCCGCTAGCGCCGG</t>
  </si>
  <si>
    <t>54to59GTAT:                 CTTAGCAACGCGTATCCCCGTGCCGCTAGC</t>
  </si>
  <si>
    <t>54to62TTGTATCCCTTAGCAAAGCC: AACGCTTGTATCCCTTAGCAAAGCCCGTGC</t>
  </si>
  <si>
    <t>54to70:                     ATCCCTTAGCAACGCTAGCGCCGGGAGAGT</t>
  </si>
  <si>
    <t>54to78:                     CCCTTAGCAACGCCGGGAGAGTGCAACGTC</t>
  </si>
  <si>
    <t>55to61:                     TCCCTTAGCAACGCCCCGTGCCGCTAGCGC</t>
  </si>
  <si>
    <t>56to69:                     CCCTTAGCAACGCCGCTAGCGCCGGGAGAG</t>
  </si>
  <si>
    <t>57to69TAGCC:                TAGCAACGCCGTTAGCCGCTAGCGCCGGGA</t>
  </si>
  <si>
    <t>58to59:                     TTAGCAACGCCGTGCCCCGTGCCGCTAGCG</t>
  </si>
  <si>
    <t>58to60CACTCTC:              AACGCCGTGCACTCTCCCCGTGCCGCTAGC</t>
  </si>
  <si>
    <t>58to63CCGTTGCTAAGG:         ACGCCGTGCCGTTGCTAAGGGTGCCGCTAG</t>
  </si>
  <si>
    <t>58to63GTATTAGA:             AGCAACGCCGTGGTATTAGAGTGCCGCTAG</t>
  </si>
  <si>
    <t>58to66:                     CTTAGCAACGCCGTGCCGCTAGCGCCGGGA</t>
  </si>
  <si>
    <t>58to66T:                    TTAGCAACGCCGTGTCGCTAGCGCCGGGAG</t>
  </si>
  <si>
    <t>59insG:                     GCAACGCCGTGAGGCCCCGTGCCGCTAGCG</t>
  </si>
  <si>
    <t>60to76AGTGCAA:              ACGCCGTGAGAGTGCAACGGGAGAGTGCAA</t>
  </si>
  <si>
    <t>60to82:                     TAGCAACGCCGTGAGAGTGCAACGTCACCG</t>
  </si>
  <si>
    <t>wt</t>
  </si>
  <si>
    <t>Raw compressed</t>
  </si>
  <si>
    <t>normalized</t>
  </si>
  <si>
    <t>log</t>
  </si>
  <si>
    <t>all</t>
  </si>
  <si>
    <t>40to51: CTGAGGAAGCACAAGCCCCGCACCCCTTTC</t>
  </si>
  <si>
    <t>wt:     CACAAGACCAACAGGAAGCCCCGCACCCCT</t>
  </si>
  <si>
    <t>119to127TCTTTGATAAGGAGTGTACTGA: AAGGTCTTTGATAAGGAGTGTACTGAGCAC</t>
  </si>
  <si>
    <t>120to129:                       GTCTTTGATAAGGAGCACAGTGATGGGTGC</t>
  </si>
  <si>
    <t>122to128:                       TCTTTGATAAGGAGGCACAGTGATGGGTGC</t>
  </si>
  <si>
    <t>125to130:                       TTGATAAGGAGGGCACAGTGATGGGTGCTG</t>
  </si>
  <si>
    <t>raw compressed</t>
  </si>
  <si>
    <t xml:space="preserve">log </t>
  </si>
  <si>
    <t>69to91:   GGGCATCTCCTTGATACTGGGCCGTGCTGA</t>
  </si>
  <si>
    <t>73to84:   ATCTCCTTGATGCTGACCGACCACTGGGCC</t>
  </si>
  <si>
    <t>73to105:  ATCTCCTTGATGCTGAGCCCGCGCGTCGAG</t>
  </si>
  <si>
    <t>75to81:   CTCCTTGATGCTGGCGTGACCGACCACTGG</t>
  </si>
  <si>
    <t>77to105:  CCTTGATGCTGGCTGAGCCCGCGCGTCGAG</t>
  </si>
  <si>
    <t>80to111:  TGATGCTGGCTGCCGCGCGTCGAGCAGTTC</t>
  </si>
  <si>
    <t>82to88:   ATGCTGGCTGCCGTGACCACTGGGCCGTGC</t>
  </si>
  <si>
    <t>83insT:   TGGCTGCCGTGGTTGACCGACCACTGGGCC</t>
  </si>
  <si>
    <t>83to86G:  TGCTGGCTGCCGTGGGCGACCACTGGGCCG</t>
  </si>
  <si>
    <t>83to88:   TGCTGGCTGCCGTGGACCACTGGGCCGTGC</t>
  </si>
  <si>
    <t>84to89:   GCTGGCTGCCGTGGTCCACTGGGCCGTGCT</t>
  </si>
  <si>
    <t>91to93:   GCCGTGGTGACCGACTGGGCCGTGCTGAGC</t>
  </si>
  <si>
    <t>wildtype: GGCTGCCGTGGTGACCGACCACTGGGCCGT</t>
  </si>
  <si>
    <t>50to67: GAGCGGGAGATCCAGGACTTCACTATCCCC</t>
  </si>
  <si>
    <t>51to56: GCGGGAGATCCAGACCGGCGACCAGGACTT</t>
  </si>
  <si>
    <t>55GGG:  GATCCAGAAGGTGGGGACCGGCGACCAGGA</t>
  </si>
  <si>
    <t>wt:     GAGCGGGAGATCCAGAAGGTGACCGGCGAC</t>
  </si>
  <si>
    <t>128to138: GGCTGGGCCCCAAGTGGCAGAAATCTGCAC</t>
  </si>
  <si>
    <t>wt:       GGGCTGGGCCCCAAGTTTAAGACCCTGGCA</t>
  </si>
  <si>
    <t>raw</t>
  </si>
  <si>
    <t>26to54:      GAGCAGCCACGTCTGGGCCAAGTACAAGCT</t>
  </si>
  <si>
    <t>26to64:      GAGCAGCCACGTCTGGGCCAAGTACAAGCT</t>
  </si>
  <si>
    <t>29to51AGCA:  GCCACGTCTGAGCAGCAAGCCCTTCAAGGC</t>
  </si>
  <si>
    <t>37to52:      TCTGCTTCTGGGAGGGCAAGCCCTTCAAGG</t>
  </si>
  <si>
    <t>39to50:      TGCTTCTGGGAGGAGGGCAAGCCCTTCAAG</t>
  </si>
  <si>
    <t>39to52:      TGCTTCTGGGAGGAGCAAGCCCTTCAAGGC</t>
  </si>
  <si>
    <t>44to59:      CTGGGAGGAGTGCCCTTCAAGGCCAAGTAC</t>
  </si>
  <si>
    <t>49to64TGCAG: GAGTGCCCGCGGGTGCAGAGGCCAAGTACA</t>
  </si>
  <si>
    <t>49to88ins:   TCCTCGTGTAGGGTCCGAATGCGTCCAGTG</t>
  </si>
  <si>
    <t>WT</t>
  </si>
  <si>
    <t>24to94ins: ACAACATTCCCTGCCCACCGGTCCGTATGC</t>
  </si>
  <si>
    <t>68to91:    ACAACAGCCAATGGGTTCCCCCCGGCCCCC</t>
  </si>
  <si>
    <t>76to82:    CAATGGGCGGGTGGGCTCTGGTTCCCCCCG</t>
  </si>
  <si>
    <t>76to84:    CAATGGGCGGGTGGGCCTCTGGTTCCCCCC</t>
  </si>
  <si>
    <t>77to92:    AATGGGCGGGTGGGGTTCCCCCCGGCCCCC</t>
  </si>
  <si>
    <t>78to87:    ATGGGCGGGTGGGGCCCTGGTTCCCCCCGG</t>
  </si>
  <si>
    <t>83to91:    CGGGTGGGGCTCTGGTTCCCCCCGGCCCCC</t>
  </si>
  <si>
    <t>83to94tt:  CGGGTGGGGCTCTGGTTCCCCCGGCCCCCA</t>
  </si>
  <si>
    <t>83to99ins: GGTGCCCCTGGTGCCTCTGGTTCCCCTTGG</t>
  </si>
  <si>
    <t>84to92:    GGTGGGGCTCTGGCTCCCCCCGGCCCCCAT</t>
  </si>
  <si>
    <t>87to95:    TGGGGCTCTGGCGCCCCCCGGCCCCCATCC</t>
  </si>
  <si>
    <t>127to133</t>
  </si>
  <si>
    <t>47to85</t>
  </si>
  <si>
    <t>43to50:               TCAAATCACCAAACCCAGATGTCTCCTCTT</t>
  </si>
  <si>
    <t>60to82:                    TCATCTTGGTGGGCATTGACCGACCACTGG</t>
  </si>
  <si>
    <t>63to97:                    TGCTGGCTGCCGTGGCCGTGCTGAGCCCGC</t>
  </si>
  <si>
    <t>63to100:                   TTGGTGGGCATCTCCGTGCTGAGCCCGCGC</t>
  </si>
  <si>
    <t>67to92G:                   TGGGCATCTCCTTGGCTGGGCCGTGCTGAG</t>
  </si>
  <si>
    <t>74to96:                    TCTCCTTGATGCTGGGCCGTGCTGAGCCCG</t>
  </si>
  <si>
    <t>75to86:                    CTCCTTGATGCTGGCCGACCACTGGGCCGT</t>
  </si>
  <si>
    <t>75to90:                    CTCCTTGATGCTGGCCACTGGGCCGTGCTG</t>
  </si>
  <si>
    <t>76to88:                    TCCTTGATGCTGGCTACCACTGGGCCGTGC</t>
  </si>
  <si>
    <t>77to83:                    CCTTGATGCTGGCTGACCGACCACTGGGCC</t>
  </si>
  <si>
    <t>77to95:                    CCTTGATGCTGGCTGGGCCGTGCTGAGCCC</t>
  </si>
  <si>
    <t>79to91:                    TTGATGCTGGCTGCCACTGGGCCGTGCTGA</t>
  </si>
  <si>
    <t>80to86:                    TGATGCTGGCTGCCGACCACTGGGCCGTGC</t>
  </si>
  <si>
    <t>82:                        ATGCTGGCTGCCGTGTGACCGACCACTGGG</t>
  </si>
  <si>
    <t>82to102:                   ATGCTGGCTGCCGTGCTGAGCCCGCGCGTC</t>
  </si>
  <si>
    <t>83GCCGTG:                  GGCTGCCGTGGGCCGTGGACCGACCACTGG</t>
  </si>
  <si>
    <t>83to84:                    TGCTGGCTGCCGTGGACCGACCACTGGGCC</t>
  </si>
  <si>
    <t>83to93GCCG:                GCTGGCTGCCGTGGGCCGTGGGCCGTGCTG</t>
  </si>
  <si>
    <t>83to96:                    GCTGGCTGCCGTGGGCCGTGCTGAGCCCGC</t>
  </si>
  <si>
    <t>83to97AT:                  GCTGGCTGCCGTGGATCCGTGCTGAGCCCG</t>
  </si>
  <si>
    <t>86to103:                   CTGGCTGCCGTGGTGAGCCCGCGCGTCGAG</t>
  </si>
  <si>
    <t>a</t>
  </si>
  <si>
    <t>b</t>
  </si>
  <si>
    <t>c</t>
  </si>
  <si>
    <t>d</t>
  </si>
  <si>
    <t>e</t>
  </si>
  <si>
    <t>f</t>
  </si>
  <si>
    <t>g</t>
  </si>
  <si>
    <t>136to150:      CTTACTCCGTAGCAGCCATGAACGCCTCTC</t>
  </si>
  <si>
    <t>137to153:      TTACTCCGTAGCAGATGAACGCCTCTCCGC</t>
  </si>
  <si>
    <t>144to152:      GTAGCAGAGGAAGCCATGAACGCCTCTCCG</t>
  </si>
  <si>
    <t>145to147:      TAGCAGAGGAAGCCGCCGCCATGAACGCCT</t>
  </si>
  <si>
    <t>148to149TTGCT: GAGGAAGCCGACGTTGCTGCCATGAACGCC</t>
  </si>
  <si>
    <t>148to155:      CAGAGGAAGCCGACGAACGCCTCTCCGCAC</t>
  </si>
  <si>
    <t>150to152:      GAGGAAGCCGACGCCATGAACGCCTCTCCG</t>
  </si>
  <si>
    <t xml:space="preserve">raw </t>
  </si>
  <si>
    <t>60to110:       TTAGCAACGCCGTGAGGCTGCTCCTGGAAG</t>
  </si>
  <si>
    <t>56to57:        CCCTTAGCAACGCCGAGCCCCGTGCCGCTA</t>
  </si>
  <si>
    <t>60to74AGT:     TTAGCAACGCCGTGAGAGTGCCGGGAGAGT</t>
  </si>
  <si>
    <t>57to78:        CCTTAGCAACGCCGGGAGAGTGCAACGTCA</t>
  </si>
  <si>
    <t>58CCA:         GCAACGCCGTGACCAGCCCCGTGCCGCTAG</t>
  </si>
  <si>
    <t>46to65:        GCGCTTGTATCCCTTGCCGCTAGCGCCGGG</t>
  </si>
  <si>
    <t>49to60:        CTTGTATCCCTTAGCCCCGTGCCGCTAGCG</t>
  </si>
  <si>
    <t>58to108:       CTTAGCAACGCCGTGGGGCTGCTCCTGGAA</t>
  </si>
  <si>
    <t>102to213:      TGGCCGTGGAGGAGCCCCTGCCCGCGGAGC</t>
  </si>
  <si>
    <t>103to216GCCCC: GCCGTGGAGGAGCCCCTGCCCGCGGAGCCC</t>
  </si>
  <si>
    <t>107to221:      GAGGAGGCCCGGCCCGCGGAGCCCTACCAG</t>
  </si>
  <si>
    <t>117to229:      CCCGGCCCAAGGAGCCCTACCAGCCCTGGG</t>
  </si>
  <si>
    <t>154to164:      CAGGACCTTACCAGCTATCTGGACCTGTCC</t>
  </si>
  <si>
    <t>155to161:      AGGACCTTACCAGCCAGCTATCTGGACCTG</t>
  </si>
  <si>
    <t>157to161A:     CCTTACCAGCCGGTAAGCTATCTGGACCTG</t>
  </si>
  <si>
    <t>wt:            CCAGCCGGTGGCCAGCTATCTGGACCTGTC</t>
  </si>
  <si>
    <t>87to98</t>
  </si>
  <si>
    <t>38to85TCTCCACCC:      ACCAGGAATTTCTCCACCCTTGCATCCAAA</t>
  </si>
  <si>
    <t>38to86ins:            TTTGCTCACTGCTAGTATTTGGTTGCATCC</t>
  </si>
  <si>
    <t>44to82CACCCCC:        AGGAATTGCTTCCCACCCCCTCGTTGCATC</t>
  </si>
  <si>
    <t>49to85GGTAACCAATCAGT: TCCGACCCGGTAACCAATCAGTTGCATCCA</t>
  </si>
  <si>
    <t>49to87ins:            TTCCGACCCTTACCTGCATCCAAATGTGTA</t>
  </si>
  <si>
    <t>50to80CACCC:          TGCTTCCGACCCCCACCCCATCGTTGCATC</t>
  </si>
  <si>
    <t>52to83AATTTAAGACA:    CCGACCCCTCAATTTAAGACACGTTGCATC</t>
  </si>
  <si>
    <t>52to83bigins:         TTTGTTGTGAATCAAGTCCCATTTCTATCG</t>
  </si>
  <si>
    <t>52to83TCCC:           CTTCCGACCCCTCTCCCCGTTGCATCCAAA</t>
  </si>
  <si>
    <t>53to81tg:             GCTTCCGACCCCTCCCTGCATCGTTGCATC</t>
  </si>
  <si>
    <t>54to76:               GCTTCCGACCCCTCCTCTTCCTCGTTGCAT</t>
  </si>
  <si>
    <t>54to81GTTTTCAGTGTTTG: CCCCTCCTGTTTTCAGTGTTTGATTGTTGC</t>
  </si>
  <si>
    <t>54to86AAGCCAC:        CCGACCCCTCCTAAGCCACTGCATCCAAAT</t>
  </si>
  <si>
    <t>55to81CTAGATA:        GACCCCTCCTTCTAGATAATCGTTGCATCC</t>
  </si>
  <si>
    <t>58to82:               GACCCCTCCTTTGATCGTTGCATCCAAATG</t>
  </si>
  <si>
    <t>wt:                   GACCCCTCCTTTGAGGTGTCCCTCCCAAGG</t>
  </si>
  <si>
    <t>52to83ins:         TTTGTTGTGAATCAAGTCCCATTTCTATCG</t>
  </si>
  <si>
    <t>h</t>
  </si>
  <si>
    <t>i</t>
  </si>
  <si>
    <t>j</t>
  </si>
  <si>
    <t>k</t>
  </si>
  <si>
    <t>l</t>
  </si>
  <si>
    <t>32to57:                              CTCTTCCTGCTGCTCCGGCGACCAGGAC</t>
  </si>
  <si>
    <t>34to54:                              TTCCTGCTGCTCTGTGACCGGCGACCAG</t>
  </si>
  <si>
    <t>37to56:                              CTGCTGCTCTGGGACCGGCGACCAGGAC</t>
  </si>
  <si>
    <t>37to63:                              TGCTGCTCTGGGACCAGGACTTCACTAT</t>
  </si>
  <si>
    <t>37to69:                              TGCTGCTCTGGGACTTCACTATCCCCTA</t>
  </si>
  <si>
    <t>38to53:                              CTGCTGCTCTGGGAGTGACCGGCGACCA</t>
  </si>
  <si>
    <t>39to65:                              TGCTGCTCTGGGAGCAGGACTTCACTAT</t>
  </si>
  <si>
    <t>40to55:                              CTGCTCTGGGAGCGACCGGCGACCAGGA</t>
  </si>
  <si>
    <t>40to62:                              CTGCTCTGGGAGCGACCAGGACTTCACT</t>
  </si>
  <si>
    <t>41to60:                              CTGCTCTGGGAGCGGCGACCAGGACTTC</t>
  </si>
  <si>
    <t>41to115AGACTGGGACTGGACTGGACTGGGTACC: AGACTGGGACTGGACTGGACTGGGTACC</t>
  </si>
  <si>
    <t>42to53:                              GCTCTGGGAGCGGGTGACCGGCGACCAG</t>
  </si>
  <si>
    <t>45to56:                              CTGGGAGCGGGAGACCGGCGACCAGGAC</t>
  </si>
  <si>
    <t>47to61GG:                            AGCGGGAGATCGGGACCAGGACTTCACT</t>
  </si>
  <si>
    <t>47to65:                              GGGAGCGGGAGATCAGGACTTCACTATC</t>
  </si>
  <si>
    <t>48to60:                              GGAGCGGGAGATCCCGACCAGGACTTCA</t>
  </si>
  <si>
    <t>50to53:                              AGCGGGAGATCCAGTGACCGGCGACCAG</t>
  </si>
  <si>
    <t>50to63:                              GAGATCCAGACCAGGACTTCACTATCCC</t>
  </si>
  <si>
    <t>50to67:                              GAGCGGGAGATCCAGGACTTCACTATCC</t>
  </si>
  <si>
    <t>51to56:                              CGGGAGATCCAGACCGGCGACCAGGACT</t>
  </si>
  <si>
    <t>51to62CCTTC:                         CGGGAGATCCAGACCTTCACCAGGACTT</t>
  </si>
  <si>
    <t>52to60C:                             GAGATCCAGAACCGACCAGGACTTCACT</t>
  </si>
  <si>
    <t>52to63:                              GGGAGATCCAGAACCAGGACTTCACTAT</t>
  </si>
  <si>
    <t>52to69:                              CGGGAGATCCAGAACTTCACTATCCCCT</t>
  </si>
  <si>
    <t>53to54CAGCAGGAA:                     GATCCAGAAGCAGCAGGAAGACCGGCGA</t>
  </si>
  <si>
    <t>53to56:                              GGGAGATCCAGAAGACCGGCGACCAGGA</t>
  </si>
  <si>
    <t>53to62:                              CGGGAGATCCAGAAGACCAGGACTTCAC</t>
  </si>
  <si>
    <t>54ATCACCAACTTACTCA:                  AGAAGGATCACCAACTTACTCAGACCGG</t>
  </si>
  <si>
    <t>54:                                  GGAGATCCAGAAGGGACCGGCGACCAGG</t>
  </si>
  <si>
    <t>54CTCCAG:                            TCCAGAAGGCTCCAGGACCGGCGACCAG</t>
  </si>
  <si>
    <t>54to55:                              GGAGATCCAGAAGGACCGGCGACCAGGA</t>
  </si>
  <si>
    <t>54insT:                              TCCAGAAGGTTGACCGGCGACCAGGACT</t>
  </si>
  <si>
    <t>54to55GGGAG:                         GGGAGATCCAGAAGGGGGAGACCGGCGA</t>
  </si>
  <si>
    <t>54to60:                              CGGGAGATCCAGAAGGCGACCAGGACTT</t>
  </si>
  <si>
    <t>54to68:                              GGAGATCCAGAAGGACTTCACTATCCCC</t>
  </si>
  <si>
    <t>55GG:                                TCCAGAAGGTGGGACCGGCGACCAGGAC</t>
  </si>
  <si>
    <t>59to65:                              CCAGAAGGTGACCAGGACTTCACTATCC</t>
  </si>
  <si>
    <t>wt:                                  TCGCCGGTCACCTTCTGGATCTCCCGCT</t>
  </si>
  <si>
    <t>76to106:            GCCGTCCACTGGACCGCATCCTCAAACC</t>
  </si>
  <si>
    <t>79to189ins:         GTCCACTGGTTCTGAATGGCTGTGAGCG</t>
  </si>
  <si>
    <t>80to102GCCTGAAG:    TGGTTCAGCCTGAAGGCGGACCGCATCC</t>
  </si>
  <si>
    <t>81to112:            CGTCCACTGGTTCATCCTCAAACCCAAT</t>
  </si>
  <si>
    <t>85to96:             ACTGGTTCAACCTGAAGGAGGCGGACCG</t>
  </si>
  <si>
    <t>91to100:            TTCAACCTGGAGAAGAGGCGGACCGCAT</t>
  </si>
  <si>
    <t>91to102:            TTCAACCTGGAGAAGGCGGACCGCATCC</t>
  </si>
  <si>
    <t>93to103GC:          CAACCTGGAGAAGTTGCGCATCCTCAAA</t>
  </si>
  <si>
    <t>94to104:            CAACCTGGAGAAGTTCGGACCGCATCCT</t>
  </si>
  <si>
    <t>94to107TGA:         CCTGGAGAAGTTCTGACCGCATCCTCAA</t>
  </si>
  <si>
    <t>95to104:            CCTGGAGAAGTTCCGGACCGCATCCTCA</t>
  </si>
  <si>
    <t>95to106AG:          GGAGAAGTTCCAGGACCGCATCCTCAAA</t>
  </si>
  <si>
    <t>95to109:            CCTGGAGAAGTTCCGCATCCTCAAACCC</t>
  </si>
  <si>
    <t>96to116:            CTGGAGAAGTTCCTCAAACCCAATGGCT</t>
  </si>
  <si>
    <t>97to102:            TGGAGAAGTTCCTGCATCCTCAAACCCA</t>
  </si>
  <si>
    <t>97to103:            CAACCTGGAGAAGTTCCTGCGGACCGCA</t>
  </si>
  <si>
    <t>97to110:            TGGAGAAGTTCCTGCATCCTCAAACCCA</t>
  </si>
  <si>
    <t>98to99:             GAGAAGTTCCTGAAAGGCGGACCGCATC</t>
  </si>
  <si>
    <t>98to104:            GGAGAAGTTCCTGAGACCGCATCCTCAA</t>
  </si>
  <si>
    <t>98to107:            GGAGAAGTTCCTGACCGCATCCTCAAAC</t>
  </si>
  <si>
    <t>98to112:            GGAGAAGTTCCTGATCCTCAAACCCAAT</t>
  </si>
  <si>
    <t>99TGC:              GGAGAAGTTCCTGAATGCGAGGCGGACC</t>
  </si>
  <si>
    <t>99to104AG:          ACCTGGAGAAGTTCCAGGACCGCATCCT</t>
  </si>
  <si>
    <t>99to106:            GAGAAGTTCCTGAAACCGCATCCTCAAA</t>
  </si>
  <si>
    <t>99to107:            GAGAAGTTCCTGAACCGCATCCTCAAAC</t>
  </si>
  <si>
    <t>99to107AC:          GGAGAAGTTCCTGAAACCCGCATCCTCA</t>
  </si>
  <si>
    <t>99to120:            GAAGTTCCTGAACCCAATGGCTGTCTTG</t>
  </si>
  <si>
    <t>100CGG:             GAGAAGTTCCTGAAGGCGGAGGCGGACC</t>
  </si>
  <si>
    <t>100to116:           GAGAAGTTCCTGAAGCCAATGGCTGTCT</t>
  </si>
  <si>
    <t>101to103:           AGAAGTTCCTGAAGGCGGACCGCATCCT</t>
  </si>
  <si>
    <t>101to106CGGACCCAAT: TTCCTGAAGGCGGACCCAATGACCGCAT</t>
  </si>
  <si>
    <t>101to109:           GAAGTTCCTGAAGGCATCCTCAAACCCA</t>
  </si>
  <si>
    <t>101to110:           AAGTTCCTGAAGGCATCCTCAAACCCAA</t>
  </si>
  <si>
    <t>102to107:           AAGTTCCTGAAGGACCGCATCCTCAAAC</t>
  </si>
  <si>
    <t>wt:            GGAGAAGTTCCTGAAGGAGGCGGACCGC</t>
  </si>
  <si>
    <t>114to134:      TGTTTTCACTGACGAAAGGATCCCCGAGAG</t>
  </si>
  <si>
    <t>116to135:      TTTTCACTGACGAGAAGGATCCCCGAGAGA</t>
  </si>
  <si>
    <t>119to137:      TCACTGACGAGATGGGATCCCCGAGAGAGT</t>
  </si>
  <si>
    <t>119to138:      TCACTGACGAGATGGATCCCCGAGAGAGTG</t>
  </si>
  <si>
    <t>120to139T:     CACTGACGAGATGGTTCCCCGAGAGAGTGG</t>
  </si>
  <si>
    <t>122to141:      CTGACGAGATGGCCCCCCGAGAGAGTGGTT</t>
  </si>
  <si>
    <t>123to135:      TGACGAGATGGCCCAAGGATCCCCGAGAGA</t>
  </si>
  <si>
    <t>124to136:      GACGAGATGGCCCATGGATCCCCGAGAGAG</t>
  </si>
  <si>
    <t>126to127:      CGAGATGGCCCATTTACCGGGAAAGGATCC</t>
  </si>
  <si>
    <t>127to128:      AGATGGCCCATTTCCCGGGAAAGGATCCCC</t>
  </si>
  <si>
    <t>128to130G:     GATGGCCCATTTCGGGGGAAAGGATCCCCG</t>
  </si>
  <si>
    <t>128to131:      AGATGGCCCATTTCGGGAAAGGATCCCCGA</t>
  </si>
  <si>
    <t>128to132:      AGATGGCCCATTTCGGAAAGGATCCCCGAG</t>
  </si>
  <si>
    <t>128to137:      AGATGGCCCATTTCGGATCCCCGAGAGAGT</t>
  </si>
  <si>
    <t>132to133:      GGCCCATTTCGACCGAAAGGATCCCCGAGA</t>
  </si>
  <si>
    <t>wt:                   CAAATCACCAAACCAGGGGGCCCAGATGTC</t>
  </si>
  <si>
    <t>sum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</si>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</sst>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0" xfId="0" applyFont="1" applyFill="1"/>
    <xf numFmtId="0" fontId="1" fillId="10" borderId="0" xfId="0" applyFont="1" applyFill="1"/>
    <xf numFmtId="0" fontId="0" fillId="0" borderId="0" xfId="0" applyFill="1"/>
    <xf numFmtId="0" fontId="1" fillId="8" borderId="0" xfId="0" applyFont="1" applyFill="1"/>
    <xf numFmtId="0" fontId="0" fillId="0" borderId="0" xfId="0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22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526920384951881"/>
          <c:y val="0.301342592592593"/>
          <c:w val="0.387419072615923"/>
          <c:h val="0.60606481481481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fetub!#REF!</c:f>
            </c:numRef>
          </c:xVal>
          <c:yVal>
            <c:numRef>
              <c:f>fetub!#REF!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09-43A5-8695-168F5653C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8420328"/>
        <c:axId val="2108606520"/>
      </c:scatterChart>
      <c:valAx>
        <c:axId val="2108420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606520"/>
        <c:crosses val="autoZero"/>
        <c:crossBetween val="midCat"/>
      </c:valAx>
      <c:valAx>
        <c:axId val="210860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420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cacng!$B$107:$B$176</c:f>
              <c:numCache>
                <c:formatCode>General</c:formatCode>
                <c:ptCount val="70"/>
                <c:pt idx="0">
                  <c:v>0.615309505415765</c:v>
                </c:pt>
                <c:pt idx="1">
                  <c:v>0.615309505415765</c:v>
                </c:pt>
                <c:pt idx="2">
                  <c:v>0.0</c:v>
                </c:pt>
                <c:pt idx="3">
                  <c:v>1.405341430350902</c:v>
                </c:pt>
                <c:pt idx="4">
                  <c:v>0.0</c:v>
                </c:pt>
                <c:pt idx="5">
                  <c:v>1.76402899620771</c:v>
                </c:pt>
                <c:pt idx="6">
                  <c:v>0.0</c:v>
                </c:pt>
                <c:pt idx="7">
                  <c:v>1.796268365441744</c:v>
                </c:pt>
                <c:pt idx="8">
                  <c:v>1.871620135219673</c:v>
                </c:pt>
                <c:pt idx="9">
                  <c:v>1.873350695424244</c:v>
                </c:pt>
                <c:pt idx="10">
                  <c:v>1.873350695424244</c:v>
                </c:pt>
                <c:pt idx="11">
                  <c:v>0.0</c:v>
                </c:pt>
                <c:pt idx="12">
                  <c:v>0.0</c:v>
                </c:pt>
                <c:pt idx="13">
                  <c:v>2.246078505911637</c:v>
                </c:pt>
                <c:pt idx="14">
                  <c:v>2.298217023203227</c:v>
                </c:pt>
                <c:pt idx="15">
                  <c:v>1.805682112614536</c:v>
                </c:pt>
                <c:pt idx="16">
                  <c:v>0.0</c:v>
                </c:pt>
                <c:pt idx="17">
                  <c:v>1.045284435835158</c:v>
                </c:pt>
                <c:pt idx="18">
                  <c:v>2.881353862843774</c:v>
                </c:pt>
                <c:pt idx="19">
                  <c:v>0.867423900680501</c:v>
                </c:pt>
                <c:pt idx="20">
                  <c:v>3.086667515126687</c:v>
                </c:pt>
                <c:pt idx="21">
                  <c:v>3.168557922829257</c:v>
                </c:pt>
                <c:pt idx="22">
                  <c:v>2.532810512519419</c:v>
                </c:pt>
                <c:pt idx="23">
                  <c:v>4.421693952435281</c:v>
                </c:pt>
                <c:pt idx="24">
                  <c:v>4.729583053423752</c:v>
                </c:pt>
                <c:pt idx="25">
                  <c:v>0.0</c:v>
                </c:pt>
                <c:pt idx="26">
                  <c:v>5.446957687231182</c:v>
                </c:pt>
                <c:pt idx="27">
                  <c:v>2.067404538918213</c:v>
                </c:pt>
                <c:pt idx="28">
                  <c:v>5.803716141055073</c:v>
                </c:pt>
                <c:pt idx="29">
                  <c:v>2.857203957287702</c:v>
                </c:pt>
                <c:pt idx="30">
                  <c:v>3.26112319399835</c:v>
                </c:pt>
                <c:pt idx="31">
                  <c:v>6.248318697615506</c:v>
                </c:pt>
                <c:pt idx="32">
                  <c:v>3.989896266097476</c:v>
                </c:pt>
                <c:pt idx="33">
                  <c:v>6.836740606000105</c:v>
                </c:pt>
                <c:pt idx="34">
                  <c:v>5.705061523195056</c:v>
                </c:pt>
                <c:pt idx="35">
                  <c:v>4.808363189009783</c:v>
                </c:pt>
                <c:pt idx="36">
                  <c:v>3.961477378372527</c:v>
                </c:pt>
                <c:pt idx="37">
                  <c:v>2.857203957287702</c:v>
                </c:pt>
                <c:pt idx="38">
                  <c:v>2.247215926509295</c:v>
                </c:pt>
                <c:pt idx="39">
                  <c:v>3.740499611513306</c:v>
                </c:pt>
                <c:pt idx="40">
                  <c:v>4.892554087131967</c:v>
                </c:pt>
                <c:pt idx="41">
                  <c:v>3.941194433625269</c:v>
                </c:pt>
                <c:pt idx="42">
                  <c:v>6.868839817738483</c:v>
                </c:pt>
                <c:pt idx="43">
                  <c:v>5.875489174996352</c:v>
                </c:pt>
                <c:pt idx="44">
                  <c:v>4.628491648571035</c:v>
                </c:pt>
                <c:pt idx="45">
                  <c:v>2.70358780665704</c:v>
                </c:pt>
                <c:pt idx="46">
                  <c:v>6.003454399529476</c:v>
                </c:pt>
                <c:pt idx="47">
                  <c:v>5.207956901677567</c:v>
                </c:pt>
                <c:pt idx="48">
                  <c:v>5.966064474575883</c:v>
                </c:pt>
                <c:pt idx="49">
                  <c:v>4.403720377451967</c:v>
                </c:pt>
                <c:pt idx="50">
                  <c:v>8.225681885512127</c:v>
                </c:pt>
                <c:pt idx="51">
                  <c:v>7.731989277578221</c:v>
                </c:pt>
                <c:pt idx="52">
                  <c:v>7.381152388449665</c:v>
                </c:pt>
                <c:pt idx="53">
                  <c:v>6.059674550956559</c:v>
                </c:pt>
                <c:pt idx="54">
                  <c:v>8.052948772236634</c:v>
                </c:pt>
                <c:pt idx="55">
                  <c:v>9.281814686358645</c:v>
                </c:pt>
                <c:pt idx="56">
                  <c:v>8.97985573235749</c:v>
                </c:pt>
                <c:pt idx="57">
                  <c:v>9.988456395660826</c:v>
                </c:pt>
                <c:pt idx="58">
                  <c:v>13.08188527860955</c:v>
                </c:pt>
                <c:pt idx="59">
                  <c:v>13.17892532833395</c:v>
                </c:pt>
                <c:pt idx="60">
                  <c:v>13.18799032667262</c:v>
                </c:pt>
                <c:pt idx="61">
                  <c:v>13.23636104527226</c:v>
                </c:pt>
                <c:pt idx="62">
                  <c:v>13.27463077342742</c:v>
                </c:pt>
                <c:pt idx="63">
                  <c:v>13.21293301887724</c:v>
                </c:pt>
                <c:pt idx="64">
                  <c:v>13.24831658294627</c:v>
                </c:pt>
                <c:pt idx="65">
                  <c:v>13.28099250206734</c:v>
                </c:pt>
                <c:pt idx="66">
                  <c:v>13.278955802433</c:v>
                </c:pt>
                <c:pt idx="67">
                  <c:v>13.28024056729913</c:v>
                </c:pt>
                <c:pt idx="68">
                  <c:v>13.28785664184054</c:v>
                </c:pt>
              </c:numCache>
            </c:numRef>
          </c:xVal>
          <c:yVal>
            <c:numRef>
              <c:f>cacng!$C$107:$C$176</c:f>
              <c:numCache>
                <c:formatCode>General</c:formatCode>
                <c:ptCount val="70"/>
                <c:pt idx="0">
                  <c:v>0.0</c:v>
                </c:pt>
                <c:pt idx="1">
                  <c:v>0.0</c:v>
                </c:pt>
                <c:pt idx="2">
                  <c:v>0.787172827041364</c:v>
                </c:pt>
                <c:pt idx="3">
                  <c:v>0.0</c:v>
                </c:pt>
                <c:pt idx="4">
                  <c:v>1.757832968037091</c:v>
                </c:pt>
                <c:pt idx="5">
                  <c:v>0.0</c:v>
                </c:pt>
                <c:pt idx="6">
                  <c:v>1.793056539005034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2.097168659006999</c:v>
                </c:pt>
                <c:pt idx="12">
                  <c:v>2.15807957595205</c:v>
                </c:pt>
                <c:pt idx="13">
                  <c:v>0.0</c:v>
                </c:pt>
                <c:pt idx="14">
                  <c:v>0.0</c:v>
                </c:pt>
                <c:pt idx="15">
                  <c:v>0.727474145188909</c:v>
                </c:pt>
                <c:pt idx="16">
                  <c:v>2.631058915310609</c:v>
                </c:pt>
                <c:pt idx="17">
                  <c:v>1.667696066476655</c:v>
                </c:pt>
                <c:pt idx="18">
                  <c:v>0.0</c:v>
                </c:pt>
                <c:pt idx="19">
                  <c:v>2.069393282327868</c:v>
                </c:pt>
                <c:pt idx="20">
                  <c:v>0.0</c:v>
                </c:pt>
                <c:pt idx="21">
                  <c:v>0.0</c:v>
                </c:pt>
                <c:pt idx="22">
                  <c:v>1.667696066476655</c:v>
                </c:pt>
                <c:pt idx="23">
                  <c:v>0.0</c:v>
                </c:pt>
                <c:pt idx="24">
                  <c:v>0.0</c:v>
                </c:pt>
                <c:pt idx="25">
                  <c:v>4.789916588557921</c:v>
                </c:pt>
                <c:pt idx="26">
                  <c:v>0.0</c:v>
                </c:pt>
                <c:pt idx="27">
                  <c:v>3.480220091308443</c:v>
                </c:pt>
                <c:pt idx="28">
                  <c:v>0.0</c:v>
                </c:pt>
                <c:pt idx="29">
                  <c:v>3.02603739527112</c:v>
                </c:pt>
                <c:pt idx="30">
                  <c:v>2.803469320601605</c:v>
                </c:pt>
                <c:pt idx="31">
                  <c:v>0.0</c:v>
                </c:pt>
                <c:pt idx="32">
                  <c:v>2.840706550287572</c:v>
                </c:pt>
                <c:pt idx="33">
                  <c:v>0.0</c:v>
                </c:pt>
                <c:pt idx="34">
                  <c:v>1.208814014835908</c:v>
                </c:pt>
                <c:pt idx="35">
                  <c:v>2.232115760860772</c:v>
                </c:pt>
                <c:pt idx="36">
                  <c:v>3.22058241056482</c:v>
                </c:pt>
                <c:pt idx="37">
                  <c:v>4.325903054749076</c:v>
                </c:pt>
                <c:pt idx="38">
                  <c:v>5.672986728129252</c:v>
                </c:pt>
                <c:pt idx="39">
                  <c:v>4.702876930641022</c:v>
                </c:pt>
                <c:pt idx="40">
                  <c:v>3.947313575165651</c:v>
                </c:pt>
                <c:pt idx="41">
                  <c:v>5.59005736784392</c:v>
                </c:pt>
                <c:pt idx="42">
                  <c:v>3.051318565252649</c:v>
                </c:pt>
                <c:pt idx="43">
                  <c:v>4.372635811175462</c:v>
                </c:pt>
                <c:pt idx="44">
                  <c:v>5.672986728129252</c:v>
                </c:pt>
                <c:pt idx="45">
                  <c:v>7.847307584692162</c:v>
                </c:pt>
                <c:pt idx="46">
                  <c:v>4.683531067867943</c:v>
                </c:pt>
                <c:pt idx="47">
                  <c:v>5.529698928242731</c:v>
                </c:pt>
                <c:pt idx="48">
                  <c:v>5.324038620327342</c:v>
                </c:pt>
                <c:pt idx="49">
                  <c:v>7.563869409447694</c:v>
                </c:pt>
                <c:pt idx="50">
                  <c:v>4.318548245158429</c:v>
                </c:pt>
                <c:pt idx="51">
                  <c:v>5.288920988999044</c:v>
                </c:pt>
                <c:pt idx="52">
                  <c:v>7.390445149286633</c:v>
                </c:pt>
                <c:pt idx="53">
                  <c:v>9.188623887263516</c:v>
                </c:pt>
                <c:pt idx="54">
                  <c:v>9.814858211626967</c:v>
                </c:pt>
                <c:pt idx="55">
                  <c:v>8.744031022482</c:v>
                </c:pt>
                <c:pt idx="56">
                  <c:v>9.121768704517258</c:v>
                </c:pt>
                <c:pt idx="57">
                  <c:v>10.38232582814812</c:v>
                </c:pt>
                <c:pt idx="58">
                  <c:v>13.04516875759912</c:v>
                </c:pt>
                <c:pt idx="59">
                  <c:v>13.17242733263821</c:v>
                </c:pt>
                <c:pt idx="60">
                  <c:v>13.18791204535573</c:v>
                </c:pt>
                <c:pt idx="61">
                  <c:v>13.14873963358912</c:v>
                </c:pt>
                <c:pt idx="62">
                  <c:v>13.19908690160539</c:v>
                </c:pt>
                <c:pt idx="63">
                  <c:v>13.27751422236757</c:v>
                </c:pt>
                <c:pt idx="64">
                  <c:v>13.2810964347143</c:v>
                </c:pt>
                <c:pt idx="65">
                  <c:v>13.26918185047739</c:v>
                </c:pt>
                <c:pt idx="66">
                  <c:v>13.2783445989743</c:v>
                </c:pt>
                <c:pt idx="67">
                  <c:v>13.27882557728033</c:v>
                </c:pt>
                <c:pt idx="68">
                  <c:v>13.28785664184054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ED-47ED-BADA-F384AFE1D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763240"/>
        <c:axId val="-2138807064"/>
      </c:scatterChart>
      <c:valAx>
        <c:axId val="-2138763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807064"/>
        <c:crosses val="autoZero"/>
        <c:crossBetween val="midCat"/>
      </c:valAx>
      <c:valAx>
        <c:axId val="-213880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763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'etv4'!$B$90:$B$127</c:f>
              <c:numCache>
                <c:formatCode>General</c:formatCode>
                <c:ptCount val="38"/>
              </c:numCache>
            </c:numRef>
          </c:xVal>
          <c:yVal>
            <c:numRef>
              <c:f>'etv4'!$C$90:$C$127</c:f>
              <c:numCache>
                <c:formatCode>General</c:formatCode>
                <c:ptCount val="38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5E-44D8-A274-7EE934BB4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544776"/>
        <c:axId val="2113023768"/>
      </c:scatterChart>
      <c:valAx>
        <c:axId val="-2138544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3023768"/>
        <c:crosses val="autoZero"/>
        <c:crossBetween val="midCat"/>
      </c:valAx>
      <c:valAx>
        <c:axId val="211302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544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471487</xdr:colOff>
      <xdr:row>247</xdr:row>
      <xdr:rowOff>157162</xdr:rowOff>
    </xdr:from>
    <xdr:to>
      <xdr:col>17</xdr:col>
      <xdr:colOff>166687</xdr:colOff>
      <xdr:row>262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510886</xdr:colOff>
      <xdr:row>134</xdr:row>
      <xdr:rowOff>161058</xdr:rowOff>
    </xdr:from>
    <xdr:to>
      <xdr:col>23</xdr:col>
      <xdr:colOff>233795</xdr:colOff>
      <xdr:row>149</xdr:row>
      <xdr:rowOff>46758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104</xdr:row>
      <xdr:rowOff>14287</xdr:rowOff>
    </xdr:from>
    <xdr:to>
      <xdr:col>16</xdr:col>
      <xdr:colOff>428625</xdr:colOff>
      <xdr:row>119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4"/>
  <sheetViews>
    <sheetView topLeftCell="A70" workbookViewId="0">
      <selection activeCell="X1" sqref="X1"/>
    </sheetView>
  </sheetViews>
  <sheetFormatPr baseColWidth="10" defaultColWidth="8.83203125" defaultRowHeight="14" x14ac:dyDescent="0"/>
  <sheetData>
    <row r="1" spans="1:25">
      <c r="A1" t="s">
        <v>24</v>
      </c>
      <c r="B1" t="s">
        <v>100</v>
      </c>
      <c r="D1" t="s">
        <v>101</v>
      </c>
      <c r="F1" t="s">
        <v>102</v>
      </c>
      <c r="H1" t="s">
        <v>103</v>
      </c>
      <c r="J1" t="s">
        <v>104</v>
      </c>
      <c r="L1" t="s">
        <v>105</v>
      </c>
      <c r="N1" t="s">
        <v>106</v>
      </c>
      <c r="P1" t="s">
        <v>149</v>
      </c>
      <c r="R1" t="s">
        <v>150</v>
      </c>
      <c r="T1" t="s">
        <v>151</v>
      </c>
      <c r="V1" t="s">
        <v>152</v>
      </c>
      <c r="X1" t="s">
        <v>153</v>
      </c>
    </row>
    <row r="2" spans="1:25">
      <c r="A2" t="s">
        <v>120</v>
      </c>
    </row>
    <row r="3" spans="1:25">
      <c r="A3" t="s">
        <v>0</v>
      </c>
    </row>
    <row r="4" spans="1:25">
      <c r="A4" t="s">
        <v>1</v>
      </c>
      <c r="O4">
        <v>66</v>
      </c>
    </row>
    <row r="5" spans="1:25">
      <c r="A5" t="s">
        <v>121</v>
      </c>
    </row>
    <row r="6" spans="1:25">
      <c r="A6" t="s">
        <v>2</v>
      </c>
    </row>
    <row r="7" spans="1:25">
      <c r="A7" t="s">
        <v>3</v>
      </c>
    </row>
    <row r="8" spans="1:25">
      <c r="A8" t="s">
        <v>4</v>
      </c>
      <c r="G8">
        <v>3</v>
      </c>
      <c r="H8">
        <v>2</v>
      </c>
      <c r="J8">
        <v>5</v>
      </c>
      <c r="K8">
        <v>4</v>
      </c>
      <c r="L8">
        <v>48</v>
      </c>
      <c r="M8">
        <v>226</v>
      </c>
      <c r="N8">
        <v>2</v>
      </c>
    </row>
    <row r="9" spans="1:25">
      <c r="A9" t="s">
        <v>5</v>
      </c>
      <c r="G9">
        <v>58</v>
      </c>
    </row>
    <row r="10" spans="1:25">
      <c r="A10" t="s">
        <v>6</v>
      </c>
      <c r="B10">
        <v>217</v>
      </c>
      <c r="J10">
        <v>2</v>
      </c>
      <c r="L10">
        <v>35</v>
      </c>
      <c r="M10">
        <v>109</v>
      </c>
      <c r="N10">
        <v>3</v>
      </c>
    </row>
    <row r="11" spans="1:25">
      <c r="A11" t="s">
        <v>7</v>
      </c>
      <c r="G11">
        <v>118</v>
      </c>
    </row>
    <row r="12" spans="1:25">
      <c r="A12" t="s">
        <v>8</v>
      </c>
    </row>
    <row r="13" spans="1:25">
      <c r="A13" t="s">
        <v>9</v>
      </c>
      <c r="B13">
        <v>101</v>
      </c>
      <c r="C13">
        <v>2</v>
      </c>
    </row>
    <row r="14" spans="1:25">
      <c r="A14" t="s">
        <v>10</v>
      </c>
      <c r="H14">
        <v>5</v>
      </c>
      <c r="J14">
        <v>7</v>
      </c>
      <c r="K14">
        <v>107</v>
      </c>
      <c r="L14">
        <v>2</v>
      </c>
    </row>
    <row r="15" spans="1:25">
      <c r="A15" t="s">
        <v>11</v>
      </c>
      <c r="B15">
        <v>68</v>
      </c>
      <c r="C15">
        <v>3</v>
      </c>
      <c r="D15">
        <v>301</v>
      </c>
      <c r="E15">
        <v>8</v>
      </c>
      <c r="G15">
        <v>150</v>
      </c>
      <c r="H15">
        <v>31</v>
      </c>
      <c r="I15">
        <v>45</v>
      </c>
      <c r="J15">
        <v>55</v>
      </c>
      <c r="K15">
        <v>904</v>
      </c>
      <c r="L15">
        <v>9</v>
      </c>
      <c r="M15">
        <v>8</v>
      </c>
      <c r="N15">
        <v>6</v>
      </c>
      <c r="O15">
        <v>9</v>
      </c>
      <c r="P15">
        <v>1</v>
      </c>
      <c r="Q15">
        <v>2</v>
      </c>
      <c r="R15">
        <v>1069</v>
      </c>
      <c r="Y15">
        <v>57</v>
      </c>
    </row>
    <row r="16" spans="1:25">
      <c r="A16" t="s">
        <v>116</v>
      </c>
      <c r="H16">
        <v>10</v>
      </c>
      <c r="I16">
        <v>200</v>
      </c>
      <c r="T16">
        <v>2</v>
      </c>
    </row>
    <row r="17" spans="1:25">
      <c r="A17" t="s">
        <v>12</v>
      </c>
    </row>
    <row r="18" spans="1:25">
      <c r="A18" t="s">
        <v>13</v>
      </c>
    </row>
    <row r="19" spans="1:25">
      <c r="A19" t="s">
        <v>118</v>
      </c>
      <c r="G19">
        <v>25</v>
      </c>
      <c r="S19">
        <v>4</v>
      </c>
      <c r="Y19">
        <v>9</v>
      </c>
    </row>
    <row r="20" spans="1:25">
      <c r="A20" t="s">
        <v>119</v>
      </c>
      <c r="T20">
        <v>162</v>
      </c>
    </row>
    <row r="21" spans="1:25">
      <c r="A21" t="s">
        <v>14</v>
      </c>
    </row>
    <row r="22" spans="1:25">
      <c r="A22" t="s">
        <v>15</v>
      </c>
      <c r="J22">
        <v>19</v>
      </c>
    </row>
    <row r="23" spans="1:25">
      <c r="A23" t="s">
        <v>16</v>
      </c>
      <c r="B23">
        <v>364</v>
      </c>
      <c r="D23">
        <v>2</v>
      </c>
      <c r="E23">
        <v>17</v>
      </c>
      <c r="H23">
        <v>10</v>
      </c>
      <c r="J23">
        <v>2</v>
      </c>
      <c r="K23">
        <v>2</v>
      </c>
    </row>
    <row r="24" spans="1:25">
      <c r="A24" t="s">
        <v>17</v>
      </c>
      <c r="D24">
        <v>191</v>
      </c>
    </row>
    <row r="25" spans="1:25">
      <c r="A25" t="s">
        <v>18</v>
      </c>
      <c r="B25">
        <v>3632</v>
      </c>
      <c r="C25">
        <v>13</v>
      </c>
      <c r="D25">
        <v>1551</v>
      </c>
      <c r="E25">
        <v>24</v>
      </c>
      <c r="G25">
        <v>40</v>
      </c>
      <c r="H25">
        <v>154</v>
      </c>
      <c r="I25">
        <v>454</v>
      </c>
      <c r="J25">
        <v>46</v>
      </c>
      <c r="K25">
        <v>343</v>
      </c>
      <c r="L25">
        <v>57</v>
      </c>
      <c r="M25">
        <v>266</v>
      </c>
      <c r="N25">
        <v>55</v>
      </c>
      <c r="O25">
        <v>383</v>
      </c>
      <c r="P25">
        <v>3</v>
      </c>
      <c r="Q25">
        <v>3</v>
      </c>
      <c r="R25">
        <v>646</v>
      </c>
      <c r="S25">
        <v>1143</v>
      </c>
      <c r="T25">
        <v>266</v>
      </c>
    </row>
    <row r="26" spans="1:25">
      <c r="A26" t="s">
        <v>19</v>
      </c>
      <c r="H26">
        <v>3</v>
      </c>
      <c r="I26">
        <v>3</v>
      </c>
    </row>
    <row r="27" spans="1:25">
      <c r="A27" t="s">
        <v>122</v>
      </c>
    </row>
    <row r="28" spans="1:25">
      <c r="A28" t="s">
        <v>20</v>
      </c>
      <c r="J28">
        <v>42</v>
      </c>
      <c r="K28">
        <v>572</v>
      </c>
      <c r="N28">
        <v>12</v>
      </c>
      <c r="O28">
        <v>690</v>
      </c>
    </row>
    <row r="29" spans="1:25">
      <c r="A29" t="s">
        <v>115</v>
      </c>
      <c r="R29">
        <v>267</v>
      </c>
      <c r="S29">
        <v>170</v>
      </c>
    </row>
    <row r="30" spans="1:25">
      <c r="A30" t="s">
        <v>117</v>
      </c>
      <c r="R30">
        <v>10</v>
      </c>
    </row>
    <row r="31" spans="1:25">
      <c r="A31" t="s">
        <v>21</v>
      </c>
      <c r="B31">
        <v>325</v>
      </c>
      <c r="H31">
        <v>2</v>
      </c>
    </row>
    <row r="32" spans="1:25">
      <c r="A32" t="s">
        <v>22</v>
      </c>
      <c r="D32">
        <v>106</v>
      </c>
      <c r="E32">
        <v>16</v>
      </c>
    </row>
    <row r="33" spans="1:25">
      <c r="A33" t="s">
        <v>23</v>
      </c>
      <c r="B33">
        <v>69725</v>
      </c>
      <c r="C33">
        <v>1142</v>
      </c>
      <c r="D33">
        <v>94888</v>
      </c>
      <c r="E33">
        <v>3316</v>
      </c>
      <c r="F33">
        <v>77356</v>
      </c>
      <c r="G33">
        <v>96437</v>
      </c>
      <c r="H33">
        <v>11421</v>
      </c>
      <c r="I33">
        <v>53159</v>
      </c>
      <c r="J33">
        <v>8934</v>
      </c>
      <c r="K33">
        <v>88532</v>
      </c>
      <c r="L33">
        <v>13790</v>
      </c>
      <c r="M33">
        <v>71371</v>
      </c>
      <c r="N33">
        <v>10821</v>
      </c>
      <c r="O33">
        <v>99605</v>
      </c>
      <c r="P33">
        <v>30175</v>
      </c>
      <c r="Q33">
        <v>222086</v>
      </c>
      <c r="R33">
        <v>25492</v>
      </c>
      <c r="S33">
        <v>41993</v>
      </c>
      <c r="T33">
        <v>26391</v>
      </c>
      <c r="U33">
        <v>48068</v>
      </c>
      <c r="V33">
        <v>7647</v>
      </c>
      <c r="W33">
        <v>6535</v>
      </c>
      <c r="X33">
        <v>5032</v>
      </c>
      <c r="Y33">
        <v>16172</v>
      </c>
    </row>
    <row r="34" spans="1:25">
      <c r="B34">
        <v>74432</v>
      </c>
      <c r="C34">
        <v>1160</v>
      </c>
      <c r="D34">
        <v>97039</v>
      </c>
      <c r="E34">
        <v>3381</v>
      </c>
      <c r="F34">
        <v>77356</v>
      </c>
      <c r="G34">
        <v>96831</v>
      </c>
      <c r="H34">
        <v>11639</v>
      </c>
      <c r="I34">
        <v>53861</v>
      </c>
      <c r="J34">
        <v>9112</v>
      </c>
      <c r="K34">
        <v>90464</v>
      </c>
      <c r="L34">
        <v>13941</v>
      </c>
      <c r="M34">
        <v>71980</v>
      </c>
      <c r="N34">
        <v>10899</v>
      </c>
      <c r="O34">
        <v>100753</v>
      </c>
      <c r="P34">
        <v>30179</v>
      </c>
      <c r="Q34">
        <v>222092</v>
      </c>
      <c r="R34">
        <v>27485</v>
      </c>
      <c r="S34">
        <v>43311</v>
      </c>
      <c r="T34">
        <v>26821</v>
      </c>
      <c r="U34">
        <v>48068</v>
      </c>
      <c r="V34">
        <v>7647</v>
      </c>
      <c r="W34">
        <v>6535</v>
      </c>
      <c r="X34">
        <v>5032</v>
      </c>
      <c r="Y34">
        <v>16238</v>
      </c>
    </row>
    <row r="35" spans="1:25">
      <c r="B35">
        <v>0.13435081685296646</v>
      </c>
      <c r="C35">
        <v>8.6206896551724146</v>
      </c>
      <c r="D35">
        <v>0.10305135048794814</v>
      </c>
      <c r="E35">
        <v>2.9577048210588583</v>
      </c>
      <c r="F35">
        <v>0.12927245462536843</v>
      </c>
      <c r="G35">
        <v>0.10327271225124185</v>
      </c>
      <c r="H35">
        <v>0.85918034195377613</v>
      </c>
      <c r="I35">
        <v>0.18566309574645848</v>
      </c>
      <c r="J35">
        <v>1.0974539069359086</v>
      </c>
      <c r="K35">
        <v>0.11054120976299965</v>
      </c>
      <c r="L35">
        <v>0.71730865791550102</v>
      </c>
      <c r="M35">
        <v>0.13892747985551543</v>
      </c>
      <c r="N35">
        <v>0.91751536838242043</v>
      </c>
      <c r="O35">
        <v>9.9252627713318706E-2</v>
      </c>
      <c r="P35">
        <v>0.331356241094801</v>
      </c>
      <c r="Q35">
        <v>4.5026385461880661E-2</v>
      </c>
      <c r="R35">
        <v>0.36383481899217757</v>
      </c>
      <c r="S35">
        <v>0.23088822700930481</v>
      </c>
      <c r="T35">
        <v>0.37284217590693858</v>
      </c>
      <c r="U35">
        <v>0.20803861196638096</v>
      </c>
      <c r="V35">
        <v>1.3077023669412842</v>
      </c>
      <c r="W35">
        <v>1.530221882172915</v>
      </c>
      <c r="X35">
        <v>1.9872813990461049</v>
      </c>
      <c r="Y35">
        <v>0.61583938908732605</v>
      </c>
    </row>
    <row r="37" spans="1:25">
      <c r="A37" t="s">
        <v>25</v>
      </c>
    </row>
    <row r="38" spans="1:25">
      <c r="A38" t="s">
        <v>120</v>
      </c>
      <c r="B38">
        <f>B2*0.134350816852966</f>
        <v>0</v>
      </c>
      <c r="C38">
        <f>C2*8.62068965517241</f>
        <v>0</v>
      </c>
      <c r="D38">
        <f>D2*0.103051350487948</f>
        <v>0</v>
      </c>
      <c r="E38">
        <f>E2*2.95770482105886</f>
        <v>0</v>
      </c>
      <c r="F38">
        <f>F2*0.129272454625368</f>
        <v>0</v>
      </c>
      <c r="G38">
        <f>G2*0.103272712251242</f>
        <v>0</v>
      </c>
      <c r="H38">
        <f>H2*0.859180341953776</f>
        <v>0</v>
      </c>
      <c r="I38">
        <f>I2*0.185663095746458</f>
        <v>0</v>
      </c>
      <c r="J38">
        <f>J2*1.09745390693591</f>
        <v>0</v>
      </c>
      <c r="K38">
        <f>K2*0.110541209763</f>
        <v>0</v>
      </c>
      <c r="L38">
        <f>L2*0.717308657915501</f>
        <v>0</v>
      </c>
      <c r="M38">
        <f>M2*0.138927479855515</f>
        <v>0</v>
      </c>
      <c r="N38">
        <f>N2*0.91751536838242</f>
        <v>0</v>
      </c>
      <c r="O38">
        <f>O2*0.0992526277133187</f>
        <v>0</v>
      </c>
      <c r="P38">
        <f>O2*0.331356241094801</f>
        <v>0</v>
      </c>
      <c r="Q38">
        <f>Q2*0.0450263854618807</f>
        <v>0</v>
      </c>
      <c r="R38">
        <f>R2*0.363834818992178</f>
        <v>0</v>
      </c>
      <c r="S38">
        <f>S2*0.230888227009305</f>
        <v>0</v>
      </c>
      <c r="T38">
        <f>T2*0.372842175906939</f>
        <v>0</v>
      </c>
      <c r="U38">
        <f>U2*0.208038611966381</f>
        <v>0</v>
      </c>
      <c r="V38">
        <f>V2*1.30770236694128</f>
        <v>0</v>
      </c>
      <c r="W38">
        <f>W2*1.53022188217291</f>
        <v>0</v>
      </c>
      <c r="X38">
        <f>X2*1.9872813990461</f>
        <v>0</v>
      </c>
      <c r="Y38">
        <f>Y2*0.615839389087326</f>
        <v>0</v>
      </c>
    </row>
    <row r="39" spans="1:25">
      <c r="A39" t="s">
        <v>0</v>
      </c>
      <c r="B39">
        <f t="shared" ref="B39:B69" si="0">B3*0.134350816852966</f>
        <v>0</v>
      </c>
      <c r="C39">
        <f t="shared" ref="C39:C69" si="1">C3*8.62068965517241</f>
        <v>0</v>
      </c>
      <c r="D39">
        <f t="shared" ref="D39:D69" si="2">D3*0.103051350487948</f>
        <v>0</v>
      </c>
      <c r="E39">
        <f t="shared" ref="E39:E69" si="3">E3*2.95770482105886</f>
        <v>0</v>
      </c>
      <c r="F39">
        <f t="shared" ref="F39:F69" si="4">F3*0.129272454625368</f>
        <v>0</v>
      </c>
      <c r="G39">
        <f t="shared" ref="G39:G69" si="5">G3*0.103272712251242</f>
        <v>0</v>
      </c>
      <c r="H39">
        <f t="shared" ref="H39:H69" si="6">H3*0.859180341953776</f>
        <v>0</v>
      </c>
      <c r="I39">
        <f t="shared" ref="I39:I69" si="7">I3*0.185663095746458</f>
        <v>0</v>
      </c>
      <c r="J39">
        <f t="shared" ref="J39:J69" si="8">J3*1.09745390693591</f>
        <v>0</v>
      </c>
      <c r="K39">
        <f t="shared" ref="K39:K69" si="9">K3*0.110541209763</f>
        <v>0</v>
      </c>
      <c r="L39">
        <f t="shared" ref="L39:L69" si="10">L3*0.717308657915501</f>
        <v>0</v>
      </c>
      <c r="M39">
        <f t="shared" ref="M39:M69" si="11">M3*0.138927479855515</f>
        <v>0</v>
      </c>
      <c r="N39">
        <f t="shared" ref="N39:N69" si="12">N3*0.91751536838242</f>
        <v>0</v>
      </c>
      <c r="O39">
        <f t="shared" ref="O39:O69" si="13">O3*0.0992526277133187</f>
        <v>0</v>
      </c>
      <c r="P39">
        <f t="shared" ref="P39:P69" si="14">O3*0.331356241094801</f>
        <v>0</v>
      </c>
      <c r="Q39">
        <f t="shared" ref="Q39:Q69" si="15">Q3*0.0450263854618807</f>
        <v>0</v>
      </c>
      <c r="R39">
        <f t="shared" ref="R39:R69" si="16">R3*0.363834818992178</f>
        <v>0</v>
      </c>
      <c r="S39">
        <f t="shared" ref="S39:S69" si="17">S3*0.230888227009305</f>
        <v>0</v>
      </c>
      <c r="T39">
        <f t="shared" ref="T39:T69" si="18">T3*0.372842175906939</f>
        <v>0</v>
      </c>
      <c r="U39">
        <f t="shared" ref="U39:U69" si="19">U3*0.208038611966381</f>
        <v>0</v>
      </c>
      <c r="V39">
        <f t="shared" ref="V39:V69" si="20">V3*1.30770236694128</f>
        <v>0</v>
      </c>
      <c r="W39">
        <f t="shared" ref="W39:W69" si="21">W3*1.53022188217291</f>
        <v>0</v>
      </c>
      <c r="X39">
        <f t="shared" ref="X39:X69" si="22">X3*1.9872813990461</f>
        <v>0</v>
      </c>
      <c r="Y39">
        <f t="shared" ref="Y39:Y69" si="23">Y3*0.615839389087326</f>
        <v>0</v>
      </c>
    </row>
    <row r="40" spans="1:25">
      <c r="A40" t="s">
        <v>1</v>
      </c>
      <c r="B40">
        <f t="shared" si="0"/>
        <v>0</v>
      </c>
      <c r="C40">
        <f t="shared" si="1"/>
        <v>0</v>
      </c>
      <c r="D40">
        <f t="shared" si="2"/>
        <v>0</v>
      </c>
      <c r="E40">
        <f t="shared" si="3"/>
        <v>0</v>
      </c>
      <c r="F40">
        <f t="shared" si="4"/>
        <v>0</v>
      </c>
      <c r="G40">
        <f t="shared" si="5"/>
        <v>0</v>
      </c>
      <c r="H40">
        <f t="shared" si="6"/>
        <v>0</v>
      </c>
      <c r="I40">
        <f t="shared" si="7"/>
        <v>0</v>
      </c>
      <c r="J40">
        <f t="shared" si="8"/>
        <v>0</v>
      </c>
      <c r="K40">
        <f t="shared" si="9"/>
        <v>0</v>
      </c>
      <c r="L40">
        <f t="shared" si="10"/>
        <v>0</v>
      </c>
      <c r="M40">
        <f t="shared" si="11"/>
        <v>0</v>
      </c>
      <c r="N40">
        <f t="shared" si="12"/>
        <v>0</v>
      </c>
      <c r="O40">
        <f t="shared" si="13"/>
        <v>6.5506734290790343</v>
      </c>
      <c r="P40">
        <f t="shared" si="14"/>
        <v>21.869511912256865</v>
      </c>
      <c r="Q40">
        <f t="shared" si="15"/>
        <v>0</v>
      </c>
      <c r="R40">
        <f t="shared" si="16"/>
        <v>0</v>
      </c>
      <c r="S40">
        <f t="shared" si="17"/>
        <v>0</v>
      </c>
      <c r="T40">
        <f t="shared" si="18"/>
        <v>0</v>
      </c>
      <c r="U40">
        <f t="shared" si="19"/>
        <v>0</v>
      </c>
      <c r="V40">
        <f t="shared" si="20"/>
        <v>0</v>
      </c>
      <c r="W40">
        <f t="shared" si="21"/>
        <v>0</v>
      </c>
      <c r="X40">
        <f t="shared" si="22"/>
        <v>0</v>
      </c>
      <c r="Y40">
        <f t="shared" si="23"/>
        <v>0</v>
      </c>
    </row>
    <row r="41" spans="1:25">
      <c r="A41" t="s">
        <v>121</v>
      </c>
      <c r="B41">
        <f t="shared" si="0"/>
        <v>0</v>
      </c>
      <c r="C41">
        <f t="shared" si="1"/>
        <v>0</v>
      </c>
      <c r="D41">
        <f t="shared" si="2"/>
        <v>0</v>
      </c>
      <c r="E41">
        <f t="shared" si="3"/>
        <v>0</v>
      </c>
      <c r="F41">
        <f t="shared" si="4"/>
        <v>0</v>
      </c>
      <c r="G41">
        <f t="shared" si="5"/>
        <v>0</v>
      </c>
      <c r="H41">
        <f t="shared" si="6"/>
        <v>0</v>
      </c>
      <c r="I41">
        <f t="shared" si="7"/>
        <v>0</v>
      </c>
      <c r="J41">
        <f t="shared" si="8"/>
        <v>0</v>
      </c>
      <c r="K41">
        <f t="shared" si="9"/>
        <v>0</v>
      </c>
      <c r="L41">
        <f t="shared" si="10"/>
        <v>0</v>
      </c>
      <c r="M41">
        <f t="shared" si="11"/>
        <v>0</v>
      </c>
      <c r="N41">
        <f t="shared" si="12"/>
        <v>0</v>
      </c>
      <c r="O41">
        <f t="shared" si="13"/>
        <v>0</v>
      </c>
      <c r="P41">
        <f t="shared" si="14"/>
        <v>0</v>
      </c>
      <c r="Q41">
        <f t="shared" si="15"/>
        <v>0</v>
      </c>
      <c r="R41">
        <f t="shared" si="16"/>
        <v>0</v>
      </c>
      <c r="S41">
        <f t="shared" si="17"/>
        <v>0</v>
      </c>
      <c r="T41">
        <f t="shared" si="18"/>
        <v>0</v>
      </c>
      <c r="U41">
        <f t="shared" si="19"/>
        <v>0</v>
      </c>
      <c r="V41">
        <f t="shared" si="20"/>
        <v>0</v>
      </c>
      <c r="W41">
        <f t="shared" si="21"/>
        <v>0</v>
      </c>
      <c r="X41">
        <f t="shared" si="22"/>
        <v>0</v>
      </c>
      <c r="Y41">
        <f t="shared" si="23"/>
        <v>0</v>
      </c>
    </row>
    <row r="42" spans="1:25">
      <c r="A42" t="s">
        <v>2</v>
      </c>
      <c r="B42">
        <f t="shared" si="0"/>
        <v>0</v>
      </c>
      <c r="C42">
        <f t="shared" si="1"/>
        <v>0</v>
      </c>
      <c r="D42">
        <f t="shared" si="2"/>
        <v>0</v>
      </c>
      <c r="E42">
        <f t="shared" si="3"/>
        <v>0</v>
      </c>
      <c r="F42">
        <f t="shared" si="4"/>
        <v>0</v>
      </c>
      <c r="G42">
        <f t="shared" si="5"/>
        <v>0</v>
      </c>
      <c r="H42">
        <f t="shared" si="6"/>
        <v>0</v>
      </c>
      <c r="I42">
        <f t="shared" si="7"/>
        <v>0</v>
      </c>
      <c r="J42">
        <f t="shared" si="8"/>
        <v>0</v>
      </c>
      <c r="K42">
        <f t="shared" si="9"/>
        <v>0</v>
      </c>
      <c r="L42">
        <f t="shared" si="10"/>
        <v>0</v>
      </c>
      <c r="M42">
        <f t="shared" si="11"/>
        <v>0</v>
      </c>
      <c r="N42">
        <f t="shared" si="12"/>
        <v>0</v>
      </c>
      <c r="O42">
        <f t="shared" si="13"/>
        <v>0</v>
      </c>
      <c r="P42">
        <f t="shared" si="14"/>
        <v>0</v>
      </c>
      <c r="Q42">
        <f t="shared" si="15"/>
        <v>0</v>
      </c>
      <c r="R42">
        <f t="shared" si="16"/>
        <v>0</v>
      </c>
      <c r="S42">
        <f t="shared" si="17"/>
        <v>0</v>
      </c>
      <c r="T42">
        <f t="shared" si="18"/>
        <v>0</v>
      </c>
      <c r="U42">
        <f t="shared" si="19"/>
        <v>0</v>
      </c>
      <c r="V42">
        <f t="shared" si="20"/>
        <v>0</v>
      </c>
      <c r="W42">
        <f t="shared" si="21"/>
        <v>0</v>
      </c>
      <c r="X42">
        <f t="shared" si="22"/>
        <v>0</v>
      </c>
      <c r="Y42">
        <f t="shared" si="23"/>
        <v>0</v>
      </c>
    </row>
    <row r="43" spans="1:25">
      <c r="A43" t="s">
        <v>3</v>
      </c>
      <c r="B43">
        <f t="shared" si="0"/>
        <v>0</v>
      </c>
      <c r="C43">
        <f t="shared" si="1"/>
        <v>0</v>
      </c>
      <c r="D43">
        <f t="shared" si="2"/>
        <v>0</v>
      </c>
      <c r="E43">
        <f t="shared" si="3"/>
        <v>0</v>
      </c>
      <c r="F43">
        <f t="shared" si="4"/>
        <v>0</v>
      </c>
      <c r="G43">
        <f t="shared" si="5"/>
        <v>0</v>
      </c>
      <c r="H43">
        <f t="shared" si="6"/>
        <v>0</v>
      </c>
      <c r="I43">
        <f t="shared" si="7"/>
        <v>0</v>
      </c>
      <c r="J43">
        <f t="shared" si="8"/>
        <v>0</v>
      </c>
      <c r="K43">
        <f t="shared" si="9"/>
        <v>0</v>
      </c>
      <c r="L43">
        <f t="shared" si="10"/>
        <v>0</v>
      </c>
      <c r="M43">
        <f t="shared" si="11"/>
        <v>0</v>
      </c>
      <c r="N43">
        <f t="shared" si="12"/>
        <v>0</v>
      </c>
      <c r="O43">
        <f t="shared" si="13"/>
        <v>0</v>
      </c>
      <c r="P43">
        <f t="shared" si="14"/>
        <v>0</v>
      </c>
      <c r="Q43">
        <f t="shared" si="15"/>
        <v>0</v>
      </c>
      <c r="R43">
        <f t="shared" si="16"/>
        <v>0</v>
      </c>
      <c r="S43">
        <f t="shared" si="17"/>
        <v>0</v>
      </c>
      <c r="T43">
        <f t="shared" si="18"/>
        <v>0</v>
      </c>
      <c r="U43">
        <f t="shared" si="19"/>
        <v>0</v>
      </c>
      <c r="V43">
        <f t="shared" si="20"/>
        <v>0</v>
      </c>
      <c r="W43">
        <f t="shared" si="21"/>
        <v>0</v>
      </c>
      <c r="X43">
        <f t="shared" si="22"/>
        <v>0</v>
      </c>
      <c r="Y43">
        <f t="shared" si="23"/>
        <v>0</v>
      </c>
    </row>
    <row r="44" spans="1:25">
      <c r="A44" t="s">
        <v>4</v>
      </c>
      <c r="B44">
        <f t="shared" si="0"/>
        <v>0</v>
      </c>
      <c r="C44">
        <f t="shared" si="1"/>
        <v>0</v>
      </c>
      <c r="D44">
        <f t="shared" si="2"/>
        <v>0</v>
      </c>
      <c r="E44">
        <f t="shared" si="3"/>
        <v>0</v>
      </c>
      <c r="F44">
        <f t="shared" si="4"/>
        <v>0</v>
      </c>
      <c r="G44">
        <f t="shared" si="5"/>
        <v>0.30981813675372599</v>
      </c>
      <c r="H44">
        <f t="shared" si="6"/>
        <v>1.718360683907552</v>
      </c>
      <c r="I44">
        <f t="shared" si="7"/>
        <v>0</v>
      </c>
      <c r="J44">
        <f t="shared" si="8"/>
        <v>5.4872695346795499</v>
      </c>
      <c r="K44">
        <f t="shared" si="9"/>
        <v>0.44216483905199999</v>
      </c>
      <c r="L44">
        <f t="shared" si="10"/>
        <v>34.430815579944053</v>
      </c>
      <c r="M44">
        <f t="shared" si="11"/>
        <v>31.397610447346391</v>
      </c>
      <c r="N44">
        <f t="shared" si="12"/>
        <v>1.83503073676484</v>
      </c>
      <c r="O44">
        <f t="shared" si="13"/>
        <v>0</v>
      </c>
      <c r="P44">
        <f t="shared" si="14"/>
        <v>0</v>
      </c>
      <c r="Q44">
        <f t="shared" si="15"/>
        <v>0</v>
      </c>
      <c r="R44">
        <f t="shared" si="16"/>
        <v>0</v>
      </c>
      <c r="S44">
        <f t="shared" si="17"/>
        <v>0</v>
      </c>
      <c r="T44">
        <f t="shared" si="18"/>
        <v>0</v>
      </c>
      <c r="U44">
        <f t="shared" si="19"/>
        <v>0</v>
      </c>
      <c r="V44">
        <f t="shared" si="20"/>
        <v>0</v>
      </c>
      <c r="W44">
        <f t="shared" si="21"/>
        <v>0</v>
      </c>
      <c r="X44">
        <f t="shared" si="22"/>
        <v>0</v>
      </c>
      <c r="Y44">
        <f t="shared" si="23"/>
        <v>0</v>
      </c>
    </row>
    <row r="45" spans="1:25">
      <c r="A45" t="s">
        <v>5</v>
      </c>
      <c r="B45">
        <f t="shared" si="0"/>
        <v>0</v>
      </c>
      <c r="C45">
        <f t="shared" si="1"/>
        <v>0</v>
      </c>
      <c r="D45">
        <f t="shared" si="2"/>
        <v>0</v>
      </c>
      <c r="E45">
        <f t="shared" si="3"/>
        <v>0</v>
      </c>
      <c r="F45">
        <f t="shared" si="4"/>
        <v>0</v>
      </c>
      <c r="G45">
        <f t="shared" si="5"/>
        <v>5.989817310572036</v>
      </c>
      <c r="H45">
        <f t="shared" si="6"/>
        <v>0</v>
      </c>
      <c r="I45">
        <f t="shared" si="7"/>
        <v>0</v>
      </c>
      <c r="J45">
        <f t="shared" si="8"/>
        <v>0</v>
      </c>
      <c r="K45">
        <f t="shared" si="9"/>
        <v>0</v>
      </c>
      <c r="L45">
        <f t="shared" si="10"/>
        <v>0</v>
      </c>
      <c r="M45">
        <f t="shared" si="11"/>
        <v>0</v>
      </c>
      <c r="N45">
        <f t="shared" si="12"/>
        <v>0</v>
      </c>
      <c r="O45">
        <f t="shared" si="13"/>
        <v>0</v>
      </c>
      <c r="P45">
        <f t="shared" si="14"/>
        <v>0</v>
      </c>
      <c r="Q45">
        <f t="shared" si="15"/>
        <v>0</v>
      </c>
      <c r="R45">
        <f t="shared" si="16"/>
        <v>0</v>
      </c>
      <c r="S45">
        <f t="shared" si="17"/>
        <v>0</v>
      </c>
      <c r="T45">
        <f t="shared" si="18"/>
        <v>0</v>
      </c>
      <c r="U45">
        <f t="shared" si="19"/>
        <v>0</v>
      </c>
      <c r="V45">
        <f t="shared" si="20"/>
        <v>0</v>
      </c>
      <c r="W45">
        <f t="shared" si="21"/>
        <v>0</v>
      </c>
      <c r="X45">
        <f t="shared" si="22"/>
        <v>0</v>
      </c>
      <c r="Y45">
        <f t="shared" si="23"/>
        <v>0</v>
      </c>
    </row>
    <row r="46" spans="1:25">
      <c r="A46" t="s">
        <v>6</v>
      </c>
      <c r="B46">
        <f t="shared" si="0"/>
        <v>29.15412725709362</v>
      </c>
      <c r="C46">
        <f t="shared" si="1"/>
        <v>0</v>
      </c>
      <c r="D46">
        <f t="shared" si="2"/>
        <v>0</v>
      </c>
      <c r="E46">
        <f t="shared" si="3"/>
        <v>0</v>
      </c>
      <c r="F46">
        <f t="shared" si="4"/>
        <v>0</v>
      </c>
      <c r="G46">
        <f t="shared" si="5"/>
        <v>0</v>
      </c>
      <c r="H46">
        <f t="shared" si="6"/>
        <v>0</v>
      </c>
      <c r="I46">
        <f t="shared" si="7"/>
        <v>0</v>
      </c>
      <c r="J46">
        <f t="shared" si="8"/>
        <v>2.1949078138718199</v>
      </c>
      <c r="K46">
        <f t="shared" si="9"/>
        <v>0</v>
      </c>
      <c r="L46">
        <f t="shared" si="10"/>
        <v>25.105803027042537</v>
      </c>
      <c r="M46">
        <f t="shared" si="11"/>
        <v>15.143095304251137</v>
      </c>
      <c r="N46">
        <f t="shared" si="12"/>
        <v>2.7525461051472599</v>
      </c>
      <c r="O46">
        <f t="shared" si="13"/>
        <v>0</v>
      </c>
      <c r="P46">
        <f t="shared" si="14"/>
        <v>0</v>
      </c>
      <c r="Q46">
        <f t="shared" si="15"/>
        <v>0</v>
      </c>
      <c r="R46">
        <f t="shared" si="16"/>
        <v>0</v>
      </c>
      <c r="S46">
        <f t="shared" si="17"/>
        <v>0</v>
      </c>
      <c r="T46">
        <f t="shared" si="18"/>
        <v>0</v>
      </c>
      <c r="U46">
        <f t="shared" si="19"/>
        <v>0</v>
      </c>
      <c r="V46">
        <f t="shared" si="20"/>
        <v>0</v>
      </c>
      <c r="W46">
        <f t="shared" si="21"/>
        <v>0</v>
      </c>
      <c r="X46">
        <f t="shared" si="22"/>
        <v>0</v>
      </c>
      <c r="Y46">
        <f t="shared" si="23"/>
        <v>0</v>
      </c>
    </row>
    <row r="47" spans="1:25">
      <c r="A47" t="s">
        <v>7</v>
      </c>
      <c r="B47">
        <f t="shared" si="0"/>
        <v>0</v>
      </c>
      <c r="C47">
        <f t="shared" si="1"/>
        <v>0</v>
      </c>
      <c r="D47">
        <f t="shared" si="2"/>
        <v>0</v>
      </c>
      <c r="E47">
        <f t="shared" si="3"/>
        <v>0</v>
      </c>
      <c r="F47">
        <f t="shared" si="4"/>
        <v>0</v>
      </c>
      <c r="G47">
        <f t="shared" si="5"/>
        <v>12.186180045646557</v>
      </c>
      <c r="H47">
        <f t="shared" si="6"/>
        <v>0</v>
      </c>
      <c r="I47">
        <f t="shared" si="7"/>
        <v>0</v>
      </c>
      <c r="J47">
        <f t="shared" si="8"/>
        <v>0</v>
      </c>
      <c r="K47">
        <f t="shared" si="9"/>
        <v>0</v>
      </c>
      <c r="L47">
        <f t="shared" si="10"/>
        <v>0</v>
      </c>
      <c r="M47">
        <f t="shared" si="11"/>
        <v>0</v>
      </c>
      <c r="N47">
        <f t="shared" si="12"/>
        <v>0</v>
      </c>
      <c r="O47">
        <f t="shared" si="13"/>
        <v>0</v>
      </c>
      <c r="P47">
        <f t="shared" si="14"/>
        <v>0</v>
      </c>
      <c r="Q47">
        <f t="shared" si="15"/>
        <v>0</v>
      </c>
      <c r="R47">
        <f t="shared" si="16"/>
        <v>0</v>
      </c>
      <c r="S47">
        <f t="shared" si="17"/>
        <v>0</v>
      </c>
      <c r="T47">
        <f t="shared" si="18"/>
        <v>0</v>
      </c>
      <c r="U47">
        <f t="shared" si="19"/>
        <v>0</v>
      </c>
      <c r="V47">
        <f t="shared" si="20"/>
        <v>0</v>
      </c>
      <c r="W47">
        <f t="shared" si="21"/>
        <v>0</v>
      </c>
      <c r="X47">
        <f t="shared" si="22"/>
        <v>0</v>
      </c>
      <c r="Y47">
        <f t="shared" si="23"/>
        <v>0</v>
      </c>
    </row>
    <row r="48" spans="1:25">
      <c r="A48" t="s">
        <v>8</v>
      </c>
      <c r="B48">
        <f t="shared" si="0"/>
        <v>0</v>
      </c>
      <c r="C48">
        <f t="shared" si="1"/>
        <v>0</v>
      </c>
      <c r="D48">
        <f t="shared" si="2"/>
        <v>0</v>
      </c>
      <c r="E48">
        <f t="shared" si="3"/>
        <v>0</v>
      </c>
      <c r="F48">
        <f t="shared" si="4"/>
        <v>0</v>
      </c>
      <c r="G48">
        <f t="shared" si="5"/>
        <v>0</v>
      </c>
      <c r="H48">
        <f t="shared" si="6"/>
        <v>0</v>
      </c>
      <c r="I48">
        <f t="shared" si="7"/>
        <v>0</v>
      </c>
      <c r="J48">
        <f t="shared" si="8"/>
        <v>0</v>
      </c>
      <c r="K48">
        <f t="shared" si="9"/>
        <v>0</v>
      </c>
      <c r="L48">
        <f t="shared" si="10"/>
        <v>0</v>
      </c>
      <c r="M48">
        <f t="shared" si="11"/>
        <v>0</v>
      </c>
      <c r="N48">
        <f t="shared" si="12"/>
        <v>0</v>
      </c>
      <c r="O48">
        <f t="shared" si="13"/>
        <v>0</v>
      </c>
      <c r="P48">
        <f t="shared" si="14"/>
        <v>0</v>
      </c>
      <c r="Q48">
        <f t="shared" si="15"/>
        <v>0</v>
      </c>
      <c r="R48">
        <f t="shared" si="16"/>
        <v>0</v>
      </c>
      <c r="S48">
        <f t="shared" si="17"/>
        <v>0</v>
      </c>
      <c r="T48">
        <f t="shared" si="18"/>
        <v>0</v>
      </c>
      <c r="U48">
        <f t="shared" si="19"/>
        <v>0</v>
      </c>
      <c r="V48">
        <f t="shared" si="20"/>
        <v>0</v>
      </c>
      <c r="W48">
        <f t="shared" si="21"/>
        <v>0</v>
      </c>
      <c r="X48">
        <f t="shared" si="22"/>
        <v>0</v>
      </c>
      <c r="Y48">
        <f t="shared" si="23"/>
        <v>0</v>
      </c>
    </row>
    <row r="49" spans="1:25">
      <c r="A49" t="s">
        <v>9</v>
      </c>
      <c r="B49">
        <f t="shared" si="0"/>
        <v>13.569432502149565</v>
      </c>
      <c r="C49">
        <f t="shared" si="1"/>
        <v>17.241379310344819</v>
      </c>
      <c r="D49">
        <f t="shared" si="2"/>
        <v>0</v>
      </c>
      <c r="E49">
        <f t="shared" si="3"/>
        <v>0</v>
      </c>
      <c r="F49">
        <f t="shared" si="4"/>
        <v>0</v>
      </c>
      <c r="G49">
        <f t="shared" si="5"/>
        <v>0</v>
      </c>
      <c r="H49">
        <f t="shared" si="6"/>
        <v>0</v>
      </c>
      <c r="I49">
        <f t="shared" si="7"/>
        <v>0</v>
      </c>
      <c r="J49">
        <f t="shared" si="8"/>
        <v>0</v>
      </c>
      <c r="K49">
        <f t="shared" si="9"/>
        <v>0</v>
      </c>
      <c r="L49">
        <f t="shared" si="10"/>
        <v>0</v>
      </c>
      <c r="M49">
        <f t="shared" si="11"/>
        <v>0</v>
      </c>
      <c r="N49">
        <f t="shared" si="12"/>
        <v>0</v>
      </c>
      <c r="O49">
        <f t="shared" si="13"/>
        <v>0</v>
      </c>
      <c r="P49">
        <f t="shared" si="14"/>
        <v>0</v>
      </c>
      <c r="Q49">
        <f t="shared" si="15"/>
        <v>0</v>
      </c>
      <c r="R49">
        <f t="shared" si="16"/>
        <v>0</v>
      </c>
      <c r="S49">
        <f t="shared" si="17"/>
        <v>0</v>
      </c>
      <c r="T49">
        <f t="shared" si="18"/>
        <v>0</v>
      </c>
      <c r="U49">
        <f t="shared" si="19"/>
        <v>0</v>
      </c>
      <c r="V49">
        <f t="shared" si="20"/>
        <v>0</v>
      </c>
      <c r="W49">
        <f t="shared" si="21"/>
        <v>0</v>
      </c>
      <c r="X49">
        <f t="shared" si="22"/>
        <v>0</v>
      </c>
      <c r="Y49">
        <f t="shared" si="23"/>
        <v>0</v>
      </c>
    </row>
    <row r="50" spans="1:25">
      <c r="A50" t="s">
        <v>10</v>
      </c>
      <c r="B50">
        <f t="shared" si="0"/>
        <v>0</v>
      </c>
      <c r="C50">
        <f t="shared" si="1"/>
        <v>0</v>
      </c>
      <c r="D50">
        <f t="shared" si="2"/>
        <v>0</v>
      </c>
      <c r="E50">
        <f t="shared" si="3"/>
        <v>0</v>
      </c>
      <c r="F50">
        <f t="shared" si="4"/>
        <v>0</v>
      </c>
      <c r="G50">
        <f t="shared" si="5"/>
        <v>0</v>
      </c>
      <c r="H50">
        <f t="shared" si="6"/>
        <v>4.2959017097688799</v>
      </c>
      <c r="I50">
        <f t="shared" si="7"/>
        <v>0</v>
      </c>
      <c r="J50">
        <f t="shared" si="8"/>
        <v>7.6821773485513694</v>
      </c>
      <c r="K50">
        <f t="shared" si="9"/>
        <v>11.827909444641</v>
      </c>
      <c r="L50">
        <f t="shared" si="10"/>
        <v>1.434617315831002</v>
      </c>
      <c r="M50">
        <f t="shared" si="11"/>
        <v>0</v>
      </c>
      <c r="N50">
        <f t="shared" si="12"/>
        <v>0</v>
      </c>
      <c r="O50">
        <f t="shared" si="13"/>
        <v>0</v>
      </c>
      <c r="P50">
        <f t="shared" si="14"/>
        <v>0</v>
      </c>
      <c r="Q50">
        <f t="shared" si="15"/>
        <v>0</v>
      </c>
      <c r="R50">
        <f t="shared" si="16"/>
        <v>0</v>
      </c>
      <c r="S50">
        <f t="shared" si="17"/>
        <v>0</v>
      </c>
      <c r="T50">
        <f t="shared" si="18"/>
        <v>0</v>
      </c>
      <c r="U50">
        <f t="shared" si="19"/>
        <v>0</v>
      </c>
      <c r="V50">
        <f t="shared" si="20"/>
        <v>0</v>
      </c>
      <c r="W50">
        <f t="shared" si="21"/>
        <v>0</v>
      </c>
      <c r="X50">
        <f t="shared" si="22"/>
        <v>0</v>
      </c>
      <c r="Y50">
        <f t="shared" si="23"/>
        <v>0</v>
      </c>
    </row>
    <row r="51" spans="1:25">
      <c r="A51" t="s">
        <v>11</v>
      </c>
      <c r="B51">
        <f t="shared" si="0"/>
        <v>9.1358555460016877</v>
      </c>
      <c r="C51">
        <f t="shared" si="1"/>
        <v>25.862068965517228</v>
      </c>
      <c r="D51">
        <f t="shared" si="2"/>
        <v>31.01845649687235</v>
      </c>
      <c r="E51">
        <f t="shared" si="3"/>
        <v>23.661638568470881</v>
      </c>
      <c r="F51">
        <f t="shared" si="4"/>
        <v>0</v>
      </c>
      <c r="G51">
        <f t="shared" si="5"/>
        <v>15.4909068376863</v>
      </c>
      <c r="H51">
        <f t="shared" si="6"/>
        <v>26.634590600567055</v>
      </c>
      <c r="I51">
        <f t="shared" si="7"/>
        <v>8.354839308590611</v>
      </c>
      <c r="J51">
        <f t="shared" si="8"/>
        <v>60.359964881475044</v>
      </c>
      <c r="K51">
        <f t="shared" si="9"/>
        <v>99.929253625751997</v>
      </c>
      <c r="L51">
        <f t="shared" si="10"/>
        <v>6.455777921239509</v>
      </c>
      <c r="M51">
        <f t="shared" si="11"/>
        <v>1.1114198388441201</v>
      </c>
      <c r="N51">
        <f t="shared" si="12"/>
        <v>5.5050922102945199</v>
      </c>
      <c r="O51">
        <f t="shared" si="13"/>
        <v>0.89327364941986831</v>
      </c>
      <c r="P51">
        <f t="shared" si="14"/>
        <v>2.982206169853209</v>
      </c>
      <c r="Q51">
        <f t="shared" si="15"/>
        <v>9.0052770923761405E-2</v>
      </c>
      <c r="R51">
        <f t="shared" si="16"/>
        <v>388.93942150263831</v>
      </c>
      <c r="S51">
        <f t="shared" si="17"/>
        <v>0</v>
      </c>
      <c r="T51">
        <f t="shared" si="18"/>
        <v>0</v>
      </c>
      <c r="U51">
        <f t="shared" si="19"/>
        <v>0</v>
      </c>
      <c r="V51">
        <f t="shared" si="20"/>
        <v>0</v>
      </c>
      <c r="W51">
        <f t="shared" si="21"/>
        <v>0</v>
      </c>
      <c r="X51">
        <f t="shared" si="22"/>
        <v>0</v>
      </c>
      <c r="Y51">
        <f t="shared" si="23"/>
        <v>35.102845177977585</v>
      </c>
    </row>
    <row r="52" spans="1:25">
      <c r="A52" t="s">
        <v>116</v>
      </c>
      <c r="B52">
        <f t="shared" si="0"/>
        <v>0</v>
      </c>
      <c r="C52">
        <f t="shared" si="1"/>
        <v>0</v>
      </c>
      <c r="D52">
        <f t="shared" si="2"/>
        <v>0</v>
      </c>
      <c r="E52">
        <f t="shared" si="3"/>
        <v>0</v>
      </c>
      <c r="F52">
        <f t="shared" si="4"/>
        <v>0</v>
      </c>
      <c r="G52">
        <f t="shared" si="5"/>
        <v>0</v>
      </c>
      <c r="H52">
        <f t="shared" si="6"/>
        <v>8.5918034195377597</v>
      </c>
      <c r="I52">
        <f t="shared" si="7"/>
        <v>37.1326191492916</v>
      </c>
      <c r="J52">
        <f t="shared" si="8"/>
        <v>0</v>
      </c>
      <c r="K52">
        <f t="shared" si="9"/>
        <v>0</v>
      </c>
      <c r="L52">
        <f t="shared" si="10"/>
        <v>0</v>
      </c>
      <c r="M52">
        <f t="shared" si="11"/>
        <v>0</v>
      </c>
      <c r="N52">
        <f t="shared" si="12"/>
        <v>0</v>
      </c>
      <c r="O52">
        <f t="shared" si="13"/>
        <v>0</v>
      </c>
      <c r="P52">
        <f t="shared" si="14"/>
        <v>0</v>
      </c>
      <c r="Q52">
        <f t="shared" si="15"/>
        <v>0</v>
      </c>
      <c r="R52">
        <f t="shared" si="16"/>
        <v>0</v>
      </c>
      <c r="S52">
        <f t="shared" si="17"/>
        <v>0</v>
      </c>
      <c r="T52">
        <f t="shared" si="18"/>
        <v>0.74568435181387804</v>
      </c>
      <c r="U52">
        <f t="shared" si="19"/>
        <v>0</v>
      </c>
      <c r="V52">
        <f t="shared" si="20"/>
        <v>0</v>
      </c>
      <c r="W52">
        <f t="shared" si="21"/>
        <v>0</v>
      </c>
      <c r="X52">
        <f t="shared" si="22"/>
        <v>0</v>
      </c>
      <c r="Y52">
        <f t="shared" si="23"/>
        <v>0</v>
      </c>
    </row>
    <row r="53" spans="1:25">
      <c r="A53" t="s">
        <v>12</v>
      </c>
      <c r="B53">
        <f t="shared" si="0"/>
        <v>0</v>
      </c>
      <c r="C53">
        <f t="shared" si="1"/>
        <v>0</v>
      </c>
      <c r="D53">
        <f t="shared" si="2"/>
        <v>0</v>
      </c>
      <c r="E53">
        <f t="shared" si="3"/>
        <v>0</v>
      </c>
      <c r="F53">
        <f t="shared" si="4"/>
        <v>0</v>
      </c>
      <c r="G53">
        <f t="shared" si="5"/>
        <v>0</v>
      </c>
      <c r="H53">
        <f t="shared" si="6"/>
        <v>0</v>
      </c>
      <c r="I53">
        <f t="shared" si="7"/>
        <v>0</v>
      </c>
      <c r="J53">
        <f t="shared" si="8"/>
        <v>0</v>
      </c>
      <c r="K53">
        <f t="shared" si="9"/>
        <v>0</v>
      </c>
      <c r="L53">
        <f t="shared" si="10"/>
        <v>0</v>
      </c>
      <c r="M53">
        <f t="shared" si="11"/>
        <v>0</v>
      </c>
      <c r="N53">
        <f t="shared" si="12"/>
        <v>0</v>
      </c>
      <c r="O53">
        <f t="shared" si="13"/>
        <v>0</v>
      </c>
      <c r="P53">
        <f t="shared" si="14"/>
        <v>0</v>
      </c>
      <c r="Q53">
        <f t="shared" si="15"/>
        <v>0</v>
      </c>
      <c r="R53">
        <f t="shared" si="16"/>
        <v>0</v>
      </c>
      <c r="S53">
        <f t="shared" si="17"/>
        <v>0</v>
      </c>
      <c r="T53">
        <f t="shared" si="18"/>
        <v>0</v>
      </c>
      <c r="U53">
        <f t="shared" si="19"/>
        <v>0</v>
      </c>
      <c r="V53">
        <f t="shared" si="20"/>
        <v>0</v>
      </c>
      <c r="W53">
        <f t="shared" si="21"/>
        <v>0</v>
      </c>
      <c r="X53">
        <f t="shared" si="22"/>
        <v>0</v>
      </c>
      <c r="Y53">
        <f t="shared" si="23"/>
        <v>0</v>
      </c>
    </row>
    <row r="54" spans="1:25">
      <c r="A54" t="s">
        <v>13</v>
      </c>
      <c r="B54">
        <f t="shared" si="0"/>
        <v>0</v>
      </c>
      <c r="C54">
        <f t="shared" si="1"/>
        <v>0</v>
      </c>
      <c r="D54">
        <f t="shared" si="2"/>
        <v>0</v>
      </c>
      <c r="E54">
        <f t="shared" si="3"/>
        <v>0</v>
      </c>
      <c r="F54">
        <f t="shared" si="4"/>
        <v>0</v>
      </c>
      <c r="G54">
        <f t="shared" si="5"/>
        <v>0</v>
      </c>
      <c r="H54">
        <f t="shared" si="6"/>
        <v>0</v>
      </c>
      <c r="I54">
        <f t="shared" si="7"/>
        <v>0</v>
      </c>
      <c r="J54">
        <f t="shared" si="8"/>
        <v>0</v>
      </c>
      <c r="K54">
        <f t="shared" si="9"/>
        <v>0</v>
      </c>
      <c r="L54">
        <f t="shared" si="10"/>
        <v>0</v>
      </c>
      <c r="M54">
        <f t="shared" si="11"/>
        <v>0</v>
      </c>
      <c r="N54">
        <f t="shared" si="12"/>
        <v>0</v>
      </c>
      <c r="O54">
        <f t="shared" si="13"/>
        <v>0</v>
      </c>
      <c r="P54">
        <f t="shared" si="14"/>
        <v>0</v>
      </c>
      <c r="Q54">
        <f t="shared" si="15"/>
        <v>0</v>
      </c>
      <c r="R54">
        <f t="shared" si="16"/>
        <v>0</v>
      </c>
      <c r="S54">
        <f t="shared" si="17"/>
        <v>0</v>
      </c>
      <c r="T54">
        <f t="shared" si="18"/>
        <v>0</v>
      </c>
      <c r="U54">
        <f t="shared" si="19"/>
        <v>0</v>
      </c>
      <c r="V54">
        <f t="shared" si="20"/>
        <v>0</v>
      </c>
      <c r="W54">
        <f t="shared" si="21"/>
        <v>0</v>
      </c>
      <c r="X54">
        <f t="shared" si="22"/>
        <v>0</v>
      </c>
      <c r="Y54">
        <f t="shared" si="23"/>
        <v>0</v>
      </c>
    </row>
    <row r="55" spans="1:25">
      <c r="A55" t="s">
        <v>118</v>
      </c>
      <c r="B55">
        <f t="shared" si="0"/>
        <v>0</v>
      </c>
      <c r="C55">
        <f t="shared" si="1"/>
        <v>0</v>
      </c>
      <c r="D55">
        <f t="shared" si="2"/>
        <v>0</v>
      </c>
      <c r="E55">
        <f t="shared" si="3"/>
        <v>0</v>
      </c>
      <c r="F55">
        <f t="shared" si="4"/>
        <v>0</v>
      </c>
      <c r="G55">
        <f t="shared" si="5"/>
        <v>2.58181780628105</v>
      </c>
      <c r="H55">
        <f t="shared" si="6"/>
        <v>0</v>
      </c>
      <c r="I55">
        <f t="shared" si="7"/>
        <v>0</v>
      </c>
      <c r="J55">
        <f t="shared" si="8"/>
        <v>0</v>
      </c>
      <c r="K55">
        <f t="shared" si="9"/>
        <v>0</v>
      </c>
      <c r="L55">
        <f t="shared" si="10"/>
        <v>0</v>
      </c>
      <c r="M55">
        <f t="shared" si="11"/>
        <v>0</v>
      </c>
      <c r="N55">
        <f t="shared" si="12"/>
        <v>0</v>
      </c>
      <c r="O55">
        <f t="shared" si="13"/>
        <v>0</v>
      </c>
      <c r="P55">
        <f t="shared" si="14"/>
        <v>0</v>
      </c>
      <c r="Q55">
        <f t="shared" si="15"/>
        <v>0</v>
      </c>
      <c r="R55">
        <f t="shared" si="16"/>
        <v>0</v>
      </c>
      <c r="S55">
        <f t="shared" si="17"/>
        <v>0.92355290803722001</v>
      </c>
      <c r="T55">
        <f t="shared" si="18"/>
        <v>0</v>
      </c>
      <c r="U55">
        <f t="shared" si="19"/>
        <v>0</v>
      </c>
      <c r="V55">
        <f t="shared" si="20"/>
        <v>0</v>
      </c>
      <c r="W55">
        <f t="shared" si="21"/>
        <v>0</v>
      </c>
      <c r="X55">
        <f t="shared" si="22"/>
        <v>0</v>
      </c>
      <c r="Y55">
        <f t="shared" si="23"/>
        <v>5.5425545017859346</v>
      </c>
    </row>
    <row r="56" spans="1:25">
      <c r="A56" t="s">
        <v>119</v>
      </c>
      <c r="B56">
        <f t="shared" si="0"/>
        <v>0</v>
      </c>
      <c r="C56">
        <f t="shared" si="1"/>
        <v>0</v>
      </c>
      <c r="D56">
        <f t="shared" si="2"/>
        <v>0</v>
      </c>
      <c r="E56">
        <f t="shared" si="3"/>
        <v>0</v>
      </c>
      <c r="F56">
        <f t="shared" si="4"/>
        <v>0</v>
      </c>
      <c r="G56">
        <f t="shared" si="5"/>
        <v>0</v>
      </c>
      <c r="H56">
        <f t="shared" si="6"/>
        <v>0</v>
      </c>
      <c r="I56">
        <f t="shared" si="7"/>
        <v>0</v>
      </c>
      <c r="J56">
        <f t="shared" si="8"/>
        <v>0</v>
      </c>
      <c r="K56">
        <f t="shared" si="9"/>
        <v>0</v>
      </c>
      <c r="L56">
        <f t="shared" si="10"/>
        <v>0</v>
      </c>
      <c r="M56">
        <f t="shared" si="11"/>
        <v>0</v>
      </c>
      <c r="N56">
        <f t="shared" si="12"/>
        <v>0</v>
      </c>
      <c r="O56">
        <f t="shared" si="13"/>
        <v>0</v>
      </c>
      <c r="P56">
        <f t="shared" si="14"/>
        <v>0</v>
      </c>
      <c r="Q56">
        <f t="shared" si="15"/>
        <v>0</v>
      </c>
      <c r="R56">
        <f t="shared" si="16"/>
        <v>0</v>
      </c>
      <c r="S56">
        <f t="shared" si="17"/>
        <v>0</v>
      </c>
      <c r="T56">
        <f t="shared" si="18"/>
        <v>60.400432496924118</v>
      </c>
      <c r="U56">
        <f t="shared" si="19"/>
        <v>0</v>
      </c>
      <c r="V56">
        <f t="shared" si="20"/>
        <v>0</v>
      </c>
      <c r="W56">
        <f t="shared" si="21"/>
        <v>0</v>
      </c>
      <c r="X56">
        <f t="shared" si="22"/>
        <v>0</v>
      </c>
      <c r="Y56">
        <f t="shared" si="23"/>
        <v>0</v>
      </c>
    </row>
    <row r="57" spans="1:25">
      <c r="A57" t="s">
        <v>14</v>
      </c>
      <c r="B57">
        <f t="shared" si="0"/>
        <v>0</v>
      </c>
      <c r="C57">
        <f t="shared" si="1"/>
        <v>0</v>
      </c>
      <c r="D57">
        <f t="shared" si="2"/>
        <v>0</v>
      </c>
      <c r="E57">
        <f t="shared" si="3"/>
        <v>0</v>
      </c>
      <c r="F57">
        <f t="shared" si="4"/>
        <v>0</v>
      </c>
      <c r="G57">
        <f t="shared" si="5"/>
        <v>0</v>
      </c>
      <c r="H57">
        <f t="shared" si="6"/>
        <v>0</v>
      </c>
      <c r="I57">
        <f t="shared" si="7"/>
        <v>0</v>
      </c>
      <c r="J57">
        <f t="shared" si="8"/>
        <v>0</v>
      </c>
      <c r="K57">
        <f t="shared" si="9"/>
        <v>0</v>
      </c>
      <c r="L57">
        <f t="shared" si="10"/>
        <v>0</v>
      </c>
      <c r="M57">
        <f t="shared" si="11"/>
        <v>0</v>
      </c>
      <c r="N57">
        <f t="shared" si="12"/>
        <v>0</v>
      </c>
      <c r="O57">
        <f t="shared" si="13"/>
        <v>0</v>
      </c>
      <c r="P57">
        <f t="shared" si="14"/>
        <v>0</v>
      </c>
      <c r="Q57">
        <f t="shared" si="15"/>
        <v>0</v>
      </c>
      <c r="R57">
        <f t="shared" si="16"/>
        <v>0</v>
      </c>
      <c r="S57">
        <f t="shared" si="17"/>
        <v>0</v>
      </c>
      <c r="T57">
        <f t="shared" si="18"/>
        <v>0</v>
      </c>
      <c r="U57">
        <f t="shared" si="19"/>
        <v>0</v>
      </c>
      <c r="V57">
        <f t="shared" si="20"/>
        <v>0</v>
      </c>
      <c r="W57">
        <f t="shared" si="21"/>
        <v>0</v>
      </c>
      <c r="X57">
        <f t="shared" si="22"/>
        <v>0</v>
      </c>
      <c r="Y57">
        <f t="shared" si="23"/>
        <v>0</v>
      </c>
    </row>
    <row r="58" spans="1:25">
      <c r="A58" t="s">
        <v>15</v>
      </c>
      <c r="B58">
        <f t="shared" si="0"/>
        <v>0</v>
      </c>
      <c r="C58">
        <f t="shared" si="1"/>
        <v>0</v>
      </c>
      <c r="D58">
        <f t="shared" si="2"/>
        <v>0</v>
      </c>
      <c r="E58">
        <f t="shared" si="3"/>
        <v>0</v>
      </c>
      <c r="F58">
        <f t="shared" si="4"/>
        <v>0</v>
      </c>
      <c r="G58">
        <f t="shared" si="5"/>
        <v>0</v>
      </c>
      <c r="H58">
        <f t="shared" si="6"/>
        <v>0</v>
      </c>
      <c r="I58">
        <f t="shared" si="7"/>
        <v>0</v>
      </c>
      <c r="J58">
        <f t="shared" si="8"/>
        <v>20.851624231782289</v>
      </c>
      <c r="K58">
        <f t="shared" si="9"/>
        <v>0</v>
      </c>
      <c r="L58">
        <f t="shared" si="10"/>
        <v>0</v>
      </c>
      <c r="M58">
        <f t="shared" si="11"/>
        <v>0</v>
      </c>
      <c r="N58">
        <f t="shared" si="12"/>
        <v>0</v>
      </c>
      <c r="O58">
        <f t="shared" si="13"/>
        <v>0</v>
      </c>
      <c r="P58">
        <f t="shared" si="14"/>
        <v>0</v>
      </c>
      <c r="Q58">
        <f t="shared" si="15"/>
        <v>0</v>
      </c>
      <c r="R58">
        <f t="shared" si="16"/>
        <v>0</v>
      </c>
      <c r="S58">
        <f t="shared" si="17"/>
        <v>0</v>
      </c>
      <c r="T58">
        <f t="shared" si="18"/>
        <v>0</v>
      </c>
      <c r="U58">
        <f t="shared" si="19"/>
        <v>0</v>
      </c>
      <c r="V58">
        <f t="shared" si="20"/>
        <v>0</v>
      </c>
      <c r="W58">
        <f t="shared" si="21"/>
        <v>0</v>
      </c>
      <c r="X58">
        <f t="shared" si="22"/>
        <v>0</v>
      </c>
      <c r="Y58">
        <f t="shared" si="23"/>
        <v>0</v>
      </c>
    </row>
    <row r="59" spans="1:25">
      <c r="A59" t="s">
        <v>16</v>
      </c>
      <c r="B59">
        <f t="shared" si="0"/>
        <v>48.903697334479617</v>
      </c>
      <c r="C59">
        <f t="shared" si="1"/>
        <v>0</v>
      </c>
      <c r="D59">
        <f t="shared" si="2"/>
        <v>0.206102700975896</v>
      </c>
      <c r="E59">
        <f t="shared" si="3"/>
        <v>50.280981958000623</v>
      </c>
      <c r="F59">
        <f t="shared" si="4"/>
        <v>0</v>
      </c>
      <c r="G59">
        <f t="shared" si="5"/>
        <v>0</v>
      </c>
      <c r="H59">
        <f t="shared" si="6"/>
        <v>8.5918034195377597</v>
      </c>
      <c r="I59">
        <f t="shared" si="7"/>
        <v>0</v>
      </c>
      <c r="J59">
        <f t="shared" si="8"/>
        <v>2.1949078138718199</v>
      </c>
      <c r="K59">
        <f t="shared" si="9"/>
        <v>0.221082419526</v>
      </c>
      <c r="L59">
        <f t="shared" si="10"/>
        <v>0</v>
      </c>
      <c r="M59">
        <f t="shared" si="11"/>
        <v>0</v>
      </c>
      <c r="N59">
        <f t="shared" si="12"/>
        <v>0</v>
      </c>
      <c r="O59">
        <f t="shared" si="13"/>
        <v>0</v>
      </c>
      <c r="P59">
        <f t="shared" si="14"/>
        <v>0</v>
      </c>
      <c r="Q59">
        <f t="shared" si="15"/>
        <v>0</v>
      </c>
      <c r="R59">
        <f t="shared" si="16"/>
        <v>0</v>
      </c>
      <c r="S59">
        <f t="shared" si="17"/>
        <v>0</v>
      </c>
      <c r="T59">
        <f t="shared" si="18"/>
        <v>0</v>
      </c>
      <c r="U59">
        <f t="shared" si="19"/>
        <v>0</v>
      </c>
      <c r="V59">
        <f t="shared" si="20"/>
        <v>0</v>
      </c>
      <c r="W59">
        <f t="shared" si="21"/>
        <v>0</v>
      </c>
      <c r="X59">
        <f t="shared" si="22"/>
        <v>0</v>
      </c>
      <c r="Y59">
        <f t="shared" si="23"/>
        <v>0</v>
      </c>
    </row>
    <row r="60" spans="1:25">
      <c r="A60" t="s">
        <v>17</v>
      </c>
      <c r="B60">
        <f t="shared" si="0"/>
        <v>0</v>
      </c>
      <c r="C60">
        <f t="shared" si="1"/>
        <v>0</v>
      </c>
      <c r="D60">
        <f t="shared" si="2"/>
        <v>19.682807943198068</v>
      </c>
      <c r="E60">
        <f t="shared" si="3"/>
        <v>0</v>
      </c>
      <c r="F60">
        <f t="shared" si="4"/>
        <v>0</v>
      </c>
      <c r="G60">
        <f t="shared" si="5"/>
        <v>0</v>
      </c>
      <c r="H60">
        <f t="shared" si="6"/>
        <v>0</v>
      </c>
      <c r="I60">
        <f t="shared" si="7"/>
        <v>0</v>
      </c>
      <c r="J60">
        <f t="shared" si="8"/>
        <v>0</v>
      </c>
      <c r="K60">
        <f t="shared" si="9"/>
        <v>0</v>
      </c>
      <c r="L60">
        <f t="shared" si="10"/>
        <v>0</v>
      </c>
      <c r="M60">
        <f t="shared" si="11"/>
        <v>0</v>
      </c>
      <c r="N60">
        <f t="shared" si="12"/>
        <v>0</v>
      </c>
      <c r="O60">
        <f t="shared" si="13"/>
        <v>0</v>
      </c>
      <c r="P60">
        <f t="shared" si="14"/>
        <v>0</v>
      </c>
      <c r="Q60">
        <f t="shared" si="15"/>
        <v>0</v>
      </c>
      <c r="R60">
        <f t="shared" si="16"/>
        <v>0</v>
      </c>
      <c r="S60">
        <f t="shared" si="17"/>
        <v>0</v>
      </c>
      <c r="T60">
        <f t="shared" si="18"/>
        <v>0</v>
      </c>
      <c r="U60">
        <f t="shared" si="19"/>
        <v>0</v>
      </c>
      <c r="V60">
        <f t="shared" si="20"/>
        <v>0</v>
      </c>
      <c r="W60">
        <f t="shared" si="21"/>
        <v>0</v>
      </c>
      <c r="X60">
        <f t="shared" si="22"/>
        <v>0</v>
      </c>
      <c r="Y60">
        <f t="shared" si="23"/>
        <v>0</v>
      </c>
    </row>
    <row r="61" spans="1:25">
      <c r="A61" t="s">
        <v>18</v>
      </c>
      <c r="B61">
        <f t="shared" si="0"/>
        <v>487.96216680997247</v>
      </c>
      <c r="C61">
        <f t="shared" si="1"/>
        <v>112.06896551724132</v>
      </c>
      <c r="D61">
        <f t="shared" si="2"/>
        <v>159.83264460680735</v>
      </c>
      <c r="E61">
        <f t="shared" si="3"/>
        <v>70.984915705412647</v>
      </c>
      <c r="F61">
        <f t="shared" si="4"/>
        <v>0</v>
      </c>
      <c r="G61">
        <f t="shared" si="5"/>
        <v>4.1309084900496797</v>
      </c>
      <c r="H61">
        <f t="shared" si="6"/>
        <v>132.31377266088151</v>
      </c>
      <c r="I61">
        <f t="shared" si="7"/>
        <v>84.291045468891937</v>
      </c>
      <c r="J61">
        <f t="shared" si="8"/>
        <v>50.482879719051859</v>
      </c>
      <c r="K61">
        <f t="shared" si="9"/>
        <v>37.915634948708998</v>
      </c>
      <c r="L61">
        <f t="shared" si="10"/>
        <v>40.886593501183562</v>
      </c>
      <c r="M61">
        <f t="shared" si="11"/>
        <v>36.954709641566993</v>
      </c>
      <c r="N61">
        <f t="shared" si="12"/>
        <v>50.463345261033098</v>
      </c>
      <c r="O61">
        <f t="shared" si="13"/>
        <v>38.013756414201062</v>
      </c>
      <c r="P61">
        <f t="shared" si="14"/>
        <v>126.90944033930879</v>
      </c>
      <c r="Q61">
        <f t="shared" si="15"/>
        <v>0.13507915638564211</v>
      </c>
      <c r="R61">
        <f t="shared" si="16"/>
        <v>235.03729306894701</v>
      </c>
      <c r="S61">
        <f t="shared" si="17"/>
        <v>263.90524347163563</v>
      </c>
      <c r="T61">
        <f t="shared" si="18"/>
        <v>99.176018791245781</v>
      </c>
      <c r="U61">
        <f t="shared" si="19"/>
        <v>0</v>
      </c>
      <c r="V61">
        <f t="shared" si="20"/>
        <v>0</v>
      </c>
      <c r="W61">
        <f t="shared" si="21"/>
        <v>0</v>
      </c>
      <c r="X61">
        <f t="shared" si="22"/>
        <v>0</v>
      </c>
      <c r="Y61">
        <f t="shared" si="23"/>
        <v>0</v>
      </c>
    </row>
    <row r="62" spans="1:25">
      <c r="A62" t="s">
        <v>19</v>
      </c>
      <c r="B62">
        <f t="shared" si="0"/>
        <v>0</v>
      </c>
      <c r="C62">
        <f t="shared" si="1"/>
        <v>0</v>
      </c>
      <c r="D62">
        <f t="shared" si="2"/>
        <v>0</v>
      </c>
      <c r="E62">
        <f t="shared" si="3"/>
        <v>0</v>
      </c>
      <c r="F62">
        <f t="shared" si="4"/>
        <v>0</v>
      </c>
      <c r="G62">
        <f t="shared" si="5"/>
        <v>0</v>
      </c>
      <c r="H62">
        <f t="shared" si="6"/>
        <v>2.5775410258613283</v>
      </c>
      <c r="I62">
        <f t="shared" si="7"/>
        <v>0.55698928723937402</v>
      </c>
      <c r="J62">
        <f t="shared" si="8"/>
        <v>0</v>
      </c>
      <c r="K62">
        <f t="shared" si="9"/>
        <v>0</v>
      </c>
      <c r="L62">
        <f t="shared" si="10"/>
        <v>0</v>
      </c>
      <c r="M62">
        <f t="shared" si="11"/>
        <v>0</v>
      </c>
      <c r="N62">
        <f t="shared" si="12"/>
        <v>0</v>
      </c>
      <c r="O62">
        <f t="shared" si="13"/>
        <v>0</v>
      </c>
      <c r="P62">
        <f t="shared" si="14"/>
        <v>0</v>
      </c>
      <c r="Q62">
        <f t="shared" si="15"/>
        <v>0</v>
      </c>
      <c r="R62">
        <f t="shared" si="16"/>
        <v>0</v>
      </c>
      <c r="S62">
        <f t="shared" si="17"/>
        <v>0</v>
      </c>
      <c r="T62">
        <f t="shared" si="18"/>
        <v>0</v>
      </c>
      <c r="U62">
        <f t="shared" si="19"/>
        <v>0</v>
      </c>
      <c r="V62">
        <f t="shared" si="20"/>
        <v>0</v>
      </c>
      <c r="W62">
        <f t="shared" si="21"/>
        <v>0</v>
      </c>
      <c r="X62">
        <f t="shared" si="22"/>
        <v>0</v>
      </c>
      <c r="Y62">
        <f t="shared" si="23"/>
        <v>0</v>
      </c>
    </row>
    <row r="63" spans="1:25">
      <c r="A63" t="s">
        <v>122</v>
      </c>
      <c r="B63">
        <f t="shared" si="0"/>
        <v>0</v>
      </c>
      <c r="C63">
        <f t="shared" si="1"/>
        <v>0</v>
      </c>
      <c r="D63">
        <f t="shared" si="2"/>
        <v>0</v>
      </c>
      <c r="E63">
        <f t="shared" si="3"/>
        <v>0</v>
      </c>
      <c r="F63">
        <f t="shared" si="4"/>
        <v>0</v>
      </c>
      <c r="G63">
        <f t="shared" si="5"/>
        <v>0</v>
      </c>
      <c r="H63">
        <f t="shared" si="6"/>
        <v>0</v>
      </c>
      <c r="I63">
        <f t="shared" si="7"/>
        <v>0</v>
      </c>
      <c r="J63">
        <f t="shared" si="8"/>
        <v>0</v>
      </c>
      <c r="K63">
        <f t="shared" si="9"/>
        <v>0</v>
      </c>
      <c r="L63">
        <f t="shared" si="10"/>
        <v>0</v>
      </c>
      <c r="M63">
        <f t="shared" si="11"/>
        <v>0</v>
      </c>
      <c r="N63">
        <f t="shared" si="12"/>
        <v>0</v>
      </c>
      <c r="O63">
        <f t="shared" si="13"/>
        <v>0</v>
      </c>
      <c r="P63">
        <f t="shared" si="14"/>
        <v>0</v>
      </c>
      <c r="Q63">
        <f t="shared" si="15"/>
        <v>0</v>
      </c>
      <c r="R63">
        <f t="shared" si="16"/>
        <v>0</v>
      </c>
      <c r="S63">
        <f t="shared" si="17"/>
        <v>0</v>
      </c>
      <c r="T63">
        <f t="shared" si="18"/>
        <v>0</v>
      </c>
      <c r="U63">
        <f t="shared" si="19"/>
        <v>0</v>
      </c>
      <c r="V63">
        <f t="shared" si="20"/>
        <v>0</v>
      </c>
      <c r="W63">
        <f t="shared" si="21"/>
        <v>0</v>
      </c>
      <c r="X63">
        <f t="shared" si="22"/>
        <v>0</v>
      </c>
      <c r="Y63">
        <f t="shared" si="23"/>
        <v>0</v>
      </c>
    </row>
    <row r="64" spans="1:25">
      <c r="A64" t="s">
        <v>20</v>
      </c>
      <c r="B64">
        <f t="shared" si="0"/>
        <v>0</v>
      </c>
      <c r="C64">
        <f t="shared" si="1"/>
        <v>0</v>
      </c>
      <c r="D64">
        <f t="shared" si="2"/>
        <v>0</v>
      </c>
      <c r="E64">
        <f t="shared" si="3"/>
        <v>0</v>
      </c>
      <c r="F64">
        <f t="shared" si="4"/>
        <v>0</v>
      </c>
      <c r="G64">
        <f t="shared" si="5"/>
        <v>0</v>
      </c>
      <c r="H64">
        <f t="shared" si="6"/>
        <v>0</v>
      </c>
      <c r="I64">
        <f t="shared" si="7"/>
        <v>0</v>
      </c>
      <c r="J64">
        <f t="shared" si="8"/>
        <v>46.093064091308214</v>
      </c>
      <c r="K64">
        <f t="shared" si="9"/>
        <v>63.229571984435999</v>
      </c>
      <c r="L64">
        <f t="shared" si="10"/>
        <v>0</v>
      </c>
      <c r="M64">
        <f t="shared" si="11"/>
        <v>0</v>
      </c>
      <c r="N64">
        <f t="shared" si="12"/>
        <v>11.01018442058904</v>
      </c>
      <c r="O64">
        <f t="shared" si="13"/>
        <v>68.484313122189903</v>
      </c>
      <c r="P64">
        <f t="shared" si="14"/>
        <v>228.63580635541268</v>
      </c>
      <c r="Q64">
        <f t="shared" si="15"/>
        <v>0</v>
      </c>
      <c r="R64">
        <f t="shared" si="16"/>
        <v>0</v>
      </c>
      <c r="S64">
        <f t="shared" si="17"/>
        <v>0</v>
      </c>
      <c r="T64">
        <f t="shared" si="18"/>
        <v>0</v>
      </c>
      <c r="U64">
        <f t="shared" si="19"/>
        <v>0</v>
      </c>
      <c r="V64">
        <f t="shared" si="20"/>
        <v>0</v>
      </c>
      <c r="W64">
        <f t="shared" si="21"/>
        <v>0</v>
      </c>
      <c r="X64">
        <f t="shared" si="22"/>
        <v>0</v>
      </c>
      <c r="Y64">
        <f t="shared" si="23"/>
        <v>0</v>
      </c>
    </row>
    <row r="65" spans="1:25">
      <c r="A65" t="s">
        <v>115</v>
      </c>
      <c r="B65">
        <f t="shared" si="0"/>
        <v>0</v>
      </c>
      <c r="C65">
        <f t="shared" si="1"/>
        <v>0</v>
      </c>
      <c r="D65">
        <f t="shared" si="2"/>
        <v>0</v>
      </c>
      <c r="E65">
        <f t="shared" si="3"/>
        <v>0</v>
      </c>
      <c r="F65">
        <f t="shared" si="4"/>
        <v>0</v>
      </c>
      <c r="G65">
        <f t="shared" si="5"/>
        <v>0</v>
      </c>
      <c r="H65">
        <f t="shared" si="6"/>
        <v>0</v>
      </c>
      <c r="I65">
        <f t="shared" si="7"/>
        <v>0</v>
      </c>
      <c r="J65">
        <f t="shared" si="8"/>
        <v>0</v>
      </c>
      <c r="K65">
        <f t="shared" si="9"/>
        <v>0</v>
      </c>
      <c r="L65">
        <f t="shared" si="10"/>
        <v>0</v>
      </c>
      <c r="M65">
        <f t="shared" si="11"/>
        <v>0</v>
      </c>
      <c r="N65">
        <f t="shared" si="12"/>
        <v>0</v>
      </c>
      <c r="O65">
        <f t="shared" si="13"/>
        <v>0</v>
      </c>
      <c r="P65">
        <f t="shared" si="14"/>
        <v>0</v>
      </c>
      <c r="Q65">
        <f t="shared" si="15"/>
        <v>0</v>
      </c>
      <c r="R65">
        <f t="shared" si="16"/>
        <v>97.143896670911531</v>
      </c>
      <c r="S65">
        <f t="shared" si="17"/>
        <v>39.250998591581848</v>
      </c>
      <c r="T65">
        <f t="shared" si="18"/>
        <v>0</v>
      </c>
      <c r="U65">
        <f t="shared" si="19"/>
        <v>0</v>
      </c>
      <c r="V65">
        <f t="shared" si="20"/>
        <v>0</v>
      </c>
      <c r="W65">
        <f t="shared" si="21"/>
        <v>0</v>
      </c>
      <c r="X65">
        <f t="shared" si="22"/>
        <v>0</v>
      </c>
      <c r="Y65">
        <f t="shared" si="23"/>
        <v>0</v>
      </c>
    </row>
    <row r="66" spans="1:25">
      <c r="A66" t="s">
        <v>117</v>
      </c>
      <c r="B66">
        <f t="shared" si="0"/>
        <v>0</v>
      </c>
      <c r="C66">
        <f t="shared" si="1"/>
        <v>0</v>
      </c>
      <c r="D66">
        <f t="shared" si="2"/>
        <v>0</v>
      </c>
      <c r="E66">
        <f t="shared" si="3"/>
        <v>0</v>
      </c>
      <c r="F66">
        <f t="shared" si="4"/>
        <v>0</v>
      </c>
      <c r="G66">
        <f t="shared" si="5"/>
        <v>0</v>
      </c>
      <c r="H66">
        <f t="shared" si="6"/>
        <v>0</v>
      </c>
      <c r="I66">
        <f t="shared" si="7"/>
        <v>0</v>
      </c>
      <c r="J66">
        <f t="shared" si="8"/>
        <v>0</v>
      </c>
      <c r="K66">
        <f t="shared" si="9"/>
        <v>0</v>
      </c>
      <c r="L66">
        <f t="shared" si="10"/>
        <v>0</v>
      </c>
      <c r="M66">
        <f t="shared" si="11"/>
        <v>0</v>
      </c>
      <c r="N66">
        <f t="shared" si="12"/>
        <v>0</v>
      </c>
      <c r="O66">
        <f t="shared" si="13"/>
        <v>0</v>
      </c>
      <c r="P66">
        <f t="shared" si="14"/>
        <v>0</v>
      </c>
      <c r="Q66">
        <f t="shared" si="15"/>
        <v>0</v>
      </c>
      <c r="R66">
        <f t="shared" si="16"/>
        <v>3.6383481899217802</v>
      </c>
      <c r="S66">
        <f t="shared" si="17"/>
        <v>0</v>
      </c>
      <c r="T66">
        <f t="shared" si="18"/>
        <v>0</v>
      </c>
      <c r="U66">
        <f t="shared" si="19"/>
        <v>0</v>
      </c>
      <c r="V66">
        <f t="shared" si="20"/>
        <v>0</v>
      </c>
      <c r="W66">
        <f t="shared" si="21"/>
        <v>0</v>
      </c>
      <c r="X66">
        <f t="shared" si="22"/>
        <v>0</v>
      </c>
      <c r="Y66">
        <f t="shared" si="23"/>
        <v>0</v>
      </c>
    </row>
    <row r="67" spans="1:25">
      <c r="A67" t="s">
        <v>21</v>
      </c>
      <c r="B67">
        <f t="shared" si="0"/>
        <v>43.664015477213944</v>
      </c>
      <c r="C67">
        <f t="shared" si="1"/>
        <v>0</v>
      </c>
      <c r="D67">
        <f t="shared" si="2"/>
        <v>0</v>
      </c>
      <c r="E67">
        <f t="shared" si="3"/>
        <v>0</v>
      </c>
      <c r="F67">
        <f t="shared" si="4"/>
        <v>0</v>
      </c>
      <c r="G67">
        <f t="shared" si="5"/>
        <v>0</v>
      </c>
      <c r="H67">
        <f t="shared" si="6"/>
        <v>1.718360683907552</v>
      </c>
      <c r="I67">
        <f t="shared" si="7"/>
        <v>0</v>
      </c>
      <c r="J67">
        <f t="shared" si="8"/>
        <v>0</v>
      </c>
      <c r="K67">
        <f t="shared" si="9"/>
        <v>0</v>
      </c>
      <c r="L67">
        <f t="shared" si="10"/>
        <v>0</v>
      </c>
      <c r="M67">
        <f t="shared" si="11"/>
        <v>0</v>
      </c>
      <c r="N67">
        <f t="shared" si="12"/>
        <v>0</v>
      </c>
      <c r="O67">
        <f t="shared" si="13"/>
        <v>0</v>
      </c>
      <c r="P67">
        <f t="shared" si="14"/>
        <v>0</v>
      </c>
      <c r="Q67">
        <f t="shared" si="15"/>
        <v>0</v>
      </c>
      <c r="R67">
        <f t="shared" si="16"/>
        <v>0</v>
      </c>
      <c r="S67">
        <f t="shared" si="17"/>
        <v>0</v>
      </c>
      <c r="T67">
        <f t="shared" si="18"/>
        <v>0</v>
      </c>
      <c r="U67">
        <f t="shared" si="19"/>
        <v>0</v>
      </c>
      <c r="V67">
        <f t="shared" si="20"/>
        <v>0</v>
      </c>
      <c r="W67">
        <f t="shared" si="21"/>
        <v>0</v>
      </c>
      <c r="X67">
        <f t="shared" si="22"/>
        <v>0</v>
      </c>
      <c r="Y67">
        <f t="shared" si="23"/>
        <v>0</v>
      </c>
    </row>
    <row r="68" spans="1:25">
      <c r="A68" t="s">
        <v>22</v>
      </c>
      <c r="B68">
        <f t="shared" si="0"/>
        <v>0</v>
      </c>
      <c r="C68">
        <f t="shared" si="1"/>
        <v>0</v>
      </c>
      <c r="D68">
        <f t="shared" si="2"/>
        <v>10.923443151722488</v>
      </c>
      <c r="E68">
        <f t="shared" si="3"/>
        <v>47.323277136941762</v>
      </c>
      <c r="F68">
        <f t="shared" si="4"/>
        <v>0</v>
      </c>
      <c r="G68">
        <f t="shared" si="5"/>
        <v>0</v>
      </c>
      <c r="H68">
        <f t="shared" si="6"/>
        <v>0</v>
      </c>
      <c r="I68">
        <f t="shared" si="7"/>
        <v>0</v>
      </c>
      <c r="J68">
        <f t="shared" si="8"/>
        <v>0</v>
      </c>
      <c r="K68">
        <f t="shared" si="9"/>
        <v>0</v>
      </c>
      <c r="L68">
        <f t="shared" si="10"/>
        <v>0</v>
      </c>
      <c r="M68">
        <f t="shared" si="11"/>
        <v>0</v>
      </c>
      <c r="N68">
        <f t="shared" si="12"/>
        <v>0</v>
      </c>
      <c r="O68">
        <f t="shared" si="13"/>
        <v>0</v>
      </c>
      <c r="P68">
        <f t="shared" si="14"/>
        <v>0</v>
      </c>
      <c r="Q68">
        <f t="shared" si="15"/>
        <v>0</v>
      </c>
      <c r="R68">
        <f t="shared" si="16"/>
        <v>0</v>
      </c>
      <c r="S68">
        <f t="shared" si="17"/>
        <v>0</v>
      </c>
      <c r="T68">
        <f t="shared" si="18"/>
        <v>0</v>
      </c>
      <c r="U68">
        <f t="shared" si="19"/>
        <v>0</v>
      </c>
      <c r="V68">
        <f t="shared" si="20"/>
        <v>0</v>
      </c>
      <c r="W68">
        <f t="shared" si="21"/>
        <v>0</v>
      </c>
      <c r="X68">
        <f t="shared" si="22"/>
        <v>0</v>
      </c>
      <c r="Y68">
        <f t="shared" si="23"/>
        <v>0</v>
      </c>
    </row>
    <row r="69" spans="1:25">
      <c r="A69" t="s">
        <v>23</v>
      </c>
      <c r="B69">
        <f t="shared" si="0"/>
        <v>9367.6107050730534</v>
      </c>
      <c r="C69">
        <f t="shared" si="1"/>
        <v>9844.8275862068913</v>
      </c>
      <c r="D69">
        <f t="shared" si="2"/>
        <v>9778.3365451004101</v>
      </c>
      <c r="E69">
        <f t="shared" si="3"/>
        <v>9807.7491866311793</v>
      </c>
      <c r="F69">
        <f t="shared" si="4"/>
        <v>9999.9999999999654</v>
      </c>
      <c r="G69">
        <f t="shared" si="5"/>
        <v>9959.3105513730243</v>
      </c>
      <c r="H69">
        <f t="shared" si="6"/>
        <v>9812.6986854540755</v>
      </c>
      <c r="I69">
        <f t="shared" si="7"/>
        <v>9869.6645067859608</v>
      </c>
      <c r="J69">
        <f t="shared" si="8"/>
        <v>9804.6532045654203</v>
      </c>
      <c r="K69">
        <f t="shared" si="9"/>
        <v>9786.4343827379162</v>
      </c>
      <c r="L69">
        <f t="shared" si="10"/>
        <v>9891.6863926547594</v>
      </c>
      <c r="M69">
        <f t="shared" si="11"/>
        <v>9915.3931647679619</v>
      </c>
      <c r="N69">
        <f t="shared" si="12"/>
        <v>9928.4338012661665</v>
      </c>
      <c r="O69">
        <f t="shared" si="13"/>
        <v>9886.0579833851098</v>
      </c>
      <c r="P69">
        <f t="shared" si="14"/>
        <v>33004.738394247652</v>
      </c>
      <c r="Q69">
        <f t="shared" si="15"/>
        <v>9999.7298416872381</v>
      </c>
      <c r="R69">
        <f t="shared" si="16"/>
        <v>9274.8772057486021</v>
      </c>
      <c r="S69">
        <f t="shared" si="17"/>
        <v>9695.689316801745</v>
      </c>
      <c r="T69">
        <f t="shared" si="18"/>
        <v>9839.6778643600283</v>
      </c>
      <c r="U69">
        <f t="shared" si="19"/>
        <v>10000.000000000002</v>
      </c>
      <c r="V69">
        <f t="shared" si="20"/>
        <v>9999.9999999999673</v>
      </c>
      <c r="W69">
        <f t="shared" si="21"/>
        <v>9999.9999999999673</v>
      </c>
      <c r="X69">
        <f t="shared" si="22"/>
        <v>9999.9999999999745</v>
      </c>
      <c r="Y69">
        <f t="shared" si="23"/>
        <v>9959.3546003202373</v>
      </c>
    </row>
    <row r="70" spans="1:25">
      <c r="A70" t="s">
        <v>26</v>
      </c>
    </row>
    <row r="71" spans="1:25">
      <c r="A71" t="s">
        <v>120</v>
      </c>
      <c r="B71">
        <f>LOG(B38+1,2)</f>
        <v>0</v>
      </c>
      <c r="C71">
        <f t="shared" ref="C71:Y71" si="24">LOG(C38+1,2)</f>
        <v>0</v>
      </c>
      <c r="D71">
        <f t="shared" si="24"/>
        <v>0</v>
      </c>
      <c r="E71">
        <f t="shared" si="24"/>
        <v>0</v>
      </c>
      <c r="F71">
        <f t="shared" si="24"/>
        <v>0</v>
      </c>
      <c r="G71">
        <f t="shared" si="24"/>
        <v>0</v>
      </c>
      <c r="H71">
        <f t="shared" si="24"/>
        <v>0</v>
      </c>
      <c r="I71">
        <f t="shared" si="24"/>
        <v>0</v>
      </c>
      <c r="J71">
        <f t="shared" si="24"/>
        <v>0</v>
      </c>
      <c r="K71">
        <f t="shared" si="24"/>
        <v>0</v>
      </c>
      <c r="L71">
        <f t="shared" si="24"/>
        <v>0</v>
      </c>
      <c r="M71">
        <f t="shared" si="24"/>
        <v>0</v>
      </c>
      <c r="N71">
        <f t="shared" si="24"/>
        <v>0</v>
      </c>
      <c r="O71">
        <f t="shared" si="24"/>
        <v>0</v>
      </c>
      <c r="P71">
        <f t="shared" si="24"/>
        <v>0</v>
      </c>
      <c r="Q71">
        <f t="shared" si="24"/>
        <v>0</v>
      </c>
      <c r="R71">
        <f t="shared" si="24"/>
        <v>0</v>
      </c>
      <c r="S71">
        <f t="shared" si="24"/>
        <v>0</v>
      </c>
      <c r="T71">
        <f t="shared" si="24"/>
        <v>0</v>
      </c>
      <c r="U71">
        <f t="shared" si="24"/>
        <v>0</v>
      </c>
      <c r="V71">
        <f t="shared" si="24"/>
        <v>0</v>
      </c>
      <c r="W71">
        <f t="shared" si="24"/>
        <v>0</v>
      </c>
      <c r="X71">
        <f t="shared" si="24"/>
        <v>0</v>
      </c>
      <c r="Y71">
        <f t="shared" si="24"/>
        <v>0</v>
      </c>
    </row>
    <row r="72" spans="1:25">
      <c r="A72" t="s">
        <v>0</v>
      </c>
      <c r="B72">
        <f t="shared" ref="B72:Y72" si="25">LOG(B39+1,2)</f>
        <v>0</v>
      </c>
      <c r="C72">
        <f t="shared" si="25"/>
        <v>0</v>
      </c>
      <c r="D72">
        <f t="shared" si="25"/>
        <v>0</v>
      </c>
      <c r="E72">
        <f t="shared" si="25"/>
        <v>0</v>
      </c>
      <c r="F72">
        <f t="shared" si="25"/>
        <v>0</v>
      </c>
      <c r="G72">
        <f t="shared" si="25"/>
        <v>0</v>
      </c>
      <c r="H72">
        <f t="shared" si="25"/>
        <v>0</v>
      </c>
      <c r="I72">
        <f t="shared" si="25"/>
        <v>0</v>
      </c>
      <c r="J72">
        <f t="shared" si="25"/>
        <v>0</v>
      </c>
      <c r="K72">
        <f t="shared" si="25"/>
        <v>0</v>
      </c>
      <c r="L72">
        <f t="shared" si="25"/>
        <v>0</v>
      </c>
      <c r="M72">
        <f t="shared" si="25"/>
        <v>0</v>
      </c>
      <c r="N72">
        <f t="shared" si="25"/>
        <v>0</v>
      </c>
      <c r="O72">
        <f t="shared" si="25"/>
        <v>0</v>
      </c>
      <c r="P72">
        <f t="shared" si="25"/>
        <v>0</v>
      </c>
      <c r="Q72">
        <f t="shared" si="25"/>
        <v>0</v>
      </c>
      <c r="R72">
        <f t="shared" si="25"/>
        <v>0</v>
      </c>
      <c r="S72">
        <f t="shared" si="25"/>
        <v>0</v>
      </c>
      <c r="T72">
        <f t="shared" si="25"/>
        <v>0</v>
      </c>
      <c r="U72">
        <f t="shared" si="25"/>
        <v>0</v>
      </c>
      <c r="V72">
        <f t="shared" si="25"/>
        <v>0</v>
      </c>
      <c r="W72">
        <f t="shared" si="25"/>
        <v>0</v>
      </c>
      <c r="X72">
        <f t="shared" si="25"/>
        <v>0</v>
      </c>
      <c r="Y72">
        <f t="shared" si="25"/>
        <v>0</v>
      </c>
    </row>
    <row r="73" spans="1:25">
      <c r="A73" t="s">
        <v>1</v>
      </c>
      <c r="B73">
        <f t="shared" ref="B73:Y73" si="26">LOG(B40+1,2)</f>
        <v>0</v>
      </c>
      <c r="C73">
        <f t="shared" si="26"/>
        <v>0</v>
      </c>
      <c r="D73">
        <f t="shared" si="26"/>
        <v>0</v>
      </c>
      <c r="E73">
        <f t="shared" si="26"/>
        <v>0</v>
      </c>
      <c r="F73">
        <f t="shared" si="26"/>
        <v>0</v>
      </c>
      <c r="G73">
        <f t="shared" si="26"/>
        <v>0</v>
      </c>
      <c r="H73">
        <f t="shared" si="26"/>
        <v>0</v>
      </c>
      <c r="I73">
        <f t="shared" si="26"/>
        <v>0</v>
      </c>
      <c r="J73">
        <f t="shared" si="26"/>
        <v>0</v>
      </c>
      <c r="K73">
        <f t="shared" si="26"/>
        <v>0</v>
      </c>
      <c r="L73">
        <f t="shared" si="26"/>
        <v>0</v>
      </c>
      <c r="M73">
        <f t="shared" si="26"/>
        <v>0</v>
      </c>
      <c r="N73">
        <f t="shared" si="26"/>
        <v>0</v>
      </c>
      <c r="O73">
        <f t="shared" si="26"/>
        <v>2.9166053211881833</v>
      </c>
      <c r="P73">
        <f t="shared" si="26"/>
        <v>4.5153536705503416</v>
      </c>
      <c r="Q73">
        <f t="shared" si="26"/>
        <v>0</v>
      </c>
      <c r="R73">
        <f t="shared" si="26"/>
        <v>0</v>
      </c>
      <c r="S73">
        <f t="shared" si="26"/>
        <v>0</v>
      </c>
      <c r="T73">
        <f t="shared" si="26"/>
        <v>0</v>
      </c>
      <c r="U73">
        <f t="shared" si="26"/>
        <v>0</v>
      </c>
      <c r="V73">
        <f t="shared" si="26"/>
        <v>0</v>
      </c>
      <c r="W73">
        <f t="shared" si="26"/>
        <v>0</v>
      </c>
      <c r="X73">
        <f t="shared" si="26"/>
        <v>0</v>
      </c>
      <c r="Y73">
        <f t="shared" si="26"/>
        <v>0</v>
      </c>
    </row>
    <row r="74" spans="1:25">
      <c r="A74" t="s">
        <v>121</v>
      </c>
      <c r="B74">
        <f t="shared" ref="B74:Y74" si="27">LOG(B41+1,2)</f>
        <v>0</v>
      </c>
      <c r="C74">
        <f t="shared" si="27"/>
        <v>0</v>
      </c>
      <c r="D74">
        <f t="shared" si="27"/>
        <v>0</v>
      </c>
      <c r="E74">
        <f t="shared" si="27"/>
        <v>0</v>
      </c>
      <c r="F74">
        <f t="shared" si="27"/>
        <v>0</v>
      </c>
      <c r="G74">
        <f t="shared" si="27"/>
        <v>0</v>
      </c>
      <c r="H74">
        <f t="shared" si="27"/>
        <v>0</v>
      </c>
      <c r="I74">
        <f t="shared" si="27"/>
        <v>0</v>
      </c>
      <c r="J74">
        <f t="shared" si="27"/>
        <v>0</v>
      </c>
      <c r="K74">
        <f t="shared" si="27"/>
        <v>0</v>
      </c>
      <c r="L74">
        <f t="shared" si="27"/>
        <v>0</v>
      </c>
      <c r="M74">
        <f t="shared" si="27"/>
        <v>0</v>
      </c>
      <c r="N74">
        <f t="shared" si="27"/>
        <v>0</v>
      </c>
      <c r="O74">
        <f t="shared" si="27"/>
        <v>0</v>
      </c>
      <c r="P74">
        <f t="shared" si="27"/>
        <v>0</v>
      </c>
      <c r="Q74">
        <f t="shared" si="27"/>
        <v>0</v>
      </c>
      <c r="R74">
        <f t="shared" si="27"/>
        <v>0</v>
      </c>
      <c r="S74">
        <f t="shared" si="27"/>
        <v>0</v>
      </c>
      <c r="T74">
        <f t="shared" si="27"/>
        <v>0</v>
      </c>
      <c r="U74">
        <f t="shared" si="27"/>
        <v>0</v>
      </c>
      <c r="V74">
        <f t="shared" si="27"/>
        <v>0</v>
      </c>
      <c r="W74">
        <f t="shared" si="27"/>
        <v>0</v>
      </c>
      <c r="X74">
        <f t="shared" si="27"/>
        <v>0</v>
      </c>
      <c r="Y74">
        <f t="shared" si="27"/>
        <v>0</v>
      </c>
    </row>
    <row r="75" spans="1:25">
      <c r="A75" t="s">
        <v>2</v>
      </c>
      <c r="B75">
        <f t="shared" ref="B75:Y75" si="28">LOG(B42+1,2)</f>
        <v>0</v>
      </c>
      <c r="C75">
        <f t="shared" si="28"/>
        <v>0</v>
      </c>
      <c r="D75">
        <f t="shared" si="28"/>
        <v>0</v>
      </c>
      <c r="E75">
        <f t="shared" si="28"/>
        <v>0</v>
      </c>
      <c r="F75">
        <f t="shared" si="28"/>
        <v>0</v>
      </c>
      <c r="G75">
        <f t="shared" si="28"/>
        <v>0</v>
      </c>
      <c r="H75">
        <f t="shared" si="28"/>
        <v>0</v>
      </c>
      <c r="I75">
        <f t="shared" si="28"/>
        <v>0</v>
      </c>
      <c r="J75">
        <f t="shared" si="28"/>
        <v>0</v>
      </c>
      <c r="K75">
        <f t="shared" si="28"/>
        <v>0</v>
      </c>
      <c r="L75">
        <f t="shared" si="28"/>
        <v>0</v>
      </c>
      <c r="M75">
        <f t="shared" si="28"/>
        <v>0</v>
      </c>
      <c r="N75">
        <f t="shared" si="28"/>
        <v>0</v>
      </c>
      <c r="O75">
        <f t="shared" si="28"/>
        <v>0</v>
      </c>
      <c r="P75">
        <f t="shared" si="28"/>
        <v>0</v>
      </c>
      <c r="Q75">
        <f t="shared" si="28"/>
        <v>0</v>
      </c>
      <c r="R75">
        <f t="shared" si="28"/>
        <v>0</v>
      </c>
      <c r="S75">
        <f t="shared" si="28"/>
        <v>0</v>
      </c>
      <c r="T75">
        <f t="shared" si="28"/>
        <v>0</v>
      </c>
      <c r="U75">
        <f t="shared" si="28"/>
        <v>0</v>
      </c>
      <c r="V75">
        <f t="shared" si="28"/>
        <v>0</v>
      </c>
      <c r="W75">
        <f t="shared" si="28"/>
        <v>0</v>
      </c>
      <c r="X75">
        <f t="shared" si="28"/>
        <v>0</v>
      </c>
      <c r="Y75">
        <f t="shared" si="28"/>
        <v>0</v>
      </c>
    </row>
    <row r="76" spans="1:25">
      <c r="A76" t="s">
        <v>3</v>
      </c>
      <c r="B76">
        <f t="shared" ref="B76:Y76" si="29">LOG(B43+1,2)</f>
        <v>0</v>
      </c>
      <c r="C76">
        <f t="shared" si="29"/>
        <v>0</v>
      </c>
      <c r="D76">
        <f t="shared" si="29"/>
        <v>0</v>
      </c>
      <c r="E76">
        <f t="shared" si="29"/>
        <v>0</v>
      </c>
      <c r="F76">
        <f t="shared" si="29"/>
        <v>0</v>
      </c>
      <c r="G76">
        <f t="shared" si="29"/>
        <v>0</v>
      </c>
      <c r="H76">
        <f t="shared" si="29"/>
        <v>0</v>
      </c>
      <c r="I76">
        <f t="shared" si="29"/>
        <v>0</v>
      </c>
      <c r="J76">
        <f t="shared" si="29"/>
        <v>0</v>
      </c>
      <c r="K76">
        <f t="shared" si="29"/>
        <v>0</v>
      </c>
      <c r="L76">
        <f t="shared" si="29"/>
        <v>0</v>
      </c>
      <c r="M76">
        <f t="shared" si="29"/>
        <v>0</v>
      </c>
      <c r="N76">
        <f t="shared" si="29"/>
        <v>0</v>
      </c>
      <c r="O76">
        <f t="shared" si="29"/>
        <v>0</v>
      </c>
      <c r="P76">
        <f t="shared" si="29"/>
        <v>0</v>
      </c>
      <c r="Q76">
        <f t="shared" si="29"/>
        <v>0</v>
      </c>
      <c r="R76">
        <f t="shared" si="29"/>
        <v>0</v>
      </c>
      <c r="S76">
        <f t="shared" si="29"/>
        <v>0</v>
      </c>
      <c r="T76">
        <f t="shared" si="29"/>
        <v>0</v>
      </c>
      <c r="U76">
        <f t="shared" si="29"/>
        <v>0</v>
      </c>
      <c r="V76">
        <f t="shared" si="29"/>
        <v>0</v>
      </c>
      <c r="W76">
        <f t="shared" si="29"/>
        <v>0</v>
      </c>
      <c r="X76">
        <f t="shared" si="29"/>
        <v>0</v>
      </c>
      <c r="Y76">
        <f t="shared" si="29"/>
        <v>0</v>
      </c>
    </row>
    <row r="77" spans="1:25">
      <c r="A77" t="s">
        <v>4</v>
      </c>
      <c r="B77">
        <f t="shared" ref="B77:Y77" si="30">LOG(B44+1,2)</f>
        <v>0</v>
      </c>
      <c r="C77">
        <f t="shared" si="30"/>
        <v>0</v>
      </c>
      <c r="D77">
        <f t="shared" si="30"/>
        <v>0</v>
      </c>
      <c r="E77">
        <f t="shared" si="30"/>
        <v>0</v>
      </c>
      <c r="F77">
        <f t="shared" si="30"/>
        <v>0</v>
      </c>
      <c r="G77">
        <f t="shared" si="30"/>
        <v>0.38936651297079039</v>
      </c>
      <c r="H77">
        <f t="shared" si="30"/>
        <v>1.4427368918527732</v>
      </c>
      <c r="I77">
        <f t="shared" si="30"/>
        <v>0</v>
      </c>
      <c r="J77">
        <f t="shared" si="30"/>
        <v>2.6976113815120066</v>
      </c>
      <c r="K77">
        <f t="shared" si="30"/>
        <v>0.52823607365737335</v>
      </c>
      <c r="L77">
        <f t="shared" si="30"/>
        <v>5.1469327700415342</v>
      </c>
      <c r="M77">
        <f t="shared" si="30"/>
        <v>5.0178155029696372</v>
      </c>
      <c r="N77">
        <f t="shared" si="30"/>
        <v>1.5033643766270541</v>
      </c>
      <c r="O77">
        <f t="shared" si="30"/>
        <v>0</v>
      </c>
      <c r="P77">
        <f t="shared" si="30"/>
        <v>0</v>
      </c>
      <c r="Q77">
        <f t="shared" si="30"/>
        <v>0</v>
      </c>
      <c r="R77">
        <f t="shared" si="30"/>
        <v>0</v>
      </c>
      <c r="S77">
        <f t="shared" si="30"/>
        <v>0</v>
      </c>
      <c r="T77">
        <f t="shared" si="30"/>
        <v>0</v>
      </c>
      <c r="U77">
        <f t="shared" si="30"/>
        <v>0</v>
      </c>
      <c r="V77">
        <f t="shared" si="30"/>
        <v>0</v>
      </c>
      <c r="W77">
        <f t="shared" si="30"/>
        <v>0</v>
      </c>
      <c r="X77">
        <f t="shared" si="30"/>
        <v>0</v>
      </c>
      <c r="Y77">
        <f t="shared" si="30"/>
        <v>0</v>
      </c>
    </row>
    <row r="78" spans="1:25">
      <c r="A78" t="s">
        <v>5</v>
      </c>
      <c r="B78">
        <f t="shared" ref="B78:Y78" si="31">LOG(B45+1,2)</f>
        <v>0</v>
      </c>
      <c r="C78">
        <f t="shared" si="31"/>
        <v>0</v>
      </c>
      <c r="D78">
        <f t="shared" si="31"/>
        <v>0</v>
      </c>
      <c r="E78">
        <f t="shared" si="31"/>
        <v>0</v>
      </c>
      <c r="F78">
        <f t="shared" si="31"/>
        <v>0</v>
      </c>
      <c r="G78">
        <f t="shared" si="31"/>
        <v>2.8052547490805329</v>
      </c>
      <c r="H78">
        <f t="shared" si="31"/>
        <v>0</v>
      </c>
      <c r="I78">
        <f t="shared" si="31"/>
        <v>0</v>
      </c>
      <c r="J78">
        <f t="shared" si="31"/>
        <v>0</v>
      </c>
      <c r="K78">
        <f t="shared" si="31"/>
        <v>0</v>
      </c>
      <c r="L78">
        <f t="shared" si="31"/>
        <v>0</v>
      </c>
      <c r="M78">
        <f t="shared" si="31"/>
        <v>0</v>
      </c>
      <c r="N78">
        <f t="shared" si="31"/>
        <v>0</v>
      </c>
      <c r="O78">
        <f t="shared" si="31"/>
        <v>0</v>
      </c>
      <c r="P78">
        <f t="shared" si="31"/>
        <v>0</v>
      </c>
      <c r="Q78">
        <f t="shared" si="31"/>
        <v>0</v>
      </c>
      <c r="R78">
        <f t="shared" si="31"/>
        <v>0</v>
      </c>
      <c r="S78">
        <f t="shared" si="31"/>
        <v>0</v>
      </c>
      <c r="T78">
        <f t="shared" si="31"/>
        <v>0</v>
      </c>
      <c r="U78">
        <f t="shared" si="31"/>
        <v>0</v>
      </c>
      <c r="V78">
        <f t="shared" si="31"/>
        <v>0</v>
      </c>
      <c r="W78">
        <f t="shared" si="31"/>
        <v>0</v>
      </c>
      <c r="X78">
        <f t="shared" si="31"/>
        <v>0</v>
      </c>
      <c r="Y78">
        <f t="shared" si="31"/>
        <v>0</v>
      </c>
    </row>
    <row r="79" spans="1:25">
      <c r="A79" t="s">
        <v>6</v>
      </c>
      <c r="B79">
        <f t="shared" ref="B79:Y79" si="32">LOG(B46+1,2)</f>
        <v>4.9142835751496783</v>
      </c>
      <c r="C79">
        <f t="shared" si="32"/>
        <v>0</v>
      </c>
      <c r="D79">
        <f t="shared" si="32"/>
        <v>0</v>
      </c>
      <c r="E79">
        <f t="shared" si="32"/>
        <v>0</v>
      </c>
      <c r="F79">
        <f t="shared" si="32"/>
        <v>0</v>
      </c>
      <c r="G79">
        <f t="shared" si="32"/>
        <v>0</v>
      </c>
      <c r="H79">
        <f t="shared" si="32"/>
        <v>0</v>
      </c>
      <c r="I79">
        <f t="shared" si="32"/>
        <v>0</v>
      </c>
      <c r="J79">
        <f t="shared" si="32"/>
        <v>1.6757743041335558</v>
      </c>
      <c r="K79">
        <f t="shared" si="32"/>
        <v>0</v>
      </c>
      <c r="L79">
        <f t="shared" si="32"/>
        <v>4.7062986322483011</v>
      </c>
      <c r="M79">
        <f t="shared" si="32"/>
        <v>4.01284532480088</v>
      </c>
      <c r="N79">
        <f t="shared" si="32"/>
        <v>1.9078697974312249</v>
      </c>
      <c r="O79">
        <f t="shared" si="32"/>
        <v>0</v>
      </c>
      <c r="P79">
        <f t="shared" si="32"/>
        <v>0</v>
      </c>
      <c r="Q79">
        <f t="shared" si="32"/>
        <v>0</v>
      </c>
      <c r="R79">
        <f t="shared" si="32"/>
        <v>0</v>
      </c>
      <c r="S79">
        <f t="shared" si="32"/>
        <v>0</v>
      </c>
      <c r="T79">
        <f t="shared" si="32"/>
        <v>0</v>
      </c>
      <c r="U79">
        <f t="shared" si="32"/>
        <v>0</v>
      </c>
      <c r="V79">
        <f t="shared" si="32"/>
        <v>0</v>
      </c>
      <c r="W79">
        <f t="shared" si="32"/>
        <v>0</v>
      </c>
      <c r="X79">
        <f t="shared" si="32"/>
        <v>0</v>
      </c>
      <c r="Y79">
        <f t="shared" si="32"/>
        <v>0</v>
      </c>
    </row>
    <row r="80" spans="1:25">
      <c r="A80" t="s">
        <v>7</v>
      </c>
      <c r="B80">
        <f t="shared" ref="B80:Y80" si="33">LOG(B47+1,2)</f>
        <v>0</v>
      </c>
      <c r="C80">
        <f t="shared" si="33"/>
        <v>0</v>
      </c>
      <c r="D80">
        <f t="shared" si="33"/>
        <v>0</v>
      </c>
      <c r="E80">
        <f t="shared" si="33"/>
        <v>0</v>
      </c>
      <c r="F80">
        <f t="shared" si="33"/>
        <v>0</v>
      </c>
      <c r="G80">
        <f t="shared" si="33"/>
        <v>3.7209547802212848</v>
      </c>
      <c r="H80">
        <f t="shared" si="33"/>
        <v>0</v>
      </c>
      <c r="I80">
        <f t="shared" si="33"/>
        <v>0</v>
      </c>
      <c r="J80">
        <f t="shared" si="33"/>
        <v>0</v>
      </c>
      <c r="K80">
        <f t="shared" si="33"/>
        <v>0</v>
      </c>
      <c r="L80">
        <f t="shared" si="33"/>
        <v>0</v>
      </c>
      <c r="M80">
        <f t="shared" si="33"/>
        <v>0</v>
      </c>
      <c r="N80">
        <f t="shared" si="33"/>
        <v>0</v>
      </c>
      <c r="O80">
        <f t="shared" si="33"/>
        <v>0</v>
      </c>
      <c r="P80">
        <f t="shared" si="33"/>
        <v>0</v>
      </c>
      <c r="Q80">
        <f t="shared" si="33"/>
        <v>0</v>
      </c>
      <c r="R80">
        <f t="shared" si="33"/>
        <v>0</v>
      </c>
      <c r="S80">
        <f t="shared" si="33"/>
        <v>0</v>
      </c>
      <c r="T80">
        <f t="shared" si="33"/>
        <v>0</v>
      </c>
      <c r="U80">
        <f t="shared" si="33"/>
        <v>0</v>
      </c>
      <c r="V80">
        <f t="shared" si="33"/>
        <v>0</v>
      </c>
      <c r="W80">
        <f t="shared" si="33"/>
        <v>0</v>
      </c>
      <c r="X80">
        <f t="shared" si="33"/>
        <v>0</v>
      </c>
      <c r="Y80">
        <f t="shared" si="33"/>
        <v>0</v>
      </c>
    </row>
    <row r="81" spans="1:25">
      <c r="A81" t="s">
        <v>8</v>
      </c>
      <c r="B81">
        <f t="shared" ref="B81:Y81" si="34">LOG(B48+1,2)</f>
        <v>0</v>
      </c>
      <c r="C81">
        <f t="shared" si="34"/>
        <v>0</v>
      </c>
      <c r="D81">
        <f t="shared" si="34"/>
        <v>0</v>
      </c>
      <c r="E81">
        <f t="shared" si="34"/>
        <v>0</v>
      </c>
      <c r="F81">
        <f t="shared" si="34"/>
        <v>0</v>
      </c>
      <c r="G81">
        <f t="shared" si="34"/>
        <v>0</v>
      </c>
      <c r="H81">
        <f t="shared" si="34"/>
        <v>0</v>
      </c>
      <c r="I81">
        <f t="shared" si="34"/>
        <v>0</v>
      </c>
      <c r="J81">
        <f t="shared" si="34"/>
        <v>0</v>
      </c>
      <c r="K81">
        <f t="shared" si="34"/>
        <v>0</v>
      </c>
      <c r="L81">
        <f t="shared" si="34"/>
        <v>0</v>
      </c>
      <c r="M81">
        <f t="shared" si="34"/>
        <v>0</v>
      </c>
      <c r="N81">
        <f t="shared" si="34"/>
        <v>0</v>
      </c>
      <c r="O81">
        <f t="shared" si="34"/>
        <v>0</v>
      </c>
      <c r="P81">
        <f t="shared" si="34"/>
        <v>0</v>
      </c>
      <c r="Q81">
        <f t="shared" si="34"/>
        <v>0</v>
      </c>
      <c r="R81">
        <f t="shared" si="34"/>
        <v>0</v>
      </c>
      <c r="S81">
        <f t="shared" si="34"/>
        <v>0</v>
      </c>
      <c r="T81">
        <f t="shared" si="34"/>
        <v>0</v>
      </c>
      <c r="U81">
        <f t="shared" si="34"/>
        <v>0</v>
      </c>
      <c r="V81">
        <f t="shared" si="34"/>
        <v>0</v>
      </c>
      <c r="W81">
        <f t="shared" si="34"/>
        <v>0</v>
      </c>
      <c r="X81">
        <f t="shared" si="34"/>
        <v>0</v>
      </c>
      <c r="Y81">
        <f t="shared" si="34"/>
        <v>0</v>
      </c>
    </row>
    <row r="82" spans="1:25">
      <c r="A82" t="s">
        <v>9</v>
      </c>
      <c r="B82">
        <f t="shared" ref="B82:Y82" si="35">LOG(B49+1,2)</f>
        <v>3.8648727785849464</v>
      </c>
      <c r="C82">
        <f t="shared" si="35"/>
        <v>4.1891429169864525</v>
      </c>
      <c r="D82">
        <f t="shared" si="35"/>
        <v>0</v>
      </c>
      <c r="E82">
        <f t="shared" si="35"/>
        <v>0</v>
      </c>
      <c r="F82">
        <f t="shared" si="35"/>
        <v>0</v>
      </c>
      <c r="G82">
        <f t="shared" si="35"/>
        <v>0</v>
      </c>
      <c r="H82">
        <f t="shared" si="35"/>
        <v>0</v>
      </c>
      <c r="I82">
        <f t="shared" si="35"/>
        <v>0</v>
      </c>
      <c r="J82">
        <f t="shared" si="35"/>
        <v>0</v>
      </c>
      <c r="K82">
        <f t="shared" si="35"/>
        <v>0</v>
      </c>
      <c r="L82">
        <f t="shared" si="35"/>
        <v>0</v>
      </c>
      <c r="M82">
        <f t="shared" si="35"/>
        <v>0</v>
      </c>
      <c r="N82">
        <f t="shared" si="35"/>
        <v>0</v>
      </c>
      <c r="O82">
        <f t="shared" si="35"/>
        <v>0</v>
      </c>
      <c r="P82">
        <f t="shared" si="35"/>
        <v>0</v>
      </c>
      <c r="Q82">
        <f t="shared" si="35"/>
        <v>0</v>
      </c>
      <c r="R82">
        <f t="shared" si="35"/>
        <v>0</v>
      </c>
      <c r="S82">
        <f t="shared" si="35"/>
        <v>0</v>
      </c>
      <c r="T82">
        <f t="shared" si="35"/>
        <v>0</v>
      </c>
      <c r="U82">
        <f t="shared" si="35"/>
        <v>0</v>
      </c>
      <c r="V82">
        <f t="shared" si="35"/>
        <v>0</v>
      </c>
      <c r="W82">
        <f t="shared" si="35"/>
        <v>0</v>
      </c>
      <c r="X82">
        <f t="shared" si="35"/>
        <v>0</v>
      </c>
      <c r="Y82">
        <f t="shared" si="35"/>
        <v>0</v>
      </c>
    </row>
    <row r="83" spans="1:25">
      <c r="A83" t="s">
        <v>10</v>
      </c>
      <c r="B83">
        <f t="shared" ref="B83:Y83" si="36">LOG(B50+1,2)</f>
        <v>0</v>
      </c>
      <c r="C83">
        <f t="shared" si="36"/>
        <v>0</v>
      </c>
      <c r="D83">
        <f t="shared" si="36"/>
        <v>0</v>
      </c>
      <c r="E83">
        <f t="shared" si="36"/>
        <v>0</v>
      </c>
      <c r="F83">
        <f t="shared" si="36"/>
        <v>0</v>
      </c>
      <c r="G83">
        <f t="shared" si="36"/>
        <v>0</v>
      </c>
      <c r="H83">
        <f t="shared" si="36"/>
        <v>2.4048763464380114</v>
      </c>
      <c r="I83">
        <f t="shared" si="36"/>
        <v>0</v>
      </c>
      <c r="J83">
        <f t="shared" si="36"/>
        <v>3.1180568924436343</v>
      </c>
      <c r="K83">
        <f t="shared" si="36"/>
        <v>3.681214169477371</v>
      </c>
      <c r="L83">
        <f t="shared" si="36"/>
        <v>1.2836950207917717</v>
      </c>
      <c r="M83">
        <f t="shared" si="36"/>
        <v>0</v>
      </c>
      <c r="N83">
        <f t="shared" si="36"/>
        <v>0</v>
      </c>
      <c r="O83">
        <f t="shared" si="36"/>
        <v>0</v>
      </c>
      <c r="P83">
        <f t="shared" si="36"/>
        <v>0</v>
      </c>
      <c r="Q83">
        <f t="shared" si="36"/>
        <v>0</v>
      </c>
      <c r="R83">
        <f t="shared" si="36"/>
        <v>0</v>
      </c>
      <c r="S83">
        <f t="shared" si="36"/>
        <v>0</v>
      </c>
      <c r="T83">
        <f t="shared" si="36"/>
        <v>0</v>
      </c>
      <c r="U83">
        <f t="shared" si="36"/>
        <v>0</v>
      </c>
      <c r="V83">
        <f t="shared" si="36"/>
        <v>0</v>
      </c>
      <c r="W83">
        <f t="shared" si="36"/>
        <v>0</v>
      </c>
      <c r="X83">
        <f t="shared" si="36"/>
        <v>0</v>
      </c>
      <c r="Y83">
        <f t="shared" si="36"/>
        <v>0</v>
      </c>
    </row>
    <row r="84" spans="1:25">
      <c r="A84" t="s">
        <v>11</v>
      </c>
      <c r="B84">
        <f t="shared" ref="B84:Y84" si="37">LOG(B51+1,2)</f>
        <v>3.3413959636507773</v>
      </c>
      <c r="C84">
        <f t="shared" si="37"/>
        <v>4.7474985229340962</v>
      </c>
      <c r="D84">
        <f t="shared" si="37"/>
        <v>5.0008318568957986</v>
      </c>
      <c r="E84">
        <f t="shared" si="37"/>
        <v>4.624196753349624</v>
      </c>
      <c r="F84">
        <f t="shared" si="37"/>
        <v>0</v>
      </c>
      <c r="G84">
        <f t="shared" si="37"/>
        <v>4.0435988298823125</v>
      </c>
      <c r="H84">
        <f t="shared" si="37"/>
        <v>4.7884033344375654</v>
      </c>
      <c r="I84">
        <f t="shared" si="37"/>
        <v>3.225712871991925</v>
      </c>
      <c r="J84">
        <f t="shared" si="37"/>
        <v>5.9392257520219456</v>
      </c>
      <c r="K84">
        <f t="shared" si="37"/>
        <v>6.6572005797188583</v>
      </c>
      <c r="L84">
        <f t="shared" si="37"/>
        <v>2.898358888332051</v>
      </c>
      <c r="M84">
        <f t="shared" si="37"/>
        <v>1.0782134755089274</v>
      </c>
      <c r="N84">
        <f t="shared" si="37"/>
        <v>2.7015695074260457</v>
      </c>
      <c r="O84">
        <f t="shared" si="37"/>
        <v>0.92088294993670516</v>
      </c>
      <c r="P84">
        <f t="shared" si="37"/>
        <v>1.9935679153138199</v>
      </c>
      <c r="Q84">
        <f t="shared" si="37"/>
        <v>0.12439797950417321</v>
      </c>
      <c r="R84">
        <f t="shared" si="37"/>
        <v>8.6071062032725809</v>
      </c>
      <c r="S84">
        <f t="shared" si="37"/>
        <v>0</v>
      </c>
      <c r="T84">
        <f t="shared" si="37"/>
        <v>0</v>
      </c>
      <c r="U84">
        <f t="shared" si="37"/>
        <v>0</v>
      </c>
      <c r="V84">
        <f t="shared" si="37"/>
        <v>0</v>
      </c>
      <c r="W84">
        <f t="shared" si="37"/>
        <v>0</v>
      </c>
      <c r="X84">
        <f t="shared" si="37"/>
        <v>0</v>
      </c>
      <c r="Y84">
        <f t="shared" si="37"/>
        <v>5.1740406317896364</v>
      </c>
    </row>
    <row r="85" spans="1:25">
      <c r="A85" t="s">
        <v>116</v>
      </c>
      <c r="B85">
        <f t="shared" ref="B85:Y85" si="38">LOG(B52+1,2)</f>
        <v>0</v>
      </c>
      <c r="C85">
        <f t="shared" si="38"/>
        <v>0</v>
      </c>
      <c r="D85">
        <f t="shared" si="38"/>
        <v>0</v>
      </c>
      <c r="E85">
        <f t="shared" si="38"/>
        <v>0</v>
      </c>
      <c r="F85">
        <f t="shared" si="38"/>
        <v>0</v>
      </c>
      <c r="G85">
        <f t="shared" si="38"/>
        <v>0</v>
      </c>
      <c r="H85">
        <f t="shared" si="38"/>
        <v>3.2618020915540358</v>
      </c>
      <c r="I85">
        <f t="shared" si="38"/>
        <v>5.252953721254908</v>
      </c>
      <c r="J85">
        <f t="shared" si="38"/>
        <v>0</v>
      </c>
      <c r="K85">
        <f t="shared" si="38"/>
        <v>0</v>
      </c>
      <c r="L85">
        <f t="shared" si="38"/>
        <v>0</v>
      </c>
      <c r="M85">
        <f t="shared" si="38"/>
        <v>0</v>
      </c>
      <c r="N85">
        <f t="shared" si="38"/>
        <v>0</v>
      </c>
      <c r="O85">
        <f t="shared" si="38"/>
        <v>0</v>
      </c>
      <c r="P85">
        <f t="shared" si="38"/>
        <v>0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0.80379271976876521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</row>
    <row r="86" spans="1:25">
      <c r="A86" t="s">
        <v>12</v>
      </c>
      <c r="B86">
        <f t="shared" ref="B86:Y86" si="39">LOG(B53+1,2)</f>
        <v>0</v>
      </c>
      <c r="C86">
        <f t="shared" si="39"/>
        <v>0</v>
      </c>
      <c r="D86">
        <f t="shared" si="39"/>
        <v>0</v>
      </c>
      <c r="E86">
        <f t="shared" si="39"/>
        <v>0</v>
      </c>
      <c r="F86">
        <f t="shared" si="39"/>
        <v>0</v>
      </c>
      <c r="G86">
        <f t="shared" si="39"/>
        <v>0</v>
      </c>
      <c r="H86">
        <f t="shared" si="39"/>
        <v>0</v>
      </c>
      <c r="I86">
        <f t="shared" si="39"/>
        <v>0</v>
      </c>
      <c r="J86">
        <f t="shared" si="39"/>
        <v>0</v>
      </c>
      <c r="K86">
        <f t="shared" si="39"/>
        <v>0</v>
      </c>
      <c r="L86">
        <f t="shared" si="39"/>
        <v>0</v>
      </c>
      <c r="M86">
        <f t="shared" si="39"/>
        <v>0</v>
      </c>
      <c r="N86">
        <f t="shared" si="39"/>
        <v>0</v>
      </c>
      <c r="O86">
        <f t="shared" si="39"/>
        <v>0</v>
      </c>
      <c r="P86">
        <f t="shared" si="39"/>
        <v>0</v>
      </c>
      <c r="Q86">
        <f t="shared" si="39"/>
        <v>0</v>
      </c>
      <c r="R86">
        <f t="shared" si="39"/>
        <v>0</v>
      </c>
      <c r="S86">
        <f t="shared" si="39"/>
        <v>0</v>
      </c>
      <c r="T86">
        <f t="shared" si="39"/>
        <v>0</v>
      </c>
      <c r="U86">
        <f t="shared" si="39"/>
        <v>0</v>
      </c>
      <c r="V86">
        <f t="shared" si="39"/>
        <v>0</v>
      </c>
      <c r="W86">
        <f t="shared" si="39"/>
        <v>0</v>
      </c>
      <c r="X86">
        <f t="shared" si="39"/>
        <v>0</v>
      </c>
      <c r="Y86">
        <f t="shared" si="39"/>
        <v>0</v>
      </c>
    </row>
    <row r="87" spans="1:25">
      <c r="A87" t="s">
        <v>13</v>
      </c>
      <c r="B87">
        <f t="shared" ref="B87:Y87" si="40">LOG(B54+1,2)</f>
        <v>0</v>
      </c>
      <c r="C87">
        <f t="shared" si="40"/>
        <v>0</v>
      </c>
      <c r="D87">
        <f t="shared" si="40"/>
        <v>0</v>
      </c>
      <c r="E87">
        <f t="shared" si="40"/>
        <v>0</v>
      </c>
      <c r="F87">
        <f t="shared" si="40"/>
        <v>0</v>
      </c>
      <c r="G87">
        <f t="shared" si="40"/>
        <v>0</v>
      </c>
      <c r="H87">
        <f t="shared" si="40"/>
        <v>0</v>
      </c>
      <c r="I87">
        <f t="shared" si="40"/>
        <v>0</v>
      </c>
      <c r="J87">
        <f t="shared" si="40"/>
        <v>0</v>
      </c>
      <c r="K87">
        <f t="shared" si="40"/>
        <v>0</v>
      </c>
      <c r="L87">
        <f t="shared" si="40"/>
        <v>0</v>
      </c>
      <c r="M87">
        <f t="shared" si="40"/>
        <v>0</v>
      </c>
      <c r="N87">
        <f t="shared" si="40"/>
        <v>0</v>
      </c>
      <c r="O87">
        <f t="shared" si="40"/>
        <v>0</v>
      </c>
      <c r="P87">
        <f t="shared" si="40"/>
        <v>0</v>
      </c>
      <c r="Q87">
        <f t="shared" si="40"/>
        <v>0</v>
      </c>
      <c r="R87">
        <f t="shared" si="40"/>
        <v>0</v>
      </c>
      <c r="S87">
        <f t="shared" si="40"/>
        <v>0</v>
      </c>
      <c r="T87">
        <f t="shared" si="40"/>
        <v>0</v>
      </c>
      <c r="U87">
        <f t="shared" si="40"/>
        <v>0</v>
      </c>
      <c r="V87">
        <f t="shared" si="40"/>
        <v>0</v>
      </c>
      <c r="W87">
        <f t="shared" si="40"/>
        <v>0</v>
      </c>
      <c r="X87">
        <f t="shared" si="40"/>
        <v>0</v>
      </c>
      <c r="Y87">
        <f t="shared" si="40"/>
        <v>0</v>
      </c>
    </row>
    <row r="88" spans="1:25">
      <c r="A88" s="12" t="s">
        <v>118</v>
      </c>
      <c r="B88">
        <f t="shared" ref="B88:Y88" si="41">LOG(B55+1,2)</f>
        <v>0</v>
      </c>
      <c r="C88">
        <f t="shared" si="41"/>
        <v>0</v>
      </c>
      <c r="D88">
        <f t="shared" si="41"/>
        <v>0</v>
      </c>
      <c r="E88">
        <f t="shared" si="41"/>
        <v>0</v>
      </c>
      <c r="F88">
        <f t="shared" si="41"/>
        <v>0</v>
      </c>
      <c r="G88">
        <f t="shared" si="41"/>
        <v>1.8406919546717813</v>
      </c>
      <c r="H88">
        <f t="shared" si="41"/>
        <v>0</v>
      </c>
      <c r="I88">
        <f t="shared" si="41"/>
        <v>0</v>
      </c>
      <c r="J88">
        <f t="shared" si="41"/>
        <v>0</v>
      </c>
      <c r="K88">
        <f t="shared" si="41"/>
        <v>0</v>
      </c>
      <c r="L88">
        <f t="shared" si="41"/>
        <v>0</v>
      </c>
      <c r="M88">
        <f t="shared" si="41"/>
        <v>0</v>
      </c>
      <c r="N88">
        <f t="shared" si="41"/>
        <v>0</v>
      </c>
      <c r="O88">
        <f t="shared" si="41"/>
        <v>0</v>
      </c>
      <c r="P88">
        <f t="shared" si="41"/>
        <v>0</v>
      </c>
      <c r="Q88">
        <f t="shared" si="41"/>
        <v>0</v>
      </c>
      <c r="R88">
        <f t="shared" si="41"/>
        <v>0</v>
      </c>
      <c r="S88">
        <f t="shared" si="41"/>
        <v>0.94377351204324444</v>
      </c>
      <c r="T88">
        <f t="shared" si="41"/>
        <v>0</v>
      </c>
      <c r="U88">
        <f t="shared" si="41"/>
        <v>0</v>
      </c>
      <c r="V88">
        <f t="shared" si="41"/>
        <v>0</v>
      </c>
      <c r="W88">
        <f t="shared" si="41"/>
        <v>0</v>
      </c>
      <c r="X88">
        <f t="shared" si="41"/>
        <v>0</v>
      </c>
      <c r="Y88">
        <f t="shared" si="41"/>
        <v>2.7098540374817595</v>
      </c>
    </row>
    <row r="89" spans="1:25">
      <c r="A89" s="14" t="s">
        <v>119</v>
      </c>
      <c r="B89">
        <f t="shared" ref="B89:Y89" si="42">LOG(B56+1,2)</f>
        <v>0</v>
      </c>
      <c r="C89">
        <f t="shared" si="42"/>
        <v>0</v>
      </c>
      <c r="D89">
        <f t="shared" si="42"/>
        <v>0</v>
      </c>
      <c r="E89">
        <f t="shared" si="42"/>
        <v>0</v>
      </c>
      <c r="F89">
        <f t="shared" si="42"/>
        <v>0</v>
      </c>
      <c r="G89">
        <f t="shared" si="42"/>
        <v>0</v>
      </c>
      <c r="H89">
        <f t="shared" si="42"/>
        <v>0</v>
      </c>
      <c r="I89">
        <f t="shared" si="42"/>
        <v>0</v>
      </c>
      <c r="J89">
        <f t="shared" si="42"/>
        <v>0</v>
      </c>
      <c r="K89">
        <f t="shared" si="42"/>
        <v>0</v>
      </c>
      <c r="L89">
        <f t="shared" si="42"/>
        <v>0</v>
      </c>
      <c r="M89">
        <f t="shared" si="42"/>
        <v>0</v>
      </c>
      <c r="N89">
        <f t="shared" si="42"/>
        <v>0</v>
      </c>
      <c r="O89">
        <f t="shared" si="42"/>
        <v>0</v>
      </c>
      <c r="P89">
        <f t="shared" si="42"/>
        <v>0</v>
      </c>
      <c r="Q89">
        <f t="shared" si="42"/>
        <v>0</v>
      </c>
      <c r="R89">
        <f t="shared" si="42"/>
        <v>0</v>
      </c>
      <c r="S89">
        <f t="shared" si="42"/>
        <v>0</v>
      </c>
      <c r="T89">
        <f t="shared" si="42"/>
        <v>5.940176912681026</v>
      </c>
      <c r="U89">
        <f t="shared" si="42"/>
        <v>0</v>
      </c>
      <c r="V89">
        <f t="shared" si="42"/>
        <v>0</v>
      </c>
      <c r="W89">
        <f t="shared" si="42"/>
        <v>0</v>
      </c>
      <c r="X89">
        <f t="shared" si="42"/>
        <v>0</v>
      </c>
      <c r="Y89">
        <f t="shared" si="42"/>
        <v>0</v>
      </c>
    </row>
    <row r="90" spans="1:25">
      <c r="A90" s="14" t="s">
        <v>14</v>
      </c>
      <c r="B90">
        <f t="shared" ref="B90:Y90" si="43">LOG(B57+1,2)</f>
        <v>0</v>
      </c>
      <c r="C90">
        <f t="shared" si="43"/>
        <v>0</v>
      </c>
      <c r="D90">
        <f t="shared" si="43"/>
        <v>0</v>
      </c>
      <c r="E90">
        <f t="shared" si="43"/>
        <v>0</v>
      </c>
      <c r="F90">
        <f t="shared" si="43"/>
        <v>0</v>
      </c>
      <c r="G90">
        <f t="shared" si="43"/>
        <v>0</v>
      </c>
      <c r="H90">
        <f t="shared" si="43"/>
        <v>0</v>
      </c>
      <c r="I90">
        <f t="shared" si="43"/>
        <v>0</v>
      </c>
      <c r="J90">
        <f t="shared" si="43"/>
        <v>0</v>
      </c>
      <c r="K90">
        <f t="shared" si="43"/>
        <v>0</v>
      </c>
      <c r="L90">
        <f t="shared" si="43"/>
        <v>0</v>
      </c>
      <c r="M90">
        <f t="shared" si="43"/>
        <v>0</v>
      </c>
      <c r="N90">
        <f t="shared" si="43"/>
        <v>0</v>
      </c>
      <c r="O90">
        <f t="shared" si="43"/>
        <v>0</v>
      </c>
      <c r="P90">
        <f t="shared" si="43"/>
        <v>0</v>
      </c>
      <c r="Q90">
        <f t="shared" si="43"/>
        <v>0</v>
      </c>
      <c r="R90">
        <f t="shared" si="43"/>
        <v>0</v>
      </c>
      <c r="S90">
        <f t="shared" si="43"/>
        <v>0</v>
      </c>
      <c r="T90">
        <f t="shared" si="43"/>
        <v>0</v>
      </c>
      <c r="U90">
        <f t="shared" si="43"/>
        <v>0</v>
      </c>
      <c r="V90">
        <f t="shared" si="43"/>
        <v>0</v>
      </c>
      <c r="W90">
        <f t="shared" si="43"/>
        <v>0</v>
      </c>
      <c r="X90">
        <f t="shared" si="43"/>
        <v>0</v>
      </c>
      <c r="Y90">
        <f t="shared" si="43"/>
        <v>0</v>
      </c>
    </row>
    <row r="91" spans="1:25">
      <c r="A91" s="14" t="s">
        <v>15</v>
      </c>
      <c r="B91">
        <f t="shared" ref="B91:Y91" si="44">LOG(B58+1,2)</f>
        <v>0</v>
      </c>
      <c r="C91">
        <f t="shared" si="44"/>
        <v>0</v>
      </c>
      <c r="D91">
        <f t="shared" si="44"/>
        <v>0</v>
      </c>
      <c r="E91">
        <f t="shared" si="44"/>
        <v>0</v>
      </c>
      <c r="F91">
        <f t="shared" si="44"/>
        <v>0</v>
      </c>
      <c r="G91">
        <f t="shared" si="44"/>
        <v>0</v>
      </c>
      <c r="H91">
        <f t="shared" si="44"/>
        <v>0</v>
      </c>
      <c r="I91">
        <f t="shared" si="44"/>
        <v>0</v>
      </c>
      <c r="J91">
        <f t="shared" si="44"/>
        <v>4.4496686141577531</v>
      </c>
      <c r="K91">
        <f t="shared" si="44"/>
        <v>0</v>
      </c>
      <c r="L91">
        <f t="shared" si="44"/>
        <v>0</v>
      </c>
      <c r="M91">
        <f t="shared" si="44"/>
        <v>0</v>
      </c>
      <c r="N91">
        <f t="shared" si="44"/>
        <v>0</v>
      </c>
      <c r="O91">
        <f t="shared" si="44"/>
        <v>0</v>
      </c>
      <c r="P91">
        <f t="shared" si="44"/>
        <v>0</v>
      </c>
      <c r="Q91">
        <f t="shared" si="44"/>
        <v>0</v>
      </c>
      <c r="R91">
        <f t="shared" si="44"/>
        <v>0</v>
      </c>
      <c r="S91">
        <f t="shared" si="44"/>
        <v>0</v>
      </c>
      <c r="T91">
        <f t="shared" si="44"/>
        <v>0</v>
      </c>
      <c r="U91">
        <f t="shared" si="44"/>
        <v>0</v>
      </c>
      <c r="V91">
        <f t="shared" si="44"/>
        <v>0</v>
      </c>
      <c r="W91">
        <f t="shared" si="44"/>
        <v>0</v>
      </c>
      <c r="X91">
        <f t="shared" si="44"/>
        <v>0</v>
      </c>
      <c r="Y91">
        <f t="shared" si="44"/>
        <v>0</v>
      </c>
    </row>
    <row r="92" spans="1:25">
      <c r="A92" s="14" t="s">
        <v>16</v>
      </c>
      <c r="B92">
        <f t="shared" ref="B92:Y92" si="45">LOG(B59+1,2)</f>
        <v>5.6410748028048543</v>
      </c>
      <c r="C92">
        <f t="shared" si="45"/>
        <v>0</v>
      </c>
      <c r="D92">
        <f t="shared" si="45"/>
        <v>0.27035275954329074</v>
      </c>
      <c r="E92">
        <f t="shared" si="45"/>
        <v>5.6803519826703468</v>
      </c>
      <c r="F92">
        <f t="shared" si="45"/>
        <v>0</v>
      </c>
      <c r="G92">
        <f t="shared" si="45"/>
        <v>0</v>
      </c>
      <c r="H92">
        <f t="shared" si="45"/>
        <v>3.2618020915540358</v>
      </c>
      <c r="I92">
        <f t="shared" si="45"/>
        <v>0</v>
      </c>
      <c r="J92">
        <f t="shared" si="45"/>
        <v>1.6757743041335558</v>
      </c>
      <c r="K92">
        <f t="shared" si="45"/>
        <v>0.28816058134778039</v>
      </c>
      <c r="L92">
        <f t="shared" si="45"/>
        <v>0</v>
      </c>
      <c r="M92">
        <f t="shared" si="45"/>
        <v>0</v>
      </c>
      <c r="N92">
        <f t="shared" si="45"/>
        <v>0</v>
      </c>
      <c r="O92">
        <f t="shared" si="45"/>
        <v>0</v>
      </c>
      <c r="P92">
        <f t="shared" si="45"/>
        <v>0</v>
      </c>
      <c r="Q92">
        <f t="shared" si="45"/>
        <v>0</v>
      </c>
      <c r="R92">
        <f t="shared" si="45"/>
        <v>0</v>
      </c>
      <c r="S92">
        <f t="shared" si="45"/>
        <v>0</v>
      </c>
      <c r="T92">
        <f t="shared" si="45"/>
        <v>0</v>
      </c>
      <c r="U92">
        <f t="shared" si="45"/>
        <v>0</v>
      </c>
      <c r="V92">
        <f t="shared" si="45"/>
        <v>0</v>
      </c>
      <c r="W92">
        <f t="shared" si="45"/>
        <v>0</v>
      </c>
      <c r="X92">
        <f t="shared" si="45"/>
        <v>0</v>
      </c>
      <c r="Y92">
        <f t="shared" si="45"/>
        <v>0</v>
      </c>
    </row>
    <row r="93" spans="1:25">
      <c r="A93" s="14" t="s">
        <v>17</v>
      </c>
      <c r="B93">
        <f t="shared" ref="B93:Y93" si="46">LOG(B60+1,2)</f>
        <v>0</v>
      </c>
      <c r="C93">
        <f t="shared" si="46"/>
        <v>0</v>
      </c>
      <c r="D93">
        <f t="shared" si="46"/>
        <v>4.3703601572678608</v>
      </c>
      <c r="E93">
        <f t="shared" si="46"/>
        <v>0</v>
      </c>
      <c r="F93">
        <f t="shared" si="46"/>
        <v>0</v>
      </c>
      <c r="G93">
        <f t="shared" si="46"/>
        <v>0</v>
      </c>
      <c r="H93">
        <f t="shared" si="46"/>
        <v>0</v>
      </c>
      <c r="I93">
        <f t="shared" si="46"/>
        <v>0</v>
      </c>
      <c r="J93">
        <f t="shared" si="46"/>
        <v>0</v>
      </c>
      <c r="K93">
        <f t="shared" si="46"/>
        <v>0</v>
      </c>
      <c r="L93">
        <f t="shared" si="46"/>
        <v>0</v>
      </c>
      <c r="M93">
        <f t="shared" si="46"/>
        <v>0</v>
      </c>
      <c r="N93">
        <f t="shared" si="46"/>
        <v>0</v>
      </c>
      <c r="O93">
        <f t="shared" si="46"/>
        <v>0</v>
      </c>
      <c r="P93">
        <f t="shared" si="46"/>
        <v>0</v>
      </c>
      <c r="Q93">
        <f t="shared" si="46"/>
        <v>0</v>
      </c>
      <c r="R93">
        <f t="shared" si="46"/>
        <v>0</v>
      </c>
      <c r="S93">
        <f t="shared" si="46"/>
        <v>0</v>
      </c>
      <c r="T93">
        <f t="shared" si="46"/>
        <v>0</v>
      </c>
      <c r="U93">
        <f t="shared" si="46"/>
        <v>0</v>
      </c>
      <c r="V93">
        <f t="shared" si="46"/>
        <v>0</v>
      </c>
      <c r="W93">
        <f t="shared" si="46"/>
        <v>0</v>
      </c>
      <c r="X93">
        <f t="shared" si="46"/>
        <v>0</v>
      </c>
      <c r="Y93">
        <f t="shared" si="46"/>
        <v>0</v>
      </c>
    </row>
    <row r="94" spans="1:25">
      <c r="A94" s="14" t="s">
        <v>18</v>
      </c>
      <c r="B94">
        <f t="shared" ref="B94:Y94" si="47">LOG(B61+1,2)</f>
        <v>8.9335790315019334</v>
      </c>
      <c r="C94">
        <f t="shared" si="47"/>
        <v>6.8210591912654879</v>
      </c>
      <c r="D94">
        <f t="shared" si="47"/>
        <v>7.3294164534583013</v>
      </c>
      <c r="E94">
        <f t="shared" si="47"/>
        <v>6.1696227192626898</v>
      </c>
      <c r="F94">
        <f t="shared" si="47"/>
        <v>0</v>
      </c>
      <c r="G94">
        <f t="shared" si="47"/>
        <v>2.3592142952372197</v>
      </c>
      <c r="H94">
        <f t="shared" si="47"/>
        <v>7.0586820228883722</v>
      </c>
      <c r="I94">
        <f t="shared" si="47"/>
        <v>6.4143223788019599</v>
      </c>
      <c r="J94">
        <f t="shared" si="47"/>
        <v>5.6860208485275541</v>
      </c>
      <c r="K94">
        <f t="shared" si="47"/>
        <v>5.2822779912597273</v>
      </c>
      <c r="L94">
        <f t="shared" si="47"/>
        <v>5.3884166542222474</v>
      </c>
      <c r="M94">
        <f t="shared" si="47"/>
        <v>5.2462070096443174</v>
      </c>
      <c r="N94">
        <f t="shared" si="47"/>
        <v>5.6854733342101751</v>
      </c>
      <c r="O94">
        <f t="shared" si="47"/>
        <v>5.2859110088927821</v>
      </c>
      <c r="P94">
        <f t="shared" si="47"/>
        <v>6.9989789358402401</v>
      </c>
      <c r="Q94">
        <f t="shared" si="47"/>
        <v>0.18279290944837398</v>
      </c>
      <c r="R94">
        <f t="shared" si="47"/>
        <v>7.8828710081546376</v>
      </c>
      <c r="S94">
        <f t="shared" si="47"/>
        <v>8.0493325901287616</v>
      </c>
      <c r="T94">
        <f t="shared" si="47"/>
        <v>6.6463933718429518</v>
      </c>
      <c r="U94">
        <f t="shared" si="47"/>
        <v>0</v>
      </c>
      <c r="V94">
        <f t="shared" si="47"/>
        <v>0</v>
      </c>
      <c r="W94">
        <f t="shared" si="47"/>
        <v>0</v>
      </c>
      <c r="X94">
        <f t="shared" si="47"/>
        <v>0</v>
      </c>
      <c r="Y94">
        <f t="shared" si="47"/>
        <v>0</v>
      </c>
    </row>
    <row r="95" spans="1:25">
      <c r="A95" s="14" t="s">
        <v>19</v>
      </c>
      <c r="B95">
        <f t="shared" ref="B95:Y95" si="48">LOG(B62+1,2)</f>
        <v>0</v>
      </c>
      <c r="C95">
        <f t="shared" si="48"/>
        <v>0</v>
      </c>
      <c r="D95">
        <f t="shared" si="48"/>
        <v>0</v>
      </c>
      <c r="E95">
        <f t="shared" si="48"/>
        <v>0</v>
      </c>
      <c r="F95">
        <f t="shared" si="48"/>
        <v>0</v>
      </c>
      <c r="G95">
        <f t="shared" si="48"/>
        <v>0</v>
      </c>
      <c r="H95">
        <f t="shared" si="48"/>
        <v>1.8389683113173698</v>
      </c>
      <c r="I95">
        <f t="shared" si="48"/>
        <v>0.63875901808438829</v>
      </c>
      <c r="J95">
        <f t="shared" si="48"/>
        <v>0</v>
      </c>
      <c r="K95">
        <f t="shared" si="48"/>
        <v>0</v>
      </c>
      <c r="L95">
        <f t="shared" si="48"/>
        <v>0</v>
      </c>
      <c r="M95">
        <f t="shared" si="48"/>
        <v>0</v>
      </c>
      <c r="N95">
        <f t="shared" si="48"/>
        <v>0</v>
      </c>
      <c r="O95">
        <f t="shared" si="48"/>
        <v>0</v>
      </c>
      <c r="P95">
        <f t="shared" si="48"/>
        <v>0</v>
      </c>
      <c r="Q95">
        <f t="shared" si="48"/>
        <v>0</v>
      </c>
      <c r="R95">
        <f t="shared" si="48"/>
        <v>0</v>
      </c>
      <c r="S95">
        <f t="shared" si="48"/>
        <v>0</v>
      </c>
      <c r="T95">
        <f t="shared" si="48"/>
        <v>0</v>
      </c>
      <c r="U95">
        <f t="shared" si="48"/>
        <v>0</v>
      </c>
      <c r="V95">
        <f t="shared" si="48"/>
        <v>0</v>
      </c>
      <c r="W95">
        <f t="shared" si="48"/>
        <v>0</v>
      </c>
      <c r="X95">
        <f t="shared" si="48"/>
        <v>0</v>
      </c>
      <c r="Y95">
        <f t="shared" si="48"/>
        <v>0</v>
      </c>
    </row>
    <row r="96" spans="1:25">
      <c r="A96" s="14" t="s">
        <v>122</v>
      </c>
      <c r="B96">
        <f t="shared" ref="B96:Y96" si="49">LOG(B63+1,2)</f>
        <v>0</v>
      </c>
      <c r="C96">
        <f t="shared" si="49"/>
        <v>0</v>
      </c>
      <c r="D96">
        <f t="shared" si="49"/>
        <v>0</v>
      </c>
      <c r="E96">
        <f t="shared" si="49"/>
        <v>0</v>
      </c>
      <c r="F96">
        <f t="shared" si="49"/>
        <v>0</v>
      </c>
      <c r="G96">
        <f t="shared" si="49"/>
        <v>0</v>
      </c>
      <c r="H96">
        <f t="shared" si="49"/>
        <v>0</v>
      </c>
      <c r="I96">
        <f t="shared" si="49"/>
        <v>0</v>
      </c>
      <c r="J96">
        <f t="shared" si="49"/>
        <v>0</v>
      </c>
      <c r="K96">
        <f t="shared" si="49"/>
        <v>0</v>
      </c>
      <c r="L96">
        <f t="shared" si="49"/>
        <v>0</v>
      </c>
      <c r="M96">
        <f t="shared" si="49"/>
        <v>0</v>
      </c>
      <c r="N96">
        <f t="shared" si="49"/>
        <v>0</v>
      </c>
      <c r="O96">
        <f t="shared" si="49"/>
        <v>0</v>
      </c>
      <c r="P96">
        <f t="shared" si="49"/>
        <v>0</v>
      </c>
      <c r="Q96">
        <f t="shared" si="49"/>
        <v>0</v>
      </c>
      <c r="R96">
        <f t="shared" si="49"/>
        <v>0</v>
      </c>
      <c r="S96">
        <f t="shared" si="49"/>
        <v>0</v>
      </c>
      <c r="T96">
        <f t="shared" si="49"/>
        <v>0</v>
      </c>
      <c r="U96">
        <f t="shared" si="49"/>
        <v>0</v>
      </c>
      <c r="V96">
        <f t="shared" si="49"/>
        <v>0</v>
      </c>
      <c r="W96">
        <f t="shared" si="49"/>
        <v>0</v>
      </c>
      <c r="X96">
        <f t="shared" si="49"/>
        <v>0</v>
      </c>
      <c r="Y96">
        <f t="shared" si="49"/>
        <v>0</v>
      </c>
    </row>
    <row r="97" spans="1:25">
      <c r="A97" s="14" t="s">
        <v>20</v>
      </c>
      <c r="B97">
        <f t="shared" ref="B97:Y97" si="50">LOG(B64+1,2)</f>
        <v>0</v>
      </c>
      <c r="C97">
        <f t="shared" si="50"/>
        <v>0</v>
      </c>
      <c r="D97">
        <f t="shared" si="50"/>
        <v>0</v>
      </c>
      <c r="E97">
        <f t="shared" si="50"/>
        <v>0</v>
      </c>
      <c r="F97">
        <f t="shared" si="50"/>
        <v>0</v>
      </c>
      <c r="G97">
        <f t="shared" si="50"/>
        <v>0</v>
      </c>
      <c r="H97">
        <f t="shared" si="50"/>
        <v>0</v>
      </c>
      <c r="I97">
        <f t="shared" si="50"/>
        <v>0</v>
      </c>
      <c r="J97">
        <f t="shared" si="50"/>
        <v>5.557442688952313</v>
      </c>
      <c r="K97">
        <f t="shared" si="50"/>
        <v>6.0051657774756588</v>
      </c>
      <c r="L97">
        <f t="shared" si="50"/>
        <v>0</v>
      </c>
      <c r="M97">
        <f t="shared" si="50"/>
        <v>0</v>
      </c>
      <c r="N97">
        <f t="shared" si="50"/>
        <v>3.5861863991887355</v>
      </c>
      <c r="O97">
        <f t="shared" si="50"/>
        <v>6.1186154045900141</v>
      </c>
      <c r="P97">
        <f t="shared" si="50"/>
        <v>7.8432038040173024</v>
      </c>
      <c r="Q97">
        <f t="shared" si="50"/>
        <v>0</v>
      </c>
      <c r="R97">
        <f t="shared" si="50"/>
        <v>0</v>
      </c>
      <c r="S97">
        <f t="shared" si="50"/>
        <v>0</v>
      </c>
      <c r="T97">
        <f t="shared" si="50"/>
        <v>0</v>
      </c>
      <c r="U97">
        <f t="shared" si="50"/>
        <v>0</v>
      </c>
      <c r="V97">
        <f t="shared" si="50"/>
        <v>0</v>
      </c>
      <c r="W97">
        <f t="shared" si="50"/>
        <v>0</v>
      </c>
      <c r="X97">
        <f t="shared" si="50"/>
        <v>0</v>
      </c>
      <c r="Y97">
        <f t="shared" si="50"/>
        <v>0</v>
      </c>
    </row>
    <row r="98" spans="1:25">
      <c r="A98" s="14" t="s">
        <v>115</v>
      </c>
      <c r="B98">
        <f t="shared" ref="B98:Y98" si="51">LOG(B65+1,2)</f>
        <v>0</v>
      </c>
      <c r="C98">
        <f t="shared" si="51"/>
        <v>0</v>
      </c>
      <c r="D98">
        <f t="shared" si="51"/>
        <v>0</v>
      </c>
      <c r="E98">
        <f t="shared" si="51"/>
        <v>0</v>
      </c>
      <c r="F98">
        <f t="shared" si="51"/>
        <v>0</v>
      </c>
      <c r="G98">
        <f t="shared" si="51"/>
        <v>0</v>
      </c>
      <c r="H98">
        <f t="shared" si="51"/>
        <v>0</v>
      </c>
      <c r="I98">
        <f t="shared" si="51"/>
        <v>0</v>
      </c>
      <c r="J98">
        <f t="shared" si="51"/>
        <v>0</v>
      </c>
      <c r="K98">
        <f t="shared" si="51"/>
        <v>0</v>
      </c>
      <c r="L98">
        <f t="shared" si="51"/>
        <v>0</v>
      </c>
      <c r="M98">
        <f t="shared" si="51"/>
        <v>0</v>
      </c>
      <c r="N98">
        <f t="shared" si="51"/>
        <v>0</v>
      </c>
      <c r="O98">
        <f t="shared" si="51"/>
        <v>0</v>
      </c>
      <c r="P98">
        <f t="shared" si="51"/>
        <v>0</v>
      </c>
      <c r="Q98">
        <f t="shared" si="51"/>
        <v>0</v>
      </c>
      <c r="R98">
        <f t="shared" si="51"/>
        <v>6.6168266476894413</v>
      </c>
      <c r="S98">
        <f t="shared" si="51"/>
        <v>5.3309526705432395</v>
      </c>
      <c r="T98">
        <f t="shared" si="51"/>
        <v>0</v>
      </c>
      <c r="U98">
        <f t="shared" si="51"/>
        <v>0</v>
      </c>
      <c r="V98">
        <f t="shared" si="51"/>
        <v>0</v>
      </c>
      <c r="W98">
        <f t="shared" si="51"/>
        <v>0</v>
      </c>
      <c r="X98">
        <f t="shared" si="51"/>
        <v>0</v>
      </c>
      <c r="Y98">
        <f t="shared" si="51"/>
        <v>0</v>
      </c>
    </row>
    <row r="99" spans="1:25">
      <c r="A99" s="14" t="s">
        <v>117</v>
      </c>
      <c r="B99">
        <f t="shared" ref="B99:Y99" si="52">LOG(B66+1,2)</f>
        <v>0</v>
      </c>
      <c r="C99">
        <f t="shared" si="52"/>
        <v>0</v>
      </c>
      <c r="D99">
        <f t="shared" si="52"/>
        <v>0</v>
      </c>
      <c r="E99">
        <f t="shared" si="52"/>
        <v>0</v>
      </c>
      <c r="F99">
        <f t="shared" si="52"/>
        <v>0</v>
      </c>
      <c r="G99">
        <f t="shared" si="52"/>
        <v>0</v>
      </c>
      <c r="H99">
        <f t="shared" si="52"/>
        <v>0</v>
      </c>
      <c r="I99">
        <f t="shared" si="52"/>
        <v>0</v>
      </c>
      <c r="J99">
        <f t="shared" si="52"/>
        <v>0</v>
      </c>
      <c r="K99">
        <f t="shared" si="52"/>
        <v>0</v>
      </c>
      <c r="L99">
        <f t="shared" si="52"/>
        <v>0</v>
      </c>
      <c r="M99">
        <f t="shared" si="52"/>
        <v>0</v>
      </c>
      <c r="N99">
        <f t="shared" si="52"/>
        <v>0</v>
      </c>
      <c r="O99">
        <f t="shared" si="52"/>
        <v>0</v>
      </c>
      <c r="P99">
        <f t="shared" si="52"/>
        <v>0</v>
      </c>
      <c r="Q99">
        <f t="shared" si="52"/>
        <v>0</v>
      </c>
      <c r="R99">
        <f t="shared" si="52"/>
        <v>2.213611123782651</v>
      </c>
      <c r="S99">
        <f t="shared" si="52"/>
        <v>0</v>
      </c>
      <c r="T99">
        <f t="shared" si="52"/>
        <v>0</v>
      </c>
      <c r="U99">
        <f t="shared" si="52"/>
        <v>0</v>
      </c>
      <c r="V99">
        <f t="shared" si="52"/>
        <v>0</v>
      </c>
      <c r="W99">
        <f t="shared" si="52"/>
        <v>0</v>
      </c>
      <c r="X99">
        <f t="shared" si="52"/>
        <v>0</v>
      </c>
      <c r="Y99">
        <f t="shared" si="52"/>
        <v>0</v>
      </c>
    </row>
    <row r="100" spans="1:25">
      <c r="A100" s="14" t="s">
        <v>21</v>
      </c>
      <c r="B100">
        <f t="shared" ref="B100:Y100" si="53">LOG(B67+1,2)</f>
        <v>5.4810410560487224</v>
      </c>
      <c r="C100">
        <f t="shared" si="53"/>
        <v>0</v>
      </c>
      <c r="D100">
        <f t="shared" si="53"/>
        <v>0</v>
      </c>
      <c r="E100">
        <f t="shared" si="53"/>
        <v>0</v>
      </c>
      <c r="F100">
        <f t="shared" si="53"/>
        <v>0</v>
      </c>
      <c r="G100">
        <f t="shared" si="53"/>
        <v>0</v>
      </c>
      <c r="H100">
        <f t="shared" si="53"/>
        <v>1.4427368918527732</v>
      </c>
      <c r="I100">
        <f t="shared" si="53"/>
        <v>0</v>
      </c>
      <c r="J100">
        <f t="shared" si="53"/>
        <v>0</v>
      </c>
      <c r="K100">
        <f t="shared" si="53"/>
        <v>0</v>
      </c>
      <c r="L100">
        <f t="shared" si="53"/>
        <v>0</v>
      </c>
      <c r="M100">
        <f t="shared" si="53"/>
        <v>0</v>
      </c>
      <c r="N100">
        <f t="shared" si="53"/>
        <v>0</v>
      </c>
      <c r="O100">
        <f t="shared" si="53"/>
        <v>0</v>
      </c>
      <c r="P100">
        <f t="shared" si="53"/>
        <v>0</v>
      </c>
      <c r="Q100">
        <f t="shared" si="53"/>
        <v>0</v>
      </c>
      <c r="R100">
        <f t="shared" si="53"/>
        <v>0</v>
      </c>
      <c r="S100">
        <f t="shared" si="53"/>
        <v>0</v>
      </c>
      <c r="T100">
        <f t="shared" si="53"/>
        <v>0</v>
      </c>
      <c r="U100">
        <f t="shared" si="53"/>
        <v>0</v>
      </c>
      <c r="V100">
        <f t="shared" si="53"/>
        <v>0</v>
      </c>
      <c r="W100">
        <f t="shared" si="53"/>
        <v>0</v>
      </c>
      <c r="X100">
        <f t="shared" si="53"/>
        <v>0</v>
      </c>
      <c r="Y100">
        <f t="shared" si="53"/>
        <v>0</v>
      </c>
    </row>
    <row r="101" spans="1:25">
      <c r="A101" s="14" t="s">
        <v>22</v>
      </c>
      <c r="B101">
        <f t="shared" ref="B101:Y101" si="54">LOG(B68+1,2)</f>
        <v>0</v>
      </c>
      <c r="C101">
        <f t="shared" si="54"/>
        <v>0</v>
      </c>
      <c r="D101">
        <f t="shared" si="54"/>
        <v>3.575729000202656</v>
      </c>
      <c r="E101">
        <f t="shared" si="54"/>
        <v>5.5946463920357514</v>
      </c>
      <c r="F101">
        <f t="shared" si="54"/>
        <v>0</v>
      </c>
      <c r="G101">
        <f t="shared" si="54"/>
        <v>0</v>
      </c>
      <c r="H101">
        <f t="shared" si="54"/>
        <v>0</v>
      </c>
      <c r="I101">
        <f t="shared" si="54"/>
        <v>0</v>
      </c>
      <c r="J101">
        <f t="shared" si="54"/>
        <v>0</v>
      </c>
      <c r="K101">
        <f t="shared" si="54"/>
        <v>0</v>
      </c>
      <c r="L101">
        <f t="shared" si="54"/>
        <v>0</v>
      </c>
      <c r="M101">
        <f t="shared" si="54"/>
        <v>0</v>
      </c>
      <c r="N101">
        <f t="shared" si="54"/>
        <v>0</v>
      </c>
      <c r="O101">
        <f t="shared" si="54"/>
        <v>0</v>
      </c>
      <c r="P101">
        <f t="shared" si="54"/>
        <v>0</v>
      </c>
      <c r="Q101">
        <f t="shared" si="54"/>
        <v>0</v>
      </c>
      <c r="R101">
        <f t="shared" si="54"/>
        <v>0</v>
      </c>
      <c r="S101">
        <f t="shared" si="54"/>
        <v>0</v>
      </c>
      <c r="T101">
        <f t="shared" si="54"/>
        <v>0</v>
      </c>
      <c r="U101">
        <f t="shared" si="54"/>
        <v>0</v>
      </c>
      <c r="V101">
        <f t="shared" si="54"/>
        <v>0</v>
      </c>
      <c r="W101">
        <f t="shared" si="54"/>
        <v>0</v>
      </c>
      <c r="X101">
        <f t="shared" si="54"/>
        <v>0</v>
      </c>
      <c r="Y101">
        <f t="shared" si="54"/>
        <v>0</v>
      </c>
    </row>
    <row r="102" spans="1:25">
      <c r="A102" s="14" t="s">
        <v>23</v>
      </c>
      <c r="B102">
        <f t="shared" ref="B102:Y102" si="55">LOG(B69+1,2)</f>
        <v>13.193619407519058</v>
      </c>
      <c r="C102">
        <f t="shared" si="55"/>
        <v>13.265296760909438</v>
      </c>
      <c r="D102">
        <f t="shared" si="55"/>
        <v>13.255520877082855</v>
      </c>
      <c r="E102">
        <f t="shared" si="55"/>
        <v>13.259853460118105</v>
      </c>
      <c r="F102">
        <f t="shared" si="55"/>
        <v>13.287856641840541</v>
      </c>
      <c r="G102">
        <f t="shared" si="55"/>
        <v>13.281975009278854</v>
      </c>
      <c r="H102">
        <f t="shared" si="55"/>
        <v>13.26058126101274</v>
      </c>
      <c r="I102">
        <f t="shared" si="55"/>
        <v>13.26893149683861</v>
      </c>
      <c r="J102">
        <f t="shared" si="55"/>
        <v>13.259398023554608</v>
      </c>
      <c r="K102">
        <f t="shared" si="55"/>
        <v>13.256715014931316</v>
      </c>
      <c r="L102">
        <f t="shared" si="55"/>
        <v>13.272146627597021</v>
      </c>
      <c r="M102">
        <f t="shared" si="55"/>
        <v>13.275599757137183</v>
      </c>
      <c r="N102">
        <f t="shared" si="55"/>
        <v>13.277495739032616</v>
      </c>
      <c r="O102">
        <f t="shared" si="55"/>
        <v>13.271325577718297</v>
      </c>
      <c r="P102">
        <f t="shared" si="55"/>
        <v>15.01042925351169</v>
      </c>
      <c r="Q102">
        <f t="shared" si="55"/>
        <v>13.287817669605523</v>
      </c>
      <c r="R102">
        <f t="shared" si="55"/>
        <v>13.179268006346078</v>
      </c>
      <c r="S102">
        <f t="shared" si="55"/>
        <v>13.24327654520801</v>
      </c>
      <c r="T102">
        <f t="shared" si="55"/>
        <v>13.264541982123683</v>
      </c>
      <c r="U102">
        <f t="shared" si="55"/>
        <v>13.287856641840545</v>
      </c>
      <c r="V102">
        <f t="shared" si="55"/>
        <v>13.287856641840541</v>
      </c>
      <c r="W102">
        <f t="shared" si="55"/>
        <v>13.287856641840541</v>
      </c>
      <c r="X102">
        <f t="shared" si="55"/>
        <v>13.287856641840541</v>
      </c>
      <c r="Y102">
        <f t="shared" si="55"/>
        <v>13.281981389507349</v>
      </c>
    </row>
    <row r="103" spans="1:25">
      <c r="A103" s="14"/>
    </row>
    <row r="104" spans="1:25">
      <c r="A104" s="14" t="s">
        <v>27</v>
      </c>
      <c r="B104" s="12"/>
      <c r="C104" s="12"/>
    </row>
    <row r="105" spans="1:25">
      <c r="A105" t="s">
        <v>4</v>
      </c>
      <c r="B105">
        <v>0</v>
      </c>
      <c r="C105">
        <v>0.38936651297079039</v>
      </c>
    </row>
    <row r="106" spans="1:25">
      <c r="A106" s="3" t="s">
        <v>116</v>
      </c>
      <c r="B106">
        <v>0.80379271976876521</v>
      </c>
      <c r="C106">
        <v>0</v>
      </c>
    </row>
    <row r="107" spans="1:25">
      <c r="A107" s="12" t="s">
        <v>118</v>
      </c>
      <c r="B107">
        <v>0</v>
      </c>
      <c r="C107">
        <v>0.94377351204324444</v>
      </c>
    </row>
    <row r="108" spans="1:25">
      <c r="A108" s="3" t="s">
        <v>10</v>
      </c>
      <c r="B108">
        <v>1.2836950207917717</v>
      </c>
      <c r="C108">
        <v>0</v>
      </c>
    </row>
    <row r="109" spans="1:25">
      <c r="A109" s="3" t="s">
        <v>4</v>
      </c>
      <c r="B109">
        <v>1.4427368918527732</v>
      </c>
      <c r="C109">
        <v>0</v>
      </c>
    </row>
    <row r="110" spans="1:25">
      <c r="A110" s="10" t="s">
        <v>21</v>
      </c>
      <c r="B110">
        <v>1.4427368918527732</v>
      </c>
      <c r="C110">
        <v>0</v>
      </c>
    </row>
    <row r="111" spans="1:25">
      <c r="A111" t="s">
        <v>4</v>
      </c>
      <c r="B111">
        <v>1.5033643766270541</v>
      </c>
      <c r="C111">
        <v>0</v>
      </c>
    </row>
    <row r="112" spans="1:25">
      <c r="A112" t="s">
        <v>6</v>
      </c>
      <c r="B112">
        <v>1.6757743041335558</v>
      </c>
      <c r="C112">
        <v>0</v>
      </c>
    </row>
    <row r="113" spans="1:3">
      <c r="A113" s="12" t="s">
        <v>118</v>
      </c>
      <c r="B113">
        <v>0</v>
      </c>
      <c r="C113">
        <v>1.8406919546717813</v>
      </c>
    </row>
    <row r="114" spans="1:3">
      <c r="A114" t="s">
        <v>6</v>
      </c>
      <c r="B114">
        <v>1.9078697974312249</v>
      </c>
      <c r="C114">
        <v>0</v>
      </c>
    </row>
    <row r="115" spans="1:3">
      <c r="A115" s="14" t="s">
        <v>16</v>
      </c>
      <c r="B115">
        <v>1.6757743041335558</v>
      </c>
      <c r="C115">
        <v>0.28816058134778039</v>
      </c>
    </row>
    <row r="116" spans="1:3">
      <c r="A116" s="3" t="s">
        <v>11</v>
      </c>
      <c r="B116">
        <v>1.9935679153138199</v>
      </c>
      <c r="C116">
        <v>0.12439797950417321</v>
      </c>
    </row>
    <row r="117" spans="1:3">
      <c r="A117" s="14" t="s">
        <v>117</v>
      </c>
      <c r="B117">
        <v>2.213611123782651</v>
      </c>
      <c r="C117">
        <v>0</v>
      </c>
    </row>
    <row r="118" spans="1:3">
      <c r="A118" s="14" t="s">
        <v>18</v>
      </c>
      <c r="B118">
        <v>0</v>
      </c>
      <c r="C118">
        <v>2.3592142952372197</v>
      </c>
    </row>
    <row r="119" spans="1:3">
      <c r="A119" s="3" t="s">
        <v>10</v>
      </c>
      <c r="B119">
        <v>2.4048763464380114</v>
      </c>
      <c r="C119">
        <v>0</v>
      </c>
    </row>
    <row r="120" spans="1:3">
      <c r="A120" s="10" t="s">
        <v>19</v>
      </c>
      <c r="B120">
        <v>1.8389683113173698</v>
      </c>
      <c r="C120">
        <v>0.63875901808438829</v>
      </c>
    </row>
    <row r="121" spans="1:3">
      <c r="A121" s="10" t="s">
        <v>118</v>
      </c>
      <c r="B121">
        <v>0</v>
      </c>
      <c r="C121">
        <v>2.7098540374817595</v>
      </c>
    </row>
    <row r="122" spans="1:3">
      <c r="A122" t="s">
        <v>5</v>
      </c>
      <c r="B122">
        <v>0</v>
      </c>
      <c r="C122">
        <v>2.8052547490805329</v>
      </c>
    </row>
    <row r="123" spans="1:3">
      <c r="A123" t="s">
        <v>1</v>
      </c>
      <c r="B123">
        <v>0</v>
      </c>
      <c r="C123">
        <v>2.9166053211881833</v>
      </c>
    </row>
    <row r="124" spans="1:3">
      <c r="A124" t="s">
        <v>4</v>
      </c>
      <c r="B124">
        <v>2.6976113815120066</v>
      </c>
      <c r="C124">
        <v>0.52823607365737335</v>
      </c>
    </row>
    <row r="125" spans="1:3">
      <c r="A125" s="10" t="s">
        <v>16</v>
      </c>
      <c r="B125">
        <v>3.2618020915540358</v>
      </c>
      <c r="C125">
        <v>0</v>
      </c>
    </row>
    <row r="126" spans="1:3">
      <c r="A126" t="s">
        <v>11</v>
      </c>
      <c r="B126">
        <v>2.7015695074260457</v>
      </c>
      <c r="C126">
        <v>0.92088294993670516</v>
      </c>
    </row>
    <row r="127" spans="1:3">
      <c r="A127" t="s">
        <v>7</v>
      </c>
      <c r="B127">
        <v>0</v>
      </c>
      <c r="C127">
        <v>3.7209547802212848</v>
      </c>
    </row>
    <row r="128" spans="1:3">
      <c r="A128" s="3" t="s">
        <v>11</v>
      </c>
      <c r="B128">
        <v>2.898358888332051</v>
      </c>
      <c r="C128">
        <v>1.0782134755089274</v>
      </c>
    </row>
    <row r="129" spans="1:3">
      <c r="A129" t="s">
        <v>11</v>
      </c>
      <c r="B129">
        <v>0</v>
      </c>
      <c r="C129">
        <v>4.0435988298823125</v>
      </c>
    </row>
    <row r="130" spans="1:3">
      <c r="A130" s="10" t="s">
        <v>17</v>
      </c>
      <c r="B130">
        <v>4.3703601572678608</v>
      </c>
      <c r="C130">
        <v>0</v>
      </c>
    </row>
    <row r="131" spans="1:3">
      <c r="A131" s="14" t="s">
        <v>15</v>
      </c>
      <c r="B131">
        <v>4.4496686141577531</v>
      </c>
      <c r="C131">
        <v>0</v>
      </c>
    </row>
    <row r="132" spans="1:3">
      <c r="A132" s="3" t="s">
        <v>1</v>
      </c>
      <c r="B132">
        <v>4.5153536705503416</v>
      </c>
      <c r="C132">
        <v>0</v>
      </c>
    </row>
    <row r="133" spans="1:3">
      <c r="A133" t="s">
        <v>6</v>
      </c>
      <c r="B133">
        <v>4.9142835751496783</v>
      </c>
      <c r="C133">
        <v>0</v>
      </c>
    </row>
    <row r="134" spans="1:3">
      <c r="A134" s="3" t="s">
        <v>11</v>
      </c>
      <c r="B134">
        <v>0</v>
      </c>
      <c r="C134">
        <v>5.1740406317896364</v>
      </c>
    </row>
    <row r="135" spans="1:3">
      <c r="A135" s="14" t="s">
        <v>21</v>
      </c>
      <c r="B135">
        <v>5.4810410560487224</v>
      </c>
      <c r="C135">
        <v>0</v>
      </c>
    </row>
    <row r="136" spans="1:3">
      <c r="A136" s="14" t="s">
        <v>16</v>
      </c>
      <c r="B136">
        <v>5.6410748028048543</v>
      </c>
      <c r="C136">
        <v>0</v>
      </c>
    </row>
    <row r="137" spans="1:3">
      <c r="A137" s="10" t="s">
        <v>119</v>
      </c>
      <c r="B137">
        <v>5.940176912681026</v>
      </c>
      <c r="C137">
        <v>0</v>
      </c>
    </row>
    <row r="138" spans="1:3">
      <c r="A138" s="10" t="s">
        <v>16</v>
      </c>
      <c r="B138">
        <v>0.27035275954329074</v>
      </c>
      <c r="C138">
        <v>5.6803519826703468</v>
      </c>
    </row>
    <row r="139" spans="1:3">
      <c r="A139" s="10" t="s">
        <v>18</v>
      </c>
      <c r="B139">
        <v>6.6463933718429518</v>
      </c>
      <c r="C139">
        <v>0</v>
      </c>
    </row>
    <row r="140" spans="1:3">
      <c r="A140" t="s">
        <v>10</v>
      </c>
      <c r="B140">
        <v>3.1180568924436343</v>
      </c>
      <c r="C140">
        <v>3.681214169477371</v>
      </c>
    </row>
    <row r="141" spans="1:3">
      <c r="A141" s="10" t="s">
        <v>18</v>
      </c>
      <c r="B141">
        <v>6.9989789358402401</v>
      </c>
      <c r="C141">
        <v>0.18279290944837398</v>
      </c>
    </row>
    <row r="142" spans="1:3">
      <c r="A142" s="10" t="s">
        <v>20</v>
      </c>
      <c r="B142">
        <v>7.8432038040173024</v>
      </c>
      <c r="C142">
        <v>0</v>
      </c>
    </row>
    <row r="143" spans="1:3">
      <c r="A143" s="3" t="s">
        <v>11</v>
      </c>
      <c r="B143">
        <v>4.7884033344375654</v>
      </c>
      <c r="C143">
        <v>3.225712871991925</v>
      </c>
    </row>
    <row r="144" spans="1:3">
      <c r="A144" t="s">
        <v>9</v>
      </c>
      <c r="B144">
        <v>3.8648727785849464</v>
      </c>
      <c r="C144">
        <v>4.1891429169864525</v>
      </c>
    </row>
    <row r="145" spans="1:3">
      <c r="A145" t="s">
        <v>11</v>
      </c>
      <c r="B145">
        <v>3.3413959636507773</v>
      </c>
      <c r="C145">
        <v>4.7474985229340962</v>
      </c>
    </row>
    <row r="146" spans="1:3">
      <c r="A146" s="3" t="s">
        <v>116</v>
      </c>
      <c r="B146">
        <v>3.2618020915540358</v>
      </c>
      <c r="C146">
        <v>5.252953721254908</v>
      </c>
    </row>
    <row r="147" spans="1:3">
      <c r="A147" t="s">
        <v>11</v>
      </c>
      <c r="B147">
        <v>8.6071062032725809</v>
      </c>
      <c r="C147">
        <v>0</v>
      </c>
    </row>
    <row r="148" spans="1:3">
      <c r="A148" s="3" t="s">
        <v>6</v>
      </c>
      <c r="B148">
        <v>4.7062986322483011</v>
      </c>
      <c r="C148">
        <v>4.01284532480088</v>
      </c>
    </row>
    <row r="149" spans="1:3">
      <c r="A149" s="10" t="s">
        <v>22</v>
      </c>
      <c r="B149">
        <v>3.575729000202656</v>
      </c>
      <c r="C149">
        <v>5.5946463920357514</v>
      </c>
    </row>
    <row r="150" spans="1:3">
      <c r="A150" s="3" t="s">
        <v>11</v>
      </c>
      <c r="B150">
        <v>5.0008318568957986</v>
      </c>
      <c r="C150">
        <v>4.624196753349624</v>
      </c>
    </row>
    <row r="151" spans="1:3">
      <c r="A151" s="14" t="s">
        <v>20</v>
      </c>
      <c r="B151">
        <v>3.5861863991887355</v>
      </c>
      <c r="C151">
        <v>6.1186154045900141</v>
      </c>
    </row>
    <row r="152" spans="1:3">
      <c r="A152" s="3" t="s">
        <v>4</v>
      </c>
      <c r="B152">
        <v>5.1469327700415342</v>
      </c>
      <c r="C152">
        <v>5.0178155029696372</v>
      </c>
    </row>
    <row r="153" spans="1:3">
      <c r="A153" s="10" t="s">
        <v>18</v>
      </c>
      <c r="B153">
        <v>5.3884166542222474</v>
      </c>
      <c r="C153">
        <v>5.2462070096443174</v>
      </c>
    </row>
    <row r="154" spans="1:3">
      <c r="A154" s="14" t="s">
        <v>18</v>
      </c>
      <c r="B154">
        <v>5.6860208485275541</v>
      </c>
      <c r="C154">
        <v>5.2822779912597273</v>
      </c>
    </row>
    <row r="155" spans="1:3">
      <c r="A155" s="14" t="s">
        <v>18</v>
      </c>
      <c r="B155">
        <v>5.6854733342101751</v>
      </c>
      <c r="C155">
        <v>5.2859110088927821</v>
      </c>
    </row>
    <row r="156" spans="1:3">
      <c r="A156" s="14" t="s">
        <v>20</v>
      </c>
      <c r="B156">
        <v>5.557442688952313</v>
      </c>
      <c r="C156">
        <v>6.0051657774756588</v>
      </c>
    </row>
    <row r="157" spans="1:3">
      <c r="A157" s="14" t="s">
        <v>115</v>
      </c>
      <c r="B157">
        <v>6.6168266476894413</v>
      </c>
      <c r="C157">
        <v>5.3309526705432395</v>
      </c>
    </row>
    <row r="158" spans="1:3">
      <c r="A158" t="s">
        <v>11</v>
      </c>
      <c r="B158">
        <v>5.9392257520219456</v>
      </c>
      <c r="C158">
        <v>6.6572005797188583</v>
      </c>
    </row>
    <row r="159" spans="1:3">
      <c r="A159" s="10" t="s">
        <v>18</v>
      </c>
      <c r="B159">
        <v>7.0586820228883722</v>
      </c>
      <c r="C159">
        <v>6.4143223788019599</v>
      </c>
    </row>
    <row r="160" spans="1:3">
      <c r="A160" s="10" t="s">
        <v>18</v>
      </c>
      <c r="B160">
        <v>7.3294164534583013</v>
      </c>
      <c r="C160">
        <v>6.1696227192626898</v>
      </c>
    </row>
    <row r="161" spans="1:3">
      <c r="A161" s="14" t="s">
        <v>18</v>
      </c>
      <c r="B161">
        <v>8.9335790315019334</v>
      </c>
      <c r="C161">
        <v>6.8210591912654879</v>
      </c>
    </row>
    <row r="162" spans="1:3">
      <c r="A162" s="14" t="s">
        <v>18</v>
      </c>
      <c r="B162">
        <v>7.8828710081546376</v>
      </c>
      <c r="C162">
        <v>8.0493325901287616</v>
      </c>
    </row>
    <row r="163" spans="1:3">
      <c r="A163" s="14" t="s">
        <v>23</v>
      </c>
      <c r="B163">
        <v>13.179268006346078</v>
      </c>
      <c r="C163">
        <v>13.24327654520801</v>
      </c>
    </row>
    <row r="164" spans="1:3">
      <c r="A164" s="14" t="s">
        <v>23</v>
      </c>
      <c r="B164">
        <v>13.193619407519058</v>
      </c>
      <c r="C164">
        <v>13.265296760909438</v>
      </c>
    </row>
    <row r="165" spans="1:3">
      <c r="A165" s="10" t="s">
        <v>23</v>
      </c>
      <c r="B165">
        <v>13.255520877082855</v>
      </c>
      <c r="C165">
        <v>13.259853460118105</v>
      </c>
    </row>
    <row r="166" spans="1:3">
      <c r="A166" s="14" t="s">
        <v>23</v>
      </c>
      <c r="B166">
        <v>13.259398023554608</v>
      </c>
      <c r="C166">
        <v>13.256715014931316</v>
      </c>
    </row>
    <row r="167" spans="1:3">
      <c r="A167" s="10" t="s">
        <v>23</v>
      </c>
      <c r="B167">
        <v>13.26058126101274</v>
      </c>
      <c r="C167">
        <v>13.26893149683861</v>
      </c>
    </row>
    <row r="168" spans="1:3">
      <c r="A168" s="10" t="s">
        <v>23</v>
      </c>
      <c r="B168">
        <v>13.272146627597021</v>
      </c>
      <c r="C168">
        <v>13.275599757137183</v>
      </c>
    </row>
    <row r="169" spans="1:3">
      <c r="A169" s="14" t="s">
        <v>23</v>
      </c>
      <c r="B169">
        <v>13.277495739032616</v>
      </c>
      <c r="C169">
        <v>13.271325577718297</v>
      </c>
    </row>
    <row r="170" spans="1:3">
      <c r="A170" s="10" t="s">
        <v>23</v>
      </c>
      <c r="B170">
        <v>13.264541982123683</v>
      </c>
      <c r="C170">
        <v>13.287856641840545</v>
      </c>
    </row>
    <row r="171" spans="1:3">
      <c r="A171" s="14" t="s">
        <v>23</v>
      </c>
      <c r="B171">
        <v>13.287856641840541</v>
      </c>
      <c r="C171">
        <v>13.281975009278854</v>
      </c>
    </row>
    <row r="172" spans="1:3">
      <c r="A172" s="10" t="s">
        <v>23</v>
      </c>
      <c r="B172">
        <v>13.287856641840541</v>
      </c>
      <c r="C172">
        <v>13.281981389507349</v>
      </c>
    </row>
    <row r="173" spans="1:3">
      <c r="A173" s="14" t="s">
        <v>23</v>
      </c>
      <c r="B173">
        <v>13.287856641840541</v>
      </c>
      <c r="C173">
        <v>13.287856641840541</v>
      </c>
    </row>
    <row r="174" spans="1:3">
      <c r="A174" s="10" t="s">
        <v>23</v>
      </c>
      <c r="B174">
        <v>15.01042925351169</v>
      </c>
      <c r="C174">
        <v>13.287817669605523</v>
      </c>
    </row>
  </sheetData>
  <sortState ref="A104:D487">
    <sortCondition ref="D104:D487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3" sqref="A13:C15"/>
    </sheetView>
  </sheetViews>
  <sheetFormatPr baseColWidth="10" defaultColWidth="8.83203125" defaultRowHeight="14" x14ac:dyDescent="0"/>
  <sheetData>
    <row r="1" spans="1:5">
      <c r="A1" t="s">
        <v>34</v>
      </c>
      <c r="B1" t="s">
        <v>100</v>
      </c>
      <c r="D1" t="s">
        <v>101</v>
      </c>
    </row>
    <row r="2" spans="1:5">
      <c r="A2" t="s">
        <v>78</v>
      </c>
      <c r="B2">
        <v>1</v>
      </c>
      <c r="C2">
        <v>2</v>
      </c>
      <c r="D2">
        <v>3</v>
      </c>
    </row>
    <row r="3" spans="1:5">
      <c r="A3" t="s">
        <v>23</v>
      </c>
      <c r="B3">
        <v>29587</v>
      </c>
      <c r="C3">
        <v>48513</v>
      </c>
      <c r="D3">
        <v>12259</v>
      </c>
      <c r="E3">
        <v>19901</v>
      </c>
    </row>
    <row r="4" spans="1:5">
      <c r="B4">
        <v>29588</v>
      </c>
      <c r="C4">
        <v>48515</v>
      </c>
      <c r="D4">
        <v>12262</v>
      </c>
      <c r="E4">
        <v>19901</v>
      </c>
    </row>
    <row r="5" spans="1:5">
      <c r="B5">
        <v>0.33797485467081251</v>
      </c>
      <c r="C5">
        <v>0.20612181799443471</v>
      </c>
      <c r="D5">
        <v>0.81552764638721253</v>
      </c>
      <c r="E5">
        <v>0.50248731219536702</v>
      </c>
    </row>
    <row r="6" spans="1:5">
      <c r="A6" t="s">
        <v>25</v>
      </c>
    </row>
    <row r="7" spans="1:5">
      <c r="A7" t="s">
        <v>78</v>
      </c>
      <c r="B7">
        <v>0.33797485467081301</v>
      </c>
      <c r="C7">
        <v>0.41224363598886998</v>
      </c>
      <c r="D7">
        <v>2.4465829391616389</v>
      </c>
      <c r="E7">
        <v>0</v>
      </c>
    </row>
    <row r="8" spans="1:5">
      <c r="A8" t="s">
        <v>23</v>
      </c>
      <c r="B8">
        <v>9999.6620251453442</v>
      </c>
      <c r="C8">
        <v>9999.5877563640242</v>
      </c>
      <c r="D8">
        <v>9997.5534170608444</v>
      </c>
      <c r="E8">
        <v>9999.9999999999982</v>
      </c>
    </row>
    <row r="9" spans="1:5">
      <c r="A9" t="s">
        <v>26</v>
      </c>
    </row>
    <row r="10" spans="1:5">
      <c r="A10" t="s">
        <v>78</v>
      </c>
      <c r="B10">
        <v>0.4200510028384134</v>
      </c>
      <c r="C10">
        <v>0.49798899945326947</v>
      </c>
      <c r="D10">
        <v>1.7851667329940575</v>
      </c>
      <c r="E10">
        <v>0</v>
      </c>
    </row>
    <row r="11" spans="1:5">
      <c r="A11" t="s">
        <v>23</v>
      </c>
      <c r="B11">
        <v>13.287807886427501</v>
      </c>
      <c r="C11">
        <v>13.287797172376761</v>
      </c>
      <c r="D11">
        <v>13.287503666649805</v>
      </c>
      <c r="E11">
        <v>13.287856641840543</v>
      </c>
    </row>
    <row r="12" spans="1:5">
      <c r="A12" t="s">
        <v>27</v>
      </c>
    </row>
    <row r="13" spans="1:5">
      <c r="A13" t="s">
        <v>78</v>
      </c>
      <c r="B13">
        <v>0.4200510028384134</v>
      </c>
      <c r="C13">
        <v>0.49798899945326947</v>
      </c>
    </row>
    <row r="14" spans="1:5">
      <c r="A14" t="s">
        <v>23</v>
      </c>
      <c r="B14">
        <v>13.287807886427501</v>
      </c>
      <c r="C14">
        <v>13.287797172376761</v>
      </c>
    </row>
    <row r="15" spans="1:5">
      <c r="A15" t="s">
        <v>78</v>
      </c>
      <c r="B15">
        <v>1.7851667329940575</v>
      </c>
      <c r="C15">
        <v>0</v>
      </c>
    </row>
    <row r="16" spans="1:5">
      <c r="A16" t="s">
        <v>23</v>
      </c>
      <c r="B16">
        <v>13.287503666649805</v>
      </c>
      <c r="C16">
        <v>13.287856641840543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selection activeCell="A10" sqref="A10:C10"/>
    </sheetView>
  </sheetViews>
  <sheetFormatPr baseColWidth="10" defaultColWidth="8.83203125" defaultRowHeight="14" x14ac:dyDescent="0"/>
  <sheetData>
    <row r="1" spans="1:3">
      <c r="A1" t="s">
        <v>34</v>
      </c>
      <c r="B1" t="s">
        <v>100</v>
      </c>
    </row>
    <row r="2" spans="1:3">
      <c r="A2" t="s">
        <v>79</v>
      </c>
      <c r="B2">
        <v>3</v>
      </c>
      <c r="C2">
        <v>2</v>
      </c>
    </row>
    <row r="3" spans="1:3">
      <c r="A3" t="s">
        <v>242</v>
      </c>
      <c r="B3">
        <v>2467</v>
      </c>
      <c r="C3">
        <v>3188</v>
      </c>
    </row>
    <row r="4" spans="1:3">
      <c r="A4" t="s">
        <v>243</v>
      </c>
      <c r="B4">
        <v>2470</v>
      </c>
      <c r="C4">
        <v>3190</v>
      </c>
    </row>
    <row r="5" spans="1:3">
      <c r="B5">
        <v>4.048582995951417</v>
      </c>
      <c r="C5">
        <v>3.134796238244514</v>
      </c>
    </row>
    <row r="6" spans="1:3">
      <c r="A6" t="s">
        <v>25</v>
      </c>
    </row>
    <row r="7" spans="1:3">
      <c r="A7" t="s">
        <v>79</v>
      </c>
      <c r="B7">
        <v>12.145748987854258</v>
      </c>
      <c r="C7">
        <v>6.2695924764890201</v>
      </c>
    </row>
    <row r="8" spans="1:3">
      <c r="A8" t="s">
        <v>242</v>
      </c>
      <c r="B8">
        <v>9987.8542510121515</v>
      </c>
      <c r="C8">
        <v>9993.7304075234988</v>
      </c>
    </row>
    <row r="9" spans="1:3">
      <c r="A9" t="s">
        <v>244</v>
      </c>
    </row>
    <row r="10" spans="1:3">
      <c r="A10" t="s">
        <v>79</v>
      </c>
      <c r="B10">
        <v>3.7165244377014117</v>
      </c>
      <c r="C10">
        <v>2.8618744908811329</v>
      </c>
    </row>
    <row r="11" spans="1:3">
      <c r="A11" t="s">
        <v>242</v>
      </c>
      <c r="B11">
        <v>13.286103491090278</v>
      </c>
      <c r="C11">
        <v>13.286951937677573</v>
      </c>
    </row>
    <row r="127" spans="10:11">
      <c r="J127" s="15"/>
      <c r="K127" s="15"/>
    </row>
  </sheetData>
  <sortState ref="A116:C127">
    <sortCondition ref="B116:B127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opLeftCell="A16" zoomScale="85" zoomScaleNormal="85" zoomScalePageLayoutView="85" workbookViewId="0">
      <selection activeCell="A32" sqref="A32:C49"/>
    </sheetView>
  </sheetViews>
  <sheetFormatPr baseColWidth="10" defaultColWidth="8.83203125" defaultRowHeight="14" x14ac:dyDescent="0"/>
  <sheetData>
    <row r="1" spans="1:13">
      <c r="A1" t="s">
        <v>114</v>
      </c>
    </row>
    <row r="2" spans="1:13">
      <c r="A2" t="s">
        <v>107</v>
      </c>
      <c r="B2">
        <v>7</v>
      </c>
      <c r="C2">
        <v>9</v>
      </c>
      <c r="D2">
        <v>11</v>
      </c>
      <c r="F2">
        <v>10</v>
      </c>
      <c r="G2">
        <v>12</v>
      </c>
      <c r="H2">
        <v>344</v>
      </c>
      <c r="I2">
        <v>617</v>
      </c>
      <c r="L2">
        <v>16</v>
      </c>
      <c r="M2">
        <v>4</v>
      </c>
    </row>
    <row r="3" spans="1:13">
      <c r="A3" t="s">
        <v>108</v>
      </c>
      <c r="I3">
        <v>3</v>
      </c>
    </row>
    <row r="4" spans="1:13">
      <c r="A4" t="s">
        <v>109</v>
      </c>
      <c r="D4">
        <v>4</v>
      </c>
      <c r="F4">
        <v>2</v>
      </c>
    </row>
    <row r="5" spans="1:13">
      <c r="A5" t="s">
        <v>110</v>
      </c>
      <c r="L5">
        <v>81</v>
      </c>
      <c r="M5">
        <v>7</v>
      </c>
    </row>
    <row r="6" spans="1:13">
      <c r="A6" t="s">
        <v>111</v>
      </c>
    </row>
    <row r="7" spans="1:13">
      <c r="A7" t="s">
        <v>112</v>
      </c>
      <c r="B7">
        <v>12</v>
      </c>
      <c r="C7">
        <v>5</v>
      </c>
      <c r="D7">
        <v>10</v>
      </c>
      <c r="F7">
        <v>6</v>
      </c>
      <c r="G7">
        <v>4</v>
      </c>
      <c r="H7">
        <v>8</v>
      </c>
      <c r="I7">
        <v>8</v>
      </c>
      <c r="K7">
        <v>5</v>
      </c>
      <c r="L7">
        <v>13</v>
      </c>
      <c r="M7">
        <v>2</v>
      </c>
    </row>
    <row r="8" spans="1:13">
      <c r="A8" t="s">
        <v>113</v>
      </c>
      <c r="B8">
        <v>10</v>
      </c>
      <c r="D8">
        <v>28</v>
      </c>
      <c r="E8">
        <v>12</v>
      </c>
      <c r="H8">
        <v>2</v>
      </c>
    </row>
    <row r="9" spans="1:13">
      <c r="A9" t="s">
        <v>23</v>
      </c>
      <c r="B9">
        <v>13045</v>
      </c>
      <c r="C9">
        <v>13686</v>
      </c>
      <c r="D9">
        <v>16821</v>
      </c>
      <c r="E9">
        <v>2410</v>
      </c>
      <c r="F9">
        <v>8823</v>
      </c>
      <c r="G9">
        <v>9470</v>
      </c>
      <c r="H9">
        <v>15110</v>
      </c>
      <c r="I9">
        <v>12694</v>
      </c>
      <c r="J9">
        <v>2810</v>
      </c>
      <c r="K9">
        <v>4037</v>
      </c>
      <c r="L9" s="9">
        <v>1753</v>
      </c>
      <c r="M9" s="9">
        <v>2816</v>
      </c>
    </row>
    <row r="10" spans="1:13">
      <c r="B10">
        <f>SUM(B2:B9)</f>
        <v>13074</v>
      </c>
      <c r="C10">
        <f t="shared" ref="C10:M10" si="0">SUM(C2:C9)</f>
        <v>13700</v>
      </c>
      <c r="D10">
        <f t="shared" si="0"/>
        <v>16874</v>
      </c>
      <c r="E10">
        <f t="shared" si="0"/>
        <v>2422</v>
      </c>
      <c r="F10">
        <f t="shared" si="0"/>
        <v>8841</v>
      </c>
      <c r="G10">
        <f t="shared" si="0"/>
        <v>9486</v>
      </c>
      <c r="H10">
        <f t="shared" si="0"/>
        <v>15464</v>
      </c>
      <c r="I10">
        <f t="shared" si="0"/>
        <v>13322</v>
      </c>
      <c r="J10">
        <f t="shared" si="0"/>
        <v>2810</v>
      </c>
      <c r="K10">
        <f t="shared" si="0"/>
        <v>4042</v>
      </c>
      <c r="L10">
        <f t="shared" si="0"/>
        <v>1863</v>
      </c>
      <c r="M10">
        <f t="shared" si="0"/>
        <v>2829</v>
      </c>
    </row>
    <row r="11" spans="1:13">
      <c r="B11">
        <f>10000/B10</f>
        <v>0.76487685482637291</v>
      </c>
      <c r="C11">
        <f t="shared" ref="C11:M11" si="1">10000/C10</f>
        <v>0.72992700729927007</v>
      </c>
      <c r="D11">
        <f t="shared" si="1"/>
        <v>0.59262771127177905</v>
      </c>
      <c r="E11">
        <f t="shared" si="1"/>
        <v>4.1288191577208915</v>
      </c>
      <c r="F11">
        <f t="shared" si="1"/>
        <v>1.1310937676733401</v>
      </c>
      <c r="G11">
        <f t="shared" si="1"/>
        <v>1.0541851149061776</v>
      </c>
      <c r="H11">
        <f t="shared" si="1"/>
        <v>0.64666321779617175</v>
      </c>
      <c r="I11">
        <f t="shared" si="1"/>
        <v>0.75063804233598563</v>
      </c>
      <c r="J11">
        <f t="shared" si="1"/>
        <v>3.5587188612099645</v>
      </c>
      <c r="K11">
        <f t="shared" si="1"/>
        <v>2.4740227610094014</v>
      </c>
      <c r="L11">
        <f t="shared" si="1"/>
        <v>5.3676865271068168</v>
      </c>
      <c r="M11">
        <f t="shared" si="1"/>
        <v>3.5348179568752207</v>
      </c>
    </row>
    <row r="12" spans="1:13">
      <c r="A12" t="s">
        <v>25</v>
      </c>
    </row>
    <row r="13" spans="1:13">
      <c r="A13" t="s">
        <v>107</v>
      </c>
      <c r="B13">
        <f>B2*0.764876854826373</f>
        <v>5.3541379837846108</v>
      </c>
      <c r="C13">
        <f>C2*0.72992700729927</f>
        <v>6.5693430656934293</v>
      </c>
      <c r="D13">
        <f>D2*0.592627711271779</f>
        <v>6.5189048239895691</v>
      </c>
      <c r="E13">
        <f>E2*4.12881915772089</f>
        <v>0</v>
      </c>
      <c r="F13">
        <f>F2*1.13109376767334</f>
        <v>11.310937676733399</v>
      </c>
      <c r="G13">
        <f>G2*1.05418511490618</f>
        <v>12.650221378874161</v>
      </c>
      <c r="H13">
        <f>H2*0.646663217796172</f>
        <v>222.45214692188316</v>
      </c>
      <c r="I13">
        <f>I2*0.750638042335986</f>
        <v>463.14367212130333</v>
      </c>
      <c r="J13">
        <f>J2*3.55871886120996</f>
        <v>0</v>
      </c>
      <c r="K13">
        <f>K2*2.4740227610094</f>
        <v>0</v>
      </c>
      <c r="L13">
        <f>L2*5.36768652710682</f>
        <v>85.882984433709126</v>
      </c>
      <c r="M13">
        <f>3.53481795687522*M2</f>
        <v>14.139271827500879</v>
      </c>
    </row>
    <row r="14" spans="1:13">
      <c r="A14" t="s">
        <v>108</v>
      </c>
      <c r="B14">
        <f t="shared" ref="B14:B20" si="2">B3*0.764876854826373</f>
        <v>0</v>
      </c>
      <c r="C14">
        <f t="shared" ref="C14:C20" si="3">C3*0.72992700729927</f>
        <v>0</v>
      </c>
      <c r="D14">
        <f t="shared" ref="D14:D20" si="4">D3*0.592627711271779</f>
        <v>0</v>
      </c>
      <c r="E14">
        <f t="shared" ref="E14:E20" si="5">E3*4.12881915772089</f>
        <v>0</v>
      </c>
      <c r="F14">
        <f t="shared" ref="F14:F20" si="6">F3*1.13109376767334</f>
        <v>0</v>
      </c>
      <c r="G14">
        <f t="shared" ref="G14:G20" si="7">G3*1.05418511490618</f>
        <v>0</v>
      </c>
      <c r="H14">
        <f t="shared" ref="H14:H20" si="8">H3*0.646663217796172</f>
        <v>0</v>
      </c>
      <c r="I14">
        <f t="shared" ref="I14:I20" si="9">I3*0.750638042335986</f>
        <v>2.2519141270079581</v>
      </c>
      <c r="J14">
        <f t="shared" ref="J14:J20" si="10">J3*3.55871886120996</f>
        <v>0</v>
      </c>
      <c r="K14">
        <f t="shared" ref="K14:K20" si="11">K3*2.4740227610094</f>
        <v>0</v>
      </c>
      <c r="L14">
        <f t="shared" ref="L14:L20" si="12">L3*5.36768652710682</f>
        <v>0</v>
      </c>
      <c r="M14">
        <f t="shared" ref="M14:M20" si="13">3.53481795687522*M3</f>
        <v>0</v>
      </c>
    </row>
    <row r="15" spans="1:13">
      <c r="A15" t="s">
        <v>109</v>
      </c>
      <c r="B15">
        <f t="shared" si="2"/>
        <v>0</v>
      </c>
      <c r="C15">
        <f t="shared" si="3"/>
        <v>0</v>
      </c>
      <c r="D15">
        <f t="shared" si="4"/>
        <v>2.3705108450871162</v>
      </c>
      <c r="E15">
        <f t="shared" si="5"/>
        <v>0</v>
      </c>
      <c r="F15">
        <f t="shared" si="6"/>
        <v>2.2621875353466798</v>
      </c>
      <c r="G15">
        <f t="shared" si="7"/>
        <v>0</v>
      </c>
      <c r="H15">
        <f t="shared" si="8"/>
        <v>0</v>
      </c>
      <c r="I15">
        <f t="shared" si="9"/>
        <v>0</v>
      </c>
      <c r="J15">
        <f t="shared" si="10"/>
        <v>0</v>
      </c>
      <c r="K15">
        <f t="shared" si="11"/>
        <v>0</v>
      </c>
      <c r="L15">
        <f t="shared" si="12"/>
        <v>0</v>
      </c>
      <c r="M15">
        <f t="shared" si="13"/>
        <v>0</v>
      </c>
    </row>
    <row r="16" spans="1:13">
      <c r="A16" t="s">
        <v>110</v>
      </c>
      <c r="B16">
        <f t="shared" si="2"/>
        <v>0</v>
      </c>
      <c r="C16">
        <f t="shared" si="3"/>
        <v>0</v>
      </c>
      <c r="D16">
        <f t="shared" si="4"/>
        <v>0</v>
      </c>
      <c r="E16">
        <f t="shared" si="5"/>
        <v>0</v>
      </c>
      <c r="F16">
        <f t="shared" si="6"/>
        <v>0</v>
      </c>
      <c r="G16">
        <f t="shared" si="7"/>
        <v>0</v>
      </c>
      <c r="H16">
        <f t="shared" si="8"/>
        <v>0</v>
      </c>
      <c r="I16">
        <f t="shared" si="9"/>
        <v>0</v>
      </c>
      <c r="J16">
        <f t="shared" si="10"/>
        <v>0</v>
      </c>
      <c r="K16">
        <f t="shared" si="11"/>
        <v>0</v>
      </c>
      <c r="L16">
        <f t="shared" si="12"/>
        <v>434.78260869565247</v>
      </c>
      <c r="M16">
        <f t="shared" si="13"/>
        <v>24.743725698126539</v>
      </c>
    </row>
    <row r="17" spans="1:13">
      <c r="A17" t="s">
        <v>111</v>
      </c>
      <c r="B17">
        <f t="shared" si="2"/>
        <v>0</v>
      </c>
      <c r="C17">
        <f t="shared" si="3"/>
        <v>0</v>
      </c>
      <c r="D17">
        <f t="shared" si="4"/>
        <v>0</v>
      </c>
      <c r="E17">
        <f t="shared" si="5"/>
        <v>0</v>
      </c>
      <c r="F17">
        <f t="shared" si="6"/>
        <v>0</v>
      </c>
      <c r="G17">
        <f t="shared" si="7"/>
        <v>0</v>
      </c>
      <c r="H17">
        <f t="shared" si="8"/>
        <v>0</v>
      </c>
      <c r="I17">
        <f t="shared" si="9"/>
        <v>0</v>
      </c>
      <c r="J17">
        <f t="shared" si="10"/>
        <v>0</v>
      </c>
      <c r="K17">
        <f t="shared" si="11"/>
        <v>0</v>
      </c>
      <c r="L17">
        <f t="shared" si="12"/>
        <v>0</v>
      </c>
      <c r="M17">
        <f t="shared" si="13"/>
        <v>0</v>
      </c>
    </row>
    <row r="18" spans="1:13">
      <c r="A18" t="s">
        <v>112</v>
      </c>
      <c r="B18">
        <f t="shared" si="2"/>
        <v>9.1785222579164767</v>
      </c>
      <c r="C18">
        <f t="shared" si="3"/>
        <v>3.6496350364963499</v>
      </c>
      <c r="D18">
        <f t="shared" si="4"/>
        <v>5.9262771127177905</v>
      </c>
      <c r="E18">
        <f t="shared" si="5"/>
        <v>0</v>
      </c>
      <c r="F18">
        <f t="shared" si="6"/>
        <v>6.7865626060400395</v>
      </c>
      <c r="G18">
        <f t="shared" si="7"/>
        <v>4.2167404596247202</v>
      </c>
      <c r="H18">
        <f t="shared" si="8"/>
        <v>5.1733057423693758</v>
      </c>
      <c r="I18">
        <f t="shared" si="9"/>
        <v>6.0051043386878877</v>
      </c>
      <c r="J18">
        <f t="shared" si="10"/>
        <v>0</v>
      </c>
      <c r="K18">
        <f t="shared" si="11"/>
        <v>12.370113805047001</v>
      </c>
      <c r="L18">
        <f t="shared" si="12"/>
        <v>69.77992485238866</v>
      </c>
      <c r="M18">
        <f t="shared" si="13"/>
        <v>7.0696359137504396</v>
      </c>
    </row>
    <row r="19" spans="1:13">
      <c r="A19" t="s">
        <v>113</v>
      </c>
      <c r="B19">
        <f t="shared" si="2"/>
        <v>7.64876854826373</v>
      </c>
      <c r="C19">
        <f t="shared" si="3"/>
        <v>0</v>
      </c>
      <c r="D19">
        <f t="shared" si="4"/>
        <v>16.593575915609811</v>
      </c>
      <c r="E19">
        <f t="shared" si="5"/>
        <v>49.545829892650673</v>
      </c>
      <c r="F19">
        <f t="shared" si="6"/>
        <v>0</v>
      </c>
      <c r="G19">
        <f t="shared" si="7"/>
        <v>0</v>
      </c>
      <c r="H19">
        <f t="shared" si="8"/>
        <v>1.2933264355923439</v>
      </c>
      <c r="I19">
        <f t="shared" si="9"/>
        <v>0</v>
      </c>
      <c r="J19">
        <f t="shared" si="10"/>
        <v>0</v>
      </c>
      <c r="K19">
        <f t="shared" si="11"/>
        <v>0</v>
      </c>
      <c r="L19">
        <f t="shared" si="12"/>
        <v>0</v>
      </c>
      <c r="M19">
        <f t="shared" si="13"/>
        <v>0</v>
      </c>
    </row>
    <row r="20" spans="1:13">
      <c r="A20" t="s">
        <v>23</v>
      </c>
      <c r="B20">
        <f t="shared" si="2"/>
        <v>9977.8185712100367</v>
      </c>
      <c r="C20">
        <f t="shared" si="3"/>
        <v>9989.7810218978084</v>
      </c>
      <c r="D20">
        <f t="shared" si="4"/>
        <v>9968.5907313025946</v>
      </c>
      <c r="E20">
        <f t="shared" si="5"/>
        <v>9950.4541701073449</v>
      </c>
      <c r="F20">
        <f t="shared" si="6"/>
        <v>9979.6403121818785</v>
      </c>
      <c r="G20">
        <f t="shared" si="7"/>
        <v>9983.1330381615244</v>
      </c>
      <c r="H20">
        <f t="shared" si="8"/>
        <v>9771.0812209001579</v>
      </c>
      <c r="I20">
        <f t="shared" si="9"/>
        <v>9528.5993094130063</v>
      </c>
      <c r="J20">
        <f t="shared" si="10"/>
        <v>9999.9999999999873</v>
      </c>
      <c r="K20">
        <f t="shared" si="11"/>
        <v>9987.629886194949</v>
      </c>
      <c r="L20">
        <f t="shared" si="12"/>
        <v>9409.5544820182567</v>
      </c>
      <c r="M20">
        <f t="shared" si="13"/>
        <v>9954.0473665606187</v>
      </c>
    </row>
    <row r="22" spans="1:13">
      <c r="A22" t="s">
        <v>26</v>
      </c>
    </row>
    <row r="23" spans="1:13">
      <c r="A23" t="s">
        <v>107</v>
      </c>
      <c r="B23">
        <f>LOG(B13+1,2)</f>
        <v>2.6676964193495363</v>
      </c>
      <c r="C23">
        <f t="shared" ref="C23:M23" si="14">LOG(C13+1,2)</f>
        <v>2.920168095852699</v>
      </c>
      <c r="D23">
        <f t="shared" si="14"/>
        <v>2.9105225395541869</v>
      </c>
      <c r="E23">
        <f t="shared" si="14"/>
        <v>0</v>
      </c>
      <c r="F23">
        <f t="shared" si="14"/>
        <v>3.6218687454224741</v>
      </c>
      <c r="G23">
        <f t="shared" si="14"/>
        <v>3.7708524438064117</v>
      </c>
      <c r="H23">
        <f t="shared" si="14"/>
        <v>7.8038220959472291</v>
      </c>
      <c r="I23">
        <f t="shared" si="14"/>
        <v>8.8584276394668056</v>
      </c>
      <c r="J23">
        <f t="shared" si="14"/>
        <v>0</v>
      </c>
      <c r="K23">
        <f t="shared" si="14"/>
        <v>0</v>
      </c>
      <c r="L23">
        <f t="shared" si="14"/>
        <v>6.4410017555084815</v>
      </c>
      <c r="M23">
        <f t="shared" si="14"/>
        <v>3.9202239107712886</v>
      </c>
    </row>
    <row r="24" spans="1:13">
      <c r="A24" t="s">
        <v>108</v>
      </c>
      <c r="B24">
        <f t="shared" ref="B24:M30" si="15">LOG(B14+1,2)</f>
        <v>0</v>
      </c>
      <c r="C24">
        <f t="shared" si="15"/>
        <v>0</v>
      </c>
      <c r="D24">
        <f t="shared" si="15"/>
        <v>0</v>
      </c>
      <c r="E24">
        <f t="shared" si="15"/>
        <v>0</v>
      </c>
      <c r="F24">
        <f t="shared" si="15"/>
        <v>0</v>
      </c>
      <c r="G24">
        <f t="shared" si="15"/>
        <v>0</v>
      </c>
      <c r="H24">
        <f t="shared" si="15"/>
        <v>0</v>
      </c>
      <c r="I24">
        <f t="shared" si="15"/>
        <v>1.7012891608030061</v>
      </c>
      <c r="J24">
        <f t="shared" si="15"/>
        <v>0</v>
      </c>
      <c r="K24">
        <f t="shared" si="15"/>
        <v>0</v>
      </c>
      <c r="L24">
        <f t="shared" si="15"/>
        <v>0</v>
      </c>
      <c r="M24">
        <f t="shared" si="15"/>
        <v>0</v>
      </c>
    </row>
    <row r="25" spans="1:13">
      <c r="A25" t="s">
        <v>109</v>
      </c>
      <c r="B25">
        <f t="shared" si="15"/>
        <v>0</v>
      </c>
      <c r="C25">
        <f t="shared" si="15"/>
        <v>0</v>
      </c>
      <c r="D25">
        <f t="shared" si="15"/>
        <v>1.752967267318261</v>
      </c>
      <c r="E25">
        <f t="shared" si="15"/>
        <v>0</v>
      </c>
      <c r="F25">
        <f t="shared" si="15"/>
        <v>1.7058397215156711</v>
      </c>
      <c r="G25">
        <f t="shared" si="15"/>
        <v>0</v>
      </c>
      <c r="H25">
        <f t="shared" si="15"/>
        <v>0</v>
      </c>
      <c r="I25">
        <f t="shared" si="15"/>
        <v>0</v>
      </c>
      <c r="J25">
        <f t="shared" si="15"/>
        <v>0</v>
      </c>
      <c r="K25">
        <f t="shared" si="15"/>
        <v>0</v>
      </c>
      <c r="L25">
        <f t="shared" si="15"/>
        <v>0</v>
      </c>
      <c r="M25">
        <f t="shared" si="15"/>
        <v>0</v>
      </c>
    </row>
    <row r="26" spans="1:13">
      <c r="A26" t="s">
        <v>110</v>
      </c>
      <c r="B26">
        <f t="shared" si="15"/>
        <v>0</v>
      </c>
      <c r="C26">
        <f t="shared" si="15"/>
        <v>0</v>
      </c>
      <c r="D26">
        <f t="shared" si="15"/>
        <v>0</v>
      </c>
      <c r="E26">
        <f t="shared" si="15"/>
        <v>0</v>
      </c>
      <c r="F26">
        <f t="shared" si="15"/>
        <v>0</v>
      </c>
      <c r="G26">
        <f t="shared" si="15"/>
        <v>0</v>
      </c>
      <c r="H26">
        <f t="shared" si="15"/>
        <v>0</v>
      </c>
      <c r="I26">
        <f t="shared" si="15"/>
        <v>0</v>
      </c>
      <c r="J26">
        <f t="shared" si="15"/>
        <v>0</v>
      </c>
      <c r="K26">
        <f t="shared" si="15"/>
        <v>0</v>
      </c>
      <c r="L26">
        <f t="shared" si="15"/>
        <v>8.7674648119991154</v>
      </c>
      <c r="M26">
        <f t="shared" si="15"/>
        <v>4.6861489540888286</v>
      </c>
    </row>
    <row r="27" spans="1:13">
      <c r="A27" t="s">
        <v>111</v>
      </c>
      <c r="B27">
        <f t="shared" si="15"/>
        <v>0</v>
      </c>
      <c r="C27">
        <f t="shared" si="15"/>
        <v>0</v>
      </c>
      <c r="D27">
        <f t="shared" si="15"/>
        <v>0</v>
      </c>
      <c r="E27">
        <f t="shared" si="15"/>
        <v>0</v>
      </c>
      <c r="F27">
        <f t="shared" si="15"/>
        <v>0</v>
      </c>
      <c r="G27">
        <f t="shared" si="15"/>
        <v>0</v>
      </c>
      <c r="H27">
        <f t="shared" si="15"/>
        <v>0</v>
      </c>
      <c r="I27">
        <f t="shared" si="15"/>
        <v>0</v>
      </c>
      <c r="J27">
        <f t="shared" si="15"/>
        <v>0</v>
      </c>
      <c r="K27">
        <f t="shared" si="15"/>
        <v>0</v>
      </c>
      <c r="L27">
        <f t="shared" si="15"/>
        <v>0</v>
      </c>
      <c r="M27">
        <f t="shared" si="15"/>
        <v>0</v>
      </c>
    </row>
    <row r="28" spans="1:13">
      <c r="A28" t="s">
        <v>112</v>
      </c>
      <c r="B28">
        <f t="shared" si="15"/>
        <v>3.3474562176047487</v>
      </c>
      <c r="C28">
        <f t="shared" si="15"/>
        <v>2.2171174792957737</v>
      </c>
      <c r="D28">
        <f t="shared" si="15"/>
        <v>2.7920801093292584</v>
      </c>
      <c r="E28">
        <f t="shared" si="15"/>
        <v>0</v>
      </c>
      <c r="F28">
        <f t="shared" si="15"/>
        <v>2.9609865881504276</v>
      </c>
      <c r="G28">
        <f t="shared" si="15"/>
        <v>2.3831486589883171</v>
      </c>
      <c r="H28">
        <f t="shared" si="15"/>
        <v>2.6260432447995887</v>
      </c>
      <c r="I28">
        <f t="shared" si="15"/>
        <v>2.8084065392765853</v>
      </c>
      <c r="J28">
        <f t="shared" si="15"/>
        <v>0</v>
      </c>
      <c r="K28">
        <f t="shared" si="15"/>
        <v>3.7409398404441454</v>
      </c>
      <c r="L28">
        <f t="shared" si="15"/>
        <v>6.1452683249304751</v>
      </c>
      <c r="M28">
        <f t="shared" si="15"/>
        <v>3.0125035833821148</v>
      </c>
    </row>
    <row r="29" spans="1:13">
      <c r="A29" t="s">
        <v>113</v>
      </c>
      <c r="B29">
        <f t="shared" si="15"/>
        <v>3.1124947297680978</v>
      </c>
      <c r="C29">
        <f t="shared" si="15"/>
        <v>0</v>
      </c>
      <c r="D29">
        <f t="shared" si="15"/>
        <v>4.1369768370149957</v>
      </c>
      <c r="E29">
        <f t="shared" si="15"/>
        <v>5.6595201674042075</v>
      </c>
      <c r="F29">
        <f t="shared" si="15"/>
        <v>0</v>
      </c>
      <c r="G29">
        <f t="shared" si="15"/>
        <v>0</v>
      </c>
      <c r="H29">
        <f t="shared" si="15"/>
        <v>1.1974417249540292</v>
      </c>
      <c r="I29">
        <f t="shared" si="15"/>
        <v>0</v>
      </c>
      <c r="J29">
        <f t="shared" si="15"/>
        <v>0</v>
      </c>
      <c r="K29">
        <f t="shared" si="15"/>
        <v>0</v>
      </c>
      <c r="L29">
        <f t="shared" si="15"/>
        <v>0</v>
      </c>
      <c r="M29">
        <f t="shared" si="15"/>
        <v>0</v>
      </c>
    </row>
    <row r="30" spans="1:13">
      <c r="A30" t="s">
        <v>23</v>
      </c>
      <c r="B30">
        <f t="shared" si="15"/>
        <v>13.284653304397972</v>
      </c>
      <c r="C30">
        <f t="shared" si="15"/>
        <v>13.286381748703324</v>
      </c>
      <c r="D30">
        <f t="shared" si="15"/>
        <v>13.283318565409985</v>
      </c>
      <c r="E30">
        <f t="shared" si="15"/>
        <v>13.280691641545911</v>
      </c>
      <c r="F30">
        <f t="shared" si="15"/>
        <v>13.284916659901596</v>
      </c>
      <c r="G30">
        <f t="shared" si="15"/>
        <v>13.285421442842328</v>
      </c>
      <c r="H30">
        <f t="shared" si="15"/>
        <v>13.2544501393134</v>
      </c>
      <c r="I30">
        <f t="shared" si="15"/>
        <v>13.218199839146124</v>
      </c>
      <c r="J30">
        <f t="shared" si="15"/>
        <v>13.287856641840543</v>
      </c>
      <c r="K30">
        <f t="shared" si="15"/>
        <v>13.286071085607494</v>
      </c>
      <c r="L30">
        <f t="shared" si="15"/>
        <v>13.200064015574512</v>
      </c>
      <c r="M30">
        <f t="shared" si="15"/>
        <v>13.281212465031727</v>
      </c>
    </row>
    <row r="32" spans="1:13">
      <c r="A32" s="11" t="s">
        <v>113</v>
      </c>
      <c r="B32">
        <v>1.1974417249540292</v>
      </c>
      <c r="C32">
        <v>0</v>
      </c>
    </row>
    <row r="33" spans="1:3">
      <c r="A33" s="11" t="s">
        <v>108</v>
      </c>
      <c r="B33">
        <v>0</v>
      </c>
      <c r="C33">
        <v>1.7012891608030061</v>
      </c>
    </row>
    <row r="34" spans="1:3">
      <c r="A34" s="1" t="s">
        <v>109</v>
      </c>
      <c r="B34">
        <v>1.7058397215156711</v>
      </c>
      <c r="C34">
        <v>0</v>
      </c>
    </row>
    <row r="35" spans="1:3">
      <c r="A35" s="3" t="s">
        <v>109</v>
      </c>
      <c r="B35">
        <v>1.752967267318261</v>
      </c>
      <c r="C35">
        <v>0</v>
      </c>
    </row>
    <row r="36" spans="1:3">
      <c r="A36" s="3" t="s">
        <v>112</v>
      </c>
      <c r="B36">
        <v>2.7920801093292584</v>
      </c>
      <c r="C36">
        <v>0</v>
      </c>
    </row>
    <row r="37" spans="1:3">
      <c r="A37" s="3" t="s">
        <v>107</v>
      </c>
      <c r="B37">
        <v>2.9105225395541869</v>
      </c>
      <c r="C37">
        <v>0</v>
      </c>
    </row>
    <row r="38" spans="1:3">
      <c r="A38" t="s">
        <v>113</v>
      </c>
      <c r="B38">
        <v>3.1124947297680978</v>
      </c>
      <c r="C38">
        <v>0</v>
      </c>
    </row>
    <row r="39" spans="1:3">
      <c r="A39" s="2" t="s">
        <v>112</v>
      </c>
      <c r="B39">
        <v>0</v>
      </c>
      <c r="C39">
        <v>3.7409398404441454</v>
      </c>
    </row>
    <row r="40" spans="1:3">
      <c r="A40" s="1" t="s">
        <v>112</v>
      </c>
      <c r="B40">
        <v>2.9609865881504276</v>
      </c>
      <c r="C40">
        <v>2.3831486589883171</v>
      </c>
    </row>
    <row r="41" spans="1:3">
      <c r="A41" s="11" t="s">
        <v>112</v>
      </c>
      <c r="B41">
        <v>2.6260432447995887</v>
      </c>
      <c r="C41">
        <v>2.8084065392765853</v>
      </c>
    </row>
    <row r="42" spans="1:3">
      <c r="A42" t="s">
        <v>112</v>
      </c>
      <c r="B42">
        <v>3.3474562176047487</v>
      </c>
      <c r="C42">
        <v>2.2171174792957737</v>
      </c>
    </row>
    <row r="43" spans="1:3">
      <c r="A43" t="s">
        <v>107</v>
      </c>
      <c r="B43">
        <v>2.6676964193495363</v>
      </c>
      <c r="C43">
        <v>2.920168095852699</v>
      </c>
    </row>
    <row r="44" spans="1:3">
      <c r="A44" s="1" t="s">
        <v>107</v>
      </c>
      <c r="B44">
        <v>3.6218687454224741</v>
      </c>
      <c r="C44">
        <v>3.7708524438064117</v>
      </c>
    </row>
    <row r="45" spans="1:3">
      <c r="A45" s="13" t="s">
        <v>112</v>
      </c>
      <c r="B45">
        <v>6.1452683249304751</v>
      </c>
      <c r="C45">
        <v>3.0125035833821148</v>
      </c>
    </row>
    <row r="46" spans="1:3">
      <c r="A46" s="3" t="s">
        <v>113</v>
      </c>
      <c r="B46">
        <v>4.1369768370149957</v>
      </c>
      <c r="C46">
        <v>5.6595201674042075</v>
      </c>
    </row>
    <row r="47" spans="1:3">
      <c r="A47" s="13" t="s">
        <v>107</v>
      </c>
      <c r="B47">
        <v>6.4410017555084815</v>
      </c>
      <c r="C47">
        <v>3.9202239107712886</v>
      </c>
    </row>
    <row r="48" spans="1:3">
      <c r="A48" s="13" t="s">
        <v>110</v>
      </c>
      <c r="B48">
        <v>8.7674648119991154</v>
      </c>
      <c r="C48">
        <v>4.6861489540888286</v>
      </c>
    </row>
    <row r="49" spans="1:3">
      <c r="A49" s="11" t="s">
        <v>107</v>
      </c>
      <c r="B49">
        <v>7.8038220959472291</v>
      </c>
      <c r="C49">
        <v>8.8584276394668056</v>
      </c>
    </row>
    <row r="50" spans="1:3">
      <c r="A50" s="11" t="s">
        <v>23</v>
      </c>
      <c r="B50">
        <v>13.2544501393134</v>
      </c>
      <c r="C50">
        <v>13.218199839146124</v>
      </c>
    </row>
    <row r="51" spans="1:3">
      <c r="A51" s="13" t="s">
        <v>23</v>
      </c>
      <c r="B51">
        <v>13.200064015574512</v>
      </c>
      <c r="C51">
        <v>13.281212465031727</v>
      </c>
    </row>
    <row r="52" spans="1:3">
      <c r="A52" s="3" t="s">
        <v>23</v>
      </c>
      <c r="B52">
        <v>13.283318565409985</v>
      </c>
      <c r="C52">
        <v>13.280691641545911</v>
      </c>
    </row>
    <row r="53" spans="1:3">
      <c r="A53" s="1" t="s">
        <v>23</v>
      </c>
      <c r="B53">
        <v>13.284916659901596</v>
      </c>
      <c r="C53">
        <v>13.285421442842328</v>
      </c>
    </row>
    <row r="54" spans="1:3">
      <c r="A54" t="s">
        <v>23</v>
      </c>
      <c r="B54">
        <v>13.284653304397972</v>
      </c>
      <c r="C54">
        <v>13.286381748703324</v>
      </c>
    </row>
    <row r="55" spans="1:3">
      <c r="A55" s="2" t="s">
        <v>23</v>
      </c>
      <c r="B55">
        <v>13.287856641840543</v>
      </c>
      <c r="C55">
        <v>13.286071085607494</v>
      </c>
    </row>
  </sheetData>
  <sortState ref="A31:D78">
    <sortCondition ref="D31:D78"/>
  </sortState>
  <pageMargins left="0.7" right="0.7" top="0.75" bottom="0.75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2" workbookViewId="0">
      <selection activeCell="A33" sqref="A33:C41"/>
    </sheetView>
  </sheetViews>
  <sheetFormatPr baseColWidth="10" defaultColWidth="8.83203125" defaultRowHeight="14" x14ac:dyDescent="0"/>
  <sheetData>
    <row r="1" spans="1:9">
      <c r="A1" t="s">
        <v>55</v>
      </c>
      <c r="B1" t="s">
        <v>100</v>
      </c>
      <c r="D1" t="s">
        <v>101</v>
      </c>
      <c r="F1" t="s">
        <v>102</v>
      </c>
      <c r="H1" t="s">
        <v>103</v>
      </c>
    </row>
    <row r="2" spans="1:9">
      <c r="A2" t="s">
        <v>123</v>
      </c>
    </row>
    <row r="3" spans="1:9">
      <c r="A3" t="s">
        <v>124</v>
      </c>
    </row>
    <row r="4" spans="1:9">
      <c r="A4" t="s">
        <v>125</v>
      </c>
    </row>
    <row r="5" spans="1:9">
      <c r="A5" t="s">
        <v>126</v>
      </c>
      <c r="F5">
        <v>2</v>
      </c>
      <c r="G5">
        <v>2</v>
      </c>
    </row>
    <row r="6" spans="1:9">
      <c r="A6" t="s">
        <v>127</v>
      </c>
      <c r="B6">
        <v>4</v>
      </c>
      <c r="C6">
        <v>4</v>
      </c>
      <c r="H6">
        <v>2</v>
      </c>
      <c r="I6">
        <v>58</v>
      </c>
    </row>
    <row r="7" spans="1:9">
      <c r="A7" t="s">
        <v>128</v>
      </c>
      <c r="B7">
        <v>8</v>
      </c>
      <c r="F7">
        <v>25</v>
      </c>
      <c r="G7">
        <v>96</v>
      </c>
      <c r="I7">
        <v>72</v>
      </c>
    </row>
    <row r="8" spans="1:9">
      <c r="A8" t="s">
        <v>129</v>
      </c>
      <c r="D8">
        <v>3</v>
      </c>
      <c r="G8">
        <v>28</v>
      </c>
      <c r="I8">
        <v>2</v>
      </c>
    </row>
    <row r="9" spans="1:9">
      <c r="A9" t="s">
        <v>130</v>
      </c>
      <c r="B9">
        <v>3946</v>
      </c>
      <c r="C9">
        <v>5915</v>
      </c>
      <c r="D9">
        <v>18451</v>
      </c>
      <c r="E9">
        <v>7118</v>
      </c>
      <c r="F9">
        <v>11100</v>
      </c>
      <c r="G9">
        <v>44687</v>
      </c>
      <c r="H9">
        <v>12733</v>
      </c>
      <c r="I9">
        <v>12212</v>
      </c>
    </row>
    <row r="10" spans="1:9">
      <c r="B10">
        <v>3958</v>
      </c>
      <c r="C10">
        <v>5919</v>
      </c>
      <c r="D10">
        <v>18454</v>
      </c>
      <c r="E10">
        <v>7118</v>
      </c>
      <c r="F10">
        <v>11127</v>
      </c>
      <c r="G10">
        <v>44813</v>
      </c>
      <c r="H10">
        <v>12735</v>
      </c>
      <c r="I10">
        <v>12345</v>
      </c>
    </row>
    <row r="11" spans="1:9">
      <c r="B11">
        <v>2.5265285497726122</v>
      </c>
      <c r="C11">
        <v>1.6894745734076702</v>
      </c>
      <c r="D11">
        <v>0.54188793757450959</v>
      </c>
      <c r="E11">
        <v>1.4048890137679124</v>
      </c>
      <c r="F11">
        <v>0.89871483778197181</v>
      </c>
      <c r="G11">
        <v>0.22314953250172942</v>
      </c>
      <c r="H11">
        <v>0.78523753435414212</v>
      </c>
      <c r="I11">
        <v>0.81004455245038476</v>
      </c>
    </row>
    <row r="13" spans="1:9">
      <c r="A13" t="s">
        <v>25</v>
      </c>
    </row>
    <row r="14" spans="1:9">
      <c r="A14" t="s">
        <v>123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>
      <c r="A15" t="s">
        <v>124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9">
      <c r="A16" t="s">
        <v>125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>
      <c r="A17" t="s">
        <v>126</v>
      </c>
      <c r="B17">
        <v>0</v>
      </c>
      <c r="C17">
        <v>0</v>
      </c>
      <c r="D17">
        <v>0</v>
      </c>
      <c r="E17">
        <v>0</v>
      </c>
      <c r="F17">
        <v>1.7974296755639441</v>
      </c>
      <c r="G17">
        <v>0.44629906500345801</v>
      </c>
      <c r="H17">
        <v>0</v>
      </c>
      <c r="I17">
        <v>0</v>
      </c>
    </row>
    <row r="18" spans="1:9">
      <c r="A18" t="s">
        <v>127</v>
      </c>
      <c r="B18">
        <v>10.10611419909044</v>
      </c>
      <c r="C18">
        <v>6.7578982936306797</v>
      </c>
      <c r="D18">
        <v>0</v>
      </c>
      <c r="E18">
        <v>0</v>
      </c>
      <c r="F18">
        <v>0</v>
      </c>
      <c r="G18">
        <v>0</v>
      </c>
      <c r="H18">
        <v>1.570475068708284</v>
      </c>
      <c r="I18">
        <v>46.982584042122326</v>
      </c>
    </row>
    <row r="19" spans="1:9">
      <c r="A19" t="s">
        <v>128</v>
      </c>
      <c r="B19">
        <v>20.21222839818088</v>
      </c>
      <c r="C19">
        <v>0</v>
      </c>
      <c r="D19">
        <v>0</v>
      </c>
      <c r="E19">
        <v>0</v>
      </c>
      <c r="F19">
        <v>22.467870944549301</v>
      </c>
      <c r="G19">
        <v>21.422355120165985</v>
      </c>
      <c r="H19">
        <v>0</v>
      </c>
      <c r="I19">
        <v>58.323207776427722</v>
      </c>
    </row>
    <row r="20" spans="1:9">
      <c r="A20" t="s">
        <v>129</v>
      </c>
      <c r="B20">
        <v>0</v>
      </c>
      <c r="C20">
        <v>0</v>
      </c>
      <c r="D20">
        <v>1.6256638127235301</v>
      </c>
      <c r="E20">
        <v>0</v>
      </c>
      <c r="F20">
        <v>0</v>
      </c>
      <c r="G20">
        <v>6.2481869100484122</v>
      </c>
      <c r="H20">
        <v>0</v>
      </c>
      <c r="I20">
        <v>1.62008910490077</v>
      </c>
    </row>
    <row r="21" spans="1:9">
      <c r="A21" t="s">
        <v>130</v>
      </c>
      <c r="B21">
        <v>9969.6816574027198</v>
      </c>
      <c r="C21">
        <v>9993.242101706368</v>
      </c>
      <c r="D21">
        <v>9998.3743361872839</v>
      </c>
      <c r="E21">
        <v>9999.9999999999836</v>
      </c>
      <c r="F21">
        <v>9975.7346993798892</v>
      </c>
      <c r="G21">
        <v>9971.8831589047641</v>
      </c>
      <c r="H21">
        <v>9998.4295249312909</v>
      </c>
      <c r="I21">
        <v>9892.2640745241006</v>
      </c>
    </row>
    <row r="22" spans="1:9">
      <c r="A22" t="s">
        <v>26</v>
      </c>
    </row>
    <row r="23" spans="1:9">
      <c r="A23" t="s">
        <v>123</v>
      </c>
      <c r="B23">
        <f>LOG(B14+1,2)</f>
        <v>0</v>
      </c>
      <c r="C23">
        <f t="shared" ref="C23:I23" si="0">LOG(C14+1,2)</f>
        <v>0</v>
      </c>
      <c r="D23">
        <f t="shared" si="0"/>
        <v>0</v>
      </c>
      <c r="E23">
        <f t="shared" si="0"/>
        <v>0</v>
      </c>
      <c r="F23">
        <f t="shared" si="0"/>
        <v>0</v>
      </c>
      <c r="G23">
        <f t="shared" si="0"/>
        <v>0</v>
      </c>
      <c r="H23">
        <f t="shared" si="0"/>
        <v>0</v>
      </c>
      <c r="I23">
        <f t="shared" si="0"/>
        <v>0</v>
      </c>
    </row>
    <row r="24" spans="1:9">
      <c r="A24" t="s">
        <v>124</v>
      </c>
      <c r="B24">
        <f t="shared" ref="B24:I24" si="1">LOG(B15+1,2)</f>
        <v>0</v>
      </c>
      <c r="C24">
        <f t="shared" si="1"/>
        <v>0</v>
      </c>
      <c r="D24">
        <f t="shared" si="1"/>
        <v>0</v>
      </c>
      <c r="E24">
        <f t="shared" si="1"/>
        <v>0</v>
      </c>
      <c r="F24">
        <f t="shared" si="1"/>
        <v>0</v>
      </c>
      <c r="G24">
        <f t="shared" si="1"/>
        <v>0</v>
      </c>
      <c r="H24">
        <f t="shared" si="1"/>
        <v>0</v>
      </c>
      <c r="I24">
        <f t="shared" si="1"/>
        <v>0</v>
      </c>
    </row>
    <row r="25" spans="1:9">
      <c r="A25" t="s">
        <v>125</v>
      </c>
      <c r="B25">
        <f t="shared" ref="B25:I25" si="2">LOG(B16+1,2)</f>
        <v>0</v>
      </c>
      <c r="C25">
        <f t="shared" si="2"/>
        <v>0</v>
      </c>
      <c r="D25">
        <f t="shared" si="2"/>
        <v>0</v>
      </c>
      <c r="E25">
        <f t="shared" si="2"/>
        <v>0</v>
      </c>
      <c r="F25">
        <f t="shared" si="2"/>
        <v>0</v>
      </c>
      <c r="G25">
        <f t="shared" si="2"/>
        <v>0</v>
      </c>
      <c r="H25">
        <f t="shared" si="2"/>
        <v>0</v>
      </c>
      <c r="I25">
        <f t="shared" si="2"/>
        <v>0</v>
      </c>
    </row>
    <row r="26" spans="1:9">
      <c r="A26" t="s">
        <v>126</v>
      </c>
      <c r="B26">
        <f t="shared" ref="B26:I26" si="3">LOG(B17+1,2)</f>
        <v>0</v>
      </c>
      <c r="C26">
        <f t="shared" si="3"/>
        <v>0</v>
      </c>
      <c r="D26">
        <f t="shared" si="3"/>
        <v>0</v>
      </c>
      <c r="E26">
        <f t="shared" si="3"/>
        <v>0</v>
      </c>
      <c r="F26">
        <f t="shared" si="3"/>
        <v>1.4841018638235108</v>
      </c>
      <c r="G26">
        <f t="shared" si="3"/>
        <v>0.53236590290162855</v>
      </c>
      <c r="H26">
        <f t="shared" si="3"/>
        <v>0</v>
      </c>
      <c r="I26">
        <f t="shared" si="3"/>
        <v>0</v>
      </c>
    </row>
    <row r="27" spans="1:9">
      <c r="A27" t="s">
        <v>127</v>
      </c>
      <c r="B27">
        <f t="shared" ref="B27:I27" si="4">LOG(B18+1,2)</f>
        <v>3.473282230578878</v>
      </c>
      <c r="C27">
        <f t="shared" si="4"/>
        <v>2.9556658622013079</v>
      </c>
      <c r="D27">
        <f t="shared" si="4"/>
        <v>0</v>
      </c>
      <c r="E27">
        <f t="shared" si="4"/>
        <v>0</v>
      </c>
      <c r="F27">
        <f t="shared" si="4"/>
        <v>0</v>
      </c>
      <c r="G27">
        <f t="shared" si="4"/>
        <v>0</v>
      </c>
      <c r="H27">
        <f t="shared" si="4"/>
        <v>1.362035019314324</v>
      </c>
      <c r="I27">
        <f t="shared" si="4"/>
        <v>5.5844389491500257</v>
      </c>
    </row>
    <row r="28" spans="1:9">
      <c r="A28" t="s">
        <v>128</v>
      </c>
      <c r="B28">
        <f t="shared" ref="B28:I28" si="5">LOG(B19+1,2)</f>
        <v>4.406824282475875</v>
      </c>
      <c r="C28">
        <f t="shared" si="5"/>
        <v>0</v>
      </c>
      <c r="D28">
        <f t="shared" si="5"/>
        <v>0</v>
      </c>
      <c r="E28">
        <f t="shared" si="5"/>
        <v>0</v>
      </c>
      <c r="F28">
        <f t="shared" si="5"/>
        <v>4.5526150583050562</v>
      </c>
      <c r="G28">
        <f t="shared" si="5"/>
        <v>4.486865913697029</v>
      </c>
      <c r="H28">
        <f t="shared" si="5"/>
        <v>0</v>
      </c>
      <c r="I28">
        <f t="shared" si="5"/>
        <v>5.8905247054584278</v>
      </c>
    </row>
    <row r="29" spans="1:9">
      <c r="A29" t="s">
        <v>129</v>
      </c>
      <c r="B29">
        <f t="shared" ref="B29:I29" si="6">LOG(B20+1,2)</f>
        <v>0</v>
      </c>
      <c r="C29">
        <f t="shared" si="6"/>
        <v>0</v>
      </c>
      <c r="D29">
        <f t="shared" si="6"/>
        <v>1.3926822068760005</v>
      </c>
      <c r="E29">
        <f t="shared" si="6"/>
        <v>0</v>
      </c>
      <c r="F29">
        <f t="shared" si="6"/>
        <v>0</v>
      </c>
      <c r="G29">
        <f t="shared" si="6"/>
        <v>2.8576201588503598</v>
      </c>
      <c r="H29">
        <f t="shared" si="6"/>
        <v>0</v>
      </c>
      <c r="I29">
        <f t="shared" si="6"/>
        <v>1.389615876271324</v>
      </c>
    </row>
    <row r="30" spans="1:9">
      <c r="A30" t="s">
        <v>130</v>
      </c>
      <c r="B30">
        <f t="shared" ref="B30:I30" si="7">LOG(B21+1,2)</f>
        <v>13.283476424204039</v>
      </c>
      <c r="C30">
        <f t="shared" si="7"/>
        <v>13.286881451175017</v>
      </c>
      <c r="D30">
        <f t="shared" si="7"/>
        <v>13.287622112517594</v>
      </c>
      <c r="E30">
        <f t="shared" si="7"/>
        <v>13.287856641840543</v>
      </c>
      <c r="F30">
        <f t="shared" si="7"/>
        <v>13.284351995631898</v>
      </c>
      <c r="G30">
        <f t="shared" si="7"/>
        <v>13.283794932488959</v>
      </c>
      <c r="H30">
        <f t="shared" si="7"/>
        <v>13.287630075046538</v>
      </c>
      <c r="I30">
        <f t="shared" si="7"/>
        <v>13.272230871087849</v>
      </c>
    </row>
    <row r="32" spans="1:9">
      <c r="A32" s="3" t="s">
        <v>27</v>
      </c>
    </row>
    <row r="33" spans="1:3">
      <c r="A33" t="s">
        <v>129</v>
      </c>
      <c r="B33">
        <v>0</v>
      </c>
      <c r="C33">
        <v>1.389615876271324</v>
      </c>
    </row>
    <row r="34" spans="1:3">
      <c r="A34" t="s">
        <v>129</v>
      </c>
      <c r="B34">
        <v>1.3926822068760005</v>
      </c>
      <c r="C34">
        <v>0</v>
      </c>
    </row>
    <row r="35" spans="1:3">
      <c r="A35" t="s">
        <v>126</v>
      </c>
      <c r="B35">
        <v>1.4841018638235108</v>
      </c>
      <c r="C35">
        <v>0.53236590290162855</v>
      </c>
    </row>
    <row r="36" spans="1:3">
      <c r="A36" t="s">
        <v>129</v>
      </c>
      <c r="B36">
        <v>0</v>
      </c>
      <c r="C36">
        <v>2.8576201588503598</v>
      </c>
    </row>
    <row r="37" spans="1:3">
      <c r="A37" t="s">
        <v>128</v>
      </c>
      <c r="B37">
        <v>4.406824282475875</v>
      </c>
      <c r="C37">
        <v>0</v>
      </c>
    </row>
    <row r="38" spans="1:3">
      <c r="A38" t="s">
        <v>128</v>
      </c>
      <c r="B38">
        <v>0</v>
      </c>
      <c r="C38">
        <v>5.8905247054584278</v>
      </c>
    </row>
    <row r="39" spans="1:3">
      <c r="A39" t="s">
        <v>127</v>
      </c>
      <c r="B39">
        <v>3.473282230578878</v>
      </c>
      <c r="C39">
        <v>2.9556658622013079</v>
      </c>
    </row>
    <row r="40" spans="1:3">
      <c r="A40" t="s">
        <v>127</v>
      </c>
      <c r="B40">
        <v>1.362035019314324</v>
      </c>
      <c r="C40">
        <v>5.5844389491500257</v>
      </c>
    </row>
    <row r="41" spans="1:3">
      <c r="A41" t="s">
        <v>128</v>
      </c>
      <c r="B41">
        <v>4.5526150583050562</v>
      </c>
      <c r="C41">
        <v>4.486865913697029</v>
      </c>
    </row>
    <row r="42" spans="1:3">
      <c r="A42" t="s">
        <v>130</v>
      </c>
      <c r="B42">
        <v>13.287630075046538</v>
      </c>
      <c r="C42">
        <v>13.272230871087849</v>
      </c>
    </row>
    <row r="43" spans="1:3">
      <c r="A43" t="s">
        <v>130</v>
      </c>
      <c r="B43">
        <v>13.284351995631898</v>
      </c>
      <c r="C43">
        <v>13.283794932488959</v>
      </c>
    </row>
    <row r="44" spans="1:3">
      <c r="A44" t="s">
        <v>130</v>
      </c>
      <c r="B44">
        <v>13.283476424204039</v>
      </c>
      <c r="C44">
        <v>13.286881451175017</v>
      </c>
    </row>
    <row r="45" spans="1:3">
      <c r="A45" t="s">
        <v>130</v>
      </c>
      <c r="B45">
        <v>13.287622112517594</v>
      </c>
      <c r="C45">
        <v>13.287856641840543</v>
      </c>
    </row>
  </sheetData>
  <sortState ref="A22:D53">
    <sortCondition ref="D22:D5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15" sqref="A15:C20"/>
    </sheetView>
  </sheetViews>
  <sheetFormatPr baseColWidth="10" defaultColWidth="8.83203125" defaultRowHeight="14" x14ac:dyDescent="0"/>
  <sheetData>
    <row r="1" spans="1:7">
      <c r="A1" t="s">
        <v>55</v>
      </c>
      <c r="B1" t="s">
        <v>100</v>
      </c>
      <c r="D1" t="s">
        <v>101</v>
      </c>
      <c r="F1" t="s">
        <v>102</v>
      </c>
    </row>
    <row r="2" spans="1:7">
      <c r="A2" t="s">
        <v>131</v>
      </c>
      <c r="B2">
        <v>1</v>
      </c>
      <c r="C2">
        <v>2</v>
      </c>
      <c r="D2">
        <v>5</v>
      </c>
      <c r="E2">
        <v>2</v>
      </c>
      <c r="F2">
        <v>240</v>
      </c>
      <c r="G2">
        <v>4</v>
      </c>
    </row>
    <row r="3" spans="1:7">
      <c r="A3" t="s">
        <v>23</v>
      </c>
      <c r="B3">
        <v>13759</v>
      </c>
      <c r="C3">
        <v>33850</v>
      </c>
      <c r="D3">
        <v>58871</v>
      </c>
      <c r="E3">
        <v>82239</v>
      </c>
      <c r="F3">
        <v>33035</v>
      </c>
      <c r="G3">
        <v>928</v>
      </c>
    </row>
    <row r="4" spans="1:7">
      <c r="B4">
        <v>13760</v>
      </c>
      <c r="C4">
        <v>33852</v>
      </c>
      <c r="D4">
        <v>58876</v>
      </c>
      <c r="E4">
        <v>82241</v>
      </c>
      <c r="F4">
        <v>33275</v>
      </c>
      <c r="G4">
        <v>932</v>
      </c>
    </row>
    <row r="5" spans="1:7">
      <c r="B5">
        <v>0.72674418604651159</v>
      </c>
      <c r="C5">
        <v>0.29540352120997282</v>
      </c>
      <c r="D5">
        <v>0.16984849514233305</v>
      </c>
      <c r="E5">
        <v>0.12159385221483202</v>
      </c>
      <c r="F5">
        <v>0.30052592036063108</v>
      </c>
      <c r="G5">
        <v>10.729613733905579</v>
      </c>
    </row>
    <row r="6" spans="1:7">
      <c r="A6" t="s">
        <v>25</v>
      </c>
    </row>
    <row r="7" spans="1:7">
      <c r="A7" t="s">
        <v>131</v>
      </c>
      <c r="B7">
        <v>0.72674418604651203</v>
      </c>
      <c r="C7">
        <v>0.59080704241994597</v>
      </c>
      <c r="D7">
        <v>0.849242475711665</v>
      </c>
      <c r="E7">
        <v>0.243187704429664</v>
      </c>
      <c r="F7">
        <v>72.126220886551451</v>
      </c>
      <c r="G7">
        <v>42.9184549356224</v>
      </c>
    </row>
    <row r="8" spans="1:7">
      <c r="A8" t="s">
        <v>23</v>
      </c>
      <c r="B8">
        <v>9999.2732558139596</v>
      </c>
      <c r="C8">
        <v>9999.4091929575861</v>
      </c>
      <c r="D8">
        <v>9999.1507575242849</v>
      </c>
      <c r="E8">
        <v>4115.9518974720631</v>
      </c>
      <c r="F8">
        <v>9927.8737791134463</v>
      </c>
      <c r="G8">
        <v>9957.0815450643968</v>
      </c>
    </row>
    <row r="10" spans="1:7">
      <c r="A10" t="s">
        <v>26</v>
      </c>
    </row>
    <row r="11" spans="1:7">
      <c r="A11" t="s">
        <v>131</v>
      </c>
      <c r="B11">
        <v>0.7880543660986683</v>
      </c>
      <c r="C11">
        <v>0.66975885400572621</v>
      </c>
      <c r="D11">
        <v>0.88693440568930404</v>
      </c>
      <c r="E11">
        <v>0.31404414015968468</v>
      </c>
      <c r="F11">
        <v>6.1923169013394119</v>
      </c>
      <c r="G11">
        <v>5.4567553956802826</v>
      </c>
    </row>
    <row r="12" spans="1:7">
      <c r="A12" t="s">
        <v>23</v>
      </c>
      <c r="B12">
        <v>13.287751801491609</v>
      </c>
      <c r="C12">
        <v>13.287771412406734</v>
      </c>
      <c r="D12">
        <v>13.287734129098769</v>
      </c>
      <c r="E12">
        <v>12.007360876949173</v>
      </c>
      <c r="F12">
        <v>13.277414368434496</v>
      </c>
      <c r="G12">
        <v>13.281652114102835</v>
      </c>
    </row>
    <row r="14" spans="1:7">
      <c r="A14" t="s">
        <v>27</v>
      </c>
    </row>
    <row r="15" spans="1:7">
      <c r="A15" t="s">
        <v>131</v>
      </c>
      <c r="B15">
        <v>0.7880543660986683</v>
      </c>
      <c r="C15">
        <v>0.66975885400572621</v>
      </c>
    </row>
    <row r="16" spans="1:7">
      <c r="A16" t="s">
        <v>23</v>
      </c>
      <c r="B16">
        <v>13.287751801491609</v>
      </c>
      <c r="C16">
        <v>13.287771412406734</v>
      </c>
    </row>
    <row r="17" spans="1:3">
      <c r="A17" t="s">
        <v>131</v>
      </c>
      <c r="B17">
        <v>0.88693440568930404</v>
      </c>
      <c r="C17">
        <v>0.31404414015968468</v>
      </c>
    </row>
    <row r="18" spans="1:3">
      <c r="A18" t="s">
        <v>23</v>
      </c>
      <c r="B18">
        <v>13.287734129098769</v>
      </c>
      <c r="C18">
        <v>12.007360876949173</v>
      </c>
    </row>
    <row r="19" spans="1:3">
      <c r="A19" t="s">
        <v>131</v>
      </c>
      <c r="B19">
        <v>6.1923169013394119</v>
      </c>
      <c r="C19">
        <v>5.4567553956802826</v>
      </c>
    </row>
    <row r="20" spans="1:3">
      <c r="A20" t="s">
        <v>23</v>
      </c>
      <c r="B20">
        <v>13.277414368434496</v>
      </c>
      <c r="C20">
        <v>13.281652114102835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37" workbookViewId="0">
      <selection activeCell="E73" sqref="E73"/>
    </sheetView>
  </sheetViews>
  <sheetFormatPr baseColWidth="10" defaultColWidth="8.83203125" defaultRowHeight="14" x14ac:dyDescent="0"/>
  <sheetData>
    <row r="1" spans="1:8">
      <c r="A1" t="s">
        <v>114</v>
      </c>
      <c r="B1" t="s">
        <v>100</v>
      </c>
      <c r="D1" t="s">
        <v>101</v>
      </c>
      <c r="F1" t="s">
        <v>102</v>
      </c>
      <c r="H1" t="s">
        <v>103</v>
      </c>
    </row>
    <row r="2" spans="1:8">
      <c r="A2" t="s">
        <v>132</v>
      </c>
      <c r="B2">
        <v>2</v>
      </c>
      <c r="C2">
        <v>2</v>
      </c>
    </row>
    <row r="3" spans="1:8">
      <c r="A3" t="s">
        <v>133</v>
      </c>
      <c r="G3">
        <v>1</v>
      </c>
    </row>
    <row r="4" spans="1:8">
      <c r="A4" t="s">
        <v>134</v>
      </c>
    </row>
    <row r="5" spans="1:8">
      <c r="A5" t="s">
        <v>135</v>
      </c>
      <c r="C5">
        <v>3</v>
      </c>
      <c r="G5">
        <v>3</v>
      </c>
    </row>
    <row r="6" spans="1:8">
      <c r="A6" t="s">
        <v>136</v>
      </c>
    </row>
    <row r="7" spans="1:8">
      <c r="A7" t="s">
        <v>137</v>
      </c>
      <c r="C7">
        <v>2</v>
      </c>
    </row>
    <row r="8" spans="1:8">
      <c r="A8" t="s">
        <v>138</v>
      </c>
      <c r="G8">
        <v>1</v>
      </c>
      <c r="H8">
        <v>1</v>
      </c>
    </row>
    <row r="9" spans="1:8">
      <c r="A9" t="s">
        <v>148</v>
      </c>
      <c r="D9">
        <v>3</v>
      </c>
    </row>
    <row r="10" spans="1:8">
      <c r="A10" t="s">
        <v>140</v>
      </c>
    </row>
    <row r="11" spans="1:8">
      <c r="A11" t="s">
        <v>141</v>
      </c>
      <c r="G11">
        <v>2</v>
      </c>
      <c r="H11">
        <v>1</v>
      </c>
    </row>
    <row r="12" spans="1:8">
      <c r="A12" t="s">
        <v>142</v>
      </c>
    </row>
    <row r="13" spans="1:8">
      <c r="A13" t="s">
        <v>143</v>
      </c>
    </row>
    <row r="14" spans="1:8">
      <c r="A14" t="s">
        <v>144</v>
      </c>
    </row>
    <row r="15" spans="1:8">
      <c r="A15" t="s">
        <v>145</v>
      </c>
      <c r="G15">
        <v>3</v>
      </c>
    </row>
    <row r="16" spans="1:8">
      <c r="A16" t="s">
        <v>146</v>
      </c>
      <c r="E16">
        <v>4</v>
      </c>
    </row>
    <row r="17" spans="1:9">
      <c r="A17" t="s">
        <v>147</v>
      </c>
      <c r="B17">
        <v>16046</v>
      </c>
      <c r="C17">
        <v>7377</v>
      </c>
      <c r="D17">
        <v>6482</v>
      </c>
      <c r="E17">
        <v>9817</v>
      </c>
      <c r="F17">
        <v>8156</v>
      </c>
      <c r="G17">
        <v>21866</v>
      </c>
      <c r="H17">
        <v>5575</v>
      </c>
      <c r="I17">
        <v>8258</v>
      </c>
    </row>
    <row r="18" spans="1:9">
      <c r="B18">
        <v>16046</v>
      </c>
      <c r="C18">
        <v>7382</v>
      </c>
      <c r="D18">
        <v>6485</v>
      </c>
      <c r="E18">
        <v>9821</v>
      </c>
      <c r="F18">
        <v>8156</v>
      </c>
      <c r="G18">
        <v>21875</v>
      </c>
    </row>
    <row r="19" spans="1:9">
      <c r="B19">
        <v>0.62320827620590802</v>
      </c>
      <c r="C19">
        <v>1.3546464372798699</v>
      </c>
      <c r="D19">
        <v>1.5420200462606013</v>
      </c>
      <c r="E19">
        <v>1.0182262498727217</v>
      </c>
      <c r="F19">
        <v>1.2260912211868562</v>
      </c>
      <c r="G19">
        <v>0.45714285714285713</v>
      </c>
    </row>
    <row r="21" spans="1:9">
      <c r="A21" t="s">
        <v>25</v>
      </c>
    </row>
    <row r="22" spans="1:9">
      <c r="A22" t="s">
        <v>132</v>
      </c>
      <c r="B22">
        <v>1.246416552411816</v>
      </c>
      <c r="C22">
        <v>2.7092928745597402</v>
      </c>
      <c r="D22">
        <v>0</v>
      </c>
      <c r="E22">
        <v>0</v>
      </c>
      <c r="F22">
        <v>0</v>
      </c>
      <c r="G22">
        <v>0</v>
      </c>
    </row>
    <row r="23" spans="1:9">
      <c r="A23" t="s">
        <v>133</v>
      </c>
      <c r="B23">
        <v>0</v>
      </c>
      <c r="C23">
        <v>0</v>
      </c>
      <c r="D23">
        <v>0</v>
      </c>
      <c r="E23">
        <v>0</v>
      </c>
      <c r="F23">
        <v>0</v>
      </c>
      <c r="G23">
        <v>0.45714285714285702</v>
      </c>
    </row>
    <row r="24" spans="1:9">
      <c r="A24" t="s">
        <v>134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9">
      <c r="A25" t="s">
        <v>135</v>
      </c>
      <c r="B25">
        <v>0</v>
      </c>
      <c r="C25">
        <v>4.0639393118396105</v>
      </c>
      <c r="D25">
        <v>0</v>
      </c>
      <c r="E25">
        <v>0</v>
      </c>
      <c r="F25">
        <v>0</v>
      </c>
      <c r="G25">
        <v>1.371428571428571</v>
      </c>
    </row>
    <row r="26" spans="1:9">
      <c r="A26" t="s">
        <v>136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9">
      <c r="A27" t="s">
        <v>137</v>
      </c>
      <c r="B27">
        <v>0</v>
      </c>
      <c r="C27">
        <v>2.7092928745597402</v>
      </c>
      <c r="D27">
        <v>0</v>
      </c>
      <c r="E27">
        <v>0</v>
      </c>
      <c r="F27">
        <v>0</v>
      </c>
      <c r="G27">
        <v>0</v>
      </c>
    </row>
    <row r="28" spans="1:9">
      <c r="A28" t="s">
        <v>138</v>
      </c>
      <c r="B28">
        <v>0</v>
      </c>
      <c r="C28">
        <v>0</v>
      </c>
      <c r="D28">
        <v>0</v>
      </c>
      <c r="E28">
        <v>0</v>
      </c>
      <c r="F28">
        <v>0</v>
      </c>
      <c r="G28">
        <v>0.45714285714285702</v>
      </c>
    </row>
    <row r="29" spans="1:9">
      <c r="A29" t="s">
        <v>148</v>
      </c>
      <c r="B29">
        <v>0</v>
      </c>
      <c r="C29">
        <v>0</v>
      </c>
      <c r="D29">
        <v>4.6260601387818001</v>
      </c>
      <c r="E29">
        <v>0</v>
      </c>
      <c r="F29">
        <v>0</v>
      </c>
      <c r="G29">
        <v>0</v>
      </c>
    </row>
    <row r="30" spans="1:9">
      <c r="A30" t="s">
        <v>140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1:9">
      <c r="A31" t="s">
        <v>141</v>
      </c>
      <c r="B31">
        <v>0</v>
      </c>
      <c r="C31">
        <v>0</v>
      </c>
      <c r="D31">
        <v>0</v>
      </c>
      <c r="E31">
        <v>0</v>
      </c>
      <c r="F31">
        <v>0</v>
      </c>
      <c r="G31">
        <v>0.91428571428571404</v>
      </c>
    </row>
    <row r="32" spans="1:9">
      <c r="A32" t="s">
        <v>142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1:7">
      <c r="A33" t="s">
        <v>143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</row>
    <row r="34" spans="1:7">
      <c r="A34" t="s">
        <v>144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</row>
    <row r="35" spans="1:7">
      <c r="A35" t="s">
        <v>145</v>
      </c>
      <c r="B35">
        <v>0</v>
      </c>
      <c r="C35">
        <v>0</v>
      </c>
      <c r="D35">
        <v>0</v>
      </c>
      <c r="E35">
        <v>0</v>
      </c>
      <c r="F35">
        <v>0</v>
      </c>
      <c r="G35">
        <v>1.371428571428571</v>
      </c>
    </row>
    <row r="36" spans="1:7">
      <c r="A36" t="s">
        <v>146</v>
      </c>
      <c r="B36">
        <v>0</v>
      </c>
      <c r="C36">
        <v>0</v>
      </c>
      <c r="D36">
        <v>0</v>
      </c>
      <c r="E36">
        <v>4.0729049994908797</v>
      </c>
      <c r="F36">
        <v>0</v>
      </c>
      <c r="G36">
        <v>0</v>
      </c>
    </row>
    <row r="37" spans="1:7">
      <c r="A37" t="s">
        <v>147</v>
      </c>
      <c r="B37">
        <v>10000</v>
      </c>
      <c r="C37">
        <v>9993.2267678136013</v>
      </c>
      <c r="D37">
        <v>9995.3739398612088</v>
      </c>
      <c r="E37">
        <v>9995.927095000492</v>
      </c>
      <c r="F37">
        <v>10000.000000000029</v>
      </c>
      <c r="G37">
        <v>9995.8857142857123</v>
      </c>
    </row>
    <row r="39" spans="1:7">
      <c r="A39" t="s">
        <v>26</v>
      </c>
    </row>
    <row r="40" spans="1:7">
      <c r="A40" t="s">
        <v>132</v>
      </c>
      <c r="B40">
        <v>1.1676254710945266</v>
      </c>
      <c r="C40">
        <v>1.8911441831802882</v>
      </c>
      <c r="D40">
        <v>0</v>
      </c>
      <c r="E40">
        <v>0</v>
      </c>
      <c r="F40">
        <v>0</v>
      </c>
      <c r="G40">
        <v>0</v>
      </c>
    </row>
    <row r="41" spans="1:7">
      <c r="A41" t="s">
        <v>133</v>
      </c>
      <c r="B41">
        <v>0</v>
      </c>
      <c r="C41">
        <v>0</v>
      </c>
      <c r="D41">
        <v>0</v>
      </c>
      <c r="E41">
        <v>0</v>
      </c>
      <c r="F41">
        <v>0</v>
      </c>
      <c r="G41">
        <v>0.54314232502652904</v>
      </c>
    </row>
    <row r="42" spans="1:7">
      <c r="A42" t="s">
        <v>134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</row>
    <row r="43" spans="1:7">
      <c r="A43" t="s">
        <v>135</v>
      </c>
      <c r="B43">
        <v>0</v>
      </c>
      <c r="C43">
        <v>2.3402601150678586</v>
      </c>
      <c r="D43">
        <v>0</v>
      </c>
      <c r="E43">
        <v>0</v>
      </c>
      <c r="F43">
        <v>0</v>
      </c>
      <c r="G43">
        <v>1.2457564144019582</v>
      </c>
    </row>
    <row r="44" spans="1:7">
      <c r="A44" t="s">
        <v>136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</row>
    <row r="45" spans="1:7">
      <c r="A45" t="s">
        <v>137</v>
      </c>
      <c r="B45">
        <v>0</v>
      </c>
      <c r="C45">
        <v>1.8911441831802882</v>
      </c>
      <c r="D45">
        <v>0</v>
      </c>
      <c r="E45">
        <v>0</v>
      </c>
      <c r="F45">
        <v>0</v>
      </c>
      <c r="G45">
        <v>0</v>
      </c>
    </row>
    <row r="46" spans="1:7">
      <c r="A46" t="s">
        <v>138</v>
      </c>
      <c r="B46">
        <v>0</v>
      </c>
      <c r="C46">
        <v>0</v>
      </c>
      <c r="D46">
        <v>0</v>
      </c>
      <c r="E46">
        <v>0</v>
      </c>
      <c r="F46">
        <v>0</v>
      </c>
      <c r="G46">
        <v>0.54314232502652904</v>
      </c>
    </row>
    <row r="47" spans="1:7">
      <c r="A47" t="s">
        <v>148</v>
      </c>
      <c r="B47">
        <v>0</v>
      </c>
      <c r="C47">
        <v>0</v>
      </c>
      <c r="D47">
        <v>2.492124974170308</v>
      </c>
      <c r="E47">
        <v>0</v>
      </c>
      <c r="F47">
        <v>0</v>
      </c>
      <c r="G47">
        <v>0</v>
      </c>
    </row>
    <row r="48" spans="1:7">
      <c r="A48" t="s">
        <v>140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</row>
    <row r="49" spans="1:7">
      <c r="A49" t="s">
        <v>141</v>
      </c>
      <c r="B49">
        <v>0</v>
      </c>
      <c r="C49">
        <v>0</v>
      </c>
      <c r="D49">
        <v>0</v>
      </c>
      <c r="E49">
        <v>0</v>
      </c>
      <c r="F49">
        <v>0</v>
      </c>
      <c r="G49">
        <v>0.93680617351280593</v>
      </c>
    </row>
    <row r="50" spans="1:7">
      <c r="A50" t="s">
        <v>142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</row>
    <row r="51" spans="1:7">
      <c r="A51" t="s">
        <v>143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</row>
    <row r="52" spans="1:7">
      <c r="A52" t="s">
        <v>144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</row>
    <row r="53" spans="1:7">
      <c r="A53" t="s">
        <v>145</v>
      </c>
      <c r="B53">
        <v>0</v>
      </c>
      <c r="C53">
        <v>0</v>
      </c>
      <c r="D53">
        <v>0</v>
      </c>
      <c r="E53">
        <v>0</v>
      </c>
      <c r="F53">
        <v>0</v>
      </c>
      <c r="G53">
        <v>1.2457564144019582</v>
      </c>
    </row>
    <row r="54" spans="1:7">
      <c r="A54" t="s">
        <v>146</v>
      </c>
      <c r="B54">
        <v>0</v>
      </c>
      <c r="C54">
        <v>0</v>
      </c>
      <c r="D54">
        <v>0</v>
      </c>
      <c r="E54">
        <v>2.342812143310228</v>
      </c>
      <c r="F54">
        <v>0</v>
      </c>
      <c r="G54">
        <v>0</v>
      </c>
    </row>
    <row r="55" spans="1:7">
      <c r="A55" t="s">
        <v>147</v>
      </c>
      <c r="B55">
        <v>13.287856641840545</v>
      </c>
      <c r="C55">
        <v>13.28687923768571</v>
      </c>
      <c r="D55">
        <v>13.287189154783475</v>
      </c>
      <c r="E55">
        <v>13.287268984940091</v>
      </c>
      <c r="F55">
        <v>13.287856641840548</v>
      </c>
      <c r="G55">
        <v>13.287263013117451</v>
      </c>
    </row>
    <row r="57" spans="1:7">
      <c r="A57" t="s">
        <v>27</v>
      </c>
    </row>
    <row r="58" spans="1:7">
      <c r="A58" t="s">
        <v>133</v>
      </c>
      <c r="B58">
        <v>0</v>
      </c>
      <c r="C58">
        <v>0.54314232502652904</v>
      </c>
    </row>
    <row r="59" spans="1:7">
      <c r="A59" t="s">
        <v>138</v>
      </c>
      <c r="B59">
        <v>0</v>
      </c>
      <c r="C59">
        <v>0.54314232502652904</v>
      </c>
    </row>
    <row r="60" spans="1:7">
      <c r="A60" t="s">
        <v>141</v>
      </c>
      <c r="B60">
        <v>0</v>
      </c>
      <c r="C60">
        <v>0.93680617351280593</v>
      </c>
    </row>
    <row r="61" spans="1:7">
      <c r="A61" t="s">
        <v>135</v>
      </c>
      <c r="B61">
        <v>0</v>
      </c>
      <c r="C61">
        <v>1.2457564144019582</v>
      </c>
    </row>
    <row r="62" spans="1:7">
      <c r="A62" t="s">
        <v>145</v>
      </c>
      <c r="B62">
        <v>0</v>
      </c>
      <c r="C62">
        <v>1.2457564144019582</v>
      </c>
    </row>
    <row r="63" spans="1:7">
      <c r="A63" t="s">
        <v>137</v>
      </c>
      <c r="B63">
        <v>0</v>
      </c>
      <c r="C63">
        <v>1.8911441831802882</v>
      </c>
    </row>
    <row r="64" spans="1:7">
      <c r="A64" t="s">
        <v>135</v>
      </c>
      <c r="B64">
        <v>0</v>
      </c>
      <c r="C64">
        <v>2.3402601150678586</v>
      </c>
    </row>
    <row r="65" spans="1:3">
      <c r="A65" t="s">
        <v>146</v>
      </c>
      <c r="B65">
        <v>0</v>
      </c>
      <c r="C65">
        <v>2.342812143310228</v>
      </c>
    </row>
    <row r="66" spans="1:3">
      <c r="A66" t="s">
        <v>139</v>
      </c>
      <c r="B66">
        <v>2.492124974170308</v>
      </c>
      <c r="C66">
        <v>0</v>
      </c>
    </row>
    <row r="67" spans="1:3">
      <c r="A67" t="s">
        <v>132</v>
      </c>
      <c r="B67">
        <v>1.1676254710945266</v>
      </c>
      <c r="C67">
        <v>1.8911441831802882</v>
      </c>
    </row>
    <row r="68" spans="1:3">
      <c r="A68" t="s">
        <v>147</v>
      </c>
      <c r="B68">
        <v>13.287189154783475</v>
      </c>
      <c r="C68">
        <v>13.287268984940091</v>
      </c>
    </row>
    <row r="69" spans="1:3">
      <c r="A69" t="s">
        <v>147</v>
      </c>
      <c r="B69">
        <v>13.287856641840545</v>
      </c>
      <c r="C69">
        <v>13.28687923768571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40" workbookViewId="0">
      <selection activeCell="J61" sqref="J61"/>
    </sheetView>
  </sheetViews>
  <sheetFormatPr baseColWidth="10" defaultColWidth="8.83203125" defaultRowHeight="14" x14ac:dyDescent="0"/>
  <sheetData>
    <row r="1" spans="1:7">
      <c r="A1" t="s">
        <v>55</v>
      </c>
      <c r="B1" t="s">
        <v>100</v>
      </c>
      <c r="D1" t="s">
        <v>101</v>
      </c>
      <c r="F1" t="s">
        <v>102</v>
      </c>
    </row>
    <row r="2" spans="1:7">
      <c r="A2" t="s">
        <v>227</v>
      </c>
      <c r="G2">
        <v>2</v>
      </c>
    </row>
    <row r="3" spans="1:7">
      <c r="A3" t="s">
        <v>228</v>
      </c>
    </row>
    <row r="4" spans="1:7">
      <c r="A4" t="s">
        <v>229</v>
      </c>
      <c r="F4">
        <v>522</v>
      </c>
      <c r="G4">
        <v>45</v>
      </c>
    </row>
    <row r="5" spans="1:7">
      <c r="A5" t="s">
        <v>230</v>
      </c>
    </row>
    <row r="6" spans="1:7">
      <c r="A6" t="s">
        <v>231</v>
      </c>
    </row>
    <row r="7" spans="1:7">
      <c r="A7" t="s">
        <v>232</v>
      </c>
    </row>
    <row r="8" spans="1:7">
      <c r="A8" t="s">
        <v>233</v>
      </c>
      <c r="F8">
        <v>49</v>
      </c>
    </row>
    <row r="9" spans="1:7">
      <c r="A9" t="s">
        <v>234</v>
      </c>
      <c r="F9">
        <v>7</v>
      </c>
    </row>
    <row r="10" spans="1:7">
      <c r="A10" t="s">
        <v>235</v>
      </c>
    </row>
    <row r="11" spans="1:7">
      <c r="A11" t="s">
        <v>236</v>
      </c>
      <c r="E11">
        <v>16</v>
      </c>
      <c r="F11">
        <v>75</v>
      </c>
    </row>
    <row r="12" spans="1:7">
      <c r="A12" t="s">
        <v>237</v>
      </c>
      <c r="B12">
        <v>26</v>
      </c>
    </row>
    <row r="13" spans="1:7">
      <c r="A13" t="s">
        <v>238</v>
      </c>
      <c r="F13">
        <v>64</v>
      </c>
    </row>
    <row r="14" spans="1:7">
      <c r="A14" t="s">
        <v>239</v>
      </c>
    </row>
    <row r="15" spans="1:7">
      <c r="A15" t="s">
        <v>240</v>
      </c>
      <c r="F15">
        <v>56</v>
      </c>
    </row>
    <row r="16" spans="1:7">
      <c r="A16" t="s">
        <v>241</v>
      </c>
      <c r="C16">
        <v>2</v>
      </c>
      <c r="F16">
        <v>1</v>
      </c>
      <c r="G16">
        <v>3</v>
      </c>
    </row>
    <row r="17" spans="1:7">
      <c r="A17" t="s">
        <v>23</v>
      </c>
      <c r="B17">
        <v>7864</v>
      </c>
      <c r="C17">
        <v>11148</v>
      </c>
      <c r="D17">
        <v>12872</v>
      </c>
      <c r="E17">
        <v>53517</v>
      </c>
      <c r="F17">
        <v>31348</v>
      </c>
      <c r="G17">
        <v>58659</v>
      </c>
    </row>
    <row r="18" spans="1:7">
      <c r="B18">
        <v>7890</v>
      </c>
      <c r="C18">
        <v>11150</v>
      </c>
      <c r="D18">
        <v>12872</v>
      </c>
      <c r="E18">
        <v>53533</v>
      </c>
      <c r="F18">
        <v>32122</v>
      </c>
      <c r="G18">
        <v>58709</v>
      </c>
    </row>
    <row r="19" spans="1:7">
      <c r="B19">
        <v>1.267427122940431</v>
      </c>
      <c r="C19">
        <v>0.89686098654708524</v>
      </c>
      <c r="D19">
        <v>0.77688004972032321</v>
      </c>
      <c r="E19">
        <v>0.18680066501036743</v>
      </c>
      <c r="F19">
        <v>0.31131311873482348</v>
      </c>
      <c r="G19">
        <v>0.17033163569469759</v>
      </c>
    </row>
    <row r="20" spans="1:7">
      <c r="A20" t="s">
        <v>25</v>
      </c>
    </row>
    <row r="21" spans="1:7">
      <c r="A21" t="s">
        <v>227</v>
      </c>
      <c r="B21">
        <v>0</v>
      </c>
      <c r="C21">
        <v>0</v>
      </c>
      <c r="D21">
        <v>0</v>
      </c>
      <c r="E21">
        <v>0</v>
      </c>
      <c r="F21">
        <v>0</v>
      </c>
      <c r="G21">
        <v>0.34066327138939601</v>
      </c>
    </row>
    <row r="22" spans="1:7">
      <c r="A22" t="s">
        <v>228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</row>
    <row r="23" spans="1:7">
      <c r="A23" t="s">
        <v>229</v>
      </c>
      <c r="B23">
        <v>0</v>
      </c>
      <c r="C23">
        <v>0</v>
      </c>
      <c r="D23">
        <v>0</v>
      </c>
      <c r="E23">
        <v>0</v>
      </c>
      <c r="F23">
        <v>162.5003891292842</v>
      </c>
      <c r="G23">
        <v>7.6649236062614099</v>
      </c>
    </row>
    <row r="24" spans="1:7">
      <c r="A24" t="s">
        <v>230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7">
      <c r="A25" t="s">
        <v>231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</row>
    <row r="26" spans="1:7">
      <c r="A26" t="s">
        <v>232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>
      <c r="A27" t="s">
        <v>233</v>
      </c>
      <c r="B27">
        <v>0</v>
      </c>
      <c r="C27">
        <v>0</v>
      </c>
      <c r="D27">
        <v>0</v>
      </c>
      <c r="E27">
        <v>0</v>
      </c>
      <c r="F27">
        <v>15.253867945086066</v>
      </c>
      <c r="G27">
        <v>0</v>
      </c>
    </row>
    <row r="28" spans="1:7">
      <c r="A28" t="s">
        <v>234</v>
      </c>
      <c r="B28">
        <v>0</v>
      </c>
      <c r="C28">
        <v>0</v>
      </c>
      <c r="D28">
        <v>0</v>
      </c>
      <c r="E28">
        <v>0</v>
      </c>
      <c r="F28">
        <v>2.1791239921551524</v>
      </c>
      <c r="G28">
        <v>0</v>
      </c>
    </row>
    <row r="29" spans="1:7">
      <c r="A29" t="s">
        <v>235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</row>
    <row r="30" spans="1:7">
      <c r="A30" t="s">
        <v>236</v>
      </c>
      <c r="B30">
        <v>0</v>
      </c>
      <c r="C30">
        <v>0</v>
      </c>
      <c r="D30">
        <v>0</v>
      </c>
      <c r="E30">
        <v>2.9888106401658718</v>
      </c>
      <c r="F30">
        <v>23.3477570588052</v>
      </c>
      <c r="G30">
        <v>0</v>
      </c>
    </row>
    <row r="31" spans="1:7">
      <c r="A31" t="s">
        <v>237</v>
      </c>
      <c r="B31">
        <v>32.953105196451176</v>
      </c>
      <c r="C31">
        <v>0</v>
      </c>
      <c r="D31">
        <v>0</v>
      </c>
      <c r="E31">
        <v>0</v>
      </c>
      <c r="F31">
        <v>0</v>
      </c>
      <c r="G31">
        <v>0</v>
      </c>
    </row>
    <row r="32" spans="1:7">
      <c r="A32" t="s">
        <v>238</v>
      </c>
      <c r="B32">
        <v>0</v>
      </c>
      <c r="C32">
        <v>0</v>
      </c>
      <c r="D32">
        <v>0</v>
      </c>
      <c r="E32">
        <v>0</v>
      </c>
      <c r="F32">
        <v>19.923419356847106</v>
      </c>
      <c r="G32">
        <v>0</v>
      </c>
    </row>
    <row r="33" spans="1:7">
      <c r="A33" t="s">
        <v>239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</row>
    <row r="34" spans="1:7">
      <c r="A34" t="s">
        <v>240</v>
      </c>
      <c r="B34">
        <v>0</v>
      </c>
      <c r="C34">
        <v>0</v>
      </c>
      <c r="D34">
        <v>0</v>
      </c>
      <c r="E34">
        <v>0</v>
      </c>
      <c r="F34">
        <v>17.432991937241219</v>
      </c>
      <c r="G34">
        <v>0</v>
      </c>
    </row>
    <row r="35" spans="1:7">
      <c r="A35" t="s">
        <v>241</v>
      </c>
      <c r="B35">
        <v>0</v>
      </c>
      <c r="C35">
        <v>1.79372197309417</v>
      </c>
      <c r="D35">
        <v>0</v>
      </c>
      <c r="E35">
        <v>0</v>
      </c>
      <c r="F35">
        <v>0.31130342745073603</v>
      </c>
      <c r="G35">
        <v>0.51099490708409401</v>
      </c>
    </row>
    <row r="36" spans="1:7">
      <c r="A36" t="s">
        <v>23</v>
      </c>
      <c r="B36">
        <v>9967.0468948035414</v>
      </c>
      <c r="C36">
        <v>9998.2062780269043</v>
      </c>
      <c r="D36">
        <v>9999.9999999999982</v>
      </c>
      <c r="E36">
        <v>9997.0111893598096</v>
      </c>
      <c r="F36">
        <v>9758.7398437256725</v>
      </c>
      <c r="G36">
        <v>9991.4834182152899</v>
      </c>
    </row>
    <row r="38" spans="1:7">
      <c r="A38" t="s">
        <v>26</v>
      </c>
    </row>
    <row r="39" spans="1:7">
      <c r="A39" t="s">
        <v>227</v>
      </c>
      <c r="B39">
        <v>0</v>
      </c>
      <c r="C39">
        <v>0</v>
      </c>
      <c r="D39">
        <v>0</v>
      </c>
      <c r="E39">
        <v>0</v>
      </c>
      <c r="F39">
        <v>0</v>
      </c>
      <c r="G39">
        <v>0.42294692725039057</v>
      </c>
    </row>
    <row r="40" spans="1:7">
      <c r="A40" t="s">
        <v>228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</row>
    <row r="41" spans="1:7">
      <c r="A41" t="s">
        <v>229</v>
      </c>
      <c r="B41">
        <v>0</v>
      </c>
      <c r="C41">
        <v>0</v>
      </c>
      <c r="D41">
        <v>0</v>
      </c>
      <c r="E41">
        <v>0</v>
      </c>
      <c r="F41">
        <v>7.3531502591018771</v>
      </c>
      <c r="G41">
        <v>3.1151870300139901</v>
      </c>
    </row>
    <row r="42" spans="1:7">
      <c r="A42" t="s">
        <v>230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</row>
    <row r="43" spans="1:7">
      <c r="A43" t="s">
        <v>231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</row>
    <row r="44" spans="1:7">
      <c r="A44" t="s">
        <v>232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</row>
    <row r="45" spans="1:7">
      <c r="A45" t="s">
        <v>233</v>
      </c>
      <c r="B45">
        <v>0</v>
      </c>
      <c r="C45">
        <v>0</v>
      </c>
      <c r="D45">
        <v>0</v>
      </c>
      <c r="E45">
        <v>0</v>
      </c>
      <c r="F45">
        <v>4.0227111731005465</v>
      </c>
      <c r="G45">
        <v>0</v>
      </c>
    </row>
    <row r="46" spans="1:7">
      <c r="A46" t="s">
        <v>234</v>
      </c>
      <c r="B46">
        <v>0</v>
      </c>
      <c r="C46">
        <v>0</v>
      </c>
      <c r="D46">
        <v>0</v>
      </c>
      <c r="E46">
        <v>0</v>
      </c>
      <c r="F46">
        <v>1.6686292855475811</v>
      </c>
      <c r="G46">
        <v>0</v>
      </c>
    </row>
    <row r="47" spans="1:7">
      <c r="A47" t="s">
        <v>235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</row>
    <row r="48" spans="1:7">
      <c r="A48" t="s">
        <v>236</v>
      </c>
      <c r="B48">
        <v>0</v>
      </c>
      <c r="C48">
        <v>0</v>
      </c>
      <c r="D48">
        <v>0</v>
      </c>
      <c r="E48">
        <v>1.9959586363410844</v>
      </c>
      <c r="F48">
        <v>4.6057169707193939</v>
      </c>
      <c r="G48">
        <v>0</v>
      </c>
    </row>
    <row r="49" spans="1:7">
      <c r="A49" t="s">
        <v>237</v>
      </c>
      <c r="B49">
        <v>5.0854716177126402</v>
      </c>
      <c r="C49">
        <v>0</v>
      </c>
      <c r="D49">
        <v>0</v>
      </c>
      <c r="E49">
        <v>0</v>
      </c>
      <c r="F49">
        <v>0</v>
      </c>
      <c r="G49">
        <v>0</v>
      </c>
    </row>
    <row r="50" spans="1:7">
      <c r="A50" t="s">
        <v>238</v>
      </c>
      <c r="B50">
        <v>0</v>
      </c>
      <c r="C50">
        <v>0</v>
      </c>
      <c r="D50">
        <v>0</v>
      </c>
      <c r="E50">
        <v>0</v>
      </c>
      <c r="F50">
        <v>4.3870467345245867</v>
      </c>
      <c r="G50">
        <v>0</v>
      </c>
    </row>
    <row r="51" spans="1:7">
      <c r="A51" t="s">
        <v>239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</row>
    <row r="52" spans="1:7">
      <c r="A52" t="s">
        <v>240</v>
      </c>
      <c r="B52">
        <v>0</v>
      </c>
      <c r="C52">
        <v>0</v>
      </c>
      <c r="D52">
        <v>0</v>
      </c>
      <c r="E52">
        <v>0</v>
      </c>
      <c r="F52">
        <v>4.2042183548245555</v>
      </c>
      <c r="G52">
        <v>0</v>
      </c>
    </row>
    <row r="53" spans="1:7">
      <c r="A53" t="s">
        <v>241</v>
      </c>
      <c r="B53">
        <v>0</v>
      </c>
      <c r="C53">
        <v>1.4821884531036971</v>
      </c>
      <c r="D53">
        <v>0</v>
      </c>
      <c r="E53">
        <v>0</v>
      </c>
      <c r="F53">
        <v>0.39100155484101579</v>
      </c>
      <c r="G53">
        <v>0.59549879780459258</v>
      </c>
    </row>
    <row r="54" spans="1:7">
      <c r="A54" t="s">
        <v>23</v>
      </c>
      <c r="B54">
        <v>13.283095140217158</v>
      </c>
      <c r="C54">
        <v>13.287597865129316</v>
      </c>
      <c r="D54">
        <v>13.287856641840543</v>
      </c>
      <c r="E54">
        <v>13.287425426288932</v>
      </c>
      <c r="F54">
        <v>13.252626976387837</v>
      </c>
      <c r="G54">
        <v>13.286627558264437</v>
      </c>
    </row>
    <row r="56" spans="1:7">
      <c r="A56" t="s">
        <v>227</v>
      </c>
      <c r="B56">
        <v>0</v>
      </c>
      <c r="C56">
        <v>0.42294692725039057</v>
      </c>
    </row>
    <row r="57" spans="1:7">
      <c r="A57" t="s">
        <v>241</v>
      </c>
      <c r="B57">
        <v>0.39100155484101579</v>
      </c>
      <c r="C57">
        <v>0.59549879780459258</v>
      </c>
    </row>
    <row r="58" spans="1:7">
      <c r="A58" t="s">
        <v>241</v>
      </c>
      <c r="B58">
        <v>0</v>
      </c>
      <c r="C58">
        <v>1.4821884531036971</v>
      </c>
    </row>
    <row r="59" spans="1:7">
      <c r="A59" t="s">
        <v>234</v>
      </c>
      <c r="B59">
        <v>1.6686292855475811</v>
      </c>
      <c r="C59">
        <v>0</v>
      </c>
    </row>
    <row r="60" spans="1:7">
      <c r="A60" t="s">
        <v>236</v>
      </c>
      <c r="B60">
        <v>0</v>
      </c>
      <c r="C60">
        <v>1.9959586363410844</v>
      </c>
    </row>
    <row r="61" spans="1:7">
      <c r="A61" t="s">
        <v>233</v>
      </c>
      <c r="B61">
        <v>4.0227111731005465</v>
      </c>
      <c r="C61">
        <v>0</v>
      </c>
    </row>
    <row r="62" spans="1:7">
      <c r="A62" t="s">
        <v>240</v>
      </c>
      <c r="B62">
        <v>4.2042183548245555</v>
      </c>
      <c r="C62">
        <v>0</v>
      </c>
    </row>
    <row r="63" spans="1:7">
      <c r="A63" t="s">
        <v>238</v>
      </c>
      <c r="B63">
        <v>4.3870467345245867</v>
      </c>
      <c r="C63">
        <v>0</v>
      </c>
    </row>
    <row r="64" spans="1:7">
      <c r="A64" t="s">
        <v>236</v>
      </c>
      <c r="B64">
        <v>4.6057169707193939</v>
      </c>
      <c r="C64">
        <v>0</v>
      </c>
    </row>
    <row r="65" spans="1:3">
      <c r="A65" t="s">
        <v>237</v>
      </c>
      <c r="B65">
        <v>5.0854716177126402</v>
      </c>
      <c r="C65">
        <v>0</v>
      </c>
    </row>
    <row r="66" spans="1:3">
      <c r="A66" t="s">
        <v>229</v>
      </c>
      <c r="B66">
        <v>7.3531502591018771</v>
      </c>
      <c r="C66">
        <v>3.1151870300139901</v>
      </c>
    </row>
    <row r="67" spans="1:3">
      <c r="A67" t="s">
        <v>23</v>
      </c>
      <c r="B67">
        <v>13.252626976387837</v>
      </c>
      <c r="C67">
        <v>13.286627558264437</v>
      </c>
    </row>
    <row r="68" spans="1:3">
      <c r="A68" t="s">
        <v>23</v>
      </c>
      <c r="B68">
        <v>13.283095140217158</v>
      </c>
      <c r="C68">
        <v>13.287597865129316</v>
      </c>
    </row>
    <row r="69" spans="1:3">
      <c r="A69" t="s">
        <v>23</v>
      </c>
      <c r="B69">
        <v>13.287856641840543</v>
      </c>
      <c r="C69">
        <v>13.287425426288932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opLeftCell="F120" workbookViewId="0">
      <selection activeCell="A122" sqref="A122:C176"/>
    </sheetView>
  </sheetViews>
  <sheetFormatPr baseColWidth="10" defaultColWidth="8.83203125" defaultRowHeight="14" x14ac:dyDescent="0"/>
  <sheetData>
    <row r="1" spans="1:13">
      <c r="A1" t="s">
        <v>34</v>
      </c>
      <c r="B1" t="s">
        <v>100</v>
      </c>
      <c r="D1" t="s">
        <v>101</v>
      </c>
      <c r="F1" t="s">
        <v>102</v>
      </c>
      <c r="H1" t="s">
        <v>103</v>
      </c>
      <c r="J1" t="s">
        <v>104</v>
      </c>
      <c r="L1" t="s">
        <v>105</v>
      </c>
    </row>
    <row r="2" spans="1:13">
      <c r="A2" t="s">
        <v>154</v>
      </c>
      <c r="H2">
        <v>88</v>
      </c>
      <c r="I2">
        <v>3</v>
      </c>
    </row>
    <row r="3" spans="1:13">
      <c r="A3" t="s">
        <v>155</v>
      </c>
    </row>
    <row r="4" spans="1:13">
      <c r="A4" t="s">
        <v>156</v>
      </c>
      <c r="B4">
        <v>10</v>
      </c>
      <c r="D4">
        <v>194</v>
      </c>
      <c r="E4">
        <v>107</v>
      </c>
      <c r="L4">
        <v>21</v>
      </c>
      <c r="M4">
        <v>139</v>
      </c>
    </row>
    <row r="5" spans="1:13">
      <c r="A5" t="s">
        <v>157</v>
      </c>
      <c r="J5">
        <v>2182</v>
      </c>
      <c r="K5">
        <v>1804</v>
      </c>
      <c r="L5">
        <v>45</v>
      </c>
    </row>
    <row r="6" spans="1:13">
      <c r="A6" t="s">
        <v>158</v>
      </c>
      <c r="B6">
        <v>132</v>
      </c>
      <c r="C6">
        <v>32</v>
      </c>
    </row>
    <row r="7" spans="1:13">
      <c r="A7" t="s">
        <v>159</v>
      </c>
    </row>
    <row r="8" spans="1:13">
      <c r="A8" t="s">
        <v>160</v>
      </c>
      <c r="J8">
        <v>1920</v>
      </c>
      <c r="K8">
        <v>771</v>
      </c>
    </row>
    <row r="9" spans="1:13">
      <c r="A9" t="s">
        <v>161</v>
      </c>
      <c r="B9">
        <v>338</v>
      </c>
      <c r="C9">
        <v>85</v>
      </c>
    </row>
    <row r="10" spans="1:13">
      <c r="A10" t="s">
        <v>162</v>
      </c>
      <c r="H10">
        <v>3</v>
      </c>
      <c r="I10">
        <v>19</v>
      </c>
    </row>
    <row r="11" spans="1:13">
      <c r="A11" t="s">
        <v>163</v>
      </c>
      <c r="B11">
        <v>19</v>
      </c>
      <c r="D11">
        <v>3</v>
      </c>
      <c r="L11">
        <v>11</v>
      </c>
      <c r="M11">
        <v>114</v>
      </c>
    </row>
    <row r="12" spans="1:13">
      <c r="A12" t="s">
        <v>164</v>
      </c>
      <c r="B12">
        <v>9</v>
      </c>
    </row>
    <row r="13" spans="1:13">
      <c r="A13" t="s">
        <v>165</v>
      </c>
    </row>
    <row r="14" spans="1:13">
      <c r="A14" t="s">
        <v>166</v>
      </c>
      <c r="B14">
        <v>139</v>
      </c>
      <c r="C14">
        <v>4</v>
      </c>
    </row>
    <row r="15" spans="1:13">
      <c r="A15" t="s">
        <v>167</v>
      </c>
      <c r="B15">
        <v>202</v>
      </c>
      <c r="C15">
        <v>7</v>
      </c>
    </row>
    <row r="16" spans="1:13">
      <c r="A16" t="s">
        <v>168</v>
      </c>
      <c r="B16">
        <v>6</v>
      </c>
      <c r="C16">
        <v>7</v>
      </c>
    </row>
    <row r="17" spans="1:13">
      <c r="A17" t="s">
        <v>169</v>
      </c>
    </row>
    <row r="18" spans="1:13">
      <c r="A18" t="s">
        <v>170</v>
      </c>
      <c r="L18">
        <v>2</v>
      </c>
      <c r="M18">
        <v>6</v>
      </c>
    </row>
    <row r="19" spans="1:13">
      <c r="A19" t="s">
        <v>171</v>
      </c>
      <c r="B19">
        <v>46</v>
      </c>
      <c r="C19">
        <v>7</v>
      </c>
    </row>
    <row r="20" spans="1:13">
      <c r="A20" t="s">
        <v>172</v>
      </c>
      <c r="B20">
        <v>235</v>
      </c>
      <c r="C20">
        <v>36</v>
      </c>
      <c r="D20">
        <v>96</v>
      </c>
      <c r="E20">
        <v>19</v>
      </c>
      <c r="L20">
        <v>2191</v>
      </c>
      <c r="M20">
        <v>2043</v>
      </c>
    </row>
    <row r="21" spans="1:13">
      <c r="A21" t="s">
        <v>173</v>
      </c>
      <c r="B21">
        <v>87</v>
      </c>
      <c r="C21">
        <v>17</v>
      </c>
      <c r="D21">
        <v>2179</v>
      </c>
      <c r="E21">
        <v>1301</v>
      </c>
      <c r="F21">
        <v>2</v>
      </c>
    </row>
    <row r="22" spans="1:13">
      <c r="A22" t="s">
        <v>174</v>
      </c>
      <c r="H22">
        <v>11482</v>
      </c>
      <c r="I22">
        <v>2656</v>
      </c>
    </row>
    <row r="23" spans="1:13">
      <c r="A23" t="s">
        <v>175</v>
      </c>
      <c r="J23">
        <v>24</v>
      </c>
      <c r="K23">
        <v>3</v>
      </c>
    </row>
    <row r="24" spans="1:13">
      <c r="A24" t="s">
        <v>176</v>
      </c>
      <c r="B24">
        <v>116</v>
      </c>
    </row>
    <row r="25" spans="1:13">
      <c r="A25" t="s">
        <v>177</v>
      </c>
      <c r="B25">
        <v>15</v>
      </c>
      <c r="C25">
        <v>2</v>
      </c>
      <c r="D25">
        <v>103</v>
      </c>
      <c r="E25">
        <v>57</v>
      </c>
    </row>
    <row r="26" spans="1:13">
      <c r="A26" t="s">
        <v>178</v>
      </c>
      <c r="D26">
        <v>211</v>
      </c>
      <c r="E26">
        <v>100</v>
      </c>
    </row>
    <row r="27" spans="1:13">
      <c r="A27" t="s">
        <v>179</v>
      </c>
    </row>
    <row r="28" spans="1:13">
      <c r="A28" t="s">
        <v>180</v>
      </c>
      <c r="B28">
        <v>292</v>
      </c>
      <c r="C28">
        <v>136</v>
      </c>
    </row>
    <row r="29" spans="1:13">
      <c r="A29" t="s">
        <v>181</v>
      </c>
    </row>
    <row r="30" spans="1:13">
      <c r="A30" t="s">
        <v>182</v>
      </c>
      <c r="C30">
        <v>2</v>
      </c>
      <c r="D30">
        <v>106</v>
      </c>
      <c r="E30">
        <v>18</v>
      </c>
      <c r="L30">
        <v>18</v>
      </c>
    </row>
    <row r="31" spans="1:13">
      <c r="A31" t="s">
        <v>183</v>
      </c>
    </row>
    <row r="32" spans="1:13">
      <c r="A32" t="s">
        <v>184</v>
      </c>
      <c r="D32">
        <v>19</v>
      </c>
      <c r="L32">
        <v>32</v>
      </c>
    </row>
    <row r="33" spans="1:13">
      <c r="A33" t="s">
        <v>185</v>
      </c>
      <c r="B33">
        <v>1889</v>
      </c>
      <c r="C33">
        <v>257</v>
      </c>
      <c r="D33">
        <v>679</v>
      </c>
      <c r="E33">
        <v>365</v>
      </c>
      <c r="L33">
        <v>19</v>
      </c>
      <c r="M33">
        <v>10</v>
      </c>
    </row>
    <row r="34" spans="1:13">
      <c r="A34" t="s">
        <v>186</v>
      </c>
      <c r="F34">
        <v>98</v>
      </c>
    </row>
    <row r="35" spans="1:13">
      <c r="A35" t="s">
        <v>187</v>
      </c>
      <c r="B35">
        <v>1310</v>
      </c>
      <c r="C35">
        <v>138</v>
      </c>
      <c r="D35">
        <v>70</v>
      </c>
      <c r="E35">
        <v>298</v>
      </c>
      <c r="F35">
        <v>46</v>
      </c>
      <c r="G35">
        <v>40</v>
      </c>
      <c r="L35">
        <v>189</v>
      </c>
      <c r="M35">
        <v>1124</v>
      </c>
    </row>
    <row r="36" spans="1:13">
      <c r="A36" t="s">
        <v>188</v>
      </c>
      <c r="B36">
        <v>89</v>
      </c>
      <c r="C36">
        <v>28</v>
      </c>
    </row>
    <row r="37" spans="1:13">
      <c r="A37" t="s">
        <v>189</v>
      </c>
    </row>
    <row r="38" spans="1:13">
      <c r="A38" t="s">
        <v>190</v>
      </c>
      <c r="B38">
        <v>3</v>
      </c>
      <c r="E38">
        <v>2</v>
      </c>
      <c r="M38">
        <v>5</v>
      </c>
    </row>
    <row r="39" spans="1:13">
      <c r="A39" t="s">
        <v>191</v>
      </c>
      <c r="B39">
        <v>20740</v>
      </c>
      <c r="C39">
        <v>2554</v>
      </c>
      <c r="D39">
        <v>13999</v>
      </c>
      <c r="E39">
        <v>8613</v>
      </c>
      <c r="F39">
        <v>14456</v>
      </c>
      <c r="G39">
        <v>22106</v>
      </c>
      <c r="H39">
        <v>1818</v>
      </c>
      <c r="I39">
        <v>832</v>
      </c>
      <c r="J39">
        <v>560</v>
      </c>
      <c r="K39">
        <v>393</v>
      </c>
      <c r="L39">
        <v>4597</v>
      </c>
      <c r="M39">
        <v>7310</v>
      </c>
    </row>
    <row r="40" spans="1:13">
      <c r="B40">
        <v>25677</v>
      </c>
      <c r="C40">
        <v>3312</v>
      </c>
      <c r="D40">
        <v>17659</v>
      </c>
      <c r="E40">
        <v>10880</v>
      </c>
      <c r="F40">
        <v>14602</v>
      </c>
      <c r="G40">
        <v>22146</v>
      </c>
      <c r="H40">
        <v>13391</v>
      </c>
      <c r="I40">
        <v>3510</v>
      </c>
      <c r="J40">
        <v>4686</v>
      </c>
      <c r="K40">
        <v>2971</v>
      </c>
      <c r="L40">
        <v>7125</v>
      </c>
      <c r="M40">
        <v>10751</v>
      </c>
    </row>
    <row r="41" spans="1:13">
      <c r="B41">
        <v>0.38945359660396461</v>
      </c>
      <c r="C41">
        <v>3.0193236714975846</v>
      </c>
      <c r="D41">
        <v>0.56628348151084429</v>
      </c>
      <c r="E41">
        <v>0.91911764705882348</v>
      </c>
      <c r="F41">
        <v>0.68483769346664836</v>
      </c>
      <c r="G41">
        <v>0.45154881242662331</v>
      </c>
      <c r="H41">
        <v>0.74677021880367411</v>
      </c>
      <c r="I41">
        <v>2.8490028490028489</v>
      </c>
      <c r="J41">
        <v>2.1340162185232607</v>
      </c>
      <c r="K41">
        <v>3.3658700774150119</v>
      </c>
      <c r="L41">
        <v>1.4035087719298245</v>
      </c>
      <c r="M41">
        <v>0.93014603292716957</v>
      </c>
    </row>
    <row r="42" spans="1:13">
      <c r="A42" t="s">
        <v>25</v>
      </c>
    </row>
    <row r="43" spans="1:13">
      <c r="A43" t="s">
        <v>154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65.715779254723316</v>
      </c>
      <c r="I43">
        <v>8.5470085470085486</v>
      </c>
      <c r="J43">
        <v>0</v>
      </c>
      <c r="K43">
        <v>0</v>
      </c>
      <c r="L43">
        <v>0</v>
      </c>
      <c r="M43">
        <v>0</v>
      </c>
    </row>
    <row r="44" spans="1:13">
      <c r="A44" t="s">
        <v>155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>
      <c r="A45" t="s">
        <v>156</v>
      </c>
      <c r="B45">
        <v>3.8945359660396499</v>
      </c>
      <c r="C45">
        <v>0</v>
      </c>
      <c r="D45">
        <v>109.85899541310373</v>
      </c>
      <c r="E45">
        <v>98.345588235294059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29.473684210526223</v>
      </c>
      <c r="M45">
        <v>129.29029857687664</v>
      </c>
    </row>
    <row r="46" spans="1:13">
      <c r="A46" t="s">
        <v>157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4656.4233888177532</v>
      </c>
      <c r="K46">
        <v>6072.0296196566778</v>
      </c>
      <c r="L46">
        <v>63.157894736841904</v>
      </c>
      <c r="M46">
        <v>0</v>
      </c>
    </row>
    <row r="47" spans="1:13">
      <c r="A47" t="s">
        <v>158</v>
      </c>
      <c r="B47">
        <v>51.407874751723384</v>
      </c>
      <c r="C47">
        <v>96.618357487922566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>
      <c r="A48" t="s">
        <v>159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>
      <c r="A49" t="s">
        <v>160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4097.3111395646592</v>
      </c>
      <c r="K49">
        <v>2595.0858296869728</v>
      </c>
      <c r="L49">
        <v>0</v>
      </c>
      <c r="M49">
        <v>0</v>
      </c>
    </row>
    <row r="50" spans="1:13">
      <c r="A50" t="s">
        <v>161</v>
      </c>
      <c r="B50">
        <v>131.63531565214018</v>
      </c>
      <c r="C50">
        <v>256.64251207729433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>
      <c r="A51" t="s">
        <v>162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2.240310656411022</v>
      </c>
      <c r="I51">
        <v>54.13105413105415</v>
      </c>
      <c r="J51">
        <v>0</v>
      </c>
      <c r="K51">
        <v>0</v>
      </c>
      <c r="L51">
        <v>0</v>
      </c>
      <c r="M51">
        <v>0</v>
      </c>
    </row>
    <row r="52" spans="1:13">
      <c r="A52" t="s">
        <v>163</v>
      </c>
      <c r="B52">
        <v>7.3996183354753349</v>
      </c>
      <c r="C52">
        <v>0</v>
      </c>
      <c r="D52">
        <v>1.6988504445325319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15.43859649122802</v>
      </c>
      <c r="M52">
        <v>106.03664775369738</v>
      </c>
    </row>
    <row r="53" spans="1:13">
      <c r="A53" t="s">
        <v>164</v>
      </c>
      <c r="B53">
        <v>3.505082369435685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>
      <c r="A54" t="s">
        <v>165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>
      <c r="A55" t="s">
        <v>166</v>
      </c>
      <c r="B55">
        <v>54.134049927951132</v>
      </c>
      <c r="C55">
        <v>12.077294685990321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>
      <c r="A56" t="s">
        <v>167</v>
      </c>
      <c r="B56">
        <v>78.669626514000925</v>
      </c>
      <c r="C56">
        <v>21.13526570048306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>
      <c r="A57" t="s">
        <v>168</v>
      </c>
      <c r="B57">
        <v>2.3367215796237901</v>
      </c>
      <c r="C57">
        <v>21.13526570048306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>
      <c r="A58" t="s">
        <v>169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>
      <c r="A59" t="s">
        <v>170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2.8070175438596401</v>
      </c>
      <c r="M59">
        <v>5.5808761975630201</v>
      </c>
    </row>
    <row r="60" spans="1:13">
      <c r="A60" t="s">
        <v>171</v>
      </c>
      <c r="B60">
        <v>17.914865443782389</v>
      </c>
      <c r="C60">
        <v>21.13526570048306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>
      <c r="A61" t="s">
        <v>172</v>
      </c>
      <c r="B61">
        <v>91.521595201931774</v>
      </c>
      <c r="C61">
        <v>108.69565217391289</v>
      </c>
      <c r="D61">
        <v>54.36321422504102</v>
      </c>
      <c r="E61">
        <v>17.463235294117638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3075.0877192982357</v>
      </c>
      <c r="M61">
        <v>1900.2883452702083</v>
      </c>
    </row>
    <row r="62" spans="1:13">
      <c r="A62" t="s">
        <v>173</v>
      </c>
      <c r="B62">
        <v>33.882462904544958</v>
      </c>
      <c r="C62">
        <v>51.328502415458864</v>
      </c>
      <c r="D62">
        <v>1233.931706212129</v>
      </c>
      <c r="E62">
        <v>1195.7720588235288</v>
      </c>
      <c r="F62">
        <v>1.369675386933296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>
      <c r="A63" t="s">
        <v>174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8574.4156523037855</v>
      </c>
      <c r="I63">
        <v>7566.9515669515695</v>
      </c>
      <c r="J63">
        <v>0</v>
      </c>
      <c r="K63">
        <v>0</v>
      </c>
      <c r="L63">
        <v>0</v>
      </c>
      <c r="M63">
        <v>0</v>
      </c>
    </row>
    <row r="64" spans="1:13">
      <c r="A64" t="s">
        <v>175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51.216389244558236</v>
      </c>
      <c r="K64">
        <v>10.09761023224503</v>
      </c>
      <c r="L64">
        <v>0</v>
      </c>
      <c r="M64">
        <v>0</v>
      </c>
    </row>
    <row r="65" spans="1:13">
      <c r="A65" t="s">
        <v>176</v>
      </c>
      <c r="B65">
        <v>45.176617206059937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>
      <c r="A66" t="s">
        <v>177</v>
      </c>
      <c r="B66">
        <v>5.8418039490594751</v>
      </c>
      <c r="C66">
        <v>6.0386473429951604</v>
      </c>
      <c r="D66">
        <v>58.327198595616927</v>
      </c>
      <c r="E66">
        <v>52.389705882352914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>
      <c r="A67" t="s">
        <v>178</v>
      </c>
      <c r="B67">
        <v>0</v>
      </c>
      <c r="C67">
        <v>0</v>
      </c>
      <c r="D67">
        <v>119.48581459878807</v>
      </c>
      <c r="E67">
        <v>91.911764705882305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>
      <c r="A68" t="s">
        <v>179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>
      <c r="A69" t="s">
        <v>180</v>
      </c>
      <c r="B69">
        <v>113.72045020835778</v>
      </c>
      <c r="C69">
        <v>410.62801932367091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>
      <c r="A70" t="s">
        <v>181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>
      <c r="A71" t="s">
        <v>182</v>
      </c>
      <c r="B71">
        <v>0</v>
      </c>
      <c r="C71">
        <v>6.0386473429951604</v>
      </c>
      <c r="D71">
        <v>60.026049040149459</v>
      </c>
      <c r="E71">
        <v>16.544117647058815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25.263157894736761</v>
      </c>
      <c r="M71">
        <v>0</v>
      </c>
    </row>
    <row r="72" spans="1:13">
      <c r="A72" t="s">
        <v>183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>
      <c r="A73" t="s">
        <v>184</v>
      </c>
      <c r="B73">
        <v>0</v>
      </c>
      <c r="C73">
        <v>0</v>
      </c>
      <c r="D73">
        <v>10.759386148706035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44.912280701754241</v>
      </c>
      <c r="M73">
        <v>0</v>
      </c>
    </row>
    <row r="74" spans="1:13">
      <c r="A74" t="s">
        <v>185</v>
      </c>
      <c r="B74">
        <v>735.67784398488993</v>
      </c>
      <c r="C74">
        <v>775.96618357487807</v>
      </c>
      <c r="D74">
        <v>384.50648394586307</v>
      </c>
      <c r="E74">
        <v>335.47794117647044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26.666666666666579</v>
      </c>
      <c r="M74">
        <v>9.3014603292717002</v>
      </c>
    </row>
    <row r="75" spans="1:13">
      <c r="A75" t="s">
        <v>186</v>
      </c>
      <c r="B75">
        <v>0</v>
      </c>
      <c r="C75">
        <v>0</v>
      </c>
      <c r="D75">
        <v>0</v>
      </c>
      <c r="E75">
        <v>0</v>
      </c>
      <c r="F75">
        <v>67.114093959731505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>
      <c r="A76" t="s">
        <v>187</v>
      </c>
      <c r="B76">
        <v>510.18421155119415</v>
      </c>
      <c r="C76">
        <v>416.66666666666606</v>
      </c>
      <c r="D76">
        <v>39.639843705759077</v>
      </c>
      <c r="E76">
        <v>273.89705882352928</v>
      </c>
      <c r="F76">
        <v>31.50253389946581</v>
      </c>
      <c r="G76">
        <v>18.061952497064919</v>
      </c>
      <c r="H76">
        <v>0</v>
      </c>
      <c r="I76">
        <v>0</v>
      </c>
      <c r="J76">
        <v>0</v>
      </c>
      <c r="K76">
        <v>0</v>
      </c>
      <c r="L76">
        <v>265.26315789473597</v>
      </c>
      <c r="M76">
        <v>1045.4841410101392</v>
      </c>
    </row>
    <row r="77" spans="1:13">
      <c r="A77" t="s">
        <v>188</v>
      </c>
      <c r="B77">
        <v>34.661370097752886</v>
      </c>
      <c r="C77">
        <v>84.541062801932242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>
      <c r="A78" t="s">
        <v>189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>
      <c r="A79" t="s">
        <v>190</v>
      </c>
      <c r="B79">
        <v>1.1683607898118951</v>
      </c>
      <c r="C79">
        <v>0</v>
      </c>
      <c r="D79">
        <v>0</v>
      </c>
      <c r="E79">
        <v>1.8382352941176461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4.6507301646358501</v>
      </c>
    </row>
    <row r="80" spans="1:13">
      <c r="A80" t="s">
        <v>191</v>
      </c>
      <c r="B80">
        <v>8077.2675935662337</v>
      </c>
      <c r="C80">
        <v>7711.3526570048198</v>
      </c>
      <c r="D80">
        <v>7927.4024576703041</v>
      </c>
      <c r="E80">
        <v>7916.3602941176432</v>
      </c>
      <c r="F80">
        <v>9900.0136967538638</v>
      </c>
      <c r="G80">
        <v>9981.9380475029284</v>
      </c>
      <c r="H80">
        <v>1357.6282577850793</v>
      </c>
      <c r="I80">
        <v>2370.3703703703709</v>
      </c>
      <c r="J80">
        <v>1195.0490823730256</v>
      </c>
      <c r="K80">
        <v>1322.7869404240989</v>
      </c>
      <c r="L80">
        <v>6451.9298245613827</v>
      </c>
      <c r="M80">
        <v>6799.3675006976127</v>
      </c>
    </row>
    <row r="81" spans="1:13">
      <c r="A81" t="s">
        <v>26</v>
      </c>
    </row>
    <row r="82" spans="1:13">
      <c r="A82" t="s">
        <v>154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6.0599561150714338</v>
      </c>
      <c r="I82">
        <v>3.2550487508999106</v>
      </c>
      <c r="J82">
        <v>0</v>
      </c>
      <c r="K82">
        <v>0</v>
      </c>
      <c r="L82">
        <v>0</v>
      </c>
      <c r="M82">
        <v>0</v>
      </c>
    </row>
    <row r="83" spans="1:13">
      <c r="A83" t="s">
        <v>155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>
      <c r="A84" t="s">
        <v>156</v>
      </c>
      <c r="B84">
        <v>2.2911720894046672</v>
      </c>
      <c r="C84">
        <v>0</v>
      </c>
      <c r="D84">
        <v>6.7925820290944241</v>
      </c>
      <c r="E84">
        <v>6.6343839962084452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4.9294920245456471</v>
      </c>
      <c r="M84">
        <v>7.0255858545242456</v>
      </c>
    </row>
    <row r="85" spans="1:13">
      <c r="A85" t="s">
        <v>157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12.185316322754018</v>
      </c>
      <c r="K85">
        <v>12.568200690245199</v>
      </c>
      <c r="L85">
        <v>6.0035548971766231</v>
      </c>
      <c r="M85">
        <v>0</v>
      </c>
    </row>
    <row r="86" spans="1:13">
      <c r="A86" t="s">
        <v>158</v>
      </c>
      <c r="B86">
        <v>5.7117117007661378</v>
      </c>
      <c r="C86">
        <v>6.6090805722493196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>
      <c r="A87" t="s">
        <v>159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>
      <c r="A88" t="s">
        <v>160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12.00081380109209</v>
      </c>
      <c r="K88">
        <v>11.342122366002535</v>
      </c>
      <c r="L88">
        <v>0</v>
      </c>
      <c r="M88">
        <v>0</v>
      </c>
    </row>
    <row r="89" spans="1:13">
      <c r="A89" t="s">
        <v>161</v>
      </c>
      <c r="B89">
        <v>7.0513211502375741</v>
      </c>
      <c r="C89">
        <v>8.0092268535020938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>
      <c r="A90" t="s">
        <v>162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1.6961321343996367</v>
      </c>
      <c r="I90">
        <v>5.7847932815713312</v>
      </c>
      <c r="J90">
        <v>0</v>
      </c>
      <c r="K90">
        <v>0</v>
      </c>
      <c r="L90">
        <v>0</v>
      </c>
      <c r="M90">
        <v>0</v>
      </c>
    </row>
    <row r="91" spans="1:13">
      <c r="A91" t="s">
        <v>163</v>
      </c>
      <c r="B91">
        <v>3.0703237757453774</v>
      </c>
      <c r="C91">
        <v>0</v>
      </c>
      <c r="D91">
        <v>1.4323450327850009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4.0390152234944408</v>
      </c>
      <c r="M91">
        <v>6.7419610282728586</v>
      </c>
    </row>
    <row r="92" spans="1:13">
      <c r="A92" t="s">
        <v>164</v>
      </c>
      <c r="B92">
        <v>2.1715534840388178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>
      <c r="A93" t="s">
        <v>165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>
      <c r="A94" t="s">
        <v>166</v>
      </c>
      <c r="B94">
        <v>5.784871674846606</v>
      </c>
      <c r="C94">
        <v>3.7089922147156367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>
      <c r="A95" t="s">
        <v>167</v>
      </c>
      <c r="B95">
        <v>6.3159579065618754</v>
      </c>
      <c r="C95">
        <v>4.468274785805348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>
      <c r="A96" t="s">
        <v>168</v>
      </c>
      <c r="B96">
        <v>1.7384313111969645</v>
      </c>
      <c r="C96">
        <v>4.468274785805348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>
      <c r="A97" t="s">
        <v>169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>
      <c r="A98" t="s">
        <v>170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1.9286612182797342</v>
      </c>
      <c r="M98">
        <v>2.7182796814868366</v>
      </c>
    </row>
    <row r="99" spans="1:13">
      <c r="A99" t="s">
        <v>171</v>
      </c>
      <c r="B99">
        <v>4.2414486082940357</v>
      </c>
      <c r="C99">
        <v>4.468274785805348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>
      <c r="A100" t="s">
        <v>172</v>
      </c>
      <c r="B100">
        <v>6.531718235159742</v>
      </c>
      <c r="C100">
        <v>6.7773625349192859</v>
      </c>
      <c r="D100">
        <v>5.7908557989153744</v>
      </c>
      <c r="E100">
        <v>4.2065834720211601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11.586880929181634</v>
      </c>
      <c r="M100">
        <v>10.892761629244767</v>
      </c>
    </row>
    <row r="101" spans="1:13">
      <c r="A101" t="s">
        <v>173</v>
      </c>
      <c r="B101">
        <v>5.1244300012502313</v>
      </c>
      <c r="C101">
        <v>5.7095250660756696</v>
      </c>
      <c r="D101">
        <v>10.270215545230428</v>
      </c>
      <c r="E101">
        <v>10.224932682624527</v>
      </c>
      <c r="F101">
        <v>1.2446894432009061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>
      <c r="A102" t="s">
        <v>174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13.065990885391779</v>
      </c>
      <c r="I102">
        <v>12.885687140471747</v>
      </c>
      <c r="J102">
        <v>0</v>
      </c>
      <c r="K102">
        <v>0</v>
      </c>
      <c r="L102">
        <v>0</v>
      </c>
      <c r="M102">
        <v>0</v>
      </c>
    </row>
    <row r="103" spans="1:13">
      <c r="A103" t="s">
        <v>175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5.7064307938427152</v>
      </c>
      <c r="K103">
        <v>3.4721771338701179</v>
      </c>
      <c r="L103">
        <v>0</v>
      </c>
      <c r="M103">
        <v>0</v>
      </c>
    </row>
    <row r="104" spans="1:13">
      <c r="A104" t="s">
        <v>176</v>
      </c>
      <c r="B104">
        <v>5.5290905833134092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>
      <c r="A105" t="s">
        <v>177</v>
      </c>
      <c r="B105">
        <v>2.7743767644723705</v>
      </c>
      <c r="C105">
        <v>2.8152982045651855</v>
      </c>
      <c r="D105">
        <v>5.8906217558644327</v>
      </c>
      <c r="E105">
        <v>5.738489696273386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>
      <c r="A106" t="s">
        <v>178</v>
      </c>
      <c r="B106">
        <v>0</v>
      </c>
      <c r="C106">
        <v>0</v>
      </c>
      <c r="D106">
        <v>6.9127194904816616</v>
      </c>
      <c r="E106">
        <v>6.537789380496533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>
      <c r="A107" t="s">
        <v>179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>
      <c r="A108" t="s">
        <v>180</v>
      </c>
      <c r="B108">
        <v>6.8419787806434522</v>
      </c>
      <c r="C108">
        <v>8.6851973789149621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>
      <c r="A109" t="s">
        <v>181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>
      <c r="A110" t="s">
        <v>182</v>
      </c>
      <c r="B110">
        <v>0</v>
      </c>
      <c r="C110">
        <v>2.8152982045651855</v>
      </c>
      <c r="D110">
        <v>5.9313532850906485</v>
      </c>
      <c r="E110">
        <v>4.1329154864448876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4.7149684918936705</v>
      </c>
      <c r="M110">
        <v>0</v>
      </c>
    </row>
    <row r="111" spans="1:13">
      <c r="A111" t="s">
        <v>183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>
      <c r="A112" t="s">
        <v>184</v>
      </c>
      <c r="B112">
        <v>0</v>
      </c>
      <c r="C112">
        <v>0</v>
      </c>
      <c r="D112">
        <v>3.5557408469551914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5.5208081948832888</v>
      </c>
      <c r="M112">
        <v>0</v>
      </c>
    </row>
    <row r="113" spans="1:13">
      <c r="A113" t="s">
        <v>185</v>
      </c>
      <c r="B113">
        <v>9.5248900431584129</v>
      </c>
      <c r="C113">
        <v>9.6017079983813289</v>
      </c>
      <c r="D113">
        <v>8.5906113152272905</v>
      </c>
      <c r="E113">
        <v>8.3943681174975229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4.790076930625764</v>
      </c>
      <c r="M113">
        <v>3.3647769624377202</v>
      </c>
    </row>
    <row r="114" spans="1:13">
      <c r="A114" t="s">
        <v>186</v>
      </c>
      <c r="B114">
        <v>0</v>
      </c>
      <c r="C114">
        <v>0</v>
      </c>
      <c r="D114">
        <v>0</v>
      </c>
      <c r="E114">
        <v>0</v>
      </c>
      <c r="F114">
        <v>6.0898814420529819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>
      <c r="A115" t="s">
        <v>187</v>
      </c>
      <c r="B115">
        <v>8.9976994676313229</v>
      </c>
      <c r="C115">
        <v>8.7062081986007023</v>
      </c>
      <c r="D115">
        <v>5.3448229486372076</v>
      </c>
      <c r="E115">
        <v>8.10274766103662</v>
      </c>
      <c r="F115">
        <v>5.0224802900036121</v>
      </c>
      <c r="G115">
        <v>4.2526239955394143</v>
      </c>
      <c r="H115">
        <v>0</v>
      </c>
      <c r="I115">
        <v>0</v>
      </c>
      <c r="J115">
        <v>0</v>
      </c>
      <c r="K115">
        <v>0</v>
      </c>
      <c r="L115">
        <v>8.0567090103636811</v>
      </c>
      <c r="M115">
        <v>10.031334733036033</v>
      </c>
    </row>
    <row r="116" spans="1:13">
      <c r="A116" t="s">
        <v>188</v>
      </c>
      <c r="B116">
        <v>5.1562902267695732</v>
      </c>
      <c r="C116">
        <v>6.4185452269268595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>
      <c r="A117" t="s">
        <v>189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>
      <c r="A118" t="s">
        <v>190</v>
      </c>
      <c r="B118">
        <v>1.1166048242040856</v>
      </c>
      <c r="C118">
        <v>0</v>
      </c>
      <c r="D118">
        <v>0</v>
      </c>
      <c r="E118">
        <v>1.5049941960177404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2.4984372988265631</v>
      </c>
    </row>
    <row r="119" spans="1:13">
      <c r="A119" t="s">
        <v>191</v>
      </c>
      <c r="B119">
        <v>12.979830220937902</v>
      </c>
      <c r="C119">
        <v>12.912955306779702</v>
      </c>
      <c r="D119">
        <v>12.952814482422134</v>
      </c>
      <c r="E119">
        <v>12.950803790046351</v>
      </c>
      <c r="F119">
        <v>13.273360525047449</v>
      </c>
      <c r="G119">
        <v>13.285248757815895</v>
      </c>
      <c r="H119">
        <v>10.407935050543102</v>
      </c>
      <c r="I119">
        <v>11.21150529112073</v>
      </c>
      <c r="J119">
        <v>10.224060879418175</v>
      </c>
      <c r="K119">
        <v>10.370455228009492</v>
      </c>
      <c r="L119">
        <v>12.655738620959687</v>
      </c>
      <c r="M119">
        <v>12.731396998246769</v>
      </c>
    </row>
    <row r="121" spans="1:13">
      <c r="A121" t="s">
        <v>27</v>
      </c>
    </row>
    <row r="122" spans="1:13">
      <c r="A122" t="s">
        <v>190</v>
      </c>
      <c r="B122">
        <v>1.1166048242040856</v>
      </c>
      <c r="C122">
        <v>0</v>
      </c>
    </row>
    <row r="123" spans="1:13">
      <c r="A123" t="s">
        <v>173</v>
      </c>
      <c r="B123">
        <v>1.2446894432009061</v>
      </c>
      <c r="C123">
        <v>0</v>
      </c>
    </row>
    <row r="124" spans="1:13">
      <c r="A124" t="s">
        <v>163</v>
      </c>
      <c r="B124">
        <v>1.4323450327850009</v>
      </c>
      <c r="C124">
        <v>0</v>
      </c>
    </row>
    <row r="125" spans="1:13">
      <c r="A125" t="s">
        <v>190</v>
      </c>
      <c r="B125">
        <v>0</v>
      </c>
      <c r="C125">
        <v>1.5049941960177404</v>
      </c>
    </row>
    <row r="126" spans="1:13">
      <c r="A126" t="s">
        <v>164</v>
      </c>
      <c r="B126">
        <v>2.1715534840388178</v>
      </c>
      <c r="C126">
        <v>0</v>
      </c>
    </row>
    <row r="127" spans="1:13">
      <c r="A127" t="s">
        <v>156</v>
      </c>
      <c r="B127">
        <v>2.2911720894046672</v>
      </c>
      <c r="C127">
        <v>0</v>
      </c>
    </row>
    <row r="128" spans="1:13">
      <c r="A128" t="s">
        <v>190</v>
      </c>
      <c r="B128">
        <v>0</v>
      </c>
      <c r="C128">
        <v>2.4984372988265631</v>
      </c>
    </row>
    <row r="129" spans="1:3">
      <c r="A129" t="s">
        <v>182</v>
      </c>
      <c r="B129">
        <v>0</v>
      </c>
      <c r="C129">
        <v>2.8152982045651855</v>
      </c>
    </row>
    <row r="130" spans="1:3">
      <c r="A130" t="s">
        <v>163</v>
      </c>
      <c r="B130">
        <v>3.0703237757453774</v>
      </c>
      <c r="C130">
        <v>0</v>
      </c>
    </row>
    <row r="131" spans="1:3">
      <c r="A131" t="s">
        <v>184</v>
      </c>
      <c r="B131">
        <v>3.5557408469551914</v>
      </c>
      <c r="C131">
        <v>0</v>
      </c>
    </row>
    <row r="132" spans="1:3">
      <c r="A132" t="s">
        <v>170</v>
      </c>
      <c r="B132">
        <v>1.9286612182797342</v>
      </c>
      <c r="C132">
        <v>2.7182796814868366</v>
      </c>
    </row>
    <row r="133" spans="1:3">
      <c r="A133" t="s">
        <v>182</v>
      </c>
      <c r="B133">
        <v>4.7149684918936705</v>
      </c>
      <c r="C133">
        <v>0</v>
      </c>
    </row>
    <row r="134" spans="1:3">
      <c r="A134" t="s">
        <v>184</v>
      </c>
      <c r="B134">
        <v>5.5208081948832888</v>
      </c>
      <c r="C134">
        <v>0</v>
      </c>
    </row>
    <row r="135" spans="1:3">
      <c r="A135" t="s">
        <v>176</v>
      </c>
      <c r="B135">
        <v>5.5290905833134092</v>
      </c>
      <c r="C135">
        <v>0</v>
      </c>
    </row>
    <row r="136" spans="1:3">
      <c r="A136" t="s">
        <v>177</v>
      </c>
      <c r="B136">
        <v>2.7743767644723705</v>
      </c>
      <c r="C136">
        <v>2.8152982045651855</v>
      </c>
    </row>
    <row r="137" spans="1:3">
      <c r="A137" t="s">
        <v>157</v>
      </c>
      <c r="B137">
        <v>6.0035548971766231</v>
      </c>
      <c r="C137">
        <v>0</v>
      </c>
    </row>
    <row r="138" spans="1:3">
      <c r="A138" t="s">
        <v>186</v>
      </c>
      <c r="B138">
        <v>6.0898814420529819</v>
      </c>
      <c r="C138">
        <v>0</v>
      </c>
    </row>
    <row r="139" spans="1:3">
      <c r="A139" t="s">
        <v>168</v>
      </c>
      <c r="B139">
        <v>1.7384313111969645</v>
      </c>
      <c r="C139">
        <v>4.468274785805348</v>
      </c>
    </row>
    <row r="140" spans="1:3">
      <c r="A140" t="s">
        <v>162</v>
      </c>
      <c r="B140">
        <v>1.6961321343996367</v>
      </c>
      <c r="C140">
        <v>5.7847932815713312</v>
      </c>
    </row>
    <row r="141" spans="1:3">
      <c r="A141" t="s">
        <v>185</v>
      </c>
      <c r="B141">
        <v>4.790076930625764</v>
      </c>
      <c r="C141">
        <v>3.3647769624377202</v>
      </c>
    </row>
    <row r="142" spans="1:3">
      <c r="A142" t="s">
        <v>171</v>
      </c>
      <c r="B142">
        <v>4.2414486082940357</v>
      </c>
      <c r="C142">
        <v>4.468274785805348</v>
      </c>
    </row>
    <row r="143" spans="1:3">
      <c r="A143" t="s">
        <v>175</v>
      </c>
      <c r="B143">
        <v>5.7064307938427152</v>
      </c>
      <c r="C143">
        <v>3.4721771338701179</v>
      </c>
    </row>
    <row r="144" spans="1:3">
      <c r="A144" t="s">
        <v>187</v>
      </c>
      <c r="B144">
        <v>5.0224802900036121</v>
      </c>
      <c r="C144">
        <v>4.2526239955394143</v>
      </c>
    </row>
    <row r="145" spans="1:3">
      <c r="A145" t="s">
        <v>154</v>
      </c>
      <c r="B145">
        <v>6.0599561150714338</v>
      </c>
      <c r="C145">
        <v>3.2550487508999106</v>
      </c>
    </row>
    <row r="146" spans="1:3">
      <c r="A146" t="s">
        <v>166</v>
      </c>
      <c r="B146">
        <v>5.784871674846606</v>
      </c>
      <c r="C146">
        <v>3.7089922147156367</v>
      </c>
    </row>
    <row r="147" spans="1:3">
      <c r="A147" t="s">
        <v>172</v>
      </c>
      <c r="B147">
        <v>5.7908557989153744</v>
      </c>
      <c r="C147">
        <v>4.2065834720211601</v>
      </c>
    </row>
    <row r="148" spans="1:3">
      <c r="A148" t="s">
        <v>182</v>
      </c>
      <c r="B148">
        <v>5.9313532850906485</v>
      </c>
      <c r="C148">
        <v>4.1329154864448876</v>
      </c>
    </row>
    <row r="149" spans="1:3">
      <c r="A149" t="s">
        <v>163</v>
      </c>
      <c r="B149">
        <v>4.0390152234944408</v>
      </c>
      <c r="C149">
        <v>6.7419610282728586</v>
      </c>
    </row>
    <row r="150" spans="1:3">
      <c r="A150" t="s">
        <v>167</v>
      </c>
      <c r="B150">
        <v>6.3159579065618754</v>
      </c>
      <c r="C150">
        <v>4.468274785805348</v>
      </c>
    </row>
    <row r="151" spans="1:3">
      <c r="A151" t="s">
        <v>173</v>
      </c>
      <c r="B151">
        <v>5.1244300012502313</v>
      </c>
      <c r="C151">
        <v>5.7095250660756696</v>
      </c>
    </row>
    <row r="152" spans="1:3">
      <c r="A152" t="s">
        <v>188</v>
      </c>
      <c r="B152">
        <v>5.1562902267695732</v>
      </c>
      <c r="C152">
        <v>6.4185452269268595</v>
      </c>
    </row>
    <row r="153" spans="1:3">
      <c r="A153" t="s">
        <v>177</v>
      </c>
      <c r="B153">
        <v>5.8906217558644327</v>
      </c>
      <c r="C153">
        <v>5.738489696273386</v>
      </c>
    </row>
    <row r="154" spans="1:3">
      <c r="A154" t="s">
        <v>156</v>
      </c>
      <c r="B154">
        <v>4.9294920245456471</v>
      </c>
      <c r="C154">
        <v>7.0255858545242456</v>
      </c>
    </row>
    <row r="155" spans="1:3">
      <c r="A155" t="s">
        <v>158</v>
      </c>
      <c r="B155">
        <v>5.7117117007661378</v>
      </c>
      <c r="C155">
        <v>6.6090805722493196</v>
      </c>
    </row>
    <row r="156" spans="1:3">
      <c r="A156" t="s">
        <v>172</v>
      </c>
      <c r="B156">
        <v>6.531718235159742</v>
      </c>
      <c r="C156">
        <v>6.7773625349192859</v>
      </c>
    </row>
    <row r="157" spans="1:3">
      <c r="A157" t="s">
        <v>156</v>
      </c>
      <c r="B157">
        <v>6.7925820290944241</v>
      </c>
      <c r="C157">
        <v>6.6343839962084452</v>
      </c>
    </row>
    <row r="158" spans="1:3">
      <c r="A158" t="s">
        <v>187</v>
      </c>
      <c r="B158">
        <v>5.3448229486372076</v>
      </c>
      <c r="C158">
        <v>8.10274766103662</v>
      </c>
    </row>
    <row r="159" spans="1:3">
      <c r="A159" t="s">
        <v>178</v>
      </c>
      <c r="B159">
        <v>6.9127194904816616</v>
      </c>
      <c r="C159">
        <v>6.537789380496533</v>
      </c>
    </row>
    <row r="160" spans="1:3">
      <c r="A160" t="s">
        <v>161</v>
      </c>
      <c r="B160">
        <v>7.0513211502375741</v>
      </c>
      <c r="C160">
        <v>8.0092268535020938</v>
      </c>
    </row>
    <row r="161" spans="1:3">
      <c r="A161" t="s">
        <v>180</v>
      </c>
      <c r="B161">
        <v>6.8419787806434522</v>
      </c>
      <c r="C161">
        <v>8.6851973789149621</v>
      </c>
    </row>
    <row r="162" spans="1:3">
      <c r="A162" t="s">
        <v>185</v>
      </c>
      <c r="B162">
        <v>8.5906113152272905</v>
      </c>
      <c r="C162">
        <v>8.3943681174975229</v>
      </c>
    </row>
    <row r="163" spans="1:3">
      <c r="A163" t="s">
        <v>187</v>
      </c>
      <c r="B163">
        <v>8.9976994676313229</v>
      </c>
      <c r="C163">
        <v>8.7062081986007023</v>
      </c>
    </row>
    <row r="164" spans="1:3">
      <c r="A164" t="s">
        <v>187</v>
      </c>
      <c r="B164">
        <v>8.0567090103636811</v>
      </c>
      <c r="C164">
        <v>10.031334733036033</v>
      </c>
    </row>
    <row r="165" spans="1:3">
      <c r="A165" t="s">
        <v>185</v>
      </c>
      <c r="B165">
        <v>9.5248900431584129</v>
      </c>
      <c r="C165">
        <v>9.6017079983813289</v>
      </c>
    </row>
    <row r="166" spans="1:3">
      <c r="A166" t="s">
        <v>173</v>
      </c>
      <c r="B166">
        <v>10.270215545230428</v>
      </c>
      <c r="C166">
        <v>10.224932682624527</v>
      </c>
    </row>
    <row r="167" spans="1:3">
      <c r="A167" t="s">
        <v>191</v>
      </c>
      <c r="B167">
        <v>10.224060879418175</v>
      </c>
      <c r="C167">
        <v>10.370455228009492</v>
      </c>
    </row>
    <row r="168" spans="1:3">
      <c r="A168" t="s">
        <v>191</v>
      </c>
      <c r="B168">
        <v>10.407935050543102</v>
      </c>
      <c r="C168">
        <v>11.21150529112073</v>
      </c>
    </row>
    <row r="169" spans="1:3">
      <c r="A169" t="s">
        <v>172</v>
      </c>
      <c r="B169">
        <v>11.586880929181634</v>
      </c>
      <c r="C169">
        <v>10.892761629244767</v>
      </c>
    </row>
    <row r="170" spans="1:3">
      <c r="A170" t="s">
        <v>160</v>
      </c>
      <c r="B170">
        <v>12.00081380109209</v>
      </c>
      <c r="C170">
        <v>11.342122366002535</v>
      </c>
    </row>
    <row r="171" spans="1:3">
      <c r="A171" t="s">
        <v>157</v>
      </c>
      <c r="B171">
        <v>12.185316322754018</v>
      </c>
      <c r="C171">
        <v>12.568200690245199</v>
      </c>
    </row>
    <row r="172" spans="1:3">
      <c r="A172" t="s">
        <v>191</v>
      </c>
      <c r="B172">
        <v>12.655738620959687</v>
      </c>
      <c r="C172">
        <v>12.731396998246769</v>
      </c>
    </row>
    <row r="173" spans="1:3">
      <c r="A173" t="s">
        <v>191</v>
      </c>
      <c r="B173">
        <v>12.979830220937902</v>
      </c>
      <c r="C173">
        <v>12.912955306779702</v>
      </c>
    </row>
    <row r="174" spans="1:3">
      <c r="A174" t="s">
        <v>191</v>
      </c>
      <c r="B174">
        <v>12.952814482422134</v>
      </c>
      <c r="C174">
        <v>12.950803790046351</v>
      </c>
    </row>
    <row r="175" spans="1:3">
      <c r="A175" t="s">
        <v>174</v>
      </c>
      <c r="B175">
        <v>13.065990885391779</v>
      </c>
      <c r="C175">
        <v>12.885687140471747</v>
      </c>
    </row>
    <row r="176" spans="1:3">
      <c r="A176" t="s">
        <v>191</v>
      </c>
      <c r="B176">
        <v>13.273360525047449</v>
      </c>
      <c r="C176">
        <v>13.285248757815895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abSelected="1" topLeftCell="A82" workbookViewId="0">
      <selection activeCell="F121" sqref="F121"/>
    </sheetView>
  </sheetViews>
  <sheetFormatPr baseColWidth="10" defaultColWidth="8.83203125" defaultRowHeight="14" x14ac:dyDescent="0"/>
  <sheetData>
    <row r="1" spans="1:14">
      <c r="A1" t="s">
        <v>34</v>
      </c>
      <c r="B1" t="s">
        <v>100</v>
      </c>
      <c r="D1" t="s">
        <v>101</v>
      </c>
      <c r="F1" t="s">
        <v>102</v>
      </c>
      <c r="H1" t="s">
        <v>103</v>
      </c>
      <c r="J1" t="s">
        <v>104</v>
      </c>
      <c r="L1" t="s">
        <v>105</v>
      </c>
      <c r="N1" t="s">
        <v>106</v>
      </c>
    </row>
    <row r="2" spans="1:14">
      <c r="A2" t="s">
        <v>192</v>
      </c>
      <c r="F2">
        <v>30</v>
      </c>
    </row>
    <row r="3" spans="1:14">
      <c r="A3" t="s">
        <v>193</v>
      </c>
    </row>
    <row r="4" spans="1:14">
      <c r="A4" t="s">
        <v>194</v>
      </c>
      <c r="H4">
        <v>71</v>
      </c>
      <c r="I4">
        <v>70</v>
      </c>
    </row>
    <row r="5" spans="1:14">
      <c r="A5" t="s">
        <v>195</v>
      </c>
      <c r="B5">
        <v>10</v>
      </c>
      <c r="C5">
        <v>89</v>
      </c>
    </row>
    <row r="6" spans="1:14">
      <c r="A6" t="s">
        <v>196</v>
      </c>
      <c r="I6">
        <v>3</v>
      </c>
    </row>
    <row r="7" spans="1:14">
      <c r="A7" t="s">
        <v>197</v>
      </c>
      <c r="H7">
        <v>6</v>
      </c>
      <c r="I7">
        <v>78</v>
      </c>
    </row>
    <row r="8" spans="1:14">
      <c r="A8" t="s">
        <v>198</v>
      </c>
      <c r="H8">
        <v>2</v>
      </c>
      <c r="I8">
        <v>7</v>
      </c>
    </row>
    <row r="9" spans="1:14">
      <c r="A9" t="s">
        <v>199</v>
      </c>
      <c r="B9">
        <v>62</v>
      </c>
      <c r="C9">
        <v>4</v>
      </c>
    </row>
    <row r="10" spans="1:14">
      <c r="A10" t="s">
        <v>200</v>
      </c>
    </row>
    <row r="11" spans="1:14">
      <c r="A11" t="s">
        <v>201</v>
      </c>
    </row>
    <row r="12" spans="1:14">
      <c r="A12" t="s">
        <v>202</v>
      </c>
      <c r="B12">
        <v>104</v>
      </c>
      <c r="C12">
        <v>8</v>
      </c>
      <c r="D12">
        <v>10</v>
      </c>
      <c r="E12">
        <v>8</v>
      </c>
      <c r="N12">
        <v>3</v>
      </c>
    </row>
    <row r="13" spans="1:14">
      <c r="A13" t="s">
        <v>203</v>
      </c>
      <c r="F13">
        <v>108</v>
      </c>
      <c r="G13">
        <v>24</v>
      </c>
    </row>
    <row r="14" spans="1:14">
      <c r="A14" t="s">
        <v>204</v>
      </c>
      <c r="H14">
        <v>116</v>
      </c>
      <c r="I14">
        <v>176</v>
      </c>
    </row>
    <row r="15" spans="1:14">
      <c r="A15" t="s">
        <v>205</v>
      </c>
      <c r="B15">
        <v>8</v>
      </c>
      <c r="I15">
        <v>3</v>
      </c>
    </row>
    <row r="16" spans="1:14">
      <c r="A16" t="s">
        <v>206</v>
      </c>
      <c r="F16">
        <v>15</v>
      </c>
      <c r="G16">
        <v>8</v>
      </c>
    </row>
    <row r="17" spans="1:15">
      <c r="A17" t="s">
        <v>207</v>
      </c>
      <c r="B17">
        <v>61</v>
      </c>
      <c r="C17">
        <v>12</v>
      </c>
    </row>
    <row r="18" spans="1:15">
      <c r="A18" t="s">
        <v>208</v>
      </c>
      <c r="F18">
        <v>10</v>
      </c>
      <c r="G18">
        <v>3</v>
      </c>
    </row>
    <row r="19" spans="1:15">
      <c r="A19" t="s">
        <v>209</v>
      </c>
    </row>
    <row r="20" spans="1:15">
      <c r="A20" t="s">
        <v>210</v>
      </c>
      <c r="J20">
        <v>118</v>
      </c>
      <c r="K20">
        <v>15</v>
      </c>
      <c r="M20">
        <v>2</v>
      </c>
      <c r="N20">
        <v>1</v>
      </c>
    </row>
    <row r="21" spans="1:15">
      <c r="A21" t="s">
        <v>211</v>
      </c>
      <c r="D21">
        <v>39</v>
      </c>
      <c r="E21">
        <v>12</v>
      </c>
      <c r="H21">
        <v>21</v>
      </c>
      <c r="I21">
        <v>64</v>
      </c>
      <c r="J21">
        <v>1</v>
      </c>
      <c r="K21">
        <v>1</v>
      </c>
    </row>
    <row r="22" spans="1:15">
      <c r="A22" t="s">
        <v>212</v>
      </c>
      <c r="J22">
        <v>30</v>
      </c>
      <c r="K22">
        <v>5</v>
      </c>
    </row>
    <row r="23" spans="1:15">
      <c r="A23" t="s">
        <v>213</v>
      </c>
      <c r="B23">
        <v>390</v>
      </c>
      <c r="C23">
        <v>29</v>
      </c>
    </row>
    <row r="24" spans="1:15">
      <c r="A24" t="s">
        <v>214</v>
      </c>
      <c r="F24">
        <v>98</v>
      </c>
      <c r="G24">
        <v>24</v>
      </c>
    </row>
    <row r="25" spans="1:15">
      <c r="A25" t="s">
        <v>215</v>
      </c>
      <c r="J25">
        <v>1</v>
      </c>
      <c r="L25">
        <v>277</v>
      </c>
      <c r="M25">
        <v>97</v>
      </c>
    </row>
    <row r="26" spans="1:15">
      <c r="A26" t="s">
        <v>216</v>
      </c>
      <c r="H26">
        <v>210</v>
      </c>
      <c r="I26">
        <v>52</v>
      </c>
    </row>
    <row r="27" spans="1:15">
      <c r="A27" t="s">
        <v>217</v>
      </c>
      <c r="L27">
        <v>5</v>
      </c>
    </row>
    <row r="28" spans="1:15">
      <c r="A28" t="s">
        <v>218</v>
      </c>
    </row>
    <row r="29" spans="1:15">
      <c r="A29" t="s">
        <v>219</v>
      </c>
      <c r="N29">
        <v>28</v>
      </c>
      <c r="O29">
        <v>2</v>
      </c>
    </row>
    <row r="30" spans="1:15">
      <c r="A30" t="s">
        <v>220</v>
      </c>
      <c r="H30">
        <v>28</v>
      </c>
      <c r="I30">
        <v>93</v>
      </c>
    </row>
    <row r="31" spans="1:15">
      <c r="A31" t="s">
        <v>221</v>
      </c>
      <c r="B31">
        <v>368</v>
      </c>
      <c r="C31">
        <v>152</v>
      </c>
      <c r="D31">
        <v>136</v>
      </c>
      <c r="E31">
        <v>197</v>
      </c>
      <c r="F31">
        <v>121</v>
      </c>
      <c r="G31">
        <v>35</v>
      </c>
      <c r="I31">
        <v>12</v>
      </c>
      <c r="J31">
        <v>798</v>
      </c>
      <c r="K31">
        <v>2092</v>
      </c>
      <c r="L31">
        <v>41</v>
      </c>
      <c r="M31">
        <v>35</v>
      </c>
      <c r="N31">
        <v>875</v>
      </c>
      <c r="O31">
        <v>918</v>
      </c>
    </row>
    <row r="32" spans="1:15">
      <c r="A32" t="s">
        <v>222</v>
      </c>
      <c r="L32">
        <v>6</v>
      </c>
      <c r="M32">
        <v>58</v>
      </c>
    </row>
    <row r="33" spans="1:15">
      <c r="A33" t="s">
        <v>223</v>
      </c>
      <c r="F33">
        <v>213</v>
      </c>
      <c r="G33">
        <v>226</v>
      </c>
    </row>
    <row r="34" spans="1:15">
      <c r="A34" t="s">
        <v>224</v>
      </c>
      <c r="F34">
        <v>203</v>
      </c>
      <c r="G34">
        <v>250</v>
      </c>
    </row>
    <row r="35" spans="1:15">
      <c r="A35" t="s">
        <v>225</v>
      </c>
      <c r="B35">
        <v>65</v>
      </c>
      <c r="D35">
        <v>111</v>
      </c>
      <c r="E35">
        <v>128</v>
      </c>
      <c r="F35">
        <v>38</v>
      </c>
      <c r="G35">
        <v>2</v>
      </c>
      <c r="J35">
        <v>7</v>
      </c>
      <c r="K35">
        <v>154</v>
      </c>
      <c r="L35">
        <v>5</v>
      </c>
    </row>
    <row r="36" spans="1:15">
      <c r="A36" t="s">
        <v>226</v>
      </c>
      <c r="B36">
        <v>6271</v>
      </c>
      <c r="C36">
        <v>3911</v>
      </c>
      <c r="D36">
        <v>9317</v>
      </c>
      <c r="E36">
        <v>5859</v>
      </c>
      <c r="F36">
        <v>7472</v>
      </c>
      <c r="G36">
        <v>3482</v>
      </c>
      <c r="H36">
        <v>9919</v>
      </c>
      <c r="I36">
        <v>10466</v>
      </c>
      <c r="J36">
        <v>6997</v>
      </c>
      <c r="K36">
        <v>5654</v>
      </c>
      <c r="L36">
        <v>6440</v>
      </c>
      <c r="M36">
        <v>5843</v>
      </c>
      <c r="N36">
        <v>4414</v>
      </c>
      <c r="O36">
        <v>6602</v>
      </c>
    </row>
    <row r="37" spans="1:15">
      <c r="B37">
        <v>7339</v>
      </c>
      <c r="C37">
        <v>4205</v>
      </c>
      <c r="D37">
        <v>9613</v>
      </c>
      <c r="E37">
        <v>6204</v>
      </c>
      <c r="F37">
        <v>8308</v>
      </c>
      <c r="G37">
        <v>4054</v>
      </c>
      <c r="H37">
        <v>10373</v>
      </c>
      <c r="I37">
        <v>11024</v>
      </c>
      <c r="J37">
        <v>7952</v>
      </c>
      <c r="K37">
        <v>7921</v>
      </c>
      <c r="L37">
        <v>6774</v>
      </c>
      <c r="M37">
        <v>6035</v>
      </c>
      <c r="N37">
        <v>5321</v>
      </c>
      <c r="O37">
        <v>7522</v>
      </c>
    </row>
    <row r="38" spans="1:15">
      <c r="B38">
        <v>1.362583458236817</v>
      </c>
      <c r="C38">
        <v>2.3781212841854935</v>
      </c>
      <c r="D38">
        <v>1.040257983980027</v>
      </c>
      <c r="E38">
        <v>1.6118633139909735</v>
      </c>
      <c r="F38">
        <v>1.203659123736158</v>
      </c>
      <c r="G38">
        <v>2.4666995559940799</v>
      </c>
      <c r="H38">
        <v>0.96404126096596932</v>
      </c>
      <c r="I38">
        <v>0.90711175616835993</v>
      </c>
      <c r="J38">
        <v>1.2575452716297786</v>
      </c>
      <c r="K38">
        <v>1.2624668602449185</v>
      </c>
      <c r="L38">
        <v>1.4762326542663124</v>
      </c>
      <c r="M38">
        <v>1.6570008285004143</v>
      </c>
      <c r="N38">
        <v>1.8793459875963165</v>
      </c>
      <c r="O38">
        <v>1.329433661260303</v>
      </c>
    </row>
    <row r="39" spans="1:15">
      <c r="A39" t="s">
        <v>25</v>
      </c>
    </row>
    <row r="40" spans="1:15">
      <c r="A40" t="s">
        <v>192</v>
      </c>
      <c r="B40">
        <v>0</v>
      </c>
      <c r="C40">
        <v>0</v>
      </c>
      <c r="D40">
        <v>0</v>
      </c>
      <c r="E40">
        <v>0</v>
      </c>
      <c r="F40">
        <v>36.109773712084802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</row>
    <row r="41" spans="1:15">
      <c r="A41" t="s">
        <v>193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</row>
    <row r="42" spans="1:15">
      <c r="A42" t="s">
        <v>194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68.446929528583794</v>
      </c>
      <c r="I42">
        <v>63.497822931785201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</row>
    <row r="43" spans="1:15">
      <c r="A43" t="s">
        <v>195</v>
      </c>
      <c r="B43">
        <v>13.625834582368199</v>
      </c>
      <c r="C43">
        <v>211.65279429250862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</row>
    <row r="44" spans="1:15">
      <c r="A44" t="s">
        <v>196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2.7213352685050802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</row>
    <row r="45" spans="1:15">
      <c r="A45" t="s">
        <v>197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5.7842475657958143</v>
      </c>
      <c r="I45">
        <v>70.754716981132077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</row>
    <row r="46" spans="1:15">
      <c r="A46" t="s">
        <v>198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1.928082521931938</v>
      </c>
      <c r="I46">
        <v>6.3497822931785199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</row>
    <row r="47" spans="1:15">
      <c r="A47" t="s">
        <v>199</v>
      </c>
      <c r="B47">
        <v>84.480174410682835</v>
      </c>
      <c r="C47">
        <v>9.5124851367419598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</row>
    <row r="48" spans="1:15">
      <c r="A48" t="s">
        <v>200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</row>
    <row r="49" spans="1:15">
      <c r="A49" t="s">
        <v>201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</row>
    <row r="50" spans="1:15">
      <c r="A50" t="s">
        <v>202</v>
      </c>
      <c r="B50">
        <v>141.70867965662927</v>
      </c>
      <c r="C50">
        <v>19.02497027348392</v>
      </c>
      <c r="D50">
        <v>10.402579839800302</v>
      </c>
      <c r="E50">
        <v>12.894906511927759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5.6380379627889603</v>
      </c>
      <c r="O50">
        <v>0</v>
      </c>
    </row>
    <row r="51" spans="1:15">
      <c r="A51" t="s">
        <v>203</v>
      </c>
      <c r="B51">
        <v>0</v>
      </c>
      <c r="C51">
        <v>0</v>
      </c>
      <c r="D51">
        <v>0</v>
      </c>
      <c r="E51">
        <v>0</v>
      </c>
      <c r="F51">
        <v>129.99518536350527</v>
      </c>
      <c r="G51">
        <v>59.20078934385792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>
      <c r="A52" t="s">
        <v>204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111.8287862720524</v>
      </c>
      <c r="I52">
        <v>159.65166908563137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</row>
    <row r="53" spans="1:15">
      <c r="A53" t="s">
        <v>205</v>
      </c>
      <c r="B53">
        <v>10.900667665894559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2.7213352685050802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</row>
    <row r="54" spans="1:15">
      <c r="A54" t="s">
        <v>206</v>
      </c>
      <c r="B54">
        <v>0</v>
      </c>
      <c r="C54">
        <v>0</v>
      </c>
      <c r="D54">
        <v>0</v>
      </c>
      <c r="E54">
        <v>0</v>
      </c>
      <c r="F54">
        <v>18.054886856042401</v>
      </c>
      <c r="G54">
        <v>19.733596447952639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</row>
    <row r="55" spans="1:15">
      <c r="A55" t="s">
        <v>207</v>
      </c>
      <c r="B55">
        <v>83.117590952446022</v>
      </c>
      <c r="C55">
        <v>28.537455410225881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>
      <c r="A56" t="s">
        <v>208</v>
      </c>
      <c r="B56">
        <v>0</v>
      </c>
      <c r="C56">
        <v>0</v>
      </c>
      <c r="D56">
        <v>0</v>
      </c>
      <c r="E56">
        <v>0</v>
      </c>
      <c r="F56">
        <v>12.0365912373616</v>
      </c>
      <c r="G56">
        <v>7.40009866798224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>
      <c r="A57" t="s">
        <v>209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</row>
    <row r="58" spans="1:15">
      <c r="A58" t="s">
        <v>210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148.39034205231403</v>
      </c>
      <c r="K58">
        <v>18.9370029036738</v>
      </c>
      <c r="L58">
        <v>0</v>
      </c>
      <c r="M58">
        <v>3.3140016570008202</v>
      </c>
      <c r="N58">
        <v>1.8793459875963201</v>
      </c>
      <c r="O58">
        <v>0</v>
      </c>
    </row>
    <row r="59" spans="1:15">
      <c r="A59" t="s">
        <v>211</v>
      </c>
      <c r="B59">
        <v>0</v>
      </c>
      <c r="C59">
        <v>0</v>
      </c>
      <c r="D59">
        <v>40.570061375221172</v>
      </c>
      <c r="E59">
        <v>19.34235976789164</v>
      </c>
      <c r="F59">
        <v>0</v>
      </c>
      <c r="G59">
        <v>0</v>
      </c>
      <c r="H59">
        <v>20.244866480285349</v>
      </c>
      <c r="I59">
        <v>58.055152394775043</v>
      </c>
      <c r="J59">
        <v>1.2575452716297799</v>
      </c>
      <c r="K59">
        <v>1.2624668602449201</v>
      </c>
      <c r="L59">
        <v>0</v>
      </c>
      <c r="M59">
        <v>0</v>
      </c>
      <c r="N59">
        <v>0</v>
      </c>
      <c r="O59">
        <v>0</v>
      </c>
    </row>
    <row r="60" spans="1:15">
      <c r="A60" t="s">
        <v>212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37.726358148893397</v>
      </c>
      <c r="K60">
        <v>6.3123343012246007</v>
      </c>
      <c r="L60">
        <v>0</v>
      </c>
      <c r="M60">
        <v>0</v>
      </c>
      <c r="N60">
        <v>0</v>
      </c>
      <c r="O60">
        <v>0</v>
      </c>
    </row>
    <row r="61" spans="1:15">
      <c r="A61" t="s">
        <v>213</v>
      </c>
      <c r="B61">
        <v>531.40754871235981</v>
      </c>
      <c r="C61">
        <v>68.965517241379203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</row>
    <row r="62" spans="1:15">
      <c r="A62" t="s">
        <v>214</v>
      </c>
      <c r="B62">
        <v>0</v>
      </c>
      <c r="C62">
        <v>0</v>
      </c>
      <c r="D62">
        <v>0</v>
      </c>
      <c r="E62">
        <v>0</v>
      </c>
      <c r="F62">
        <v>117.95859412614368</v>
      </c>
      <c r="G62">
        <v>59.20078934385792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>
      <c r="A63" t="s">
        <v>215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1.2575452716297799</v>
      </c>
      <c r="K63">
        <v>0</v>
      </c>
      <c r="L63">
        <v>408.91644523176785</v>
      </c>
      <c r="M63">
        <v>160.72908036453978</v>
      </c>
      <c r="N63">
        <v>0</v>
      </c>
      <c r="O63">
        <v>0</v>
      </c>
    </row>
    <row r="64" spans="1:15">
      <c r="A64" t="s">
        <v>216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202.4486648028535</v>
      </c>
      <c r="I64">
        <v>47.169811320754725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</row>
    <row r="65" spans="1:15">
      <c r="A65" t="s">
        <v>217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7.38116327133155</v>
      </c>
      <c r="M65">
        <v>0</v>
      </c>
      <c r="N65">
        <v>0</v>
      </c>
      <c r="O65">
        <v>0</v>
      </c>
    </row>
    <row r="66" spans="1:15">
      <c r="A66" t="s">
        <v>218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</row>
    <row r="67" spans="1:15">
      <c r="A67" t="s">
        <v>219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52.621687652696963</v>
      </c>
      <c r="O67">
        <v>2.6588673225205999</v>
      </c>
    </row>
    <row r="68" spans="1:15">
      <c r="A68" t="s">
        <v>220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26.993155307047132</v>
      </c>
      <c r="I68">
        <v>84.361393323657481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</row>
    <row r="69" spans="1:15">
      <c r="A69" t="s">
        <v>221</v>
      </c>
      <c r="B69">
        <v>501.43071263114973</v>
      </c>
      <c r="C69">
        <v>361.47443519619446</v>
      </c>
      <c r="D69">
        <v>141.4750858212841</v>
      </c>
      <c r="E69">
        <v>317.53707285622107</v>
      </c>
      <c r="F69">
        <v>145.64275397207535</v>
      </c>
      <c r="G69">
        <v>86.33448445979279</v>
      </c>
      <c r="H69">
        <v>0</v>
      </c>
      <c r="I69">
        <v>10.885341074020321</v>
      </c>
      <c r="J69">
        <v>1003.5211267605644</v>
      </c>
      <c r="K69">
        <v>2641.0806716323727</v>
      </c>
      <c r="L69">
        <v>60.525538824918712</v>
      </c>
      <c r="M69">
        <v>57.995028997514353</v>
      </c>
      <c r="N69">
        <v>1644.4277391467801</v>
      </c>
      <c r="O69">
        <v>1220.4201010369554</v>
      </c>
    </row>
    <row r="70" spans="1:15">
      <c r="A70" t="s">
        <v>222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8.85739592559786</v>
      </c>
      <c r="M70">
        <v>96.106048053023784</v>
      </c>
      <c r="N70">
        <v>0</v>
      </c>
      <c r="O70">
        <v>0</v>
      </c>
    </row>
    <row r="71" spans="1:15">
      <c r="A71" t="s">
        <v>223</v>
      </c>
      <c r="B71">
        <v>0</v>
      </c>
      <c r="C71">
        <v>0</v>
      </c>
      <c r="D71">
        <v>0</v>
      </c>
      <c r="E71">
        <v>0</v>
      </c>
      <c r="F71">
        <v>256.37939335580211</v>
      </c>
      <c r="G71">
        <v>557.47409965466204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</row>
    <row r="72" spans="1:15">
      <c r="A72" t="s">
        <v>224</v>
      </c>
      <c r="B72">
        <v>0</v>
      </c>
      <c r="C72">
        <v>0</v>
      </c>
      <c r="D72">
        <v>0</v>
      </c>
      <c r="E72">
        <v>0</v>
      </c>
      <c r="F72">
        <v>244.34280211844049</v>
      </c>
      <c r="G72">
        <v>616.67488899851992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</row>
    <row r="73" spans="1:15">
      <c r="A73" t="s">
        <v>225</v>
      </c>
      <c r="B73">
        <v>88.567924785393302</v>
      </c>
      <c r="C73">
        <v>0</v>
      </c>
      <c r="D73">
        <v>115.46863622178334</v>
      </c>
      <c r="E73">
        <v>206.31850419084415</v>
      </c>
      <c r="F73">
        <v>45.739046701974083</v>
      </c>
      <c r="G73">
        <v>4.9333991119881597</v>
      </c>
      <c r="H73">
        <v>0</v>
      </c>
      <c r="I73">
        <v>0</v>
      </c>
      <c r="J73">
        <v>8.802816901408459</v>
      </c>
      <c r="K73">
        <v>194.41989647771769</v>
      </c>
      <c r="L73">
        <v>7.38116327133155</v>
      </c>
      <c r="M73">
        <v>0</v>
      </c>
      <c r="N73">
        <v>0</v>
      </c>
      <c r="O73">
        <v>0</v>
      </c>
    </row>
    <row r="74" spans="1:15">
      <c r="A74" t="s">
        <v>226</v>
      </c>
      <c r="B74">
        <v>8544.7608666030974</v>
      </c>
      <c r="C74">
        <v>9300.832342449452</v>
      </c>
      <c r="D74">
        <v>9692.0836367419397</v>
      </c>
      <c r="E74">
        <v>9443.9071566730927</v>
      </c>
      <c r="F74">
        <v>8993.7409725565885</v>
      </c>
      <c r="G74">
        <v>8589.0478539713858</v>
      </c>
      <c r="H74">
        <v>9562.3252675214462</v>
      </c>
      <c r="I74">
        <v>9493.831640058057</v>
      </c>
      <c r="J74">
        <v>8799.0442655935694</v>
      </c>
      <c r="K74">
        <v>7137.9876278247784</v>
      </c>
      <c r="L74">
        <v>9506.9382934750356</v>
      </c>
      <c r="M74">
        <v>9681.8558409278958</v>
      </c>
      <c r="N74">
        <v>8295.4331892501577</v>
      </c>
      <c r="O74">
        <v>8776.9210316405006</v>
      </c>
    </row>
    <row r="76" spans="1:15">
      <c r="A76" t="s">
        <v>26</v>
      </c>
    </row>
    <row r="77" spans="1:15">
      <c r="A77" t="s">
        <v>192</v>
      </c>
      <c r="B77">
        <v>0</v>
      </c>
      <c r="C77">
        <v>0</v>
      </c>
      <c r="D77">
        <v>0</v>
      </c>
      <c r="E77">
        <v>0</v>
      </c>
      <c r="F77">
        <v>5.2137272986862495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5">
      <c r="A78" t="s">
        <v>193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>
      <c r="A79" t="s">
        <v>194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6.1178390043307367</v>
      </c>
      <c r="I79">
        <v>6.0111785593220946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>
      <c r="A80" t="s">
        <v>195</v>
      </c>
      <c r="B80">
        <v>3.8704470452921464</v>
      </c>
      <c r="C80">
        <v>7.7323560021118256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</row>
    <row r="81" spans="1:15">
      <c r="A81" t="s">
        <v>196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1.8958203739144499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</row>
    <row r="82" spans="1:15">
      <c r="A82" t="s">
        <v>197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2.7621888166330093</v>
      </c>
      <c r="I82">
        <v>6.1650017690673922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</row>
    <row r="83" spans="1:15">
      <c r="A83" t="s">
        <v>198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1.5499562135619522</v>
      </c>
      <c r="I83">
        <v>2.8777015167240503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</row>
    <row r="84" spans="1:15">
      <c r="A84" t="s">
        <v>199</v>
      </c>
      <c r="B84">
        <v>6.417517946511321</v>
      </c>
      <c r="C84">
        <v>3.3940318555900104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</row>
    <row r="85" spans="1:15">
      <c r="A85" t="s">
        <v>200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</row>
    <row r="86" spans="1:15">
      <c r="A86" t="s">
        <v>201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</row>
    <row r="87" spans="1:15">
      <c r="A87" t="s">
        <v>202</v>
      </c>
      <c r="B87">
        <v>7.1569292731291583</v>
      </c>
      <c r="C87">
        <v>4.3237281958819391</v>
      </c>
      <c r="D87">
        <v>3.5112883667344841</v>
      </c>
      <c r="E87">
        <v>3.7964842226801059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2.7307568801801119</v>
      </c>
      <c r="O87">
        <v>0</v>
      </c>
    </row>
    <row r="88" spans="1:15">
      <c r="A88" t="s">
        <v>203</v>
      </c>
      <c r="B88">
        <v>0</v>
      </c>
      <c r="C88">
        <v>0</v>
      </c>
      <c r="D88">
        <v>0</v>
      </c>
      <c r="E88">
        <v>0</v>
      </c>
      <c r="F88">
        <v>7.0333699772638498</v>
      </c>
      <c r="G88">
        <v>5.9117104984006392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>
      <c r="A89" t="s">
        <v>204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6.8179913826327621</v>
      </c>
      <c r="I89">
        <v>7.3277921594981761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</row>
    <row r="90" spans="1:15">
      <c r="A90" t="s">
        <v>205</v>
      </c>
      <c r="B90">
        <v>3.5729706105427792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1.8958203739144499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</row>
    <row r="91" spans="1:15">
      <c r="A91" t="s">
        <v>206</v>
      </c>
      <c r="B91">
        <v>0</v>
      </c>
      <c r="C91">
        <v>0</v>
      </c>
      <c r="D91">
        <v>0</v>
      </c>
      <c r="E91">
        <v>0</v>
      </c>
      <c r="F91">
        <v>4.2520891366395874</v>
      </c>
      <c r="G91">
        <v>4.3738984828057434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</row>
    <row r="92" spans="1:15">
      <c r="A92" t="s">
        <v>207</v>
      </c>
      <c r="B92">
        <v>6.3943356281390962</v>
      </c>
      <c r="C92">
        <v>4.8844736411941589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</row>
    <row r="93" spans="1:15">
      <c r="A93" t="s">
        <v>208</v>
      </c>
      <c r="B93">
        <v>0</v>
      </c>
      <c r="C93">
        <v>0</v>
      </c>
      <c r="D93">
        <v>0</v>
      </c>
      <c r="E93">
        <v>0</v>
      </c>
      <c r="F93">
        <v>3.7044947828732822</v>
      </c>
      <c r="G93">
        <v>3.0704062739595712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>
      <c r="A94" t="s">
        <v>209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</row>
    <row r="95" spans="1:15">
      <c r="A95" t="s">
        <v>210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7.2229430720142238</v>
      </c>
      <c r="K95">
        <v>4.3173766429889362</v>
      </c>
      <c r="L95">
        <v>0</v>
      </c>
      <c r="M95">
        <v>2.1090267306352257</v>
      </c>
      <c r="N95">
        <v>1.525741156250616</v>
      </c>
      <c r="O95">
        <v>0</v>
      </c>
    </row>
    <row r="96" spans="1:15">
      <c r="A96" t="s">
        <v>211</v>
      </c>
      <c r="B96">
        <v>0</v>
      </c>
      <c r="C96">
        <v>0</v>
      </c>
      <c r="D96">
        <v>5.3774729728872197</v>
      </c>
      <c r="E96">
        <v>4.3464151402561324</v>
      </c>
      <c r="F96">
        <v>0</v>
      </c>
      <c r="G96">
        <v>0</v>
      </c>
      <c r="H96">
        <v>4.409042371518769</v>
      </c>
      <c r="I96">
        <v>5.8839910310570014</v>
      </c>
      <c r="J96">
        <v>1.1747549190465074</v>
      </c>
      <c r="K96">
        <v>1.1778966603017154</v>
      </c>
      <c r="L96">
        <v>0</v>
      </c>
      <c r="M96">
        <v>0</v>
      </c>
      <c r="N96">
        <v>0</v>
      </c>
      <c r="O96">
        <v>0</v>
      </c>
    </row>
    <row r="97" spans="1:15">
      <c r="A97" t="s">
        <v>212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5.2752439306824392</v>
      </c>
      <c r="K97">
        <v>2.8703320282316072</v>
      </c>
      <c r="L97">
        <v>0</v>
      </c>
      <c r="M97">
        <v>0</v>
      </c>
      <c r="N97">
        <v>0</v>
      </c>
      <c r="O97">
        <v>0</v>
      </c>
    </row>
    <row r="98" spans="1:15">
      <c r="A98" t="s">
        <v>213</v>
      </c>
      <c r="B98">
        <v>9.0563872163451187</v>
      </c>
      <c r="C98">
        <v>6.1285721546290848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</row>
    <row r="99" spans="1:15">
      <c r="A99" t="s">
        <v>214</v>
      </c>
      <c r="B99">
        <v>0</v>
      </c>
      <c r="C99">
        <v>0</v>
      </c>
      <c r="D99">
        <v>0</v>
      </c>
      <c r="E99">
        <v>0</v>
      </c>
      <c r="F99">
        <v>6.8943156923514533</v>
      </c>
      <c r="G99">
        <v>5.9117104984006392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>
      <c r="A100" t="s">
        <v>215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1.1747549190465074</v>
      </c>
      <c r="K100">
        <v>0</v>
      </c>
      <c r="L100">
        <v>8.6791860596654367</v>
      </c>
      <c r="M100">
        <v>7.3374353016451614</v>
      </c>
      <c r="N100">
        <v>0</v>
      </c>
      <c r="O100">
        <v>0</v>
      </c>
    </row>
    <row r="101" spans="1:15">
      <c r="A101" t="s">
        <v>216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7.668521002068271</v>
      </c>
      <c r="I101">
        <v>5.5900573678439196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</row>
    <row r="102" spans="1:15">
      <c r="A102" t="s">
        <v>217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3.0671504980187807</v>
      </c>
      <c r="M102">
        <v>0</v>
      </c>
      <c r="N102">
        <v>0</v>
      </c>
      <c r="O102">
        <v>0</v>
      </c>
    </row>
    <row r="103" spans="1:15">
      <c r="A103" t="s">
        <v>218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</row>
    <row r="104" spans="1:15">
      <c r="A104" t="s">
        <v>219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5.7447447213294547</v>
      </c>
      <c r="O104">
        <v>1.8713971017628082</v>
      </c>
    </row>
    <row r="105" spans="1:15">
      <c r="A105" t="s">
        <v>220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4.807002207352582</v>
      </c>
      <c r="I105">
        <v>6.4155118198398302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>
      <c r="A106" t="s">
        <v>221</v>
      </c>
      <c r="B106">
        <v>8.9727808458959117</v>
      </c>
      <c r="C106">
        <v>8.5017354372712184</v>
      </c>
      <c r="D106">
        <v>7.154565851476189</v>
      </c>
      <c r="E106">
        <v>8.3153174797234648</v>
      </c>
      <c r="F106">
        <v>7.1961619750405807</v>
      </c>
      <c r="G106">
        <v>6.4484795166196118</v>
      </c>
      <c r="H106">
        <v>0</v>
      </c>
      <c r="I106">
        <v>3.5711113998283928</v>
      </c>
      <c r="J106">
        <v>9.9722921913437226</v>
      </c>
      <c r="K106">
        <v>11.367458802263913</v>
      </c>
      <c r="L106">
        <v>5.9431134823799674</v>
      </c>
      <c r="M106">
        <v>5.8825214910097747</v>
      </c>
      <c r="N106">
        <v>10.684246954902111</v>
      </c>
      <c r="O106">
        <v>10.254343777732789</v>
      </c>
    </row>
    <row r="107" spans="1:15">
      <c r="A107" t="s">
        <v>222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3.3012065734369238</v>
      </c>
      <c r="M107">
        <v>6.6014892486613244</v>
      </c>
      <c r="N107">
        <v>0</v>
      </c>
      <c r="O107">
        <v>0</v>
      </c>
    </row>
    <row r="108" spans="1:15">
      <c r="A108" t="s">
        <v>223</v>
      </c>
      <c r="B108">
        <v>0</v>
      </c>
      <c r="C108">
        <v>0</v>
      </c>
      <c r="D108">
        <v>0</v>
      </c>
      <c r="E108">
        <v>0</v>
      </c>
      <c r="F108">
        <v>8.0077527410277174</v>
      </c>
      <c r="G108">
        <v>9.1253465641874669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</row>
    <row r="109" spans="1:15">
      <c r="A109" t="s">
        <v>224</v>
      </c>
      <c r="B109">
        <v>0</v>
      </c>
      <c r="C109">
        <v>0</v>
      </c>
      <c r="D109">
        <v>0</v>
      </c>
      <c r="E109">
        <v>0</v>
      </c>
      <c r="F109">
        <v>7.9386551359297641</v>
      </c>
      <c r="G109">
        <v>9.2707038702253239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>
      <c r="A110" t="s">
        <v>225</v>
      </c>
      <c r="B110">
        <v>6.4849102754091126</v>
      </c>
      <c r="C110">
        <v>0</v>
      </c>
      <c r="D110">
        <v>6.8637976943606791</v>
      </c>
      <c r="E110">
        <v>7.6957050795600219</v>
      </c>
      <c r="F110">
        <v>5.5465564038399364</v>
      </c>
      <c r="G110">
        <v>2.5688588294050279</v>
      </c>
      <c r="H110">
        <v>0</v>
      </c>
      <c r="I110">
        <v>0</v>
      </c>
      <c r="J110">
        <v>3.2931963763440475</v>
      </c>
      <c r="K110">
        <v>7.6104335510852321</v>
      </c>
      <c r="L110">
        <v>3.0671504980187807</v>
      </c>
      <c r="M110">
        <v>0</v>
      </c>
      <c r="N110">
        <v>0</v>
      </c>
      <c r="O110">
        <v>0</v>
      </c>
    </row>
    <row r="111" spans="1:15">
      <c r="A111" t="s">
        <v>226</v>
      </c>
      <c r="B111">
        <v>13.060993231754511</v>
      </c>
      <c r="C111">
        <v>13.183299221418123</v>
      </c>
      <c r="D111">
        <v>13.242739984329889</v>
      </c>
      <c r="E111">
        <v>13.205320899670053</v>
      </c>
      <c r="F111">
        <v>13.134866020503624</v>
      </c>
      <c r="G111">
        <v>13.06845045310323</v>
      </c>
      <c r="H111">
        <v>13.223296630150795</v>
      </c>
      <c r="I111">
        <v>13.212926703761795</v>
      </c>
      <c r="J111">
        <v>13.103295065411078</v>
      </c>
      <c r="K111">
        <v>12.801503786385519</v>
      </c>
      <c r="L111">
        <v>13.214916824881179</v>
      </c>
      <c r="M111">
        <v>13.241216900333095</v>
      </c>
      <c r="N111">
        <v>13.018275509534885</v>
      </c>
      <c r="O111">
        <v>13.09966357607483</v>
      </c>
    </row>
    <row r="113" spans="1:3">
      <c r="A113" t="s">
        <v>27</v>
      </c>
    </row>
    <row r="114" spans="1:3">
      <c r="A114" t="s">
        <v>215</v>
      </c>
      <c r="B114">
        <v>1.1747549190465074</v>
      </c>
      <c r="C114">
        <v>0</v>
      </c>
    </row>
    <row r="115" spans="1:3">
      <c r="A115" t="s">
        <v>210</v>
      </c>
      <c r="B115">
        <v>1.525741156250616</v>
      </c>
      <c r="C115">
        <v>0</v>
      </c>
    </row>
    <row r="116" spans="1:3">
      <c r="A116" t="s">
        <v>196</v>
      </c>
      <c r="B116">
        <v>0</v>
      </c>
      <c r="C116">
        <v>1.8958203739144499</v>
      </c>
    </row>
    <row r="117" spans="1:3">
      <c r="A117" t="s">
        <v>205</v>
      </c>
      <c r="B117">
        <v>0</v>
      </c>
      <c r="C117">
        <v>1.8958203739144499</v>
      </c>
    </row>
    <row r="118" spans="1:3">
      <c r="A118" t="s">
        <v>210</v>
      </c>
      <c r="B118">
        <v>0</v>
      </c>
      <c r="C118">
        <v>2.1090267306352257</v>
      </c>
    </row>
    <row r="119" spans="1:3">
      <c r="A119" t="s">
        <v>211</v>
      </c>
      <c r="B119">
        <v>1.1747549190465074</v>
      </c>
      <c r="C119">
        <v>1.1778966603017154</v>
      </c>
    </row>
    <row r="120" spans="1:3">
      <c r="A120" t="s">
        <v>202</v>
      </c>
      <c r="B120">
        <v>2.7307568801801119</v>
      </c>
      <c r="C120">
        <v>0</v>
      </c>
    </row>
    <row r="121" spans="1:3">
      <c r="A121" t="s">
        <v>217</v>
      </c>
      <c r="B121">
        <v>3.0671504980187807</v>
      </c>
      <c r="C121">
        <v>0</v>
      </c>
    </row>
    <row r="122" spans="1:3">
      <c r="A122" t="s">
        <v>225</v>
      </c>
      <c r="B122">
        <v>3.0671504980187807</v>
      </c>
      <c r="C122">
        <v>0</v>
      </c>
    </row>
    <row r="123" spans="1:3">
      <c r="A123" t="s">
        <v>221</v>
      </c>
      <c r="B123">
        <v>0</v>
      </c>
      <c r="C123">
        <v>3.5711113998283928</v>
      </c>
    </row>
    <row r="124" spans="1:3">
      <c r="A124" t="s">
        <v>205</v>
      </c>
      <c r="B124">
        <v>3.5729706105427792</v>
      </c>
      <c r="C124">
        <v>0</v>
      </c>
    </row>
    <row r="125" spans="1:3">
      <c r="A125" t="s">
        <v>198</v>
      </c>
      <c r="B125">
        <v>1.5499562135619522</v>
      </c>
      <c r="C125">
        <v>2.8777015167240503</v>
      </c>
    </row>
    <row r="126" spans="1:3">
      <c r="A126" t="s">
        <v>192</v>
      </c>
      <c r="B126">
        <v>5.2137272986862495</v>
      </c>
      <c r="C126">
        <v>0</v>
      </c>
    </row>
    <row r="127" spans="1:3">
      <c r="A127" t="s">
        <v>225</v>
      </c>
      <c r="B127">
        <v>6.4849102754091126</v>
      </c>
      <c r="C127">
        <v>0</v>
      </c>
    </row>
    <row r="128" spans="1:3">
      <c r="A128" t="s">
        <v>208</v>
      </c>
      <c r="B128">
        <v>3.7044947828732822</v>
      </c>
      <c r="C128">
        <v>3.0704062739595712</v>
      </c>
    </row>
    <row r="129" spans="1:3">
      <c r="A129" t="s">
        <v>202</v>
      </c>
      <c r="B129">
        <v>3.5112883667344841</v>
      </c>
      <c r="C129">
        <v>3.7964842226801059</v>
      </c>
    </row>
    <row r="130" spans="1:3">
      <c r="A130" t="s">
        <v>219</v>
      </c>
      <c r="B130">
        <v>5.7447447213294547</v>
      </c>
      <c r="C130">
        <v>1.8713971017628082</v>
      </c>
    </row>
    <row r="131" spans="1:3">
      <c r="A131" t="s">
        <v>225</v>
      </c>
      <c r="B131">
        <v>5.5465564038399364</v>
      </c>
      <c r="C131">
        <v>2.5688588294050279</v>
      </c>
    </row>
    <row r="132" spans="1:3">
      <c r="A132" t="s">
        <v>212</v>
      </c>
      <c r="B132">
        <v>5.2752439306824392</v>
      </c>
      <c r="C132">
        <v>2.8703320282316072</v>
      </c>
    </row>
    <row r="133" spans="1:3">
      <c r="A133" t="s">
        <v>206</v>
      </c>
      <c r="B133">
        <v>4.2520891366395874</v>
      </c>
      <c r="C133">
        <v>4.3738984828057434</v>
      </c>
    </row>
    <row r="134" spans="1:3">
      <c r="A134" t="s">
        <v>197</v>
      </c>
      <c r="B134">
        <v>2.7621888166330093</v>
      </c>
      <c r="C134">
        <v>6.1650017690673922</v>
      </c>
    </row>
    <row r="135" spans="1:3">
      <c r="A135" t="s">
        <v>211</v>
      </c>
      <c r="B135">
        <v>5.3774729728872197</v>
      </c>
      <c r="C135">
        <v>4.3464151402561324</v>
      </c>
    </row>
    <row r="136" spans="1:3">
      <c r="A136" t="s">
        <v>199</v>
      </c>
      <c r="B136">
        <v>6.417517946511321</v>
      </c>
      <c r="C136">
        <v>3.3940318555900104</v>
      </c>
    </row>
    <row r="137" spans="1:3">
      <c r="A137" t="s">
        <v>222</v>
      </c>
      <c r="B137">
        <v>3.3012065734369238</v>
      </c>
      <c r="C137">
        <v>6.6014892486613244</v>
      </c>
    </row>
    <row r="138" spans="1:3">
      <c r="A138" t="s">
        <v>211</v>
      </c>
      <c r="B138">
        <v>4.409042371518769</v>
      </c>
      <c r="C138">
        <v>5.8839910310570014</v>
      </c>
    </row>
    <row r="139" spans="1:3">
      <c r="A139" t="s">
        <v>225</v>
      </c>
      <c r="B139">
        <v>3.2931963763440475</v>
      </c>
      <c r="C139">
        <v>7.6104335510852321</v>
      </c>
    </row>
    <row r="140" spans="1:3">
      <c r="A140" t="s">
        <v>220</v>
      </c>
      <c r="B140">
        <v>4.807002207352582</v>
      </c>
      <c r="C140">
        <v>6.4155118198398302</v>
      </c>
    </row>
    <row r="141" spans="1:3">
      <c r="A141" t="s">
        <v>207</v>
      </c>
      <c r="B141">
        <v>6.3943356281390962</v>
      </c>
      <c r="C141">
        <v>4.8844736411941589</v>
      </c>
    </row>
    <row r="142" spans="1:3">
      <c r="A142" t="s">
        <v>202</v>
      </c>
      <c r="B142">
        <v>7.1569292731291583</v>
      </c>
      <c r="C142">
        <v>4.3237281958819391</v>
      </c>
    </row>
    <row r="143" spans="1:3">
      <c r="A143" t="s">
        <v>210</v>
      </c>
      <c r="B143">
        <v>7.2229430720142238</v>
      </c>
      <c r="C143">
        <v>4.3173766429889362</v>
      </c>
    </row>
    <row r="144" spans="1:3">
      <c r="A144" t="s">
        <v>195</v>
      </c>
      <c r="B144">
        <v>3.8704470452921464</v>
      </c>
      <c r="C144">
        <v>7.7323560021118256</v>
      </c>
    </row>
    <row r="145" spans="1:3">
      <c r="A145" t="s">
        <v>221</v>
      </c>
      <c r="B145">
        <v>5.9431134823799674</v>
      </c>
      <c r="C145">
        <v>5.8825214910097747</v>
      </c>
    </row>
    <row r="146" spans="1:3">
      <c r="A146" t="s">
        <v>194</v>
      </c>
      <c r="B146">
        <v>6.1178390043307367</v>
      </c>
      <c r="C146">
        <v>6.0111785593220946</v>
      </c>
    </row>
    <row r="147" spans="1:3">
      <c r="A147" t="s">
        <v>214</v>
      </c>
      <c r="B147">
        <v>6.8943156923514533</v>
      </c>
      <c r="C147">
        <v>5.9117104984006392</v>
      </c>
    </row>
    <row r="148" spans="1:3">
      <c r="A148" t="s">
        <v>203</v>
      </c>
      <c r="B148">
        <v>7.0333699772638498</v>
      </c>
      <c r="C148">
        <v>5.9117104984006392</v>
      </c>
    </row>
    <row r="149" spans="1:3">
      <c r="A149" t="s">
        <v>216</v>
      </c>
      <c r="B149">
        <v>7.668521002068271</v>
      </c>
      <c r="C149">
        <v>5.5900573678439196</v>
      </c>
    </row>
    <row r="150" spans="1:3">
      <c r="A150" t="s">
        <v>221</v>
      </c>
      <c r="B150">
        <v>7.1961619750405807</v>
      </c>
      <c r="C150">
        <v>6.4484795166196118</v>
      </c>
    </row>
    <row r="151" spans="1:3">
      <c r="A151" t="s">
        <v>204</v>
      </c>
      <c r="B151">
        <v>6.8179913826327621</v>
      </c>
      <c r="C151">
        <v>7.3277921594981761</v>
      </c>
    </row>
    <row r="152" spans="1:3">
      <c r="A152" t="s">
        <v>225</v>
      </c>
      <c r="B152">
        <v>6.8637976943606791</v>
      </c>
      <c r="C152">
        <v>7.6957050795600219</v>
      </c>
    </row>
    <row r="153" spans="1:3">
      <c r="A153" t="s">
        <v>213</v>
      </c>
      <c r="B153">
        <v>9.0563872163451187</v>
      </c>
      <c r="C153">
        <v>6.1285721546290848</v>
      </c>
    </row>
    <row r="154" spans="1:3">
      <c r="A154" t="s">
        <v>221</v>
      </c>
      <c r="B154">
        <v>7.154565851476189</v>
      </c>
      <c r="C154">
        <v>8.3153174797234648</v>
      </c>
    </row>
    <row r="155" spans="1:3">
      <c r="A155" t="s">
        <v>215</v>
      </c>
      <c r="B155">
        <v>8.6791860596654367</v>
      </c>
      <c r="C155">
        <v>7.3374353016451614</v>
      </c>
    </row>
    <row r="156" spans="1:3">
      <c r="A156" t="s">
        <v>223</v>
      </c>
      <c r="B156">
        <v>8.0077527410277174</v>
      </c>
      <c r="C156">
        <v>9.1253465641874669</v>
      </c>
    </row>
    <row r="157" spans="1:3">
      <c r="A157" t="s">
        <v>224</v>
      </c>
      <c r="B157">
        <v>7.9386551359297641</v>
      </c>
      <c r="C157">
        <v>9.2707038702253239</v>
      </c>
    </row>
    <row r="158" spans="1:3">
      <c r="A158" t="s">
        <v>221</v>
      </c>
      <c r="B158">
        <v>8.9727808458959117</v>
      </c>
      <c r="C158">
        <v>8.5017354372712184</v>
      </c>
    </row>
    <row r="159" spans="1:3">
      <c r="A159" t="s">
        <v>221</v>
      </c>
      <c r="B159">
        <v>10.684246954902111</v>
      </c>
      <c r="C159">
        <v>10.254343777732789</v>
      </c>
    </row>
    <row r="160" spans="1:3">
      <c r="A160" t="s">
        <v>221</v>
      </c>
      <c r="B160">
        <v>9.9722921913437226</v>
      </c>
      <c r="C160">
        <v>11.367458802263913</v>
      </c>
    </row>
    <row r="161" spans="1:3">
      <c r="A161" t="s">
        <v>226</v>
      </c>
      <c r="B161">
        <v>13.103295065411078</v>
      </c>
      <c r="C161">
        <v>12.801503786385519</v>
      </c>
    </row>
    <row r="162" spans="1:3">
      <c r="A162" t="s">
        <v>226</v>
      </c>
      <c r="B162">
        <v>13.018275509534885</v>
      </c>
      <c r="C162">
        <v>13.09966357607483</v>
      </c>
    </row>
    <row r="163" spans="1:3">
      <c r="A163" t="s">
        <v>226</v>
      </c>
      <c r="B163">
        <v>13.134866020503624</v>
      </c>
      <c r="C163">
        <v>13.06845045310323</v>
      </c>
    </row>
    <row r="164" spans="1:3">
      <c r="A164" t="s">
        <v>226</v>
      </c>
      <c r="B164">
        <v>13.060993231754511</v>
      </c>
      <c r="C164">
        <v>13.183299221418123</v>
      </c>
    </row>
    <row r="165" spans="1:3">
      <c r="A165" t="s">
        <v>226</v>
      </c>
      <c r="B165">
        <v>13.223296630150795</v>
      </c>
      <c r="C165">
        <v>13.212926703761795</v>
      </c>
    </row>
    <row r="166" spans="1:3">
      <c r="A166" t="s">
        <v>226</v>
      </c>
      <c r="B166">
        <v>13.242739984329889</v>
      </c>
      <c r="C166">
        <v>13.205320899670053</v>
      </c>
    </row>
    <row r="167" spans="1:3">
      <c r="A167" t="s">
        <v>226</v>
      </c>
      <c r="B167">
        <v>13.214916824881179</v>
      </c>
      <c r="C167">
        <v>13.241216900333095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9" sqref="A9:C9"/>
    </sheetView>
  </sheetViews>
  <sheetFormatPr baseColWidth="10" defaultColWidth="8.83203125" defaultRowHeight="14" x14ac:dyDescent="0"/>
  <sheetData>
    <row r="1" spans="1:3">
      <c r="B1" t="s">
        <v>100</v>
      </c>
    </row>
    <row r="2" spans="1:3">
      <c r="A2" t="s">
        <v>28</v>
      </c>
      <c r="B2">
        <v>2</v>
      </c>
      <c r="C2">
        <v>5</v>
      </c>
    </row>
    <row r="3" spans="1:3">
      <c r="A3" t="s">
        <v>29</v>
      </c>
      <c r="B3">
        <v>6254</v>
      </c>
      <c r="C3">
        <v>12596</v>
      </c>
    </row>
    <row r="4" spans="1:3">
      <c r="B4">
        <v>6256</v>
      </c>
      <c r="C4">
        <v>12601</v>
      </c>
    </row>
    <row r="5" spans="1:3">
      <c r="B5">
        <v>1.5984654731457801</v>
      </c>
      <c r="C5">
        <v>0.79358781049123084</v>
      </c>
    </row>
    <row r="6" spans="1:3">
      <c r="A6" t="s">
        <v>28</v>
      </c>
      <c r="B6">
        <v>3.1969309462915598</v>
      </c>
      <c r="C6">
        <v>3.9679390524561549</v>
      </c>
    </row>
    <row r="7" spans="1:3">
      <c r="A7" t="s">
        <v>29</v>
      </c>
      <c r="B7">
        <v>9996.8030690537071</v>
      </c>
      <c r="C7">
        <v>9996.0320609475457</v>
      </c>
    </row>
    <row r="9" spans="1:3">
      <c r="A9" t="s">
        <v>28</v>
      </c>
      <c r="B9">
        <v>2.0693347262063604</v>
      </c>
      <c r="C9">
        <v>2.3126474744322629</v>
      </c>
    </row>
    <row r="10" spans="1:3">
      <c r="A10" t="s">
        <v>29</v>
      </c>
      <c r="B10">
        <v>13.28739539459033</v>
      </c>
      <c r="C10">
        <v>13.287284132900545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6" workbookViewId="0">
      <selection activeCell="A22" sqref="A22:C36"/>
    </sheetView>
  </sheetViews>
  <sheetFormatPr baseColWidth="10" defaultColWidth="8.83203125" defaultRowHeight="14" x14ac:dyDescent="0"/>
  <sheetData>
    <row r="1" spans="1:17">
      <c r="A1" t="s">
        <v>34</v>
      </c>
      <c r="B1" t="s">
        <v>100</v>
      </c>
      <c r="D1" t="s">
        <v>101</v>
      </c>
      <c r="F1" t="s">
        <v>102</v>
      </c>
      <c r="H1" t="s">
        <v>103</v>
      </c>
      <c r="J1" t="s">
        <v>104</v>
      </c>
      <c r="L1" t="s">
        <v>105</v>
      </c>
      <c r="N1" t="s">
        <v>106</v>
      </c>
      <c r="P1" t="s">
        <v>149</v>
      </c>
    </row>
    <row r="2" spans="1:17">
      <c r="A2" t="s">
        <v>30</v>
      </c>
      <c r="B2">
        <v>11</v>
      </c>
      <c r="C2">
        <v>12</v>
      </c>
    </row>
    <row r="3" spans="1:17">
      <c r="A3" t="s">
        <v>31</v>
      </c>
      <c r="D3">
        <v>58</v>
      </c>
      <c r="E3">
        <v>11</v>
      </c>
      <c r="H3">
        <v>59</v>
      </c>
      <c r="I3">
        <v>10</v>
      </c>
      <c r="L3">
        <v>59</v>
      </c>
      <c r="M3">
        <v>19</v>
      </c>
      <c r="N3">
        <v>3500</v>
      </c>
      <c r="O3">
        <v>3209</v>
      </c>
    </row>
    <row r="4" spans="1:17">
      <c r="A4" t="s">
        <v>32</v>
      </c>
      <c r="D4">
        <v>2</v>
      </c>
      <c r="F4">
        <v>3</v>
      </c>
      <c r="G4">
        <v>2</v>
      </c>
      <c r="N4">
        <v>102</v>
      </c>
      <c r="O4">
        <v>76</v>
      </c>
      <c r="P4">
        <v>19</v>
      </c>
      <c r="Q4">
        <v>77</v>
      </c>
    </row>
    <row r="5" spans="1:17">
      <c r="A5" t="s">
        <v>33</v>
      </c>
      <c r="B5">
        <v>24</v>
      </c>
      <c r="C5">
        <v>5</v>
      </c>
      <c r="D5">
        <v>12</v>
      </c>
      <c r="E5">
        <v>4</v>
      </c>
      <c r="F5">
        <v>32</v>
      </c>
      <c r="G5">
        <v>4</v>
      </c>
      <c r="H5">
        <v>1042</v>
      </c>
      <c r="I5">
        <v>14</v>
      </c>
      <c r="L5">
        <v>489</v>
      </c>
      <c r="M5">
        <v>95</v>
      </c>
      <c r="N5">
        <v>16</v>
      </c>
    </row>
    <row r="6" spans="1:17">
      <c r="A6" t="s">
        <v>23</v>
      </c>
      <c r="B6">
        <v>10369</v>
      </c>
      <c r="C6">
        <v>1453</v>
      </c>
      <c r="D6">
        <v>15693</v>
      </c>
      <c r="E6">
        <v>8035</v>
      </c>
      <c r="F6">
        <v>13667</v>
      </c>
      <c r="G6">
        <v>288</v>
      </c>
      <c r="H6">
        <v>42154</v>
      </c>
      <c r="I6">
        <v>3401</v>
      </c>
      <c r="J6">
        <v>5638</v>
      </c>
      <c r="K6">
        <v>5464</v>
      </c>
      <c r="L6">
        <v>14262</v>
      </c>
      <c r="M6">
        <v>3304</v>
      </c>
      <c r="N6">
        <v>7651</v>
      </c>
      <c r="O6">
        <v>6518</v>
      </c>
      <c r="P6">
        <v>6067</v>
      </c>
      <c r="Q6">
        <v>5534</v>
      </c>
    </row>
    <row r="7" spans="1:17">
      <c r="B7">
        <v>10404</v>
      </c>
      <c r="C7">
        <v>1470</v>
      </c>
      <c r="D7">
        <v>15765</v>
      </c>
      <c r="E7">
        <v>8050</v>
      </c>
      <c r="F7">
        <v>13702</v>
      </c>
      <c r="G7">
        <v>294</v>
      </c>
      <c r="H7">
        <v>43255</v>
      </c>
      <c r="I7">
        <v>3425</v>
      </c>
      <c r="J7">
        <v>5638</v>
      </c>
      <c r="K7">
        <v>5464</v>
      </c>
      <c r="L7">
        <v>14810</v>
      </c>
      <c r="M7">
        <v>3418</v>
      </c>
      <c r="N7">
        <v>11269</v>
      </c>
      <c r="O7">
        <v>9803</v>
      </c>
      <c r="P7">
        <v>6086</v>
      </c>
      <c r="Q7">
        <v>5611</v>
      </c>
    </row>
    <row r="8" spans="1:17">
      <c r="B8">
        <v>0.96116878123798544</v>
      </c>
      <c r="C8">
        <v>6.8027210884353737</v>
      </c>
      <c r="D8">
        <v>0.6343165239454488</v>
      </c>
      <c r="E8">
        <v>1.2422360248447204</v>
      </c>
      <c r="F8">
        <v>0.72982046416581525</v>
      </c>
      <c r="G8">
        <v>34.013605442176868</v>
      </c>
      <c r="H8">
        <v>0.23118714599468271</v>
      </c>
      <c r="I8">
        <v>2.9197080291970803</v>
      </c>
      <c r="J8">
        <v>1.7736786094359702</v>
      </c>
      <c r="K8">
        <v>1.8301610541727673</v>
      </c>
      <c r="L8">
        <v>0.67521944632005404</v>
      </c>
      <c r="M8">
        <v>2.9256875365710941</v>
      </c>
      <c r="N8">
        <v>0.88739018546454873</v>
      </c>
      <c r="O8">
        <v>1.0200958890135672</v>
      </c>
      <c r="P8">
        <v>1.6431153466973381</v>
      </c>
      <c r="Q8">
        <v>1.7822135091783995</v>
      </c>
    </row>
    <row r="9" spans="1:17">
      <c r="A9" t="s">
        <v>25</v>
      </c>
    </row>
    <row r="10" spans="1:17">
      <c r="A10" t="s">
        <v>30</v>
      </c>
      <c r="B10">
        <v>10.572856593617836</v>
      </c>
      <c r="C10">
        <v>81.632653061224445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>
      <c r="A11" t="s">
        <v>31</v>
      </c>
      <c r="B11">
        <v>0</v>
      </c>
      <c r="C11">
        <v>0</v>
      </c>
      <c r="D11">
        <v>36.79035838883604</v>
      </c>
      <c r="E11">
        <v>13.66459627329192</v>
      </c>
      <c r="F11">
        <v>0</v>
      </c>
      <c r="G11">
        <v>0</v>
      </c>
      <c r="H11">
        <v>13.640041613686298</v>
      </c>
      <c r="I11">
        <v>29.197080291970799</v>
      </c>
      <c r="J11">
        <v>0</v>
      </c>
      <c r="K11">
        <v>0</v>
      </c>
      <c r="L11">
        <v>39.837947332883189</v>
      </c>
      <c r="M11">
        <v>55.588063194850712</v>
      </c>
      <c r="N11">
        <v>3105.8656491259212</v>
      </c>
      <c r="O11">
        <v>3273.4877078445465</v>
      </c>
      <c r="P11">
        <v>0</v>
      </c>
      <c r="Q11">
        <v>0</v>
      </c>
    </row>
    <row r="12" spans="1:17">
      <c r="A12" t="s">
        <v>32</v>
      </c>
      <c r="B12">
        <v>0</v>
      </c>
      <c r="C12">
        <v>0</v>
      </c>
      <c r="D12">
        <v>1.268633047890898</v>
      </c>
      <c r="E12">
        <v>0</v>
      </c>
      <c r="F12">
        <v>2.1894613924974449</v>
      </c>
      <c r="G12">
        <v>68.027210884353806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90.513798917383994</v>
      </c>
      <c r="O12">
        <v>77.52728756503133</v>
      </c>
      <c r="P12">
        <v>31.219191587249462</v>
      </c>
      <c r="Q12">
        <v>137.2304402067368</v>
      </c>
    </row>
    <row r="13" spans="1:17">
      <c r="A13" t="s">
        <v>33</v>
      </c>
      <c r="B13">
        <v>23.068050749711638</v>
      </c>
      <c r="C13">
        <v>34.013605442176853</v>
      </c>
      <c r="D13">
        <v>7.6117982873453887</v>
      </c>
      <c r="E13">
        <v>4.9689440993788798</v>
      </c>
      <c r="F13">
        <v>23.354254853306081</v>
      </c>
      <c r="G13">
        <v>136.05442176870761</v>
      </c>
      <c r="H13">
        <v>240.8970061264597</v>
      </c>
      <c r="I13">
        <v>40.87591240875912</v>
      </c>
      <c r="J13">
        <v>0</v>
      </c>
      <c r="K13">
        <v>0</v>
      </c>
      <c r="L13">
        <v>330.18230925050642</v>
      </c>
      <c r="M13">
        <v>277.94031597425356</v>
      </c>
      <c r="N13">
        <v>14.198242967432783</v>
      </c>
      <c r="O13">
        <v>0</v>
      </c>
      <c r="P13">
        <v>0</v>
      </c>
      <c r="Q13">
        <v>0</v>
      </c>
    </row>
    <row r="14" spans="1:17">
      <c r="A14" t="s">
        <v>23</v>
      </c>
      <c r="B14">
        <v>9966.3590926566667</v>
      </c>
      <c r="C14">
        <v>9884.3537414965922</v>
      </c>
      <c r="D14">
        <v>9954.3292102759315</v>
      </c>
      <c r="E14">
        <v>9981.3664596273247</v>
      </c>
      <c r="F14">
        <v>9974.4562837541944</v>
      </c>
      <c r="G14">
        <v>9795.9183673469488</v>
      </c>
      <c r="H14">
        <v>9745.462952259868</v>
      </c>
      <c r="I14">
        <v>9929.9270072992676</v>
      </c>
      <c r="J14">
        <v>9999.9999999999982</v>
      </c>
      <c r="K14">
        <v>10000.000000000015</v>
      </c>
      <c r="L14">
        <v>9629.9797434166103</v>
      </c>
      <c r="M14">
        <v>9666.4716208308819</v>
      </c>
      <c r="N14">
        <v>6789.4223089892639</v>
      </c>
      <c r="O14">
        <v>6648.9850045904495</v>
      </c>
      <c r="P14">
        <v>9968.7808084127628</v>
      </c>
      <c r="Q14">
        <v>9862.7695597932652</v>
      </c>
    </row>
    <row r="15" spans="1:17">
      <c r="A15" t="s">
        <v>35</v>
      </c>
    </row>
    <row r="16" spans="1:17">
      <c r="A16" t="s">
        <v>30</v>
      </c>
      <c r="B16">
        <v>3.5326731118630756</v>
      </c>
      <c r="C16">
        <v>6.3686400835612487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</row>
    <row r="17" spans="1:17">
      <c r="A17" t="s">
        <v>31</v>
      </c>
      <c r="B17">
        <v>0</v>
      </c>
      <c r="C17">
        <v>0</v>
      </c>
      <c r="D17">
        <v>5.2399462955001805</v>
      </c>
      <c r="E17">
        <v>3.8742654481140253</v>
      </c>
      <c r="F17">
        <v>0</v>
      </c>
      <c r="G17">
        <v>0</v>
      </c>
      <c r="H17">
        <v>3.8718477493135208</v>
      </c>
      <c r="I17">
        <v>4.9163371592746099</v>
      </c>
      <c r="J17">
        <v>0</v>
      </c>
      <c r="K17">
        <v>0</v>
      </c>
      <c r="L17">
        <v>5.3518384477070535</v>
      </c>
      <c r="M17">
        <v>5.8224258549091816</v>
      </c>
      <c r="N17">
        <v>11.601244140691982</v>
      </c>
      <c r="O17">
        <v>11.677053499964506</v>
      </c>
      <c r="P17">
        <v>0</v>
      </c>
      <c r="Q17">
        <v>0</v>
      </c>
    </row>
    <row r="18" spans="1:17">
      <c r="A18" t="s">
        <v>32</v>
      </c>
      <c r="B18">
        <v>0</v>
      </c>
      <c r="C18">
        <v>0</v>
      </c>
      <c r="D18">
        <v>1.1818232715042809</v>
      </c>
      <c r="E18">
        <v>0</v>
      </c>
      <c r="F18">
        <v>1.6733128152191341</v>
      </c>
      <c r="G18">
        <v>6.1090932867671617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6.5159173916033559</v>
      </c>
      <c r="O18">
        <v>6.2951221602801235</v>
      </c>
      <c r="P18">
        <v>5.0098483906792737</v>
      </c>
      <c r="Q18">
        <v>7.1109315413873455</v>
      </c>
    </row>
    <row r="19" spans="1:17">
      <c r="A19" t="s">
        <v>33</v>
      </c>
      <c r="B19">
        <v>4.5890473988269376</v>
      </c>
      <c r="C19">
        <v>5.1298437223701692</v>
      </c>
      <c r="D19">
        <v>3.1063145279056803</v>
      </c>
      <c r="E19">
        <v>2.577475742659133</v>
      </c>
      <c r="F19">
        <v>4.6061019378117463</v>
      </c>
      <c r="G19">
        <v>7.0986050641688303</v>
      </c>
      <c r="H19">
        <v>7.9182491034776872</v>
      </c>
      <c r="I19">
        <v>5.3880487196914419</v>
      </c>
      <c r="J19">
        <v>0</v>
      </c>
      <c r="K19">
        <v>0</v>
      </c>
      <c r="L19">
        <v>8.3714818002985112</v>
      </c>
      <c r="M19">
        <v>8.1238126557029755</v>
      </c>
      <c r="N19">
        <v>3.9258326416686944</v>
      </c>
      <c r="O19">
        <v>0</v>
      </c>
      <c r="P19">
        <v>0</v>
      </c>
      <c r="Q19">
        <v>0</v>
      </c>
    </row>
    <row r="20" spans="1:17">
      <c r="A20" t="s">
        <v>23</v>
      </c>
      <c r="B20">
        <v>13.282995589824511</v>
      </c>
      <c r="C20">
        <v>13.271076877523162</v>
      </c>
      <c r="D20">
        <v>13.281253309515892</v>
      </c>
      <c r="E20">
        <v>13.285166151813717</v>
      </c>
      <c r="F20">
        <v>13.284167117300745</v>
      </c>
      <c r="G20">
        <v>13.2581123037575</v>
      </c>
      <c r="H20">
        <v>13.250663036134116</v>
      </c>
      <c r="I20">
        <v>13.277712677784516</v>
      </c>
      <c r="J20">
        <v>13.287856641840543</v>
      </c>
      <c r="K20">
        <v>13.287856641840545</v>
      </c>
      <c r="L20">
        <v>13.233466853143184</v>
      </c>
      <c r="M20">
        <v>13.238922908899402</v>
      </c>
      <c r="N20">
        <v>12.729285585809345</v>
      </c>
      <c r="O20">
        <v>12.699135372068788</v>
      </c>
      <c r="P20">
        <v>13.283346071121857</v>
      </c>
      <c r="Q20">
        <v>13.267923380142204</v>
      </c>
    </row>
    <row r="21" spans="1:17">
      <c r="A21" t="s">
        <v>27</v>
      </c>
    </row>
    <row r="22" spans="1:17">
      <c r="A22" s="4" t="s">
        <v>32</v>
      </c>
      <c r="B22">
        <v>1.1818232715042809</v>
      </c>
      <c r="C22">
        <v>0</v>
      </c>
    </row>
    <row r="23" spans="1:17">
      <c r="A23" s="5" t="s">
        <v>33</v>
      </c>
      <c r="B23">
        <v>3.9258326416686944</v>
      </c>
      <c r="C23">
        <v>0</v>
      </c>
    </row>
    <row r="24" spans="1:17">
      <c r="A24" s="4" t="s">
        <v>33</v>
      </c>
      <c r="B24">
        <v>3.1063145279056803</v>
      </c>
      <c r="C24">
        <v>2.577475742659133</v>
      </c>
    </row>
    <row r="25" spans="1:17">
      <c r="A25" s="6" t="s">
        <v>32</v>
      </c>
      <c r="B25">
        <v>1.6733128152191341</v>
      </c>
      <c r="C25">
        <v>6.1090932867671617</v>
      </c>
    </row>
    <row r="26" spans="1:17">
      <c r="A26" s="2" t="s">
        <v>31</v>
      </c>
      <c r="B26">
        <v>3.8718477493135208</v>
      </c>
      <c r="C26">
        <v>4.9163371592746099</v>
      </c>
    </row>
    <row r="27" spans="1:17">
      <c r="A27" s="4" t="s">
        <v>31</v>
      </c>
      <c r="B27">
        <v>5.2399462955001805</v>
      </c>
      <c r="C27">
        <v>3.8742654481140253</v>
      </c>
    </row>
    <row r="28" spans="1:17">
      <c r="A28" t="s">
        <v>33</v>
      </c>
      <c r="B28">
        <v>4.5890473988269376</v>
      </c>
      <c r="C28">
        <v>5.1298437223701692</v>
      </c>
    </row>
    <row r="29" spans="1:17">
      <c r="A29" t="s">
        <v>30</v>
      </c>
      <c r="B29">
        <v>3.5326731118630756</v>
      </c>
      <c r="C29">
        <v>6.3686400835612487</v>
      </c>
    </row>
    <row r="30" spans="1:17">
      <c r="A30" s="7" t="s">
        <v>31</v>
      </c>
      <c r="B30">
        <v>5.3518384477070535</v>
      </c>
      <c r="C30">
        <v>5.8224258549091816</v>
      </c>
    </row>
    <row r="31" spans="1:17">
      <c r="A31" s="6" t="s">
        <v>33</v>
      </c>
      <c r="B31">
        <v>4.6061019378117463</v>
      </c>
      <c r="C31">
        <v>7.0986050641688303</v>
      </c>
    </row>
    <row r="32" spans="1:17">
      <c r="A32" s="8" t="s">
        <v>32</v>
      </c>
      <c r="B32">
        <v>5.0098483906792737</v>
      </c>
      <c r="C32">
        <v>7.1109315413873455</v>
      </c>
    </row>
    <row r="33" spans="1:3">
      <c r="A33" s="5" t="s">
        <v>32</v>
      </c>
      <c r="B33">
        <v>6.5159173916033559</v>
      </c>
      <c r="C33">
        <v>6.2951221602801235</v>
      </c>
    </row>
    <row r="34" spans="1:3">
      <c r="A34" s="2" t="s">
        <v>33</v>
      </c>
      <c r="B34">
        <v>7.9182491034776872</v>
      </c>
      <c r="C34">
        <v>5.3880487196914419</v>
      </c>
    </row>
    <row r="35" spans="1:3">
      <c r="A35" s="7" t="s">
        <v>33</v>
      </c>
      <c r="B35">
        <v>8.3714818002985112</v>
      </c>
      <c r="C35">
        <v>8.1238126557029755</v>
      </c>
    </row>
    <row r="36" spans="1:3">
      <c r="A36" s="5" t="s">
        <v>31</v>
      </c>
      <c r="B36">
        <v>11.601244140691982</v>
      </c>
      <c r="C36">
        <v>11.677053499964506</v>
      </c>
    </row>
    <row r="37" spans="1:3">
      <c r="A37" s="5" t="s">
        <v>23</v>
      </c>
      <c r="B37">
        <v>12.729285585809345</v>
      </c>
      <c r="C37">
        <v>12.699135372068788</v>
      </c>
    </row>
    <row r="38" spans="1:3">
      <c r="A38" s="7" t="s">
        <v>23</v>
      </c>
      <c r="B38">
        <v>13.233466853143184</v>
      </c>
      <c r="C38">
        <v>13.238922908899402</v>
      </c>
    </row>
    <row r="39" spans="1:3">
      <c r="A39" s="2" t="s">
        <v>23</v>
      </c>
      <c r="B39">
        <v>13.250663036134116</v>
      </c>
      <c r="C39">
        <v>13.277712677784516</v>
      </c>
    </row>
    <row r="40" spans="1:3">
      <c r="A40" s="6" t="s">
        <v>23</v>
      </c>
      <c r="B40">
        <v>13.284167117300745</v>
      </c>
      <c r="C40">
        <v>13.2581123037575</v>
      </c>
    </row>
    <row r="41" spans="1:3">
      <c r="A41" s="8" t="s">
        <v>23</v>
      </c>
      <c r="B41">
        <v>13.283346071121857</v>
      </c>
      <c r="C41">
        <v>13.267923380142204</v>
      </c>
    </row>
    <row r="42" spans="1:3">
      <c r="A42" t="s">
        <v>23</v>
      </c>
      <c r="B42">
        <v>13.282995589824511</v>
      </c>
      <c r="C42">
        <v>13.271076877523162</v>
      </c>
    </row>
    <row r="43" spans="1:3">
      <c r="A43" s="4" t="s">
        <v>23</v>
      </c>
      <c r="B43">
        <v>13.281253309515892</v>
      </c>
      <c r="C43">
        <v>13.285166151813717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8"/>
  <sheetViews>
    <sheetView topLeftCell="A21" zoomScale="55" zoomScaleNormal="55" zoomScalePageLayoutView="55" workbookViewId="0">
      <selection activeCell="A107" sqref="A107:C164"/>
    </sheetView>
  </sheetViews>
  <sheetFormatPr baseColWidth="10" defaultColWidth="8.83203125" defaultRowHeight="14" x14ac:dyDescent="0"/>
  <sheetData>
    <row r="1" spans="1:23">
      <c r="A1" t="s">
        <v>34</v>
      </c>
      <c r="B1" t="s">
        <v>100</v>
      </c>
      <c r="D1" t="s">
        <v>101</v>
      </c>
      <c r="F1" t="s">
        <v>102</v>
      </c>
      <c r="H1" t="s">
        <v>103</v>
      </c>
      <c r="J1" t="s">
        <v>104</v>
      </c>
      <c r="L1" t="s">
        <v>105</v>
      </c>
      <c r="N1" t="s">
        <v>106</v>
      </c>
      <c r="P1" t="s">
        <v>149</v>
      </c>
      <c r="R1" t="s">
        <v>150</v>
      </c>
      <c r="T1" t="s">
        <v>151</v>
      </c>
      <c r="V1" t="s">
        <v>152</v>
      </c>
    </row>
    <row r="2" spans="1:23">
      <c r="A2" t="s">
        <v>80</v>
      </c>
      <c r="P2">
        <v>5</v>
      </c>
    </row>
    <row r="3" spans="1:23">
      <c r="A3" t="s">
        <v>81</v>
      </c>
      <c r="T3">
        <v>15</v>
      </c>
      <c r="U3">
        <v>47</v>
      </c>
    </row>
    <row r="4" spans="1:23">
      <c r="A4" t="s">
        <v>82</v>
      </c>
      <c r="V4">
        <v>2</v>
      </c>
    </row>
    <row r="5" spans="1:23">
      <c r="A5" t="s">
        <v>83</v>
      </c>
      <c r="N5">
        <v>14</v>
      </c>
    </row>
    <row r="6" spans="1:23">
      <c r="A6" t="s">
        <v>36</v>
      </c>
      <c r="G6">
        <v>185</v>
      </c>
    </row>
    <row r="7" spans="1:23">
      <c r="A7" t="s">
        <v>37</v>
      </c>
      <c r="H7">
        <v>427</v>
      </c>
    </row>
    <row r="8" spans="1:23">
      <c r="A8" t="s">
        <v>38</v>
      </c>
      <c r="H8">
        <v>24</v>
      </c>
    </row>
    <row r="9" spans="1:23">
      <c r="A9" t="s">
        <v>84</v>
      </c>
      <c r="N9">
        <v>1</v>
      </c>
      <c r="V9">
        <v>32</v>
      </c>
    </row>
    <row r="10" spans="1:23">
      <c r="A10" t="s">
        <v>39</v>
      </c>
      <c r="H10">
        <v>238</v>
      </c>
      <c r="I10">
        <v>182</v>
      </c>
    </row>
    <row r="11" spans="1:23">
      <c r="A11" t="s">
        <v>85</v>
      </c>
      <c r="L11">
        <v>5</v>
      </c>
      <c r="M11">
        <v>9</v>
      </c>
    </row>
    <row r="12" spans="1:23">
      <c r="A12" t="s">
        <v>86</v>
      </c>
      <c r="P12">
        <v>1</v>
      </c>
      <c r="V12">
        <v>27</v>
      </c>
      <c r="W12">
        <v>31</v>
      </c>
    </row>
    <row r="13" spans="1:23">
      <c r="A13" t="s">
        <v>87</v>
      </c>
      <c r="P13">
        <v>48</v>
      </c>
    </row>
    <row r="14" spans="1:23">
      <c r="A14" t="s">
        <v>40</v>
      </c>
      <c r="D14">
        <v>73</v>
      </c>
      <c r="E14">
        <v>32</v>
      </c>
    </row>
    <row r="15" spans="1:23">
      <c r="A15" t="s">
        <v>88</v>
      </c>
      <c r="O15">
        <v>3</v>
      </c>
      <c r="P15">
        <v>27</v>
      </c>
      <c r="Q15">
        <v>65</v>
      </c>
      <c r="S15">
        <v>5</v>
      </c>
      <c r="T15">
        <v>3</v>
      </c>
    </row>
    <row r="16" spans="1:23">
      <c r="A16" t="s">
        <v>89</v>
      </c>
      <c r="Q16">
        <v>1</v>
      </c>
      <c r="V16">
        <v>224</v>
      </c>
      <c r="W16">
        <v>13</v>
      </c>
    </row>
    <row r="17" spans="1:23">
      <c r="A17" t="s">
        <v>90</v>
      </c>
      <c r="P17">
        <v>1</v>
      </c>
      <c r="V17">
        <v>2</v>
      </c>
    </row>
    <row r="18" spans="1:23">
      <c r="A18" t="s">
        <v>91</v>
      </c>
      <c r="J18">
        <v>49</v>
      </c>
      <c r="K18">
        <v>3</v>
      </c>
      <c r="P18">
        <v>9</v>
      </c>
      <c r="Q18">
        <v>3</v>
      </c>
    </row>
    <row r="19" spans="1:23">
      <c r="A19" t="s">
        <v>41</v>
      </c>
      <c r="D19">
        <v>12</v>
      </c>
    </row>
    <row r="20" spans="1:23">
      <c r="A20" t="s">
        <v>92</v>
      </c>
      <c r="J20">
        <v>1127</v>
      </c>
      <c r="K20">
        <v>347</v>
      </c>
      <c r="L20">
        <v>3</v>
      </c>
      <c r="M20">
        <v>63</v>
      </c>
      <c r="P20">
        <v>2</v>
      </c>
      <c r="Q20">
        <v>3</v>
      </c>
    </row>
    <row r="21" spans="1:23">
      <c r="A21" t="s">
        <v>42</v>
      </c>
      <c r="H21">
        <v>76</v>
      </c>
      <c r="I21">
        <v>1387</v>
      </c>
    </row>
    <row r="22" spans="1:23">
      <c r="A22" t="s">
        <v>93</v>
      </c>
      <c r="J22">
        <v>10</v>
      </c>
      <c r="K22">
        <v>186</v>
      </c>
      <c r="L22">
        <v>19</v>
      </c>
      <c r="M22">
        <v>63</v>
      </c>
      <c r="R22">
        <v>41</v>
      </c>
      <c r="S22">
        <v>2</v>
      </c>
      <c r="T22">
        <v>1</v>
      </c>
      <c r="U22">
        <v>6</v>
      </c>
    </row>
    <row r="23" spans="1:23">
      <c r="A23" t="s">
        <v>94</v>
      </c>
      <c r="T23">
        <v>70</v>
      </c>
      <c r="U23">
        <v>37</v>
      </c>
    </row>
    <row r="24" spans="1:23">
      <c r="A24" t="s">
        <v>43</v>
      </c>
      <c r="D24">
        <v>329</v>
      </c>
      <c r="E24">
        <v>2240</v>
      </c>
      <c r="F24">
        <v>151</v>
      </c>
      <c r="G24">
        <v>271</v>
      </c>
      <c r="H24">
        <v>77</v>
      </c>
      <c r="R24">
        <v>212</v>
      </c>
      <c r="S24">
        <v>1372</v>
      </c>
      <c r="T24">
        <v>201</v>
      </c>
      <c r="U24">
        <v>313</v>
      </c>
      <c r="V24">
        <v>87</v>
      </c>
      <c r="W24">
        <v>5</v>
      </c>
    </row>
    <row r="25" spans="1:23">
      <c r="A25" t="s">
        <v>95</v>
      </c>
      <c r="O25">
        <v>2</v>
      </c>
    </row>
    <row r="26" spans="1:23">
      <c r="A26" t="s">
        <v>44</v>
      </c>
      <c r="D26">
        <v>43</v>
      </c>
      <c r="E26">
        <v>23</v>
      </c>
    </row>
    <row r="27" spans="1:23">
      <c r="A27" t="s">
        <v>45</v>
      </c>
      <c r="H27">
        <v>1899</v>
      </c>
      <c r="I27">
        <v>4098</v>
      </c>
      <c r="L27">
        <v>6</v>
      </c>
      <c r="R27">
        <v>23</v>
      </c>
      <c r="S27">
        <v>22</v>
      </c>
    </row>
    <row r="28" spans="1:23">
      <c r="A28" t="s">
        <v>96</v>
      </c>
      <c r="R28">
        <v>3</v>
      </c>
      <c r="T28">
        <v>1231</v>
      </c>
      <c r="U28">
        <v>2503</v>
      </c>
    </row>
    <row r="29" spans="1:23">
      <c r="A29" t="s">
        <v>97</v>
      </c>
      <c r="J29">
        <v>27</v>
      </c>
      <c r="K29">
        <v>5</v>
      </c>
      <c r="L29">
        <v>5</v>
      </c>
      <c r="M29">
        <v>24</v>
      </c>
      <c r="N29">
        <v>54</v>
      </c>
      <c r="O29">
        <v>22</v>
      </c>
      <c r="T29">
        <v>2</v>
      </c>
      <c r="V29">
        <v>6</v>
      </c>
    </row>
    <row r="30" spans="1:23">
      <c r="A30" t="s">
        <v>98</v>
      </c>
      <c r="P30">
        <v>6</v>
      </c>
      <c r="Q30">
        <v>14</v>
      </c>
    </row>
    <row r="31" spans="1:23">
      <c r="A31" t="s">
        <v>46</v>
      </c>
    </row>
    <row r="32" spans="1:23">
      <c r="A32" t="s">
        <v>99</v>
      </c>
      <c r="K32">
        <v>2</v>
      </c>
      <c r="M32">
        <v>3</v>
      </c>
      <c r="R32">
        <v>2</v>
      </c>
      <c r="S32">
        <v>1</v>
      </c>
      <c r="T32">
        <v>91</v>
      </c>
    </row>
    <row r="33" spans="1:23">
      <c r="A33" t="s">
        <v>47</v>
      </c>
    </row>
    <row r="34" spans="1:23">
      <c r="A34" t="s">
        <v>48</v>
      </c>
      <c r="B34">
        <v>16779</v>
      </c>
      <c r="C34">
        <v>22974</v>
      </c>
      <c r="D34">
        <v>49617</v>
      </c>
      <c r="E34">
        <v>36159</v>
      </c>
      <c r="F34">
        <v>24397</v>
      </c>
      <c r="G34">
        <v>68927</v>
      </c>
      <c r="H34">
        <v>34945</v>
      </c>
      <c r="I34">
        <v>68026</v>
      </c>
      <c r="J34">
        <v>16922</v>
      </c>
      <c r="K34">
        <v>7569</v>
      </c>
      <c r="L34">
        <v>7967</v>
      </c>
      <c r="M34">
        <v>12433</v>
      </c>
      <c r="N34">
        <v>2483</v>
      </c>
      <c r="O34">
        <v>5748</v>
      </c>
      <c r="P34">
        <v>18702</v>
      </c>
      <c r="Q34">
        <v>13694</v>
      </c>
      <c r="R34">
        <v>7732</v>
      </c>
      <c r="S34">
        <v>13848</v>
      </c>
      <c r="T34">
        <v>10516</v>
      </c>
      <c r="U34">
        <v>15861</v>
      </c>
      <c r="V34">
        <v>7128</v>
      </c>
      <c r="W34">
        <v>6810</v>
      </c>
    </row>
    <row r="35" spans="1:23">
      <c r="B35">
        <v>16779</v>
      </c>
      <c r="C35">
        <v>22974</v>
      </c>
      <c r="D35">
        <v>50074</v>
      </c>
      <c r="E35">
        <v>38454</v>
      </c>
      <c r="F35">
        <v>24548</v>
      </c>
      <c r="G35">
        <v>69383</v>
      </c>
      <c r="H35">
        <v>37686</v>
      </c>
      <c r="I35">
        <v>73693</v>
      </c>
      <c r="J35">
        <v>18135</v>
      </c>
      <c r="K35">
        <v>8112</v>
      </c>
      <c r="L35">
        <v>8005</v>
      </c>
      <c r="M35">
        <v>12595</v>
      </c>
      <c r="N35">
        <v>2552</v>
      </c>
      <c r="O35">
        <v>5775</v>
      </c>
      <c r="P35">
        <v>18801</v>
      </c>
      <c r="Q35">
        <v>13780</v>
      </c>
      <c r="R35">
        <v>8013</v>
      </c>
      <c r="S35">
        <v>15250</v>
      </c>
      <c r="T35">
        <v>12130</v>
      </c>
      <c r="U35">
        <v>18767</v>
      </c>
      <c r="V35">
        <v>7508</v>
      </c>
      <c r="W35">
        <v>6859</v>
      </c>
    </row>
    <row r="36" spans="1:23">
      <c r="B36">
        <f>10000/B35</f>
        <v>0.59598307408069606</v>
      </c>
      <c r="C36">
        <f t="shared" ref="C36:W36" si="0">10000/C35</f>
        <v>0.43527465830939321</v>
      </c>
      <c r="D36">
        <f t="shared" si="0"/>
        <v>0.19970443743259975</v>
      </c>
      <c r="E36">
        <f t="shared" si="0"/>
        <v>0.26005096999011806</v>
      </c>
      <c r="F36">
        <f t="shared" si="0"/>
        <v>0.4073651621313345</v>
      </c>
      <c r="G36">
        <f t="shared" si="0"/>
        <v>0.14412752403326462</v>
      </c>
      <c r="H36">
        <f t="shared" si="0"/>
        <v>0.26535052804755083</v>
      </c>
      <c r="I36">
        <f t="shared" si="0"/>
        <v>0.13569809886963483</v>
      </c>
      <c r="J36">
        <f t="shared" si="0"/>
        <v>0.55141990625861592</v>
      </c>
      <c r="K36">
        <f t="shared" si="0"/>
        <v>1.2327416173570021</v>
      </c>
      <c r="L36">
        <f t="shared" si="0"/>
        <v>1.2492192379762648</v>
      </c>
      <c r="M36">
        <f t="shared" si="0"/>
        <v>0.79396585946804288</v>
      </c>
      <c r="N36">
        <f t="shared" si="0"/>
        <v>3.9184952978056424</v>
      </c>
      <c r="O36">
        <f t="shared" si="0"/>
        <v>1.7316017316017316</v>
      </c>
      <c r="P36">
        <f t="shared" si="0"/>
        <v>0.53188660177650127</v>
      </c>
      <c r="Q36">
        <f t="shared" si="0"/>
        <v>0.72568940493468792</v>
      </c>
      <c r="R36">
        <f t="shared" si="0"/>
        <v>1.2479720454261825</v>
      </c>
      <c r="S36">
        <f t="shared" si="0"/>
        <v>0.65573770491803274</v>
      </c>
      <c r="T36">
        <f t="shared" si="0"/>
        <v>0.82440230832646333</v>
      </c>
      <c r="U36">
        <f t="shared" si="0"/>
        <v>0.53285021580433745</v>
      </c>
      <c r="V36">
        <f t="shared" si="0"/>
        <v>1.3319126265316996</v>
      </c>
      <c r="W36">
        <f t="shared" si="0"/>
        <v>1.4579384749963551</v>
      </c>
    </row>
    <row r="37" spans="1:23">
      <c r="A37" t="s">
        <v>25</v>
      </c>
    </row>
    <row r="38" spans="1:23">
      <c r="A38" t="s">
        <v>80</v>
      </c>
      <c r="B38">
        <f>B2*0.595983074080696</f>
        <v>0</v>
      </c>
      <c r="C38">
        <f>C2*0.435274658309393</f>
        <v>0</v>
      </c>
      <c r="D38">
        <f>D2*0.1997044374326</f>
        <v>0</v>
      </c>
      <c r="E38">
        <f>E2*0.260050969990118</f>
        <v>0</v>
      </c>
      <c r="F38">
        <f>F2*0.407365162131335</f>
        <v>0</v>
      </c>
      <c r="G38">
        <f>G2*0.144127524033265</f>
        <v>0</v>
      </c>
      <c r="H38">
        <f>H2*0.265350528047551</f>
        <v>0</v>
      </c>
      <c r="I38">
        <f>I2*0.135698098869635</f>
        <v>0</v>
      </c>
      <c r="J38">
        <f>J2*0.551419906258616</f>
        <v>0</v>
      </c>
      <c r="K38">
        <f>K2*1.232741617357</f>
        <v>0</v>
      </c>
      <c r="L38">
        <f>L2*1.24921923797626</f>
        <v>0</v>
      </c>
      <c r="M38">
        <f>M2*0.793965859468043</f>
        <v>0</v>
      </c>
      <c r="N38">
        <f>N2*3.91849529780564</f>
        <v>0</v>
      </c>
      <c r="O38">
        <f>O2*1.73160173160173</f>
        <v>0</v>
      </c>
      <c r="P38">
        <f>P2*0.531886601776501</f>
        <v>2.6594330088825053</v>
      </c>
      <c r="Q38">
        <f>Q2*0.725689404934688</f>
        <v>0</v>
      </c>
      <c r="R38">
        <f>R2*1.24797204542618</f>
        <v>0</v>
      </c>
      <c r="S38">
        <f>S2*0.655737704918033</f>
        <v>0</v>
      </c>
      <c r="T38">
        <f>T2*0.824402308326463</f>
        <v>0</v>
      </c>
      <c r="U38">
        <f>U2*0.532850215804337</f>
        <v>0</v>
      </c>
      <c r="V38">
        <f>V2*1.3319126265317</f>
        <v>0</v>
      </c>
      <c r="W38">
        <f>W2*1.45793847499636</f>
        <v>0</v>
      </c>
    </row>
    <row r="39" spans="1:23">
      <c r="A39" t="s">
        <v>81</v>
      </c>
      <c r="B39">
        <f t="shared" ref="B39:B70" si="1">B3*0.595983074080696</f>
        <v>0</v>
      </c>
      <c r="C39">
        <f t="shared" ref="C39:C70" si="2">C3*0.435274658309393</f>
        <v>0</v>
      </c>
      <c r="D39">
        <f t="shared" ref="D39:D70" si="3">D3*0.1997044374326</f>
        <v>0</v>
      </c>
      <c r="E39">
        <f t="shared" ref="E39:E70" si="4">E3*0.260050969990118</f>
        <v>0</v>
      </c>
      <c r="F39">
        <f t="shared" ref="F39:F70" si="5">F3*0.407365162131335</f>
        <v>0</v>
      </c>
      <c r="G39">
        <f t="shared" ref="G39:G70" si="6">G3*0.144127524033265</f>
        <v>0</v>
      </c>
      <c r="H39">
        <f t="shared" ref="H39:H70" si="7">H3*0.265350528047551</f>
        <v>0</v>
      </c>
      <c r="I39">
        <f t="shared" ref="I39:I70" si="8">I3*0.135698098869635</f>
        <v>0</v>
      </c>
      <c r="J39">
        <f t="shared" ref="J39:J70" si="9">J3*0.551419906258616</f>
        <v>0</v>
      </c>
      <c r="K39">
        <f t="shared" ref="K39:K70" si="10">K3*1.232741617357</f>
        <v>0</v>
      </c>
      <c r="L39">
        <f t="shared" ref="L39:L70" si="11">L3*1.24921923797626</f>
        <v>0</v>
      </c>
      <c r="M39">
        <f t="shared" ref="M39:M70" si="12">M3*0.793965859468043</f>
        <v>0</v>
      </c>
      <c r="N39">
        <f t="shared" ref="N39:N70" si="13">N3*3.91849529780564</f>
        <v>0</v>
      </c>
      <c r="O39">
        <f t="shared" ref="O39:O70" si="14">O3*1.73160173160173</f>
        <v>0</v>
      </c>
      <c r="P39">
        <f t="shared" ref="P39:P70" si="15">P3*0.531886601776501</f>
        <v>0</v>
      </c>
      <c r="Q39">
        <f t="shared" ref="Q39:Q70" si="16">Q3*0.725689404934688</f>
        <v>0</v>
      </c>
      <c r="R39">
        <f t="shared" ref="R39:R70" si="17">R3*1.24797204542618</f>
        <v>0</v>
      </c>
      <c r="S39">
        <f t="shared" ref="S39:S70" si="18">S3*0.655737704918033</f>
        <v>0</v>
      </c>
      <c r="T39">
        <f t="shared" ref="T39:T70" si="19">T3*0.824402308326463</f>
        <v>12.366034624896946</v>
      </c>
      <c r="U39">
        <f t="shared" ref="U39:U70" si="20">U3*0.532850215804337</f>
        <v>25.04396014280384</v>
      </c>
      <c r="V39">
        <f t="shared" ref="V39:V70" si="21">V3*1.3319126265317</f>
        <v>0</v>
      </c>
      <c r="W39">
        <f t="shared" ref="W39:W70" si="22">W3*1.45793847499636</f>
        <v>0</v>
      </c>
    </row>
    <row r="40" spans="1:23">
      <c r="A40" t="s">
        <v>82</v>
      </c>
      <c r="B40">
        <f t="shared" si="1"/>
        <v>0</v>
      </c>
      <c r="C40">
        <f t="shared" si="2"/>
        <v>0</v>
      </c>
      <c r="D40">
        <f t="shared" si="3"/>
        <v>0</v>
      </c>
      <c r="E40">
        <f t="shared" si="4"/>
        <v>0</v>
      </c>
      <c r="F40">
        <f t="shared" si="5"/>
        <v>0</v>
      </c>
      <c r="G40">
        <f t="shared" si="6"/>
        <v>0</v>
      </c>
      <c r="H40">
        <f t="shared" si="7"/>
        <v>0</v>
      </c>
      <c r="I40">
        <f t="shared" si="8"/>
        <v>0</v>
      </c>
      <c r="J40">
        <f t="shared" si="9"/>
        <v>0</v>
      </c>
      <c r="K40">
        <f t="shared" si="10"/>
        <v>0</v>
      </c>
      <c r="L40">
        <f t="shared" si="11"/>
        <v>0</v>
      </c>
      <c r="M40">
        <f t="shared" si="12"/>
        <v>0</v>
      </c>
      <c r="N40">
        <f t="shared" si="13"/>
        <v>0</v>
      </c>
      <c r="O40">
        <f t="shared" si="14"/>
        <v>0</v>
      </c>
      <c r="P40">
        <f t="shared" si="15"/>
        <v>0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2.6638252530634001</v>
      </c>
      <c r="W40">
        <f t="shared" si="22"/>
        <v>0</v>
      </c>
    </row>
    <row r="41" spans="1:23">
      <c r="A41" t="s">
        <v>83</v>
      </c>
      <c r="B41">
        <f t="shared" si="1"/>
        <v>0</v>
      </c>
      <c r="C41">
        <f t="shared" si="2"/>
        <v>0</v>
      </c>
      <c r="D41">
        <f t="shared" si="3"/>
        <v>0</v>
      </c>
      <c r="E41">
        <f t="shared" si="4"/>
        <v>0</v>
      </c>
      <c r="F41">
        <f t="shared" si="5"/>
        <v>0</v>
      </c>
      <c r="G41">
        <f t="shared" si="6"/>
        <v>0</v>
      </c>
      <c r="H41">
        <f t="shared" si="7"/>
        <v>0</v>
      </c>
      <c r="I41">
        <f t="shared" si="8"/>
        <v>0</v>
      </c>
      <c r="J41">
        <f t="shared" si="9"/>
        <v>0</v>
      </c>
      <c r="K41">
        <f t="shared" si="10"/>
        <v>0</v>
      </c>
      <c r="L41">
        <f t="shared" si="11"/>
        <v>0</v>
      </c>
      <c r="M41">
        <f t="shared" si="12"/>
        <v>0</v>
      </c>
      <c r="N41">
        <f t="shared" si="13"/>
        <v>54.85893416927896</v>
      </c>
      <c r="O41">
        <f t="shared" si="14"/>
        <v>0</v>
      </c>
      <c r="P41">
        <f t="shared" si="15"/>
        <v>0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</row>
    <row r="42" spans="1:23">
      <c r="A42" t="s">
        <v>36</v>
      </c>
      <c r="B42">
        <f t="shared" si="1"/>
        <v>0</v>
      </c>
      <c r="C42">
        <f t="shared" si="2"/>
        <v>0</v>
      </c>
      <c r="D42">
        <f t="shared" si="3"/>
        <v>0</v>
      </c>
      <c r="E42">
        <f t="shared" si="4"/>
        <v>0</v>
      </c>
      <c r="F42">
        <f t="shared" si="5"/>
        <v>0</v>
      </c>
      <c r="G42">
        <f t="shared" si="6"/>
        <v>26.663591946154028</v>
      </c>
      <c r="H42">
        <f t="shared" si="7"/>
        <v>0</v>
      </c>
      <c r="I42">
        <f t="shared" si="8"/>
        <v>0</v>
      </c>
      <c r="J42">
        <f t="shared" si="9"/>
        <v>0</v>
      </c>
      <c r="K42">
        <f t="shared" si="10"/>
        <v>0</v>
      </c>
      <c r="L42">
        <f t="shared" si="11"/>
        <v>0</v>
      </c>
      <c r="M42">
        <f t="shared" si="12"/>
        <v>0</v>
      </c>
      <c r="N42">
        <f t="shared" si="13"/>
        <v>0</v>
      </c>
      <c r="O42">
        <f t="shared" si="14"/>
        <v>0</v>
      </c>
      <c r="P42">
        <f t="shared" si="15"/>
        <v>0</v>
      </c>
      <c r="Q42">
        <f t="shared" si="16"/>
        <v>0</v>
      </c>
      <c r="R42">
        <f t="shared" si="17"/>
        <v>0</v>
      </c>
      <c r="S42">
        <f t="shared" si="18"/>
        <v>0</v>
      </c>
      <c r="T42">
        <f t="shared" si="19"/>
        <v>0</v>
      </c>
      <c r="U42">
        <f t="shared" si="20"/>
        <v>0</v>
      </c>
      <c r="V42">
        <f t="shared" si="21"/>
        <v>0</v>
      </c>
      <c r="W42">
        <f t="shared" si="22"/>
        <v>0</v>
      </c>
    </row>
    <row r="43" spans="1:23">
      <c r="A43" t="s">
        <v>37</v>
      </c>
      <c r="B43">
        <f t="shared" si="1"/>
        <v>0</v>
      </c>
      <c r="C43">
        <f t="shared" si="2"/>
        <v>0</v>
      </c>
      <c r="D43">
        <f t="shared" si="3"/>
        <v>0</v>
      </c>
      <c r="E43">
        <f t="shared" si="4"/>
        <v>0</v>
      </c>
      <c r="F43">
        <f t="shared" si="5"/>
        <v>0</v>
      </c>
      <c r="G43">
        <f t="shared" si="6"/>
        <v>0</v>
      </c>
      <c r="H43">
        <f t="shared" si="7"/>
        <v>113.30467547630427</v>
      </c>
      <c r="I43">
        <f t="shared" si="8"/>
        <v>0</v>
      </c>
      <c r="J43">
        <f t="shared" si="9"/>
        <v>0</v>
      </c>
      <c r="K43">
        <f t="shared" si="10"/>
        <v>0</v>
      </c>
      <c r="L43">
        <f t="shared" si="11"/>
        <v>0</v>
      </c>
      <c r="M43">
        <f t="shared" si="12"/>
        <v>0</v>
      </c>
      <c r="N43">
        <f t="shared" si="13"/>
        <v>0</v>
      </c>
      <c r="O43">
        <f t="shared" si="14"/>
        <v>0</v>
      </c>
      <c r="P43">
        <f t="shared" si="15"/>
        <v>0</v>
      </c>
      <c r="Q43">
        <f t="shared" si="16"/>
        <v>0</v>
      </c>
      <c r="R43">
        <f t="shared" si="17"/>
        <v>0</v>
      </c>
      <c r="S43">
        <f t="shared" si="18"/>
        <v>0</v>
      </c>
      <c r="T43">
        <f t="shared" si="19"/>
        <v>0</v>
      </c>
      <c r="U43">
        <f t="shared" si="20"/>
        <v>0</v>
      </c>
      <c r="V43">
        <f t="shared" si="21"/>
        <v>0</v>
      </c>
      <c r="W43">
        <f t="shared" si="22"/>
        <v>0</v>
      </c>
    </row>
    <row r="44" spans="1:23">
      <c r="A44" t="s">
        <v>38</v>
      </c>
      <c r="B44">
        <f t="shared" si="1"/>
        <v>0</v>
      </c>
      <c r="C44">
        <f t="shared" si="2"/>
        <v>0</v>
      </c>
      <c r="D44">
        <f t="shared" si="3"/>
        <v>0</v>
      </c>
      <c r="E44">
        <f t="shared" si="4"/>
        <v>0</v>
      </c>
      <c r="F44">
        <f t="shared" si="5"/>
        <v>0</v>
      </c>
      <c r="G44">
        <f t="shared" si="6"/>
        <v>0</v>
      </c>
      <c r="H44">
        <f t="shared" si="7"/>
        <v>6.3684126731412238</v>
      </c>
      <c r="I44">
        <f t="shared" si="8"/>
        <v>0</v>
      </c>
      <c r="J44">
        <f t="shared" si="9"/>
        <v>0</v>
      </c>
      <c r="K44">
        <f t="shared" si="10"/>
        <v>0</v>
      </c>
      <c r="L44">
        <f t="shared" si="11"/>
        <v>0</v>
      </c>
      <c r="M44">
        <f t="shared" si="12"/>
        <v>0</v>
      </c>
      <c r="N44">
        <f t="shared" si="13"/>
        <v>0</v>
      </c>
      <c r="O44">
        <f t="shared" si="14"/>
        <v>0</v>
      </c>
      <c r="P44">
        <f t="shared" si="15"/>
        <v>0</v>
      </c>
      <c r="Q44">
        <f t="shared" si="16"/>
        <v>0</v>
      </c>
      <c r="R44">
        <f t="shared" si="17"/>
        <v>0</v>
      </c>
      <c r="S44">
        <f t="shared" si="18"/>
        <v>0</v>
      </c>
      <c r="T44">
        <f t="shared" si="19"/>
        <v>0</v>
      </c>
      <c r="U44">
        <f t="shared" si="20"/>
        <v>0</v>
      </c>
      <c r="V44">
        <f t="shared" si="21"/>
        <v>0</v>
      </c>
      <c r="W44">
        <f t="shared" si="22"/>
        <v>0</v>
      </c>
    </row>
    <row r="45" spans="1:23">
      <c r="A45" t="s">
        <v>84</v>
      </c>
      <c r="B45">
        <f t="shared" si="1"/>
        <v>0</v>
      </c>
      <c r="C45">
        <f t="shared" si="2"/>
        <v>0</v>
      </c>
      <c r="D45">
        <f t="shared" si="3"/>
        <v>0</v>
      </c>
      <c r="E45">
        <f t="shared" si="4"/>
        <v>0</v>
      </c>
      <c r="F45">
        <f t="shared" si="5"/>
        <v>0</v>
      </c>
      <c r="G45">
        <f t="shared" si="6"/>
        <v>0</v>
      </c>
      <c r="H45">
        <f t="shared" si="7"/>
        <v>0</v>
      </c>
      <c r="I45">
        <f t="shared" si="8"/>
        <v>0</v>
      </c>
      <c r="J45">
        <f t="shared" si="9"/>
        <v>0</v>
      </c>
      <c r="K45">
        <f t="shared" si="10"/>
        <v>0</v>
      </c>
      <c r="L45">
        <f t="shared" si="11"/>
        <v>0</v>
      </c>
      <c r="M45">
        <f t="shared" si="12"/>
        <v>0</v>
      </c>
      <c r="N45">
        <f t="shared" si="13"/>
        <v>3.9184952978056402</v>
      </c>
      <c r="O45">
        <f t="shared" si="14"/>
        <v>0</v>
      </c>
      <c r="P45">
        <f t="shared" si="15"/>
        <v>0</v>
      </c>
      <c r="Q45">
        <f t="shared" si="16"/>
        <v>0</v>
      </c>
      <c r="R45">
        <f t="shared" si="17"/>
        <v>0</v>
      </c>
      <c r="S45">
        <f t="shared" si="18"/>
        <v>0</v>
      </c>
      <c r="T45">
        <f t="shared" si="19"/>
        <v>0</v>
      </c>
      <c r="U45">
        <f t="shared" si="20"/>
        <v>0</v>
      </c>
      <c r="V45">
        <f t="shared" si="21"/>
        <v>42.621204049014402</v>
      </c>
      <c r="W45">
        <f t="shared" si="22"/>
        <v>0</v>
      </c>
    </row>
    <row r="46" spans="1:23">
      <c r="A46" t="s">
        <v>39</v>
      </c>
      <c r="B46">
        <f t="shared" si="1"/>
        <v>0</v>
      </c>
      <c r="C46">
        <f t="shared" si="2"/>
        <v>0</v>
      </c>
      <c r="D46">
        <f t="shared" si="3"/>
        <v>0</v>
      </c>
      <c r="E46">
        <f t="shared" si="4"/>
        <v>0</v>
      </c>
      <c r="F46">
        <f t="shared" si="5"/>
        <v>0</v>
      </c>
      <c r="G46">
        <f t="shared" si="6"/>
        <v>0</v>
      </c>
      <c r="H46">
        <f t="shared" si="7"/>
        <v>63.153425675317138</v>
      </c>
      <c r="I46">
        <f t="shared" si="8"/>
        <v>24.697053994273567</v>
      </c>
      <c r="J46">
        <f t="shared" si="9"/>
        <v>0</v>
      </c>
      <c r="K46">
        <f t="shared" si="10"/>
        <v>0</v>
      </c>
      <c r="L46">
        <f t="shared" si="11"/>
        <v>0</v>
      </c>
      <c r="M46">
        <f t="shared" si="12"/>
        <v>0</v>
      </c>
      <c r="N46">
        <f t="shared" si="13"/>
        <v>0</v>
      </c>
      <c r="O46">
        <f t="shared" si="14"/>
        <v>0</v>
      </c>
      <c r="P46">
        <f t="shared" si="15"/>
        <v>0</v>
      </c>
      <c r="Q46">
        <f t="shared" si="16"/>
        <v>0</v>
      </c>
      <c r="R46">
        <f t="shared" si="17"/>
        <v>0</v>
      </c>
      <c r="S46">
        <f t="shared" si="18"/>
        <v>0</v>
      </c>
      <c r="T46">
        <f t="shared" si="19"/>
        <v>0</v>
      </c>
      <c r="U46">
        <f t="shared" si="20"/>
        <v>0</v>
      </c>
      <c r="V46">
        <f t="shared" si="21"/>
        <v>0</v>
      </c>
      <c r="W46">
        <f t="shared" si="22"/>
        <v>0</v>
      </c>
    </row>
    <row r="47" spans="1:23">
      <c r="A47" t="s">
        <v>85</v>
      </c>
      <c r="B47">
        <f t="shared" si="1"/>
        <v>0</v>
      </c>
      <c r="C47">
        <f t="shared" si="2"/>
        <v>0</v>
      </c>
      <c r="D47">
        <f t="shared" si="3"/>
        <v>0</v>
      </c>
      <c r="E47">
        <f t="shared" si="4"/>
        <v>0</v>
      </c>
      <c r="F47">
        <f t="shared" si="5"/>
        <v>0</v>
      </c>
      <c r="G47">
        <f t="shared" si="6"/>
        <v>0</v>
      </c>
      <c r="H47">
        <f t="shared" si="7"/>
        <v>0</v>
      </c>
      <c r="I47">
        <f t="shared" si="8"/>
        <v>0</v>
      </c>
      <c r="J47">
        <f t="shared" si="9"/>
        <v>0</v>
      </c>
      <c r="K47">
        <f t="shared" si="10"/>
        <v>0</v>
      </c>
      <c r="L47">
        <f t="shared" si="11"/>
        <v>6.2460961898813006</v>
      </c>
      <c r="M47">
        <f t="shared" si="12"/>
        <v>7.1456927352123873</v>
      </c>
      <c r="N47">
        <f t="shared" si="13"/>
        <v>0</v>
      </c>
      <c r="O47">
        <f t="shared" si="14"/>
        <v>0</v>
      </c>
      <c r="P47">
        <f t="shared" si="15"/>
        <v>0</v>
      </c>
      <c r="Q47">
        <f t="shared" si="16"/>
        <v>0</v>
      </c>
      <c r="R47">
        <f t="shared" si="17"/>
        <v>0</v>
      </c>
      <c r="S47">
        <f t="shared" si="18"/>
        <v>0</v>
      </c>
      <c r="T47">
        <f t="shared" si="19"/>
        <v>0</v>
      </c>
      <c r="U47">
        <f t="shared" si="20"/>
        <v>0</v>
      </c>
      <c r="V47">
        <f t="shared" si="21"/>
        <v>0</v>
      </c>
      <c r="W47">
        <f t="shared" si="22"/>
        <v>0</v>
      </c>
    </row>
    <row r="48" spans="1:23">
      <c r="A48" t="s">
        <v>86</v>
      </c>
      <c r="B48">
        <f t="shared" si="1"/>
        <v>0</v>
      </c>
      <c r="C48">
        <f t="shared" si="2"/>
        <v>0</v>
      </c>
      <c r="D48">
        <f t="shared" si="3"/>
        <v>0</v>
      </c>
      <c r="E48">
        <f t="shared" si="4"/>
        <v>0</v>
      </c>
      <c r="F48">
        <f t="shared" si="5"/>
        <v>0</v>
      </c>
      <c r="G48">
        <f t="shared" si="6"/>
        <v>0</v>
      </c>
      <c r="H48">
        <f t="shared" si="7"/>
        <v>0</v>
      </c>
      <c r="I48">
        <f t="shared" si="8"/>
        <v>0</v>
      </c>
      <c r="J48">
        <f t="shared" si="9"/>
        <v>0</v>
      </c>
      <c r="K48">
        <f t="shared" si="10"/>
        <v>0</v>
      </c>
      <c r="L48">
        <f t="shared" si="11"/>
        <v>0</v>
      </c>
      <c r="M48">
        <f t="shared" si="12"/>
        <v>0</v>
      </c>
      <c r="N48">
        <f t="shared" si="13"/>
        <v>0</v>
      </c>
      <c r="O48">
        <f t="shared" si="14"/>
        <v>0</v>
      </c>
      <c r="P48">
        <f t="shared" si="15"/>
        <v>0.53188660177650104</v>
      </c>
      <c r="Q48">
        <f t="shared" si="16"/>
        <v>0</v>
      </c>
      <c r="R48">
        <f t="shared" si="17"/>
        <v>0</v>
      </c>
      <c r="S48">
        <f t="shared" si="18"/>
        <v>0</v>
      </c>
      <c r="T48">
        <f t="shared" si="19"/>
        <v>0</v>
      </c>
      <c r="U48">
        <f t="shared" si="20"/>
        <v>0</v>
      </c>
      <c r="V48">
        <f t="shared" si="21"/>
        <v>35.961640916355904</v>
      </c>
      <c r="W48">
        <f t="shared" si="22"/>
        <v>45.196092724887158</v>
      </c>
    </row>
    <row r="49" spans="1:23">
      <c r="A49" t="s">
        <v>87</v>
      </c>
      <c r="B49">
        <f t="shared" si="1"/>
        <v>0</v>
      </c>
      <c r="C49">
        <f t="shared" si="2"/>
        <v>0</v>
      </c>
      <c r="D49">
        <f t="shared" si="3"/>
        <v>0</v>
      </c>
      <c r="E49">
        <f t="shared" si="4"/>
        <v>0</v>
      </c>
      <c r="F49">
        <f t="shared" si="5"/>
        <v>0</v>
      </c>
      <c r="G49">
        <f t="shared" si="6"/>
        <v>0</v>
      </c>
      <c r="H49">
        <f t="shared" si="7"/>
        <v>0</v>
      </c>
      <c r="I49">
        <f t="shared" si="8"/>
        <v>0</v>
      </c>
      <c r="J49">
        <f t="shared" si="9"/>
        <v>0</v>
      </c>
      <c r="K49">
        <f t="shared" si="10"/>
        <v>0</v>
      </c>
      <c r="L49">
        <f t="shared" si="11"/>
        <v>0</v>
      </c>
      <c r="M49">
        <f t="shared" si="12"/>
        <v>0</v>
      </c>
      <c r="N49">
        <f t="shared" si="13"/>
        <v>0</v>
      </c>
      <c r="O49">
        <f t="shared" si="14"/>
        <v>0</v>
      </c>
      <c r="P49">
        <f t="shared" si="15"/>
        <v>25.530556885272048</v>
      </c>
      <c r="Q49">
        <f t="shared" si="16"/>
        <v>0</v>
      </c>
      <c r="R49">
        <f t="shared" si="17"/>
        <v>0</v>
      </c>
      <c r="S49">
        <f t="shared" si="18"/>
        <v>0</v>
      </c>
      <c r="T49">
        <f t="shared" si="19"/>
        <v>0</v>
      </c>
      <c r="U49">
        <f t="shared" si="20"/>
        <v>0</v>
      </c>
      <c r="V49">
        <f t="shared" si="21"/>
        <v>0</v>
      </c>
      <c r="W49">
        <f t="shared" si="22"/>
        <v>0</v>
      </c>
    </row>
    <row r="50" spans="1:23">
      <c r="A50" t="s">
        <v>40</v>
      </c>
      <c r="B50">
        <f t="shared" si="1"/>
        <v>0</v>
      </c>
      <c r="C50">
        <f t="shared" si="2"/>
        <v>0</v>
      </c>
      <c r="D50">
        <f t="shared" si="3"/>
        <v>14.578423932579799</v>
      </c>
      <c r="E50">
        <f t="shared" si="4"/>
        <v>8.3216310396837763</v>
      </c>
      <c r="F50">
        <f t="shared" si="5"/>
        <v>0</v>
      </c>
      <c r="G50">
        <f t="shared" si="6"/>
        <v>0</v>
      </c>
      <c r="H50">
        <f t="shared" si="7"/>
        <v>0</v>
      </c>
      <c r="I50">
        <f t="shared" si="8"/>
        <v>0</v>
      </c>
      <c r="J50">
        <f t="shared" si="9"/>
        <v>0</v>
      </c>
      <c r="K50">
        <f t="shared" si="10"/>
        <v>0</v>
      </c>
      <c r="L50">
        <f t="shared" si="11"/>
        <v>0</v>
      </c>
      <c r="M50">
        <f t="shared" si="12"/>
        <v>0</v>
      </c>
      <c r="N50">
        <f t="shared" si="13"/>
        <v>0</v>
      </c>
      <c r="O50">
        <f t="shared" si="14"/>
        <v>0</v>
      </c>
      <c r="P50">
        <f t="shared" si="15"/>
        <v>0</v>
      </c>
      <c r="Q50">
        <f t="shared" si="16"/>
        <v>0</v>
      </c>
      <c r="R50">
        <f t="shared" si="17"/>
        <v>0</v>
      </c>
      <c r="S50">
        <f t="shared" si="18"/>
        <v>0</v>
      </c>
      <c r="T50">
        <f t="shared" si="19"/>
        <v>0</v>
      </c>
      <c r="U50">
        <f t="shared" si="20"/>
        <v>0</v>
      </c>
      <c r="V50">
        <f t="shared" si="21"/>
        <v>0</v>
      </c>
      <c r="W50">
        <f t="shared" si="22"/>
        <v>0</v>
      </c>
    </row>
    <row r="51" spans="1:23">
      <c r="A51" t="s">
        <v>88</v>
      </c>
      <c r="B51">
        <f t="shared" si="1"/>
        <v>0</v>
      </c>
      <c r="C51">
        <f t="shared" si="2"/>
        <v>0</v>
      </c>
      <c r="D51">
        <f t="shared" si="3"/>
        <v>0</v>
      </c>
      <c r="E51">
        <f t="shared" si="4"/>
        <v>0</v>
      </c>
      <c r="F51">
        <f t="shared" si="5"/>
        <v>0</v>
      </c>
      <c r="G51">
        <f t="shared" si="6"/>
        <v>0</v>
      </c>
      <c r="H51">
        <f t="shared" si="7"/>
        <v>0</v>
      </c>
      <c r="I51">
        <f t="shared" si="8"/>
        <v>0</v>
      </c>
      <c r="J51">
        <f t="shared" si="9"/>
        <v>0</v>
      </c>
      <c r="K51">
        <f t="shared" si="10"/>
        <v>0</v>
      </c>
      <c r="L51">
        <f t="shared" si="11"/>
        <v>0</v>
      </c>
      <c r="M51">
        <f t="shared" si="12"/>
        <v>0</v>
      </c>
      <c r="N51">
        <f t="shared" si="13"/>
        <v>0</v>
      </c>
      <c r="O51">
        <f t="shared" si="14"/>
        <v>5.1948051948051903</v>
      </c>
      <c r="P51">
        <f t="shared" si="15"/>
        <v>14.360938247965528</v>
      </c>
      <c r="Q51">
        <f t="shared" si="16"/>
        <v>47.169811320754725</v>
      </c>
      <c r="R51">
        <f t="shared" si="17"/>
        <v>0</v>
      </c>
      <c r="S51">
        <f t="shared" si="18"/>
        <v>3.2786885245901649</v>
      </c>
      <c r="T51">
        <f t="shared" si="19"/>
        <v>2.4732069249793889</v>
      </c>
      <c r="U51">
        <f t="shared" si="20"/>
        <v>0</v>
      </c>
      <c r="V51">
        <f t="shared" si="21"/>
        <v>0</v>
      </c>
      <c r="W51">
        <f t="shared" si="22"/>
        <v>0</v>
      </c>
    </row>
    <row r="52" spans="1:23">
      <c r="A52" t="s">
        <v>89</v>
      </c>
      <c r="B52">
        <f t="shared" si="1"/>
        <v>0</v>
      </c>
      <c r="C52">
        <f t="shared" si="2"/>
        <v>0</v>
      </c>
      <c r="D52">
        <f t="shared" si="3"/>
        <v>0</v>
      </c>
      <c r="E52">
        <f t="shared" si="4"/>
        <v>0</v>
      </c>
      <c r="F52">
        <f t="shared" si="5"/>
        <v>0</v>
      </c>
      <c r="G52">
        <f t="shared" si="6"/>
        <v>0</v>
      </c>
      <c r="H52">
        <f t="shared" si="7"/>
        <v>0</v>
      </c>
      <c r="I52">
        <f t="shared" si="8"/>
        <v>0</v>
      </c>
      <c r="J52">
        <f t="shared" si="9"/>
        <v>0</v>
      </c>
      <c r="K52">
        <f t="shared" si="10"/>
        <v>0</v>
      </c>
      <c r="L52">
        <f t="shared" si="11"/>
        <v>0</v>
      </c>
      <c r="M52">
        <f t="shared" si="12"/>
        <v>0</v>
      </c>
      <c r="N52">
        <f t="shared" si="13"/>
        <v>0</v>
      </c>
      <c r="O52">
        <f t="shared" si="14"/>
        <v>0</v>
      </c>
      <c r="P52">
        <f t="shared" si="15"/>
        <v>0</v>
      </c>
      <c r="Q52">
        <f t="shared" si="16"/>
        <v>0.72568940493468803</v>
      </c>
      <c r="R52">
        <f t="shared" si="17"/>
        <v>0</v>
      </c>
      <c r="S52">
        <f t="shared" si="18"/>
        <v>0</v>
      </c>
      <c r="T52">
        <f t="shared" si="19"/>
        <v>0</v>
      </c>
      <c r="U52">
        <f t="shared" si="20"/>
        <v>0</v>
      </c>
      <c r="V52">
        <f t="shared" si="21"/>
        <v>298.34842834310081</v>
      </c>
      <c r="W52">
        <f t="shared" si="22"/>
        <v>18.953200174952681</v>
      </c>
    </row>
    <row r="53" spans="1:23">
      <c r="A53" t="s">
        <v>90</v>
      </c>
      <c r="B53">
        <f t="shared" si="1"/>
        <v>0</v>
      </c>
      <c r="C53">
        <f t="shared" si="2"/>
        <v>0</v>
      </c>
      <c r="D53">
        <f t="shared" si="3"/>
        <v>0</v>
      </c>
      <c r="E53">
        <f t="shared" si="4"/>
        <v>0</v>
      </c>
      <c r="F53">
        <f t="shared" si="5"/>
        <v>0</v>
      </c>
      <c r="G53">
        <f t="shared" si="6"/>
        <v>0</v>
      </c>
      <c r="H53">
        <f t="shared" si="7"/>
        <v>0</v>
      </c>
      <c r="I53">
        <f t="shared" si="8"/>
        <v>0</v>
      </c>
      <c r="J53">
        <f t="shared" si="9"/>
        <v>0</v>
      </c>
      <c r="K53">
        <f t="shared" si="10"/>
        <v>0</v>
      </c>
      <c r="L53">
        <f t="shared" si="11"/>
        <v>0</v>
      </c>
      <c r="M53">
        <f t="shared" si="12"/>
        <v>0</v>
      </c>
      <c r="N53">
        <f t="shared" si="13"/>
        <v>0</v>
      </c>
      <c r="O53">
        <f t="shared" si="14"/>
        <v>0</v>
      </c>
      <c r="P53">
        <f t="shared" si="15"/>
        <v>0.53188660177650104</v>
      </c>
      <c r="Q53">
        <f t="shared" si="16"/>
        <v>0</v>
      </c>
      <c r="R53">
        <f t="shared" si="17"/>
        <v>0</v>
      </c>
      <c r="S53">
        <f t="shared" si="18"/>
        <v>0</v>
      </c>
      <c r="T53">
        <f t="shared" si="19"/>
        <v>0</v>
      </c>
      <c r="U53">
        <f t="shared" si="20"/>
        <v>0</v>
      </c>
      <c r="V53">
        <f t="shared" si="21"/>
        <v>2.6638252530634001</v>
      </c>
      <c r="W53">
        <f t="shared" si="22"/>
        <v>0</v>
      </c>
    </row>
    <row r="54" spans="1:23">
      <c r="A54" t="s">
        <v>91</v>
      </c>
      <c r="B54">
        <f t="shared" si="1"/>
        <v>0</v>
      </c>
      <c r="C54">
        <f t="shared" si="2"/>
        <v>0</v>
      </c>
      <c r="D54">
        <f t="shared" si="3"/>
        <v>0</v>
      </c>
      <c r="E54">
        <f t="shared" si="4"/>
        <v>0</v>
      </c>
      <c r="F54">
        <f t="shared" si="5"/>
        <v>0</v>
      </c>
      <c r="G54">
        <f t="shared" si="6"/>
        <v>0</v>
      </c>
      <c r="H54">
        <f t="shared" si="7"/>
        <v>0</v>
      </c>
      <c r="I54">
        <f t="shared" si="8"/>
        <v>0</v>
      </c>
      <c r="J54">
        <f t="shared" si="9"/>
        <v>27.019575406672185</v>
      </c>
      <c r="K54">
        <f t="shared" si="10"/>
        <v>3.6982248520710002</v>
      </c>
      <c r="L54">
        <f t="shared" si="11"/>
        <v>0</v>
      </c>
      <c r="M54">
        <f t="shared" si="12"/>
        <v>0</v>
      </c>
      <c r="N54">
        <f t="shared" si="13"/>
        <v>0</v>
      </c>
      <c r="O54">
        <f t="shared" si="14"/>
        <v>0</v>
      </c>
      <c r="P54">
        <f t="shared" si="15"/>
        <v>4.7869794159885091</v>
      </c>
      <c r="Q54">
        <f t="shared" si="16"/>
        <v>2.1770682148040641</v>
      </c>
      <c r="R54">
        <f t="shared" si="17"/>
        <v>0</v>
      </c>
      <c r="S54">
        <f t="shared" si="18"/>
        <v>0</v>
      </c>
      <c r="T54">
        <f t="shared" si="19"/>
        <v>0</v>
      </c>
      <c r="U54">
        <f t="shared" si="20"/>
        <v>0</v>
      </c>
      <c r="V54">
        <f t="shared" si="21"/>
        <v>0</v>
      </c>
      <c r="W54">
        <f t="shared" si="22"/>
        <v>0</v>
      </c>
    </row>
    <row r="55" spans="1:23">
      <c r="A55" t="s">
        <v>41</v>
      </c>
      <c r="B55">
        <f t="shared" si="1"/>
        <v>0</v>
      </c>
      <c r="C55">
        <f t="shared" si="2"/>
        <v>0</v>
      </c>
      <c r="D55">
        <f t="shared" si="3"/>
        <v>2.3964532491911998</v>
      </c>
      <c r="E55">
        <f t="shared" si="4"/>
        <v>0</v>
      </c>
      <c r="F55">
        <f t="shared" si="5"/>
        <v>0</v>
      </c>
      <c r="G55">
        <f t="shared" si="6"/>
        <v>0</v>
      </c>
      <c r="H55">
        <f t="shared" si="7"/>
        <v>0</v>
      </c>
      <c r="I55">
        <f t="shared" si="8"/>
        <v>0</v>
      </c>
      <c r="J55">
        <f t="shared" si="9"/>
        <v>0</v>
      </c>
      <c r="K55">
        <f t="shared" si="10"/>
        <v>0</v>
      </c>
      <c r="L55">
        <f t="shared" si="11"/>
        <v>0</v>
      </c>
      <c r="M55">
        <f t="shared" si="12"/>
        <v>0</v>
      </c>
      <c r="N55">
        <f t="shared" si="13"/>
        <v>0</v>
      </c>
      <c r="O55">
        <f t="shared" si="14"/>
        <v>0</v>
      </c>
      <c r="P55">
        <f t="shared" si="15"/>
        <v>0</v>
      </c>
      <c r="Q55">
        <f t="shared" si="16"/>
        <v>0</v>
      </c>
      <c r="R55">
        <f t="shared" si="17"/>
        <v>0</v>
      </c>
      <c r="S55">
        <f t="shared" si="18"/>
        <v>0</v>
      </c>
      <c r="T55">
        <f t="shared" si="19"/>
        <v>0</v>
      </c>
      <c r="U55">
        <f t="shared" si="20"/>
        <v>0</v>
      </c>
      <c r="V55">
        <f t="shared" si="21"/>
        <v>0</v>
      </c>
      <c r="W55">
        <f t="shared" si="22"/>
        <v>0</v>
      </c>
    </row>
    <row r="56" spans="1:23">
      <c r="A56" t="s">
        <v>92</v>
      </c>
      <c r="B56">
        <f t="shared" si="1"/>
        <v>0</v>
      </c>
      <c r="C56">
        <f t="shared" si="2"/>
        <v>0</v>
      </c>
      <c r="D56">
        <f t="shared" si="3"/>
        <v>0</v>
      </c>
      <c r="E56">
        <f t="shared" si="4"/>
        <v>0</v>
      </c>
      <c r="F56">
        <f t="shared" si="5"/>
        <v>0</v>
      </c>
      <c r="G56">
        <f t="shared" si="6"/>
        <v>0</v>
      </c>
      <c r="H56">
        <f t="shared" si="7"/>
        <v>0</v>
      </c>
      <c r="I56">
        <f t="shared" si="8"/>
        <v>0</v>
      </c>
      <c r="J56">
        <f t="shared" si="9"/>
        <v>621.45023435346025</v>
      </c>
      <c r="K56">
        <f t="shared" si="10"/>
        <v>427.76134122287903</v>
      </c>
      <c r="L56">
        <f t="shared" si="11"/>
        <v>3.7476577139287803</v>
      </c>
      <c r="M56">
        <f t="shared" si="12"/>
        <v>50.019849146486706</v>
      </c>
      <c r="N56">
        <f t="shared" si="13"/>
        <v>0</v>
      </c>
      <c r="O56">
        <f t="shared" si="14"/>
        <v>0</v>
      </c>
      <c r="P56">
        <f t="shared" si="15"/>
        <v>1.0637732035530021</v>
      </c>
      <c r="Q56">
        <f t="shared" si="16"/>
        <v>2.1770682148040641</v>
      </c>
      <c r="R56">
        <f t="shared" si="17"/>
        <v>0</v>
      </c>
      <c r="S56">
        <f t="shared" si="18"/>
        <v>0</v>
      </c>
      <c r="T56">
        <f t="shared" si="19"/>
        <v>0</v>
      </c>
      <c r="U56">
        <f t="shared" si="20"/>
        <v>0</v>
      </c>
      <c r="V56">
        <f t="shared" si="21"/>
        <v>0</v>
      </c>
      <c r="W56">
        <f t="shared" si="22"/>
        <v>0</v>
      </c>
    </row>
    <row r="57" spans="1:23">
      <c r="A57" t="s">
        <v>42</v>
      </c>
      <c r="B57">
        <f t="shared" si="1"/>
        <v>0</v>
      </c>
      <c r="C57">
        <f t="shared" si="2"/>
        <v>0</v>
      </c>
      <c r="D57">
        <f t="shared" si="3"/>
        <v>0</v>
      </c>
      <c r="E57">
        <f t="shared" si="4"/>
        <v>0</v>
      </c>
      <c r="F57">
        <f t="shared" si="5"/>
        <v>0</v>
      </c>
      <c r="G57">
        <f t="shared" si="6"/>
        <v>0</v>
      </c>
      <c r="H57">
        <f t="shared" si="7"/>
        <v>20.166640131613875</v>
      </c>
      <c r="I57">
        <f t="shared" si="8"/>
        <v>188.21326313218373</v>
      </c>
      <c r="J57">
        <f t="shared" si="9"/>
        <v>0</v>
      </c>
      <c r="K57">
        <f t="shared" si="10"/>
        <v>0</v>
      </c>
      <c r="L57">
        <f t="shared" si="11"/>
        <v>0</v>
      </c>
      <c r="M57">
        <f t="shared" si="12"/>
        <v>0</v>
      </c>
      <c r="N57">
        <f t="shared" si="13"/>
        <v>0</v>
      </c>
      <c r="O57">
        <f t="shared" si="14"/>
        <v>0</v>
      </c>
      <c r="P57">
        <f t="shared" si="15"/>
        <v>0</v>
      </c>
      <c r="Q57">
        <f t="shared" si="16"/>
        <v>0</v>
      </c>
      <c r="R57">
        <f t="shared" si="17"/>
        <v>0</v>
      </c>
      <c r="S57">
        <f t="shared" si="18"/>
        <v>0</v>
      </c>
      <c r="T57">
        <f t="shared" si="19"/>
        <v>0</v>
      </c>
      <c r="U57">
        <f t="shared" si="20"/>
        <v>0</v>
      </c>
      <c r="V57">
        <f t="shared" si="21"/>
        <v>0</v>
      </c>
      <c r="W57">
        <f t="shared" si="22"/>
        <v>0</v>
      </c>
    </row>
    <row r="58" spans="1:23">
      <c r="A58" t="s">
        <v>93</v>
      </c>
      <c r="B58">
        <f t="shared" si="1"/>
        <v>0</v>
      </c>
      <c r="C58">
        <f t="shared" si="2"/>
        <v>0</v>
      </c>
      <c r="D58">
        <f t="shared" si="3"/>
        <v>0</v>
      </c>
      <c r="E58">
        <f t="shared" si="4"/>
        <v>0</v>
      </c>
      <c r="F58">
        <f t="shared" si="5"/>
        <v>0</v>
      </c>
      <c r="G58">
        <f t="shared" si="6"/>
        <v>0</v>
      </c>
      <c r="H58">
        <f t="shared" si="7"/>
        <v>0</v>
      </c>
      <c r="I58">
        <f t="shared" si="8"/>
        <v>0</v>
      </c>
      <c r="J58">
        <f t="shared" si="9"/>
        <v>5.5141990625861599</v>
      </c>
      <c r="K58">
        <f t="shared" si="10"/>
        <v>229.289940828402</v>
      </c>
      <c r="L58">
        <f t="shared" si="11"/>
        <v>23.735165521548943</v>
      </c>
      <c r="M58">
        <f t="shared" si="12"/>
        <v>50.019849146486706</v>
      </c>
      <c r="N58">
        <f t="shared" si="13"/>
        <v>0</v>
      </c>
      <c r="O58">
        <f t="shared" si="14"/>
        <v>0</v>
      </c>
      <c r="P58">
        <f t="shared" si="15"/>
        <v>0</v>
      </c>
      <c r="Q58">
        <f t="shared" si="16"/>
        <v>0</v>
      </c>
      <c r="R58">
        <f t="shared" si="17"/>
        <v>51.166853862473381</v>
      </c>
      <c r="S58">
        <f t="shared" si="18"/>
        <v>1.3114754098360659</v>
      </c>
      <c r="T58">
        <f t="shared" si="19"/>
        <v>0.824402308326463</v>
      </c>
      <c r="U58">
        <f t="shared" si="20"/>
        <v>3.1971012948260222</v>
      </c>
      <c r="V58">
        <f t="shared" si="21"/>
        <v>0</v>
      </c>
      <c r="W58">
        <f t="shared" si="22"/>
        <v>0</v>
      </c>
    </row>
    <row r="59" spans="1:23">
      <c r="A59" t="s">
        <v>94</v>
      </c>
      <c r="B59">
        <f t="shared" si="1"/>
        <v>0</v>
      </c>
      <c r="C59">
        <f t="shared" si="2"/>
        <v>0</v>
      </c>
      <c r="D59">
        <f t="shared" si="3"/>
        <v>0</v>
      </c>
      <c r="E59">
        <f t="shared" si="4"/>
        <v>0</v>
      </c>
      <c r="F59">
        <f t="shared" si="5"/>
        <v>0</v>
      </c>
      <c r="G59">
        <f t="shared" si="6"/>
        <v>0</v>
      </c>
      <c r="H59">
        <f t="shared" si="7"/>
        <v>0</v>
      </c>
      <c r="I59">
        <f t="shared" si="8"/>
        <v>0</v>
      </c>
      <c r="J59">
        <f t="shared" si="9"/>
        <v>0</v>
      </c>
      <c r="K59">
        <f t="shared" si="10"/>
        <v>0</v>
      </c>
      <c r="L59">
        <f t="shared" si="11"/>
        <v>0</v>
      </c>
      <c r="M59">
        <f t="shared" si="12"/>
        <v>0</v>
      </c>
      <c r="N59">
        <f t="shared" si="13"/>
        <v>0</v>
      </c>
      <c r="O59">
        <f t="shared" si="14"/>
        <v>0</v>
      </c>
      <c r="P59">
        <f t="shared" si="15"/>
        <v>0</v>
      </c>
      <c r="Q59">
        <f t="shared" si="16"/>
        <v>0</v>
      </c>
      <c r="R59">
        <f t="shared" si="17"/>
        <v>0</v>
      </c>
      <c r="S59">
        <f t="shared" si="18"/>
        <v>0</v>
      </c>
      <c r="T59">
        <f t="shared" si="19"/>
        <v>57.708161582852412</v>
      </c>
      <c r="U59">
        <f t="shared" si="20"/>
        <v>19.715457984760469</v>
      </c>
      <c r="V59">
        <f t="shared" si="21"/>
        <v>0</v>
      </c>
      <c r="W59">
        <f t="shared" si="22"/>
        <v>0</v>
      </c>
    </row>
    <row r="60" spans="1:23">
      <c r="A60" t="s">
        <v>43</v>
      </c>
      <c r="B60">
        <f t="shared" si="1"/>
        <v>0</v>
      </c>
      <c r="C60">
        <f t="shared" si="2"/>
        <v>0</v>
      </c>
      <c r="D60">
        <f t="shared" si="3"/>
        <v>65.702759915325402</v>
      </c>
      <c r="E60">
        <f t="shared" si="4"/>
        <v>582.51417277786436</v>
      </c>
      <c r="F60">
        <f t="shared" si="5"/>
        <v>61.512139481831582</v>
      </c>
      <c r="G60">
        <f t="shared" si="6"/>
        <v>39.058559013014815</v>
      </c>
      <c r="H60">
        <f t="shared" si="7"/>
        <v>20.431990659661427</v>
      </c>
      <c r="I60">
        <f t="shared" si="8"/>
        <v>0</v>
      </c>
      <c r="J60">
        <f t="shared" si="9"/>
        <v>0</v>
      </c>
      <c r="K60">
        <f t="shared" si="10"/>
        <v>0</v>
      </c>
      <c r="L60">
        <f t="shared" si="11"/>
        <v>0</v>
      </c>
      <c r="M60">
        <f t="shared" si="12"/>
        <v>0</v>
      </c>
      <c r="N60">
        <f t="shared" si="13"/>
        <v>0</v>
      </c>
      <c r="O60">
        <f t="shared" si="14"/>
        <v>0</v>
      </c>
      <c r="P60">
        <f t="shared" si="15"/>
        <v>0</v>
      </c>
      <c r="Q60">
        <f t="shared" si="16"/>
        <v>0</v>
      </c>
      <c r="R60">
        <f t="shared" si="17"/>
        <v>264.57007363035018</v>
      </c>
      <c r="S60">
        <f t="shared" si="18"/>
        <v>899.67213114754122</v>
      </c>
      <c r="T60">
        <f t="shared" si="19"/>
        <v>165.70486397361907</v>
      </c>
      <c r="U60">
        <f t="shared" si="20"/>
        <v>166.78211754675749</v>
      </c>
      <c r="V60">
        <f t="shared" si="21"/>
        <v>115.87639850825791</v>
      </c>
      <c r="W60">
        <f t="shared" si="22"/>
        <v>7.2896923749817999</v>
      </c>
    </row>
    <row r="61" spans="1:23">
      <c r="A61" t="s">
        <v>95</v>
      </c>
      <c r="B61">
        <f t="shared" si="1"/>
        <v>0</v>
      </c>
      <c r="C61">
        <f t="shared" si="2"/>
        <v>0</v>
      </c>
      <c r="D61">
        <f t="shared" si="3"/>
        <v>0</v>
      </c>
      <c r="E61">
        <f t="shared" si="4"/>
        <v>0</v>
      </c>
      <c r="F61">
        <f t="shared" si="5"/>
        <v>0</v>
      </c>
      <c r="G61">
        <f t="shared" si="6"/>
        <v>0</v>
      </c>
      <c r="H61">
        <f t="shared" si="7"/>
        <v>0</v>
      </c>
      <c r="I61">
        <f t="shared" si="8"/>
        <v>0</v>
      </c>
      <c r="J61">
        <f t="shared" si="9"/>
        <v>0</v>
      </c>
      <c r="K61">
        <f t="shared" si="10"/>
        <v>0</v>
      </c>
      <c r="L61">
        <f t="shared" si="11"/>
        <v>0</v>
      </c>
      <c r="M61">
        <f t="shared" si="12"/>
        <v>0</v>
      </c>
      <c r="N61">
        <f t="shared" si="13"/>
        <v>0</v>
      </c>
      <c r="O61">
        <f t="shared" si="14"/>
        <v>3.4632034632034601</v>
      </c>
      <c r="P61">
        <f t="shared" si="15"/>
        <v>0</v>
      </c>
      <c r="Q61">
        <f t="shared" si="16"/>
        <v>0</v>
      </c>
      <c r="R61">
        <f t="shared" si="17"/>
        <v>0</v>
      </c>
      <c r="S61">
        <f t="shared" si="18"/>
        <v>0</v>
      </c>
      <c r="T61">
        <f t="shared" si="19"/>
        <v>0</v>
      </c>
      <c r="U61">
        <f t="shared" si="20"/>
        <v>0</v>
      </c>
      <c r="V61">
        <f t="shared" si="21"/>
        <v>0</v>
      </c>
      <c r="W61">
        <f t="shared" si="22"/>
        <v>0</v>
      </c>
    </row>
    <row r="62" spans="1:23">
      <c r="A62" t="s">
        <v>44</v>
      </c>
      <c r="B62">
        <f t="shared" si="1"/>
        <v>0</v>
      </c>
      <c r="C62">
        <f t="shared" si="2"/>
        <v>0</v>
      </c>
      <c r="D62">
        <f t="shared" si="3"/>
        <v>8.5872908096018001</v>
      </c>
      <c r="E62">
        <f t="shared" si="4"/>
        <v>5.9811723097727141</v>
      </c>
      <c r="F62">
        <f t="shared" si="5"/>
        <v>0</v>
      </c>
      <c r="G62">
        <f t="shared" si="6"/>
        <v>0</v>
      </c>
      <c r="H62">
        <f t="shared" si="7"/>
        <v>0</v>
      </c>
      <c r="I62">
        <f t="shared" si="8"/>
        <v>0</v>
      </c>
      <c r="J62">
        <f t="shared" si="9"/>
        <v>0</v>
      </c>
      <c r="K62">
        <f t="shared" si="10"/>
        <v>0</v>
      </c>
      <c r="L62">
        <f t="shared" si="11"/>
        <v>0</v>
      </c>
      <c r="M62">
        <f t="shared" si="12"/>
        <v>0</v>
      </c>
      <c r="N62">
        <f t="shared" si="13"/>
        <v>0</v>
      </c>
      <c r="O62">
        <f t="shared" si="14"/>
        <v>0</v>
      </c>
      <c r="P62">
        <f t="shared" si="15"/>
        <v>0</v>
      </c>
      <c r="Q62">
        <f t="shared" si="16"/>
        <v>0</v>
      </c>
      <c r="R62">
        <f t="shared" si="17"/>
        <v>0</v>
      </c>
      <c r="S62">
        <f t="shared" si="18"/>
        <v>0</v>
      </c>
      <c r="T62">
        <f t="shared" si="19"/>
        <v>0</v>
      </c>
      <c r="U62">
        <f t="shared" si="20"/>
        <v>0</v>
      </c>
      <c r="V62">
        <f t="shared" si="21"/>
        <v>0</v>
      </c>
      <c r="W62">
        <f t="shared" si="22"/>
        <v>0</v>
      </c>
    </row>
    <row r="63" spans="1:23">
      <c r="A63" t="s">
        <v>45</v>
      </c>
      <c r="B63">
        <f t="shared" si="1"/>
        <v>0</v>
      </c>
      <c r="C63">
        <f t="shared" si="2"/>
        <v>0</v>
      </c>
      <c r="D63">
        <f t="shared" si="3"/>
        <v>0</v>
      </c>
      <c r="E63">
        <f t="shared" si="4"/>
        <v>0</v>
      </c>
      <c r="F63">
        <f t="shared" si="5"/>
        <v>0</v>
      </c>
      <c r="G63">
        <f t="shared" si="6"/>
        <v>0</v>
      </c>
      <c r="H63">
        <f t="shared" si="7"/>
        <v>503.90065276229933</v>
      </c>
      <c r="I63">
        <f t="shared" si="8"/>
        <v>556.09080916776418</v>
      </c>
      <c r="J63">
        <f t="shared" si="9"/>
        <v>0</v>
      </c>
      <c r="K63">
        <f t="shared" si="10"/>
        <v>0</v>
      </c>
      <c r="L63">
        <f t="shared" si="11"/>
        <v>7.4953154278575607</v>
      </c>
      <c r="M63">
        <f t="shared" si="12"/>
        <v>0</v>
      </c>
      <c r="N63">
        <f t="shared" si="13"/>
        <v>0</v>
      </c>
      <c r="O63">
        <f t="shared" si="14"/>
        <v>0</v>
      </c>
      <c r="P63">
        <f t="shared" si="15"/>
        <v>0</v>
      </c>
      <c r="Q63">
        <f t="shared" si="16"/>
        <v>0</v>
      </c>
      <c r="R63">
        <f t="shared" si="17"/>
        <v>28.703357044802139</v>
      </c>
      <c r="S63">
        <f t="shared" si="18"/>
        <v>14.426229508196725</v>
      </c>
      <c r="T63">
        <f t="shared" si="19"/>
        <v>0</v>
      </c>
      <c r="U63">
        <f t="shared" si="20"/>
        <v>0</v>
      </c>
      <c r="V63">
        <f t="shared" si="21"/>
        <v>0</v>
      </c>
      <c r="W63">
        <f t="shared" si="22"/>
        <v>0</v>
      </c>
    </row>
    <row r="64" spans="1:23">
      <c r="A64" t="s">
        <v>96</v>
      </c>
      <c r="B64">
        <f t="shared" si="1"/>
        <v>0</v>
      </c>
      <c r="C64">
        <f t="shared" si="2"/>
        <v>0</v>
      </c>
      <c r="D64">
        <f t="shared" si="3"/>
        <v>0</v>
      </c>
      <c r="E64">
        <f t="shared" si="4"/>
        <v>0</v>
      </c>
      <c r="F64">
        <f t="shared" si="5"/>
        <v>0</v>
      </c>
      <c r="G64">
        <f t="shared" si="6"/>
        <v>0</v>
      </c>
      <c r="H64">
        <f t="shared" si="7"/>
        <v>0</v>
      </c>
      <c r="I64">
        <f t="shared" si="8"/>
        <v>0</v>
      </c>
      <c r="J64">
        <f t="shared" si="9"/>
        <v>0</v>
      </c>
      <c r="K64">
        <f t="shared" si="10"/>
        <v>0</v>
      </c>
      <c r="L64">
        <f t="shared" si="11"/>
        <v>0</v>
      </c>
      <c r="M64">
        <f t="shared" si="12"/>
        <v>0</v>
      </c>
      <c r="N64">
        <f t="shared" si="13"/>
        <v>0</v>
      </c>
      <c r="O64">
        <f t="shared" si="14"/>
        <v>0</v>
      </c>
      <c r="P64">
        <f t="shared" si="15"/>
        <v>0</v>
      </c>
      <c r="Q64">
        <f t="shared" si="16"/>
        <v>0</v>
      </c>
      <c r="R64">
        <f t="shared" si="17"/>
        <v>3.74391613627854</v>
      </c>
      <c r="S64">
        <f t="shared" si="18"/>
        <v>0</v>
      </c>
      <c r="T64">
        <f t="shared" si="19"/>
        <v>1014.839241549876</v>
      </c>
      <c r="U64">
        <f t="shared" si="20"/>
        <v>1333.7240901582554</v>
      </c>
      <c r="V64">
        <f t="shared" si="21"/>
        <v>0</v>
      </c>
      <c r="W64">
        <f t="shared" si="22"/>
        <v>0</v>
      </c>
    </row>
    <row r="65" spans="1:23">
      <c r="A65" t="s">
        <v>97</v>
      </c>
      <c r="B65">
        <f t="shared" si="1"/>
        <v>0</v>
      </c>
      <c r="C65">
        <f t="shared" si="2"/>
        <v>0</v>
      </c>
      <c r="D65">
        <f t="shared" si="3"/>
        <v>0</v>
      </c>
      <c r="E65">
        <f t="shared" si="4"/>
        <v>0</v>
      </c>
      <c r="F65">
        <f t="shared" si="5"/>
        <v>0</v>
      </c>
      <c r="G65">
        <f t="shared" si="6"/>
        <v>0</v>
      </c>
      <c r="H65">
        <f t="shared" si="7"/>
        <v>0</v>
      </c>
      <c r="I65">
        <f t="shared" si="8"/>
        <v>0</v>
      </c>
      <c r="J65">
        <f t="shared" si="9"/>
        <v>14.888337468982632</v>
      </c>
      <c r="K65">
        <f t="shared" si="10"/>
        <v>6.1637080867850003</v>
      </c>
      <c r="L65">
        <f t="shared" si="11"/>
        <v>6.2460961898813006</v>
      </c>
      <c r="M65">
        <f t="shared" si="12"/>
        <v>19.055180627233032</v>
      </c>
      <c r="N65">
        <f t="shared" si="13"/>
        <v>211.59874608150457</v>
      </c>
      <c r="O65">
        <f t="shared" si="14"/>
        <v>38.095238095238059</v>
      </c>
      <c r="P65">
        <f t="shared" si="15"/>
        <v>0</v>
      </c>
      <c r="Q65">
        <f t="shared" si="16"/>
        <v>0</v>
      </c>
      <c r="R65">
        <f t="shared" si="17"/>
        <v>0</v>
      </c>
      <c r="S65">
        <f t="shared" si="18"/>
        <v>0</v>
      </c>
      <c r="T65">
        <f t="shared" si="19"/>
        <v>1.648804616652926</v>
      </c>
      <c r="U65">
        <f t="shared" si="20"/>
        <v>0</v>
      </c>
      <c r="V65">
        <f t="shared" si="21"/>
        <v>7.9914757591901999</v>
      </c>
      <c r="W65">
        <f t="shared" si="22"/>
        <v>0</v>
      </c>
    </row>
    <row r="66" spans="1:23">
      <c r="A66" t="s">
        <v>98</v>
      </c>
      <c r="B66">
        <f t="shared" si="1"/>
        <v>0</v>
      </c>
      <c r="C66">
        <f t="shared" si="2"/>
        <v>0</v>
      </c>
      <c r="D66">
        <f t="shared" si="3"/>
        <v>0</v>
      </c>
      <c r="E66">
        <f t="shared" si="4"/>
        <v>0</v>
      </c>
      <c r="F66">
        <f t="shared" si="5"/>
        <v>0</v>
      </c>
      <c r="G66">
        <f t="shared" si="6"/>
        <v>0</v>
      </c>
      <c r="H66">
        <f t="shared" si="7"/>
        <v>0</v>
      </c>
      <c r="I66">
        <f t="shared" si="8"/>
        <v>0</v>
      </c>
      <c r="J66">
        <f t="shared" si="9"/>
        <v>0</v>
      </c>
      <c r="K66">
        <f t="shared" si="10"/>
        <v>0</v>
      </c>
      <c r="L66">
        <f t="shared" si="11"/>
        <v>0</v>
      </c>
      <c r="M66">
        <f t="shared" si="12"/>
        <v>0</v>
      </c>
      <c r="N66">
        <f t="shared" si="13"/>
        <v>0</v>
      </c>
      <c r="O66">
        <f t="shared" si="14"/>
        <v>0</v>
      </c>
      <c r="P66">
        <f t="shared" si="15"/>
        <v>3.191319610659006</v>
      </c>
      <c r="Q66">
        <f t="shared" si="16"/>
        <v>10.159651669085633</v>
      </c>
      <c r="R66">
        <f t="shared" si="17"/>
        <v>0</v>
      </c>
      <c r="S66">
        <f t="shared" si="18"/>
        <v>0</v>
      </c>
      <c r="T66">
        <f t="shared" si="19"/>
        <v>0</v>
      </c>
      <c r="U66">
        <f t="shared" si="20"/>
        <v>0</v>
      </c>
      <c r="V66">
        <f t="shared" si="21"/>
        <v>0</v>
      </c>
      <c r="W66">
        <f t="shared" si="22"/>
        <v>0</v>
      </c>
    </row>
    <row r="67" spans="1:23">
      <c r="A67" t="s">
        <v>46</v>
      </c>
      <c r="B67">
        <f t="shared" si="1"/>
        <v>0</v>
      </c>
      <c r="C67">
        <f t="shared" si="2"/>
        <v>0</v>
      </c>
      <c r="D67">
        <f t="shared" si="3"/>
        <v>0</v>
      </c>
      <c r="E67">
        <f t="shared" si="4"/>
        <v>0</v>
      </c>
      <c r="F67">
        <f t="shared" si="5"/>
        <v>0</v>
      </c>
      <c r="G67">
        <f t="shared" si="6"/>
        <v>0</v>
      </c>
      <c r="H67">
        <f t="shared" si="7"/>
        <v>0</v>
      </c>
      <c r="I67">
        <f t="shared" si="8"/>
        <v>0</v>
      </c>
      <c r="J67">
        <f t="shared" si="9"/>
        <v>0</v>
      </c>
      <c r="K67">
        <f t="shared" si="10"/>
        <v>0</v>
      </c>
      <c r="L67">
        <f t="shared" si="11"/>
        <v>0</v>
      </c>
      <c r="M67">
        <f t="shared" si="12"/>
        <v>0</v>
      </c>
      <c r="N67">
        <f t="shared" si="13"/>
        <v>0</v>
      </c>
      <c r="O67">
        <f t="shared" si="14"/>
        <v>0</v>
      </c>
      <c r="P67">
        <f t="shared" si="15"/>
        <v>0</v>
      </c>
      <c r="Q67">
        <f t="shared" si="16"/>
        <v>0</v>
      </c>
      <c r="R67">
        <f t="shared" si="17"/>
        <v>0</v>
      </c>
      <c r="S67">
        <f t="shared" si="18"/>
        <v>0</v>
      </c>
      <c r="T67">
        <f t="shared" si="19"/>
        <v>0</v>
      </c>
      <c r="U67">
        <f t="shared" si="20"/>
        <v>0</v>
      </c>
      <c r="V67">
        <f t="shared" si="21"/>
        <v>0</v>
      </c>
      <c r="W67">
        <f t="shared" si="22"/>
        <v>0</v>
      </c>
    </row>
    <row r="68" spans="1:23">
      <c r="A68" t="s">
        <v>99</v>
      </c>
      <c r="B68">
        <f t="shared" si="1"/>
        <v>0</v>
      </c>
      <c r="C68">
        <f t="shared" si="2"/>
        <v>0</v>
      </c>
      <c r="D68">
        <f t="shared" si="3"/>
        <v>0</v>
      </c>
      <c r="E68">
        <f t="shared" si="4"/>
        <v>0</v>
      </c>
      <c r="F68">
        <f t="shared" si="5"/>
        <v>0</v>
      </c>
      <c r="G68">
        <f t="shared" si="6"/>
        <v>0</v>
      </c>
      <c r="H68">
        <f t="shared" si="7"/>
        <v>0</v>
      </c>
      <c r="I68">
        <f t="shared" si="8"/>
        <v>0</v>
      </c>
      <c r="J68">
        <f t="shared" si="9"/>
        <v>0</v>
      </c>
      <c r="K68">
        <f t="shared" si="10"/>
        <v>2.4654832347140001</v>
      </c>
      <c r="L68">
        <f t="shared" si="11"/>
        <v>0</v>
      </c>
      <c r="M68">
        <f t="shared" si="12"/>
        <v>2.381897578404129</v>
      </c>
      <c r="N68">
        <f t="shared" si="13"/>
        <v>0</v>
      </c>
      <c r="O68">
        <f t="shared" si="14"/>
        <v>0</v>
      </c>
      <c r="P68">
        <f t="shared" si="15"/>
        <v>0</v>
      </c>
      <c r="Q68">
        <f t="shared" si="16"/>
        <v>0</v>
      </c>
      <c r="R68">
        <f t="shared" si="17"/>
        <v>2.49594409085236</v>
      </c>
      <c r="S68">
        <f t="shared" si="18"/>
        <v>0.65573770491803296</v>
      </c>
      <c r="T68">
        <f t="shared" si="19"/>
        <v>75.020610057708126</v>
      </c>
      <c r="U68">
        <f t="shared" si="20"/>
        <v>0</v>
      </c>
      <c r="V68">
        <f t="shared" si="21"/>
        <v>0</v>
      </c>
      <c r="W68">
        <f t="shared" si="22"/>
        <v>0</v>
      </c>
    </row>
    <row r="69" spans="1:23">
      <c r="A69" t="s">
        <v>47</v>
      </c>
      <c r="B69">
        <f t="shared" si="1"/>
        <v>0</v>
      </c>
      <c r="C69">
        <f t="shared" si="2"/>
        <v>0</v>
      </c>
      <c r="D69">
        <f t="shared" si="3"/>
        <v>0</v>
      </c>
      <c r="E69">
        <f t="shared" si="4"/>
        <v>0</v>
      </c>
      <c r="F69">
        <f t="shared" si="5"/>
        <v>0</v>
      </c>
      <c r="G69">
        <f t="shared" si="6"/>
        <v>0</v>
      </c>
      <c r="H69">
        <f t="shared" si="7"/>
        <v>0</v>
      </c>
      <c r="I69">
        <f t="shared" si="8"/>
        <v>0</v>
      </c>
      <c r="J69">
        <f t="shared" si="9"/>
        <v>0</v>
      </c>
      <c r="K69">
        <f t="shared" si="10"/>
        <v>0</v>
      </c>
      <c r="L69">
        <f t="shared" si="11"/>
        <v>0</v>
      </c>
      <c r="M69">
        <f t="shared" si="12"/>
        <v>0</v>
      </c>
      <c r="N69">
        <f t="shared" si="13"/>
        <v>0</v>
      </c>
      <c r="O69">
        <f t="shared" si="14"/>
        <v>0</v>
      </c>
      <c r="P69">
        <f t="shared" si="15"/>
        <v>0</v>
      </c>
      <c r="Q69">
        <f t="shared" si="16"/>
        <v>0</v>
      </c>
      <c r="R69">
        <f t="shared" si="17"/>
        <v>0</v>
      </c>
      <c r="S69">
        <f t="shared" si="18"/>
        <v>0</v>
      </c>
      <c r="T69">
        <f t="shared" si="19"/>
        <v>0</v>
      </c>
      <c r="U69">
        <f t="shared" si="20"/>
        <v>0</v>
      </c>
      <c r="V69">
        <f t="shared" si="21"/>
        <v>0</v>
      </c>
      <c r="W69">
        <f t="shared" si="22"/>
        <v>0</v>
      </c>
    </row>
    <row r="70" spans="1:23">
      <c r="A70" t="s">
        <v>48</v>
      </c>
      <c r="B70">
        <f t="shared" si="1"/>
        <v>9999.9999999999982</v>
      </c>
      <c r="C70">
        <f t="shared" si="2"/>
        <v>9999.9999999999945</v>
      </c>
      <c r="D70">
        <f t="shared" si="3"/>
        <v>9908.7350720933136</v>
      </c>
      <c r="E70">
        <f t="shared" si="4"/>
        <v>9403.1830238726779</v>
      </c>
      <c r="F70">
        <f t="shared" si="5"/>
        <v>9938.4878605181802</v>
      </c>
      <c r="G70">
        <f t="shared" si="6"/>
        <v>9934.2778490408564</v>
      </c>
      <c r="H70">
        <f t="shared" si="7"/>
        <v>9272.6742026216689</v>
      </c>
      <c r="I70">
        <f t="shared" si="8"/>
        <v>9230.9988737057902</v>
      </c>
      <c r="J70">
        <f t="shared" si="9"/>
        <v>9331.1276537083013</v>
      </c>
      <c r="K70">
        <f t="shared" si="10"/>
        <v>9330.6213017751343</v>
      </c>
      <c r="L70">
        <f t="shared" si="11"/>
        <v>9952.529668956864</v>
      </c>
      <c r="M70">
        <f t="shared" si="12"/>
        <v>9871.3775307661781</v>
      </c>
      <c r="N70">
        <f t="shared" si="13"/>
        <v>9729.6238244514043</v>
      </c>
      <c r="O70">
        <f t="shared" si="14"/>
        <v>9953.2467532467435</v>
      </c>
      <c r="P70">
        <f t="shared" si="15"/>
        <v>9947.3432264241219</v>
      </c>
      <c r="Q70">
        <f t="shared" si="16"/>
        <v>9937.5907111756187</v>
      </c>
      <c r="R70">
        <f t="shared" si="17"/>
        <v>9649.3198552352242</v>
      </c>
      <c r="S70">
        <f t="shared" si="18"/>
        <v>9080.6557377049212</v>
      </c>
      <c r="T70">
        <f t="shared" si="19"/>
        <v>8669.4146743610854</v>
      </c>
      <c r="U70">
        <f t="shared" si="20"/>
        <v>8451.5372728725888</v>
      </c>
      <c r="V70">
        <f t="shared" si="21"/>
        <v>9493.8732019179588</v>
      </c>
      <c r="W70">
        <f t="shared" si="22"/>
        <v>9928.5610147252119</v>
      </c>
    </row>
    <row r="72" spans="1:23">
      <c r="A72" t="s">
        <v>80</v>
      </c>
      <c r="B72">
        <f>LOG(B38+1,2)</f>
        <v>0</v>
      </c>
      <c r="C72">
        <f t="shared" ref="C72:W72" si="23">LOG(C38+1,2)</f>
        <v>0</v>
      </c>
      <c r="D72">
        <f t="shared" si="23"/>
        <v>0</v>
      </c>
      <c r="E72">
        <f t="shared" si="23"/>
        <v>0</v>
      </c>
      <c r="F72">
        <f t="shared" si="23"/>
        <v>0</v>
      </c>
      <c r="G72">
        <f t="shared" si="23"/>
        <v>0</v>
      </c>
      <c r="H72">
        <f t="shared" si="23"/>
        <v>0</v>
      </c>
      <c r="I72">
        <f t="shared" si="23"/>
        <v>0</v>
      </c>
      <c r="J72">
        <f t="shared" si="23"/>
        <v>0</v>
      </c>
      <c r="K72">
        <f t="shared" si="23"/>
        <v>0</v>
      </c>
      <c r="L72">
        <f t="shared" si="23"/>
        <v>0</v>
      </c>
      <c r="M72">
        <f t="shared" si="23"/>
        <v>0</v>
      </c>
      <c r="N72">
        <f t="shared" si="23"/>
        <v>0</v>
      </c>
      <c r="O72">
        <f t="shared" si="23"/>
        <v>0</v>
      </c>
      <c r="P72">
        <f t="shared" si="23"/>
        <v>1.8716201352196733</v>
      </c>
      <c r="Q72">
        <f t="shared" si="23"/>
        <v>0</v>
      </c>
      <c r="R72">
        <f t="shared" si="23"/>
        <v>0</v>
      </c>
      <c r="S72">
        <f t="shared" si="23"/>
        <v>0</v>
      </c>
      <c r="T72">
        <f t="shared" si="23"/>
        <v>0</v>
      </c>
      <c r="U72">
        <f t="shared" si="23"/>
        <v>0</v>
      </c>
      <c r="V72">
        <f t="shared" si="23"/>
        <v>0</v>
      </c>
      <c r="W72">
        <f t="shared" si="23"/>
        <v>0</v>
      </c>
    </row>
    <row r="73" spans="1:23">
      <c r="A73" t="s">
        <v>81</v>
      </c>
      <c r="B73">
        <f t="shared" ref="B73:W73" si="24">LOG(B39+1,2)</f>
        <v>0</v>
      </c>
      <c r="C73">
        <f t="shared" si="24"/>
        <v>0</v>
      </c>
      <c r="D73">
        <f t="shared" si="24"/>
        <v>0</v>
      </c>
      <c r="E73">
        <f t="shared" si="24"/>
        <v>0</v>
      </c>
      <c r="F73">
        <f t="shared" si="24"/>
        <v>0</v>
      </c>
      <c r="G73">
        <f t="shared" si="24"/>
        <v>0</v>
      </c>
      <c r="H73">
        <f t="shared" si="24"/>
        <v>0</v>
      </c>
      <c r="I73">
        <f t="shared" si="24"/>
        <v>0</v>
      </c>
      <c r="J73">
        <f t="shared" si="24"/>
        <v>0</v>
      </c>
      <c r="K73">
        <f t="shared" si="24"/>
        <v>0</v>
      </c>
      <c r="L73">
        <f t="shared" si="24"/>
        <v>0</v>
      </c>
      <c r="M73">
        <f t="shared" si="24"/>
        <v>0</v>
      </c>
      <c r="N73">
        <f t="shared" si="24"/>
        <v>0</v>
      </c>
      <c r="O73">
        <f t="shared" si="24"/>
        <v>0</v>
      </c>
      <c r="P73">
        <f t="shared" si="24"/>
        <v>0</v>
      </c>
      <c r="Q73">
        <f t="shared" si="24"/>
        <v>0</v>
      </c>
      <c r="R73">
        <f t="shared" si="24"/>
        <v>0</v>
      </c>
      <c r="S73">
        <f t="shared" si="24"/>
        <v>0</v>
      </c>
      <c r="T73">
        <f t="shared" si="24"/>
        <v>3.740499611513306</v>
      </c>
      <c r="U73">
        <f t="shared" si="24"/>
        <v>4.7028769306410219</v>
      </c>
      <c r="V73">
        <f t="shared" si="24"/>
        <v>0</v>
      </c>
      <c r="W73">
        <f t="shared" si="24"/>
        <v>0</v>
      </c>
    </row>
    <row r="74" spans="1:23">
      <c r="A74" t="s">
        <v>82</v>
      </c>
      <c r="B74">
        <f t="shared" ref="B74:W74" si="25">LOG(B40+1,2)</f>
        <v>0</v>
      </c>
      <c r="C74">
        <f t="shared" si="25"/>
        <v>0</v>
      </c>
      <c r="D74">
        <f t="shared" si="25"/>
        <v>0</v>
      </c>
      <c r="E74">
        <f t="shared" si="25"/>
        <v>0</v>
      </c>
      <c r="F74">
        <f t="shared" si="25"/>
        <v>0</v>
      </c>
      <c r="G74">
        <f t="shared" si="25"/>
        <v>0</v>
      </c>
      <c r="H74">
        <f t="shared" si="25"/>
        <v>0</v>
      </c>
      <c r="I74">
        <f t="shared" si="25"/>
        <v>0</v>
      </c>
      <c r="J74">
        <f t="shared" si="25"/>
        <v>0</v>
      </c>
      <c r="K74">
        <f t="shared" si="25"/>
        <v>0</v>
      </c>
      <c r="L74">
        <f t="shared" si="25"/>
        <v>0</v>
      </c>
      <c r="M74">
        <f t="shared" si="25"/>
        <v>0</v>
      </c>
      <c r="N74">
        <f t="shared" si="25"/>
        <v>0</v>
      </c>
      <c r="O74">
        <f t="shared" si="25"/>
        <v>0</v>
      </c>
      <c r="P74">
        <f t="shared" si="25"/>
        <v>0</v>
      </c>
      <c r="Q74">
        <f t="shared" si="25"/>
        <v>0</v>
      </c>
      <c r="R74">
        <f t="shared" si="25"/>
        <v>0</v>
      </c>
      <c r="S74">
        <f t="shared" si="25"/>
        <v>0</v>
      </c>
      <c r="T74">
        <f t="shared" si="25"/>
        <v>0</v>
      </c>
      <c r="U74">
        <f t="shared" si="25"/>
        <v>0</v>
      </c>
      <c r="V74">
        <f t="shared" si="25"/>
        <v>1.873350695424244</v>
      </c>
      <c r="W74">
        <f t="shared" si="25"/>
        <v>0</v>
      </c>
    </row>
    <row r="75" spans="1:23">
      <c r="A75" t="s">
        <v>83</v>
      </c>
      <c r="B75">
        <f t="shared" ref="B75:W75" si="26">LOG(B41+1,2)</f>
        <v>0</v>
      </c>
      <c r="C75">
        <f t="shared" si="26"/>
        <v>0</v>
      </c>
      <c r="D75">
        <f t="shared" si="26"/>
        <v>0</v>
      </c>
      <c r="E75">
        <f t="shared" si="26"/>
        <v>0</v>
      </c>
      <c r="F75">
        <f t="shared" si="26"/>
        <v>0</v>
      </c>
      <c r="G75">
        <f t="shared" si="26"/>
        <v>0</v>
      </c>
      <c r="H75">
        <f t="shared" si="26"/>
        <v>0</v>
      </c>
      <c r="I75">
        <f t="shared" si="26"/>
        <v>0</v>
      </c>
      <c r="J75">
        <f t="shared" si="26"/>
        <v>0</v>
      </c>
      <c r="K75">
        <f t="shared" si="26"/>
        <v>0</v>
      </c>
      <c r="L75">
        <f t="shared" si="26"/>
        <v>0</v>
      </c>
      <c r="M75">
        <f t="shared" si="26"/>
        <v>0</v>
      </c>
      <c r="N75">
        <f t="shared" si="26"/>
        <v>5.8037161410550731</v>
      </c>
      <c r="O75">
        <f t="shared" si="26"/>
        <v>0</v>
      </c>
      <c r="P75">
        <f t="shared" si="26"/>
        <v>0</v>
      </c>
      <c r="Q75">
        <f t="shared" si="26"/>
        <v>0</v>
      </c>
      <c r="R75">
        <f t="shared" si="26"/>
        <v>0</v>
      </c>
      <c r="S75">
        <f t="shared" si="26"/>
        <v>0</v>
      </c>
      <c r="T75">
        <f t="shared" si="26"/>
        <v>0</v>
      </c>
      <c r="U75">
        <f t="shared" si="26"/>
        <v>0</v>
      </c>
      <c r="V75">
        <f t="shared" si="26"/>
        <v>0</v>
      </c>
      <c r="W75">
        <f t="shared" si="26"/>
        <v>0</v>
      </c>
    </row>
    <row r="76" spans="1:23">
      <c r="A76" t="s">
        <v>36</v>
      </c>
      <c r="B76">
        <f t="shared" ref="B76:W76" si="27">LOG(B42+1,2)</f>
        <v>0</v>
      </c>
      <c r="C76">
        <f t="shared" si="27"/>
        <v>0</v>
      </c>
      <c r="D76">
        <f t="shared" si="27"/>
        <v>0</v>
      </c>
      <c r="E76">
        <f t="shared" si="27"/>
        <v>0</v>
      </c>
      <c r="F76">
        <f t="shared" si="27"/>
        <v>0</v>
      </c>
      <c r="G76">
        <f t="shared" si="27"/>
        <v>4.7899165885579214</v>
      </c>
      <c r="H76">
        <f t="shared" si="27"/>
        <v>0</v>
      </c>
      <c r="I76">
        <f t="shared" si="27"/>
        <v>0</v>
      </c>
      <c r="J76">
        <f t="shared" si="27"/>
        <v>0</v>
      </c>
      <c r="K76">
        <f t="shared" si="27"/>
        <v>0</v>
      </c>
      <c r="L76">
        <f t="shared" si="27"/>
        <v>0</v>
      </c>
      <c r="M76">
        <f t="shared" si="27"/>
        <v>0</v>
      </c>
      <c r="N76">
        <f t="shared" si="27"/>
        <v>0</v>
      </c>
      <c r="O76">
        <f t="shared" si="27"/>
        <v>0</v>
      </c>
      <c r="P76">
        <f t="shared" si="27"/>
        <v>0</v>
      </c>
      <c r="Q76">
        <f t="shared" si="27"/>
        <v>0</v>
      </c>
      <c r="R76">
        <f t="shared" si="27"/>
        <v>0</v>
      </c>
      <c r="S76">
        <f t="shared" si="27"/>
        <v>0</v>
      </c>
      <c r="T76">
        <f t="shared" si="27"/>
        <v>0</v>
      </c>
      <c r="U76">
        <f t="shared" si="27"/>
        <v>0</v>
      </c>
      <c r="V76">
        <f t="shared" si="27"/>
        <v>0</v>
      </c>
      <c r="W76">
        <f t="shared" si="27"/>
        <v>0</v>
      </c>
    </row>
    <row r="77" spans="1:23">
      <c r="A77" t="s">
        <v>37</v>
      </c>
      <c r="B77">
        <f t="shared" ref="B77:W77" si="28">LOG(B43+1,2)</f>
        <v>0</v>
      </c>
      <c r="C77">
        <f t="shared" si="28"/>
        <v>0</v>
      </c>
      <c r="D77">
        <f t="shared" si="28"/>
        <v>0</v>
      </c>
      <c r="E77">
        <f t="shared" si="28"/>
        <v>0</v>
      </c>
      <c r="F77">
        <f t="shared" si="28"/>
        <v>0</v>
      </c>
      <c r="G77">
        <f t="shared" si="28"/>
        <v>0</v>
      </c>
      <c r="H77">
        <f t="shared" si="28"/>
        <v>6.8367406060001059</v>
      </c>
      <c r="I77">
        <f t="shared" si="28"/>
        <v>0</v>
      </c>
      <c r="J77">
        <f t="shared" si="28"/>
        <v>0</v>
      </c>
      <c r="K77">
        <f t="shared" si="28"/>
        <v>0</v>
      </c>
      <c r="L77">
        <f t="shared" si="28"/>
        <v>0</v>
      </c>
      <c r="M77">
        <f t="shared" si="28"/>
        <v>0</v>
      </c>
      <c r="N77">
        <f t="shared" si="28"/>
        <v>0</v>
      </c>
      <c r="O77">
        <f t="shared" si="28"/>
        <v>0</v>
      </c>
      <c r="P77">
        <f t="shared" si="28"/>
        <v>0</v>
      </c>
      <c r="Q77">
        <f t="shared" si="28"/>
        <v>0</v>
      </c>
      <c r="R77">
        <f t="shared" si="28"/>
        <v>0</v>
      </c>
      <c r="S77">
        <f t="shared" si="28"/>
        <v>0</v>
      </c>
      <c r="T77">
        <f t="shared" si="28"/>
        <v>0</v>
      </c>
      <c r="U77">
        <f t="shared" si="28"/>
        <v>0</v>
      </c>
      <c r="V77">
        <f t="shared" si="28"/>
        <v>0</v>
      </c>
      <c r="W77">
        <f t="shared" si="28"/>
        <v>0</v>
      </c>
    </row>
    <row r="78" spans="1:23">
      <c r="A78" t="s">
        <v>38</v>
      </c>
      <c r="B78">
        <f t="shared" ref="B78:W78" si="29">LOG(B44+1,2)</f>
        <v>0</v>
      </c>
      <c r="C78">
        <f t="shared" si="29"/>
        <v>0</v>
      </c>
      <c r="D78">
        <f t="shared" si="29"/>
        <v>0</v>
      </c>
      <c r="E78">
        <f t="shared" si="29"/>
        <v>0</v>
      </c>
      <c r="F78">
        <f t="shared" si="29"/>
        <v>0</v>
      </c>
      <c r="G78">
        <f t="shared" si="29"/>
        <v>0</v>
      </c>
      <c r="H78">
        <f t="shared" si="29"/>
        <v>2.8813538628437736</v>
      </c>
      <c r="I78">
        <f t="shared" si="29"/>
        <v>0</v>
      </c>
      <c r="J78">
        <f t="shared" si="29"/>
        <v>0</v>
      </c>
      <c r="K78">
        <f t="shared" si="29"/>
        <v>0</v>
      </c>
      <c r="L78">
        <f t="shared" si="29"/>
        <v>0</v>
      </c>
      <c r="M78">
        <f t="shared" si="29"/>
        <v>0</v>
      </c>
      <c r="N78">
        <f t="shared" si="29"/>
        <v>0</v>
      </c>
      <c r="O78">
        <f t="shared" si="29"/>
        <v>0</v>
      </c>
      <c r="P78">
        <f t="shared" si="29"/>
        <v>0</v>
      </c>
      <c r="Q78">
        <f t="shared" si="29"/>
        <v>0</v>
      </c>
      <c r="R78">
        <f t="shared" si="29"/>
        <v>0</v>
      </c>
      <c r="S78">
        <f t="shared" si="29"/>
        <v>0</v>
      </c>
      <c r="T78">
        <f t="shared" si="29"/>
        <v>0</v>
      </c>
      <c r="U78">
        <f t="shared" si="29"/>
        <v>0</v>
      </c>
      <c r="V78">
        <f t="shared" si="29"/>
        <v>0</v>
      </c>
      <c r="W78">
        <f t="shared" si="29"/>
        <v>0</v>
      </c>
    </row>
    <row r="79" spans="1:23">
      <c r="A79" t="s">
        <v>84</v>
      </c>
      <c r="B79">
        <f t="shared" ref="B79:W79" si="30">LOG(B45+1,2)</f>
        <v>0</v>
      </c>
      <c r="C79">
        <f t="shared" si="30"/>
        <v>0</v>
      </c>
      <c r="D79">
        <f t="shared" si="30"/>
        <v>0</v>
      </c>
      <c r="E79">
        <f t="shared" si="30"/>
        <v>0</v>
      </c>
      <c r="F79">
        <f t="shared" si="30"/>
        <v>0</v>
      </c>
      <c r="G79">
        <f t="shared" si="30"/>
        <v>0</v>
      </c>
      <c r="H79">
        <f t="shared" si="30"/>
        <v>0</v>
      </c>
      <c r="I79">
        <f t="shared" si="30"/>
        <v>0</v>
      </c>
      <c r="J79">
        <f t="shared" si="30"/>
        <v>0</v>
      </c>
      <c r="K79">
        <f t="shared" si="30"/>
        <v>0</v>
      </c>
      <c r="L79">
        <f t="shared" si="30"/>
        <v>0</v>
      </c>
      <c r="M79">
        <f t="shared" si="30"/>
        <v>0</v>
      </c>
      <c r="N79">
        <f t="shared" si="30"/>
        <v>2.2982170232032275</v>
      </c>
      <c r="O79">
        <f t="shared" si="30"/>
        <v>0</v>
      </c>
      <c r="P79">
        <f t="shared" si="30"/>
        <v>0</v>
      </c>
      <c r="Q79">
        <f t="shared" si="30"/>
        <v>0</v>
      </c>
      <c r="R79">
        <f t="shared" si="30"/>
        <v>0</v>
      </c>
      <c r="S79">
        <f t="shared" si="30"/>
        <v>0</v>
      </c>
      <c r="T79">
        <f t="shared" si="30"/>
        <v>0</v>
      </c>
      <c r="U79">
        <f t="shared" si="30"/>
        <v>0</v>
      </c>
      <c r="V79">
        <f t="shared" si="30"/>
        <v>5.4469576872311825</v>
      </c>
      <c r="W79">
        <f t="shared" si="30"/>
        <v>0</v>
      </c>
    </row>
    <row r="80" spans="1:23">
      <c r="A80" t="s">
        <v>39</v>
      </c>
      <c r="B80">
        <f t="shared" ref="B80:W80" si="31">LOG(B46+1,2)</f>
        <v>0</v>
      </c>
      <c r="C80">
        <f t="shared" si="31"/>
        <v>0</v>
      </c>
      <c r="D80">
        <f t="shared" si="31"/>
        <v>0</v>
      </c>
      <c r="E80">
        <f t="shared" si="31"/>
        <v>0</v>
      </c>
      <c r="F80">
        <f t="shared" si="31"/>
        <v>0</v>
      </c>
      <c r="G80">
        <f t="shared" si="31"/>
        <v>0</v>
      </c>
      <c r="H80">
        <f t="shared" si="31"/>
        <v>6.0034543995294758</v>
      </c>
      <c r="I80">
        <f t="shared" si="31"/>
        <v>4.6835310678679436</v>
      </c>
      <c r="J80">
        <f t="shared" si="31"/>
        <v>0</v>
      </c>
      <c r="K80">
        <f t="shared" si="31"/>
        <v>0</v>
      </c>
      <c r="L80">
        <f t="shared" si="31"/>
        <v>0</v>
      </c>
      <c r="M80">
        <f t="shared" si="31"/>
        <v>0</v>
      </c>
      <c r="N80">
        <f t="shared" si="31"/>
        <v>0</v>
      </c>
      <c r="O80">
        <f t="shared" si="31"/>
        <v>0</v>
      </c>
      <c r="P80">
        <f t="shared" si="31"/>
        <v>0</v>
      </c>
      <c r="Q80">
        <f t="shared" si="31"/>
        <v>0</v>
      </c>
      <c r="R80">
        <f t="shared" si="31"/>
        <v>0</v>
      </c>
      <c r="S80">
        <f t="shared" si="31"/>
        <v>0</v>
      </c>
      <c r="T80">
        <f t="shared" si="31"/>
        <v>0</v>
      </c>
      <c r="U80">
        <f t="shared" si="31"/>
        <v>0</v>
      </c>
      <c r="V80">
        <f t="shared" si="31"/>
        <v>0</v>
      </c>
      <c r="W80">
        <f t="shared" si="31"/>
        <v>0</v>
      </c>
    </row>
    <row r="81" spans="1:23">
      <c r="A81" t="s">
        <v>85</v>
      </c>
      <c r="B81">
        <f t="shared" ref="B81:W81" si="32">LOG(B47+1,2)</f>
        <v>0</v>
      </c>
      <c r="C81">
        <f t="shared" si="32"/>
        <v>0</v>
      </c>
      <c r="D81">
        <f t="shared" si="32"/>
        <v>0</v>
      </c>
      <c r="E81">
        <f t="shared" si="32"/>
        <v>0</v>
      </c>
      <c r="F81">
        <f t="shared" si="32"/>
        <v>0</v>
      </c>
      <c r="G81">
        <f t="shared" si="32"/>
        <v>0</v>
      </c>
      <c r="H81">
        <f t="shared" si="32"/>
        <v>0</v>
      </c>
      <c r="I81">
        <f t="shared" si="32"/>
        <v>0</v>
      </c>
      <c r="J81">
        <f t="shared" si="32"/>
        <v>0</v>
      </c>
      <c r="K81">
        <f t="shared" si="32"/>
        <v>0</v>
      </c>
      <c r="L81">
        <f t="shared" si="32"/>
        <v>2.8572039572877017</v>
      </c>
      <c r="M81">
        <f t="shared" si="32"/>
        <v>3.0260373952711199</v>
      </c>
      <c r="N81">
        <f t="shared" si="32"/>
        <v>0</v>
      </c>
      <c r="O81">
        <f t="shared" si="32"/>
        <v>0</v>
      </c>
      <c r="P81">
        <f t="shared" si="32"/>
        <v>0</v>
      </c>
      <c r="Q81">
        <f t="shared" si="32"/>
        <v>0</v>
      </c>
      <c r="R81">
        <f t="shared" si="32"/>
        <v>0</v>
      </c>
      <c r="S81">
        <f t="shared" si="32"/>
        <v>0</v>
      </c>
      <c r="T81">
        <f t="shared" si="32"/>
        <v>0</v>
      </c>
      <c r="U81">
        <f t="shared" si="32"/>
        <v>0</v>
      </c>
      <c r="V81">
        <f t="shared" si="32"/>
        <v>0</v>
      </c>
      <c r="W81">
        <f t="shared" si="32"/>
        <v>0</v>
      </c>
    </row>
    <row r="82" spans="1:23">
      <c r="A82" t="s">
        <v>86</v>
      </c>
      <c r="B82">
        <f t="shared" ref="B82:W82" si="33">LOG(B48+1,2)</f>
        <v>0</v>
      </c>
      <c r="C82">
        <f t="shared" si="33"/>
        <v>0</v>
      </c>
      <c r="D82">
        <f t="shared" si="33"/>
        <v>0</v>
      </c>
      <c r="E82">
        <f t="shared" si="33"/>
        <v>0</v>
      </c>
      <c r="F82">
        <f t="shared" si="33"/>
        <v>0</v>
      </c>
      <c r="G82">
        <f t="shared" si="33"/>
        <v>0</v>
      </c>
      <c r="H82">
        <f t="shared" si="33"/>
        <v>0</v>
      </c>
      <c r="I82">
        <f t="shared" si="33"/>
        <v>0</v>
      </c>
      <c r="J82">
        <f t="shared" si="33"/>
        <v>0</v>
      </c>
      <c r="K82">
        <f t="shared" si="33"/>
        <v>0</v>
      </c>
      <c r="L82">
        <f t="shared" si="33"/>
        <v>0</v>
      </c>
      <c r="M82">
        <f t="shared" si="33"/>
        <v>0</v>
      </c>
      <c r="N82">
        <f t="shared" si="33"/>
        <v>0</v>
      </c>
      <c r="O82">
        <f t="shared" si="33"/>
        <v>0</v>
      </c>
      <c r="P82">
        <f t="shared" si="33"/>
        <v>0.61530950541576501</v>
      </c>
      <c r="Q82">
        <f t="shared" si="33"/>
        <v>0</v>
      </c>
      <c r="R82">
        <f t="shared" si="33"/>
        <v>0</v>
      </c>
      <c r="S82">
        <f t="shared" si="33"/>
        <v>0</v>
      </c>
      <c r="T82">
        <f t="shared" si="33"/>
        <v>0</v>
      </c>
      <c r="U82">
        <f t="shared" si="33"/>
        <v>0</v>
      </c>
      <c r="V82">
        <f t="shared" si="33"/>
        <v>5.2079569016775666</v>
      </c>
      <c r="W82">
        <f t="shared" si="33"/>
        <v>5.5296989282427313</v>
      </c>
    </row>
    <row r="83" spans="1:23">
      <c r="A83" t="s">
        <v>87</v>
      </c>
      <c r="B83">
        <f t="shared" ref="B83:W83" si="34">LOG(B49+1,2)</f>
        <v>0</v>
      </c>
      <c r="C83">
        <f t="shared" si="34"/>
        <v>0</v>
      </c>
      <c r="D83">
        <f t="shared" si="34"/>
        <v>0</v>
      </c>
      <c r="E83">
        <f t="shared" si="34"/>
        <v>0</v>
      </c>
      <c r="F83">
        <f t="shared" si="34"/>
        <v>0</v>
      </c>
      <c r="G83">
        <f t="shared" si="34"/>
        <v>0</v>
      </c>
      <c r="H83">
        <f t="shared" si="34"/>
        <v>0</v>
      </c>
      <c r="I83">
        <f t="shared" si="34"/>
        <v>0</v>
      </c>
      <c r="J83">
        <f t="shared" si="34"/>
        <v>0</v>
      </c>
      <c r="K83">
        <f t="shared" si="34"/>
        <v>0</v>
      </c>
      <c r="L83">
        <f t="shared" si="34"/>
        <v>0</v>
      </c>
      <c r="M83">
        <f t="shared" si="34"/>
        <v>0</v>
      </c>
      <c r="N83">
        <f t="shared" si="34"/>
        <v>0</v>
      </c>
      <c r="O83">
        <f t="shared" si="34"/>
        <v>0</v>
      </c>
      <c r="P83">
        <f t="shared" si="34"/>
        <v>4.7295830534237524</v>
      </c>
      <c r="Q83">
        <f t="shared" si="34"/>
        <v>0</v>
      </c>
      <c r="R83">
        <f t="shared" si="34"/>
        <v>0</v>
      </c>
      <c r="S83">
        <f t="shared" si="34"/>
        <v>0</v>
      </c>
      <c r="T83">
        <f t="shared" si="34"/>
        <v>0</v>
      </c>
      <c r="U83">
        <f t="shared" si="34"/>
        <v>0</v>
      </c>
      <c r="V83">
        <f t="shared" si="34"/>
        <v>0</v>
      </c>
      <c r="W83">
        <f t="shared" si="34"/>
        <v>0</v>
      </c>
    </row>
    <row r="84" spans="1:23">
      <c r="A84" t="s">
        <v>40</v>
      </c>
      <c r="B84">
        <f t="shared" ref="B84:W84" si="35">LOG(B50+1,2)</f>
        <v>0</v>
      </c>
      <c r="C84">
        <f t="shared" si="35"/>
        <v>0</v>
      </c>
      <c r="D84">
        <f t="shared" si="35"/>
        <v>3.961477378372527</v>
      </c>
      <c r="E84">
        <f t="shared" si="35"/>
        <v>3.2205824105648198</v>
      </c>
      <c r="F84">
        <f t="shared" si="35"/>
        <v>0</v>
      </c>
      <c r="G84">
        <f t="shared" si="35"/>
        <v>0</v>
      </c>
      <c r="H84">
        <f t="shared" si="35"/>
        <v>0</v>
      </c>
      <c r="I84">
        <f t="shared" si="35"/>
        <v>0</v>
      </c>
      <c r="J84">
        <f t="shared" si="35"/>
        <v>0</v>
      </c>
      <c r="K84">
        <f t="shared" si="35"/>
        <v>0</v>
      </c>
      <c r="L84">
        <f t="shared" si="35"/>
        <v>0</v>
      </c>
      <c r="M84">
        <f t="shared" si="35"/>
        <v>0</v>
      </c>
      <c r="N84">
        <f t="shared" si="35"/>
        <v>0</v>
      </c>
      <c r="O84">
        <f t="shared" si="35"/>
        <v>0</v>
      </c>
      <c r="P84">
        <f t="shared" si="35"/>
        <v>0</v>
      </c>
      <c r="Q84">
        <f t="shared" si="35"/>
        <v>0</v>
      </c>
      <c r="R84">
        <f t="shared" si="35"/>
        <v>0</v>
      </c>
      <c r="S84">
        <f t="shared" si="35"/>
        <v>0</v>
      </c>
      <c r="T84">
        <f t="shared" si="35"/>
        <v>0</v>
      </c>
      <c r="U84">
        <f t="shared" si="35"/>
        <v>0</v>
      </c>
      <c r="V84">
        <f t="shared" si="35"/>
        <v>0</v>
      </c>
      <c r="W84">
        <f t="shared" si="35"/>
        <v>0</v>
      </c>
    </row>
    <row r="85" spans="1:23">
      <c r="A85" t="s">
        <v>88</v>
      </c>
      <c r="B85">
        <f t="shared" ref="B85:W85" si="36">LOG(B51+1,2)</f>
        <v>0</v>
      </c>
      <c r="C85">
        <f t="shared" si="36"/>
        <v>0</v>
      </c>
      <c r="D85">
        <f t="shared" si="36"/>
        <v>0</v>
      </c>
      <c r="E85">
        <f t="shared" si="36"/>
        <v>0</v>
      </c>
      <c r="F85">
        <f t="shared" si="36"/>
        <v>0</v>
      </c>
      <c r="G85">
        <f t="shared" si="36"/>
        <v>0</v>
      </c>
      <c r="H85">
        <f t="shared" si="36"/>
        <v>0</v>
      </c>
      <c r="I85">
        <f t="shared" si="36"/>
        <v>0</v>
      </c>
      <c r="J85">
        <f t="shared" si="36"/>
        <v>0</v>
      </c>
      <c r="K85">
        <f t="shared" si="36"/>
        <v>0</v>
      </c>
      <c r="L85">
        <f t="shared" si="36"/>
        <v>0</v>
      </c>
      <c r="M85">
        <f t="shared" si="36"/>
        <v>0</v>
      </c>
      <c r="N85">
        <f t="shared" si="36"/>
        <v>0</v>
      </c>
      <c r="O85">
        <f t="shared" si="36"/>
        <v>2.6310589153106094</v>
      </c>
      <c r="P85">
        <f t="shared" si="36"/>
        <v>3.9411944336252693</v>
      </c>
      <c r="Q85">
        <f t="shared" si="36"/>
        <v>5.5900573678439196</v>
      </c>
      <c r="R85">
        <f t="shared" si="36"/>
        <v>0</v>
      </c>
      <c r="S85">
        <f t="shared" si="36"/>
        <v>2.0971686590069987</v>
      </c>
      <c r="T85">
        <f t="shared" si="36"/>
        <v>1.7962683654417437</v>
      </c>
      <c r="U85">
        <f t="shared" si="36"/>
        <v>0</v>
      </c>
      <c r="V85">
        <f t="shared" si="36"/>
        <v>0</v>
      </c>
      <c r="W85">
        <f t="shared" si="36"/>
        <v>0</v>
      </c>
    </row>
    <row r="86" spans="1:23">
      <c r="A86" t="s">
        <v>89</v>
      </c>
      <c r="B86">
        <f t="shared" ref="B86:W86" si="37">LOG(B52+1,2)</f>
        <v>0</v>
      </c>
      <c r="C86">
        <f t="shared" si="37"/>
        <v>0</v>
      </c>
      <c r="D86">
        <f t="shared" si="37"/>
        <v>0</v>
      </c>
      <c r="E86">
        <f t="shared" si="37"/>
        <v>0</v>
      </c>
      <c r="F86">
        <f t="shared" si="37"/>
        <v>0</v>
      </c>
      <c r="G86">
        <f t="shared" si="37"/>
        <v>0</v>
      </c>
      <c r="H86">
        <f t="shared" si="37"/>
        <v>0</v>
      </c>
      <c r="I86">
        <f t="shared" si="37"/>
        <v>0</v>
      </c>
      <c r="J86">
        <f t="shared" si="37"/>
        <v>0</v>
      </c>
      <c r="K86">
        <f t="shared" si="37"/>
        <v>0</v>
      </c>
      <c r="L86">
        <f t="shared" si="37"/>
        <v>0</v>
      </c>
      <c r="M86">
        <f t="shared" si="37"/>
        <v>0</v>
      </c>
      <c r="N86">
        <f t="shared" si="37"/>
        <v>0</v>
      </c>
      <c r="O86">
        <f t="shared" si="37"/>
        <v>0</v>
      </c>
      <c r="P86">
        <f t="shared" si="37"/>
        <v>0</v>
      </c>
      <c r="Q86">
        <f t="shared" si="37"/>
        <v>0.78717282704136449</v>
      </c>
      <c r="R86">
        <f t="shared" si="37"/>
        <v>0</v>
      </c>
      <c r="S86">
        <f t="shared" si="37"/>
        <v>0</v>
      </c>
      <c r="T86">
        <f t="shared" si="37"/>
        <v>0</v>
      </c>
      <c r="U86">
        <f t="shared" si="37"/>
        <v>0</v>
      </c>
      <c r="V86">
        <f t="shared" si="37"/>
        <v>8.2256818855121274</v>
      </c>
      <c r="W86">
        <f t="shared" si="37"/>
        <v>4.3185482451584294</v>
      </c>
    </row>
    <row r="87" spans="1:23">
      <c r="A87" t="s">
        <v>90</v>
      </c>
      <c r="B87">
        <f t="shared" ref="B87:W87" si="38">LOG(B53+1,2)</f>
        <v>0</v>
      </c>
      <c r="C87">
        <f t="shared" si="38"/>
        <v>0</v>
      </c>
      <c r="D87">
        <f t="shared" si="38"/>
        <v>0</v>
      </c>
      <c r="E87">
        <f t="shared" si="38"/>
        <v>0</v>
      </c>
      <c r="F87">
        <f t="shared" si="38"/>
        <v>0</v>
      </c>
      <c r="G87">
        <f t="shared" si="38"/>
        <v>0</v>
      </c>
      <c r="H87">
        <f t="shared" si="38"/>
        <v>0</v>
      </c>
      <c r="I87">
        <f t="shared" si="38"/>
        <v>0</v>
      </c>
      <c r="J87">
        <f t="shared" si="38"/>
        <v>0</v>
      </c>
      <c r="K87">
        <f t="shared" si="38"/>
        <v>0</v>
      </c>
      <c r="L87">
        <f t="shared" si="38"/>
        <v>0</v>
      </c>
      <c r="M87">
        <f t="shared" si="38"/>
        <v>0</v>
      </c>
      <c r="N87">
        <f t="shared" si="38"/>
        <v>0</v>
      </c>
      <c r="O87">
        <f t="shared" si="38"/>
        <v>0</v>
      </c>
      <c r="P87">
        <f t="shared" si="38"/>
        <v>0.61530950541576501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1.873350695424244</v>
      </c>
      <c r="W87">
        <f t="shared" si="38"/>
        <v>0</v>
      </c>
    </row>
    <row r="88" spans="1:23">
      <c r="A88" t="s">
        <v>91</v>
      </c>
      <c r="B88">
        <f t="shared" ref="B88:W88" si="39">LOG(B54+1,2)</f>
        <v>0</v>
      </c>
      <c r="C88">
        <f t="shared" si="39"/>
        <v>0</v>
      </c>
      <c r="D88">
        <f t="shared" si="39"/>
        <v>0</v>
      </c>
      <c r="E88">
        <f t="shared" si="39"/>
        <v>0</v>
      </c>
      <c r="F88">
        <f t="shared" si="39"/>
        <v>0</v>
      </c>
      <c r="G88">
        <f t="shared" si="39"/>
        <v>0</v>
      </c>
      <c r="H88">
        <f t="shared" si="39"/>
        <v>0</v>
      </c>
      <c r="I88">
        <f t="shared" si="39"/>
        <v>0</v>
      </c>
      <c r="J88">
        <f t="shared" si="39"/>
        <v>4.8083631890097838</v>
      </c>
      <c r="K88">
        <f t="shared" si="39"/>
        <v>2.232115760860772</v>
      </c>
      <c r="L88">
        <f t="shared" si="39"/>
        <v>0</v>
      </c>
      <c r="M88">
        <f t="shared" si="39"/>
        <v>0</v>
      </c>
      <c r="N88">
        <f t="shared" si="39"/>
        <v>0</v>
      </c>
      <c r="O88">
        <f t="shared" si="39"/>
        <v>0</v>
      </c>
      <c r="P88">
        <f t="shared" si="39"/>
        <v>2.5328105125194194</v>
      </c>
      <c r="Q88">
        <f t="shared" si="39"/>
        <v>1.6676960664766549</v>
      </c>
      <c r="R88">
        <f t="shared" si="39"/>
        <v>0</v>
      </c>
      <c r="S88">
        <f t="shared" si="39"/>
        <v>0</v>
      </c>
      <c r="T88">
        <f t="shared" si="39"/>
        <v>0</v>
      </c>
      <c r="U88">
        <f t="shared" si="39"/>
        <v>0</v>
      </c>
      <c r="V88">
        <f t="shared" si="39"/>
        <v>0</v>
      </c>
      <c r="W88">
        <f t="shared" si="39"/>
        <v>0</v>
      </c>
    </row>
    <row r="89" spans="1:23">
      <c r="A89" t="s">
        <v>41</v>
      </c>
      <c r="B89">
        <f t="shared" ref="B89:W89" si="40">LOG(B55+1,2)</f>
        <v>0</v>
      </c>
      <c r="C89">
        <f t="shared" si="40"/>
        <v>0</v>
      </c>
      <c r="D89">
        <f t="shared" si="40"/>
        <v>1.7640289962077094</v>
      </c>
      <c r="E89">
        <f t="shared" si="40"/>
        <v>0</v>
      </c>
      <c r="F89">
        <f t="shared" si="40"/>
        <v>0</v>
      </c>
      <c r="G89">
        <f t="shared" si="40"/>
        <v>0</v>
      </c>
      <c r="H89">
        <f t="shared" si="40"/>
        <v>0</v>
      </c>
      <c r="I89">
        <f t="shared" si="40"/>
        <v>0</v>
      </c>
      <c r="J89">
        <f t="shared" si="40"/>
        <v>0</v>
      </c>
      <c r="K89">
        <f t="shared" si="40"/>
        <v>0</v>
      </c>
      <c r="L89">
        <f t="shared" si="40"/>
        <v>0</v>
      </c>
      <c r="M89">
        <f t="shared" si="40"/>
        <v>0</v>
      </c>
      <c r="N89">
        <f t="shared" si="40"/>
        <v>0</v>
      </c>
      <c r="O89">
        <f t="shared" si="40"/>
        <v>0</v>
      </c>
      <c r="P89">
        <f t="shared" si="40"/>
        <v>0</v>
      </c>
      <c r="Q89">
        <f t="shared" si="40"/>
        <v>0</v>
      </c>
      <c r="R89">
        <f t="shared" si="40"/>
        <v>0</v>
      </c>
      <c r="S89">
        <f t="shared" si="40"/>
        <v>0</v>
      </c>
      <c r="T89">
        <f t="shared" si="40"/>
        <v>0</v>
      </c>
      <c r="U89">
        <f t="shared" si="40"/>
        <v>0</v>
      </c>
      <c r="V89">
        <f t="shared" si="40"/>
        <v>0</v>
      </c>
      <c r="W89">
        <f t="shared" si="40"/>
        <v>0</v>
      </c>
    </row>
    <row r="90" spans="1:23">
      <c r="A90" t="s">
        <v>92</v>
      </c>
      <c r="B90">
        <f t="shared" ref="B90:W90" si="41">LOG(B56+1,2)</f>
        <v>0</v>
      </c>
      <c r="C90">
        <f t="shared" si="41"/>
        <v>0</v>
      </c>
      <c r="D90">
        <f t="shared" si="41"/>
        <v>0</v>
      </c>
      <c r="E90">
        <f t="shared" si="41"/>
        <v>0</v>
      </c>
      <c r="F90">
        <f t="shared" si="41"/>
        <v>0</v>
      </c>
      <c r="G90">
        <f t="shared" si="41"/>
        <v>0</v>
      </c>
      <c r="H90">
        <f t="shared" si="41"/>
        <v>0</v>
      </c>
      <c r="I90">
        <f t="shared" si="41"/>
        <v>0</v>
      </c>
      <c r="J90">
        <f t="shared" si="41"/>
        <v>9.2818146863586453</v>
      </c>
      <c r="K90">
        <f t="shared" si="41"/>
        <v>8.7440310224819999</v>
      </c>
      <c r="L90">
        <f t="shared" si="41"/>
        <v>2.2472159265092948</v>
      </c>
      <c r="M90">
        <f t="shared" si="41"/>
        <v>5.6729867281292519</v>
      </c>
      <c r="N90">
        <f t="shared" si="41"/>
        <v>0</v>
      </c>
      <c r="O90">
        <f t="shared" si="41"/>
        <v>0</v>
      </c>
      <c r="P90">
        <f t="shared" si="41"/>
        <v>1.0452844358351578</v>
      </c>
      <c r="Q90">
        <f t="shared" si="41"/>
        <v>1.6676960664766549</v>
      </c>
      <c r="R90">
        <f t="shared" si="41"/>
        <v>0</v>
      </c>
      <c r="S90">
        <f t="shared" si="41"/>
        <v>0</v>
      </c>
      <c r="T90">
        <f t="shared" si="41"/>
        <v>0</v>
      </c>
      <c r="U90">
        <f t="shared" si="41"/>
        <v>0</v>
      </c>
      <c r="V90">
        <f t="shared" si="41"/>
        <v>0</v>
      </c>
      <c r="W90">
        <f t="shared" si="41"/>
        <v>0</v>
      </c>
    </row>
    <row r="91" spans="1:23">
      <c r="A91" t="s">
        <v>42</v>
      </c>
      <c r="B91">
        <f t="shared" ref="B91:W91" si="42">LOG(B57+1,2)</f>
        <v>0</v>
      </c>
      <c r="C91">
        <f t="shared" si="42"/>
        <v>0</v>
      </c>
      <c r="D91">
        <f t="shared" si="42"/>
        <v>0</v>
      </c>
      <c r="E91">
        <f t="shared" si="42"/>
        <v>0</v>
      </c>
      <c r="F91">
        <f t="shared" si="42"/>
        <v>0</v>
      </c>
      <c r="G91">
        <f t="shared" si="42"/>
        <v>0</v>
      </c>
      <c r="H91">
        <f t="shared" si="42"/>
        <v>4.4037203774519673</v>
      </c>
      <c r="I91">
        <f t="shared" si="42"/>
        <v>7.5638694094476948</v>
      </c>
      <c r="J91">
        <f t="shared" si="42"/>
        <v>0</v>
      </c>
      <c r="K91">
        <f t="shared" si="42"/>
        <v>0</v>
      </c>
      <c r="L91">
        <f t="shared" si="42"/>
        <v>0</v>
      </c>
      <c r="M91">
        <f t="shared" si="42"/>
        <v>0</v>
      </c>
      <c r="N91">
        <f t="shared" si="42"/>
        <v>0</v>
      </c>
      <c r="O91">
        <f t="shared" si="42"/>
        <v>0</v>
      </c>
      <c r="P91">
        <f t="shared" si="42"/>
        <v>0</v>
      </c>
      <c r="Q91">
        <f t="shared" si="42"/>
        <v>0</v>
      </c>
      <c r="R91">
        <f t="shared" si="42"/>
        <v>0</v>
      </c>
      <c r="S91">
        <f t="shared" si="42"/>
        <v>0</v>
      </c>
      <c r="T91">
        <f t="shared" si="42"/>
        <v>0</v>
      </c>
      <c r="U91">
        <f t="shared" si="42"/>
        <v>0</v>
      </c>
      <c r="V91">
        <f t="shared" si="42"/>
        <v>0</v>
      </c>
      <c r="W91">
        <f t="shared" si="42"/>
        <v>0</v>
      </c>
    </row>
    <row r="92" spans="1:23">
      <c r="A92" t="s">
        <v>93</v>
      </c>
      <c r="B92">
        <f t="shared" ref="B92:W92" si="43">LOG(B58+1,2)</f>
        <v>0</v>
      </c>
      <c r="C92">
        <f t="shared" si="43"/>
        <v>0</v>
      </c>
      <c r="D92">
        <f t="shared" si="43"/>
        <v>0</v>
      </c>
      <c r="E92">
        <f t="shared" si="43"/>
        <v>0</v>
      </c>
      <c r="F92">
        <f t="shared" si="43"/>
        <v>0</v>
      </c>
      <c r="G92">
        <f t="shared" si="43"/>
        <v>0</v>
      </c>
      <c r="H92">
        <f t="shared" si="43"/>
        <v>0</v>
      </c>
      <c r="I92">
        <f t="shared" si="43"/>
        <v>0</v>
      </c>
      <c r="J92">
        <f t="shared" si="43"/>
        <v>2.7035878066570391</v>
      </c>
      <c r="K92">
        <f t="shared" si="43"/>
        <v>7.8473075846921629</v>
      </c>
      <c r="L92">
        <f t="shared" si="43"/>
        <v>4.6284916485710355</v>
      </c>
      <c r="M92">
        <f t="shared" si="43"/>
        <v>5.6729867281292519</v>
      </c>
      <c r="N92">
        <f t="shared" si="43"/>
        <v>0</v>
      </c>
      <c r="O92">
        <f t="shared" si="43"/>
        <v>0</v>
      </c>
      <c r="P92">
        <f t="shared" si="43"/>
        <v>0</v>
      </c>
      <c r="Q92">
        <f t="shared" si="43"/>
        <v>0</v>
      </c>
      <c r="R92">
        <f t="shared" si="43"/>
        <v>5.7050615231950559</v>
      </c>
      <c r="S92">
        <f t="shared" si="43"/>
        <v>1.2088140148359077</v>
      </c>
      <c r="T92">
        <f t="shared" si="43"/>
        <v>0.86742390068050124</v>
      </c>
      <c r="U92">
        <f t="shared" si="43"/>
        <v>2.0693932823278685</v>
      </c>
      <c r="V92">
        <f t="shared" si="43"/>
        <v>0</v>
      </c>
      <c r="W92">
        <f t="shared" si="43"/>
        <v>0</v>
      </c>
    </row>
    <row r="93" spans="1:23">
      <c r="A93" t="s">
        <v>94</v>
      </c>
      <c r="B93">
        <f t="shared" ref="B93:W93" si="44">LOG(B59+1,2)</f>
        <v>0</v>
      </c>
      <c r="C93">
        <f t="shared" si="44"/>
        <v>0</v>
      </c>
      <c r="D93">
        <f t="shared" si="44"/>
        <v>0</v>
      </c>
      <c r="E93">
        <f t="shared" si="44"/>
        <v>0</v>
      </c>
      <c r="F93">
        <f t="shared" si="44"/>
        <v>0</v>
      </c>
      <c r="G93">
        <f t="shared" si="44"/>
        <v>0</v>
      </c>
      <c r="H93">
        <f t="shared" si="44"/>
        <v>0</v>
      </c>
      <c r="I93">
        <f t="shared" si="44"/>
        <v>0</v>
      </c>
      <c r="J93">
        <f t="shared" si="44"/>
        <v>0</v>
      </c>
      <c r="K93">
        <f t="shared" si="44"/>
        <v>0</v>
      </c>
      <c r="L93">
        <f t="shared" si="44"/>
        <v>0</v>
      </c>
      <c r="M93">
        <f t="shared" si="44"/>
        <v>0</v>
      </c>
      <c r="N93">
        <f t="shared" si="44"/>
        <v>0</v>
      </c>
      <c r="O93">
        <f t="shared" si="44"/>
        <v>0</v>
      </c>
      <c r="P93">
        <f t="shared" si="44"/>
        <v>0</v>
      </c>
      <c r="Q93">
        <f t="shared" si="44"/>
        <v>0</v>
      </c>
      <c r="R93">
        <f t="shared" si="44"/>
        <v>0</v>
      </c>
      <c r="S93">
        <f t="shared" si="44"/>
        <v>0</v>
      </c>
      <c r="T93">
        <f t="shared" si="44"/>
        <v>5.8754891749963516</v>
      </c>
      <c r="U93">
        <f t="shared" si="44"/>
        <v>4.3726358111754617</v>
      </c>
      <c r="V93">
        <f t="shared" si="44"/>
        <v>0</v>
      </c>
      <c r="W93">
        <f t="shared" si="44"/>
        <v>0</v>
      </c>
    </row>
    <row r="94" spans="1:23">
      <c r="A94" t="s">
        <v>43</v>
      </c>
      <c r="B94">
        <f t="shared" ref="B94:W94" si="45">LOG(B60+1,2)</f>
        <v>0</v>
      </c>
      <c r="C94">
        <f t="shared" si="45"/>
        <v>0</v>
      </c>
      <c r="D94">
        <f t="shared" si="45"/>
        <v>6.0596745509565588</v>
      </c>
      <c r="E94">
        <f t="shared" si="45"/>
        <v>9.1886238872635158</v>
      </c>
      <c r="F94">
        <f t="shared" si="45"/>
        <v>5.9660644745758828</v>
      </c>
      <c r="G94">
        <f t="shared" si="45"/>
        <v>5.3240386203273422</v>
      </c>
      <c r="H94">
        <f t="shared" si="45"/>
        <v>4.4216939524352812</v>
      </c>
      <c r="I94">
        <f t="shared" si="45"/>
        <v>0</v>
      </c>
      <c r="J94">
        <f t="shared" si="45"/>
        <v>0</v>
      </c>
      <c r="K94">
        <f t="shared" si="45"/>
        <v>0</v>
      </c>
      <c r="L94">
        <f t="shared" si="45"/>
        <v>0</v>
      </c>
      <c r="M94">
        <f t="shared" si="45"/>
        <v>0</v>
      </c>
      <c r="N94">
        <f t="shared" si="45"/>
        <v>0</v>
      </c>
      <c r="O94">
        <f t="shared" si="45"/>
        <v>0</v>
      </c>
      <c r="P94">
        <f t="shared" si="45"/>
        <v>0</v>
      </c>
      <c r="Q94">
        <f t="shared" si="45"/>
        <v>0</v>
      </c>
      <c r="R94">
        <f t="shared" si="45"/>
        <v>8.0529487722366344</v>
      </c>
      <c r="S94">
        <f t="shared" si="45"/>
        <v>9.8148582116269676</v>
      </c>
      <c r="T94">
        <f t="shared" si="45"/>
        <v>7.3811523884496655</v>
      </c>
      <c r="U94">
        <f t="shared" si="45"/>
        <v>7.3904451492866334</v>
      </c>
      <c r="V94">
        <f t="shared" si="45"/>
        <v>6.8688398177384826</v>
      </c>
      <c r="W94">
        <f t="shared" si="45"/>
        <v>3.0513185652526493</v>
      </c>
    </row>
    <row r="95" spans="1:23">
      <c r="A95" t="s">
        <v>95</v>
      </c>
      <c r="B95">
        <f t="shared" ref="B95:W95" si="46">LOG(B61+1,2)</f>
        <v>0</v>
      </c>
      <c r="C95">
        <f t="shared" si="46"/>
        <v>0</v>
      </c>
      <c r="D95">
        <f t="shared" si="46"/>
        <v>0</v>
      </c>
      <c r="E95">
        <f t="shared" si="46"/>
        <v>0</v>
      </c>
      <c r="F95">
        <f t="shared" si="46"/>
        <v>0</v>
      </c>
      <c r="G95">
        <f t="shared" si="46"/>
        <v>0</v>
      </c>
      <c r="H95">
        <f t="shared" si="46"/>
        <v>0</v>
      </c>
      <c r="I95">
        <f t="shared" si="46"/>
        <v>0</v>
      </c>
      <c r="J95">
        <f t="shared" si="46"/>
        <v>0</v>
      </c>
      <c r="K95">
        <f t="shared" si="46"/>
        <v>0</v>
      </c>
      <c r="L95">
        <f t="shared" si="46"/>
        <v>0</v>
      </c>
      <c r="M95">
        <f t="shared" si="46"/>
        <v>0</v>
      </c>
      <c r="N95">
        <f t="shared" si="46"/>
        <v>0</v>
      </c>
      <c r="O95">
        <f t="shared" si="46"/>
        <v>2.1580795759520499</v>
      </c>
      <c r="P95">
        <f t="shared" si="46"/>
        <v>0</v>
      </c>
      <c r="Q95">
        <f t="shared" si="46"/>
        <v>0</v>
      </c>
      <c r="R95">
        <f t="shared" si="46"/>
        <v>0</v>
      </c>
      <c r="S95">
        <f t="shared" si="46"/>
        <v>0</v>
      </c>
      <c r="T95">
        <f t="shared" si="46"/>
        <v>0</v>
      </c>
      <c r="U95">
        <f t="shared" si="46"/>
        <v>0</v>
      </c>
      <c r="V95">
        <f t="shared" si="46"/>
        <v>0</v>
      </c>
      <c r="W95">
        <f t="shared" si="46"/>
        <v>0</v>
      </c>
    </row>
    <row r="96" spans="1:23">
      <c r="A96" t="s">
        <v>44</v>
      </c>
      <c r="B96">
        <f t="shared" ref="B96:W96" si="47">LOG(B62+1,2)</f>
        <v>0</v>
      </c>
      <c r="C96">
        <f t="shared" si="47"/>
        <v>0</v>
      </c>
      <c r="D96">
        <f t="shared" si="47"/>
        <v>3.2611231939983503</v>
      </c>
      <c r="E96">
        <f t="shared" si="47"/>
        <v>2.803469320601605</v>
      </c>
      <c r="F96">
        <f t="shared" si="47"/>
        <v>0</v>
      </c>
      <c r="G96">
        <f t="shared" si="47"/>
        <v>0</v>
      </c>
      <c r="H96">
        <f t="shared" si="47"/>
        <v>0</v>
      </c>
      <c r="I96">
        <f t="shared" si="47"/>
        <v>0</v>
      </c>
      <c r="J96">
        <f t="shared" si="47"/>
        <v>0</v>
      </c>
      <c r="K96">
        <f t="shared" si="47"/>
        <v>0</v>
      </c>
      <c r="L96">
        <f t="shared" si="47"/>
        <v>0</v>
      </c>
      <c r="M96">
        <f t="shared" si="47"/>
        <v>0</v>
      </c>
      <c r="N96">
        <f t="shared" si="47"/>
        <v>0</v>
      </c>
      <c r="O96">
        <f t="shared" si="47"/>
        <v>0</v>
      </c>
      <c r="P96">
        <f t="shared" si="47"/>
        <v>0</v>
      </c>
      <c r="Q96">
        <f t="shared" si="47"/>
        <v>0</v>
      </c>
      <c r="R96">
        <f t="shared" si="47"/>
        <v>0</v>
      </c>
      <c r="S96">
        <f t="shared" si="47"/>
        <v>0</v>
      </c>
      <c r="T96">
        <f t="shared" si="47"/>
        <v>0</v>
      </c>
      <c r="U96">
        <f t="shared" si="47"/>
        <v>0</v>
      </c>
      <c r="V96">
        <f t="shared" si="47"/>
        <v>0</v>
      </c>
      <c r="W96">
        <f t="shared" si="47"/>
        <v>0</v>
      </c>
    </row>
    <row r="97" spans="1:23">
      <c r="A97" t="s">
        <v>45</v>
      </c>
      <c r="B97">
        <f t="shared" ref="B97:W97" si="48">LOG(B63+1,2)</f>
        <v>0</v>
      </c>
      <c r="C97">
        <f t="shared" si="48"/>
        <v>0</v>
      </c>
      <c r="D97">
        <f t="shared" si="48"/>
        <v>0</v>
      </c>
      <c r="E97">
        <f t="shared" si="48"/>
        <v>0</v>
      </c>
      <c r="F97">
        <f t="shared" si="48"/>
        <v>0</v>
      </c>
      <c r="G97">
        <f t="shared" si="48"/>
        <v>0</v>
      </c>
      <c r="H97">
        <f t="shared" si="48"/>
        <v>8.9798557323574908</v>
      </c>
      <c r="I97">
        <f t="shared" si="48"/>
        <v>9.1217687045172582</v>
      </c>
      <c r="J97">
        <f t="shared" si="48"/>
        <v>0</v>
      </c>
      <c r="K97">
        <f t="shared" si="48"/>
        <v>0</v>
      </c>
      <c r="L97">
        <f t="shared" si="48"/>
        <v>3.0866675151266869</v>
      </c>
      <c r="M97">
        <f t="shared" si="48"/>
        <v>0</v>
      </c>
      <c r="N97">
        <f t="shared" si="48"/>
        <v>0</v>
      </c>
      <c r="O97">
        <f t="shared" si="48"/>
        <v>0</v>
      </c>
      <c r="P97">
        <f t="shared" si="48"/>
        <v>0</v>
      </c>
      <c r="Q97">
        <f t="shared" si="48"/>
        <v>0</v>
      </c>
      <c r="R97">
        <f t="shared" si="48"/>
        <v>4.892554087131967</v>
      </c>
      <c r="S97">
        <f t="shared" si="48"/>
        <v>3.9473135751656514</v>
      </c>
      <c r="T97">
        <f t="shared" si="48"/>
        <v>0</v>
      </c>
      <c r="U97">
        <f t="shared" si="48"/>
        <v>0</v>
      </c>
      <c r="V97">
        <f t="shared" si="48"/>
        <v>0</v>
      </c>
      <c r="W97">
        <f t="shared" si="48"/>
        <v>0</v>
      </c>
    </row>
    <row r="98" spans="1:23">
      <c r="A98" t="s">
        <v>96</v>
      </c>
      <c r="B98">
        <f t="shared" ref="B98:W98" si="49">LOG(B64+1,2)</f>
        <v>0</v>
      </c>
      <c r="C98">
        <f t="shared" si="49"/>
        <v>0</v>
      </c>
      <c r="D98">
        <f t="shared" si="49"/>
        <v>0</v>
      </c>
      <c r="E98">
        <f t="shared" si="49"/>
        <v>0</v>
      </c>
      <c r="F98">
        <f t="shared" si="49"/>
        <v>0</v>
      </c>
      <c r="G98">
        <f t="shared" si="49"/>
        <v>0</v>
      </c>
      <c r="H98">
        <f t="shared" si="49"/>
        <v>0</v>
      </c>
      <c r="I98">
        <f t="shared" si="49"/>
        <v>0</v>
      </c>
      <c r="J98">
        <f t="shared" si="49"/>
        <v>0</v>
      </c>
      <c r="K98">
        <f t="shared" si="49"/>
        <v>0</v>
      </c>
      <c r="L98">
        <f t="shared" si="49"/>
        <v>0</v>
      </c>
      <c r="M98">
        <f t="shared" si="49"/>
        <v>0</v>
      </c>
      <c r="N98">
        <f t="shared" si="49"/>
        <v>0</v>
      </c>
      <c r="O98">
        <f t="shared" si="49"/>
        <v>0</v>
      </c>
      <c r="P98">
        <f t="shared" si="49"/>
        <v>0</v>
      </c>
      <c r="Q98">
        <f t="shared" si="49"/>
        <v>0</v>
      </c>
      <c r="R98">
        <f t="shared" si="49"/>
        <v>2.2460785059116373</v>
      </c>
      <c r="S98">
        <f t="shared" si="49"/>
        <v>0</v>
      </c>
      <c r="T98">
        <f t="shared" si="49"/>
        <v>9.9884563956608261</v>
      </c>
      <c r="U98">
        <f t="shared" si="49"/>
        <v>10.382325828148119</v>
      </c>
      <c r="V98">
        <f t="shared" si="49"/>
        <v>0</v>
      </c>
      <c r="W98">
        <f t="shared" si="49"/>
        <v>0</v>
      </c>
    </row>
    <row r="99" spans="1:23">
      <c r="A99" t="s">
        <v>97</v>
      </c>
      <c r="B99">
        <f t="shared" ref="B99:W99" si="50">LOG(B65+1,2)</f>
        <v>0</v>
      </c>
      <c r="C99">
        <f t="shared" si="50"/>
        <v>0</v>
      </c>
      <c r="D99">
        <f t="shared" si="50"/>
        <v>0</v>
      </c>
      <c r="E99">
        <f t="shared" si="50"/>
        <v>0</v>
      </c>
      <c r="F99">
        <f t="shared" si="50"/>
        <v>0</v>
      </c>
      <c r="G99">
        <f t="shared" si="50"/>
        <v>0</v>
      </c>
      <c r="H99">
        <f t="shared" si="50"/>
        <v>0</v>
      </c>
      <c r="I99">
        <f t="shared" si="50"/>
        <v>0</v>
      </c>
      <c r="J99">
        <f t="shared" si="50"/>
        <v>3.9898962660974768</v>
      </c>
      <c r="K99">
        <f t="shared" si="50"/>
        <v>2.8407065502875728</v>
      </c>
      <c r="L99">
        <f t="shared" si="50"/>
        <v>2.8572039572877017</v>
      </c>
      <c r="M99">
        <f t="shared" si="50"/>
        <v>4.3259030547490758</v>
      </c>
      <c r="N99">
        <f t="shared" si="50"/>
        <v>7.7319892775782213</v>
      </c>
      <c r="O99">
        <f t="shared" si="50"/>
        <v>5.2889209889990436</v>
      </c>
      <c r="P99">
        <f t="shared" si="50"/>
        <v>0</v>
      </c>
      <c r="Q99">
        <f t="shared" si="50"/>
        <v>0</v>
      </c>
      <c r="R99">
        <f t="shared" si="50"/>
        <v>0</v>
      </c>
      <c r="S99">
        <f t="shared" si="50"/>
        <v>0</v>
      </c>
      <c r="T99">
        <f t="shared" si="50"/>
        <v>1.4053414303509015</v>
      </c>
      <c r="U99">
        <f t="shared" si="50"/>
        <v>0</v>
      </c>
      <c r="V99">
        <f t="shared" si="50"/>
        <v>3.1685579228292569</v>
      </c>
      <c r="W99">
        <f t="shared" si="50"/>
        <v>0</v>
      </c>
    </row>
    <row r="100" spans="1:23">
      <c r="A100" t="s">
        <v>98</v>
      </c>
      <c r="B100">
        <f t="shared" ref="B100:W100" si="51">LOG(B66+1,2)</f>
        <v>0</v>
      </c>
      <c r="C100">
        <f t="shared" si="51"/>
        <v>0</v>
      </c>
      <c r="D100">
        <f t="shared" si="51"/>
        <v>0</v>
      </c>
      <c r="E100">
        <f t="shared" si="51"/>
        <v>0</v>
      </c>
      <c r="F100">
        <f t="shared" si="51"/>
        <v>0</v>
      </c>
      <c r="G100">
        <f t="shared" si="51"/>
        <v>0</v>
      </c>
      <c r="H100">
        <f t="shared" si="51"/>
        <v>0</v>
      </c>
      <c r="I100">
        <f t="shared" si="51"/>
        <v>0</v>
      </c>
      <c r="J100">
        <f t="shared" si="51"/>
        <v>0</v>
      </c>
      <c r="K100">
        <f t="shared" si="51"/>
        <v>0</v>
      </c>
      <c r="L100">
        <f t="shared" si="51"/>
        <v>0</v>
      </c>
      <c r="M100">
        <f t="shared" si="51"/>
        <v>0</v>
      </c>
      <c r="N100">
        <f t="shared" si="51"/>
        <v>0</v>
      </c>
      <c r="O100">
        <f t="shared" si="51"/>
        <v>0</v>
      </c>
      <c r="P100">
        <f t="shared" si="51"/>
        <v>2.067404538918213</v>
      </c>
      <c r="Q100">
        <f t="shared" si="51"/>
        <v>3.4802200913084431</v>
      </c>
      <c r="R100">
        <f t="shared" si="51"/>
        <v>0</v>
      </c>
      <c r="S100">
        <f t="shared" si="51"/>
        <v>0</v>
      </c>
      <c r="T100">
        <f t="shared" si="51"/>
        <v>0</v>
      </c>
      <c r="U100">
        <f t="shared" si="51"/>
        <v>0</v>
      </c>
      <c r="V100">
        <f t="shared" si="51"/>
        <v>0</v>
      </c>
      <c r="W100">
        <f t="shared" si="51"/>
        <v>0</v>
      </c>
    </row>
    <row r="101" spans="1:23">
      <c r="A101" t="s">
        <v>46</v>
      </c>
      <c r="B101">
        <f t="shared" ref="B101:W101" si="52">LOG(B67+1,2)</f>
        <v>0</v>
      </c>
      <c r="C101">
        <f t="shared" si="52"/>
        <v>0</v>
      </c>
      <c r="D101">
        <f t="shared" si="52"/>
        <v>0</v>
      </c>
      <c r="E101">
        <f t="shared" si="52"/>
        <v>0</v>
      </c>
      <c r="F101">
        <f t="shared" si="52"/>
        <v>0</v>
      </c>
      <c r="G101">
        <f t="shared" si="52"/>
        <v>0</v>
      </c>
      <c r="H101">
        <f t="shared" si="52"/>
        <v>0</v>
      </c>
      <c r="I101">
        <f t="shared" si="52"/>
        <v>0</v>
      </c>
      <c r="J101">
        <f t="shared" si="52"/>
        <v>0</v>
      </c>
      <c r="K101">
        <f t="shared" si="52"/>
        <v>0</v>
      </c>
      <c r="L101">
        <f t="shared" si="52"/>
        <v>0</v>
      </c>
      <c r="M101">
        <f t="shared" si="52"/>
        <v>0</v>
      </c>
      <c r="N101">
        <f t="shared" si="52"/>
        <v>0</v>
      </c>
      <c r="O101">
        <f t="shared" si="52"/>
        <v>0</v>
      </c>
      <c r="P101">
        <f t="shared" si="52"/>
        <v>0</v>
      </c>
      <c r="Q101">
        <f t="shared" si="52"/>
        <v>0</v>
      </c>
      <c r="R101">
        <f t="shared" si="52"/>
        <v>0</v>
      </c>
      <c r="S101">
        <f t="shared" si="52"/>
        <v>0</v>
      </c>
      <c r="T101">
        <f t="shared" si="52"/>
        <v>0</v>
      </c>
      <c r="U101">
        <f t="shared" si="52"/>
        <v>0</v>
      </c>
      <c r="V101">
        <f t="shared" si="52"/>
        <v>0</v>
      </c>
      <c r="W101">
        <f t="shared" si="52"/>
        <v>0</v>
      </c>
    </row>
    <row r="102" spans="1:23">
      <c r="A102" t="s">
        <v>99</v>
      </c>
      <c r="B102">
        <f t="shared" ref="B102:W102" si="53">LOG(B68+1,2)</f>
        <v>0</v>
      </c>
      <c r="C102">
        <f t="shared" si="53"/>
        <v>0</v>
      </c>
      <c r="D102">
        <f t="shared" si="53"/>
        <v>0</v>
      </c>
      <c r="E102">
        <f t="shared" si="53"/>
        <v>0</v>
      </c>
      <c r="F102">
        <f t="shared" si="53"/>
        <v>0</v>
      </c>
      <c r="G102">
        <f t="shared" si="53"/>
        <v>0</v>
      </c>
      <c r="H102">
        <f t="shared" si="53"/>
        <v>0</v>
      </c>
      <c r="I102">
        <f t="shared" si="53"/>
        <v>0</v>
      </c>
      <c r="J102">
        <f t="shared" si="53"/>
        <v>0</v>
      </c>
      <c r="K102">
        <f t="shared" si="53"/>
        <v>1.7930565390050341</v>
      </c>
      <c r="L102">
        <f t="shared" si="53"/>
        <v>0</v>
      </c>
      <c r="M102">
        <f t="shared" si="53"/>
        <v>1.7578329680370914</v>
      </c>
      <c r="N102">
        <f t="shared" si="53"/>
        <v>0</v>
      </c>
      <c r="O102">
        <f t="shared" si="53"/>
        <v>0</v>
      </c>
      <c r="P102">
        <f t="shared" si="53"/>
        <v>0</v>
      </c>
      <c r="Q102">
        <f t="shared" si="53"/>
        <v>0</v>
      </c>
      <c r="R102">
        <f t="shared" si="53"/>
        <v>1.8056821126145364</v>
      </c>
      <c r="S102">
        <f t="shared" si="53"/>
        <v>0.72747414518890863</v>
      </c>
      <c r="T102">
        <f t="shared" si="53"/>
        <v>6.2483186976155061</v>
      </c>
      <c r="U102">
        <f t="shared" si="53"/>
        <v>0</v>
      </c>
      <c r="V102">
        <f t="shared" si="53"/>
        <v>0</v>
      </c>
      <c r="W102">
        <f t="shared" si="53"/>
        <v>0</v>
      </c>
    </row>
    <row r="103" spans="1:23">
      <c r="A103" t="s">
        <v>47</v>
      </c>
      <c r="B103">
        <f t="shared" ref="B103:W103" si="54">LOG(B69+1,2)</f>
        <v>0</v>
      </c>
      <c r="C103">
        <f t="shared" si="54"/>
        <v>0</v>
      </c>
      <c r="D103">
        <f t="shared" si="54"/>
        <v>0</v>
      </c>
      <c r="E103">
        <f t="shared" si="54"/>
        <v>0</v>
      </c>
      <c r="F103">
        <f t="shared" si="54"/>
        <v>0</v>
      </c>
      <c r="G103">
        <f t="shared" si="54"/>
        <v>0</v>
      </c>
      <c r="H103">
        <f t="shared" si="54"/>
        <v>0</v>
      </c>
      <c r="I103">
        <f t="shared" si="54"/>
        <v>0</v>
      </c>
      <c r="J103">
        <f t="shared" si="54"/>
        <v>0</v>
      </c>
      <c r="K103">
        <f t="shared" si="54"/>
        <v>0</v>
      </c>
      <c r="L103">
        <f t="shared" si="54"/>
        <v>0</v>
      </c>
      <c r="M103">
        <f t="shared" si="54"/>
        <v>0</v>
      </c>
      <c r="N103">
        <f t="shared" si="54"/>
        <v>0</v>
      </c>
      <c r="O103">
        <f t="shared" si="54"/>
        <v>0</v>
      </c>
      <c r="P103">
        <f t="shared" si="54"/>
        <v>0</v>
      </c>
      <c r="Q103">
        <f t="shared" si="54"/>
        <v>0</v>
      </c>
      <c r="R103">
        <f t="shared" si="54"/>
        <v>0</v>
      </c>
      <c r="S103">
        <f t="shared" si="54"/>
        <v>0</v>
      </c>
      <c r="T103">
        <f t="shared" si="54"/>
        <v>0</v>
      </c>
      <c r="U103">
        <f t="shared" si="54"/>
        <v>0</v>
      </c>
      <c r="V103">
        <f t="shared" si="54"/>
        <v>0</v>
      </c>
      <c r="W103">
        <f t="shared" si="54"/>
        <v>0</v>
      </c>
    </row>
    <row r="104" spans="1:23">
      <c r="A104" t="s">
        <v>48</v>
      </c>
      <c r="B104">
        <f t="shared" ref="B104:W104" si="55">LOG(B70+1,2)</f>
        <v>13.287856641840543</v>
      </c>
      <c r="C104">
        <f t="shared" si="55"/>
        <v>13.287856641840543</v>
      </c>
      <c r="D104">
        <f t="shared" si="55"/>
        <v>13.274630773427418</v>
      </c>
      <c r="E104">
        <f t="shared" si="55"/>
        <v>13.199086901605385</v>
      </c>
      <c r="F104">
        <f t="shared" si="55"/>
        <v>13.278955802432996</v>
      </c>
      <c r="G104">
        <f t="shared" si="55"/>
        <v>13.278344598974297</v>
      </c>
      <c r="H104">
        <f t="shared" si="55"/>
        <v>13.17892532833395</v>
      </c>
      <c r="I104">
        <f t="shared" si="55"/>
        <v>13.172427332638208</v>
      </c>
      <c r="J104">
        <f t="shared" si="55"/>
        <v>13.187990326672619</v>
      </c>
      <c r="K104">
        <f t="shared" si="55"/>
        <v>13.187912045355734</v>
      </c>
      <c r="L104">
        <f t="shared" si="55"/>
        <v>13.280992502067338</v>
      </c>
      <c r="M104">
        <f t="shared" si="55"/>
        <v>13.269181850477395</v>
      </c>
      <c r="N104">
        <f t="shared" si="55"/>
        <v>13.248316582946268</v>
      </c>
      <c r="O104">
        <f t="shared" si="55"/>
        <v>13.281096434714302</v>
      </c>
      <c r="P104">
        <f t="shared" si="55"/>
        <v>13.280240567299131</v>
      </c>
      <c r="Q104">
        <f t="shared" si="55"/>
        <v>13.278825577280333</v>
      </c>
      <c r="R104">
        <f t="shared" si="55"/>
        <v>13.236361045272261</v>
      </c>
      <c r="S104">
        <f t="shared" si="55"/>
        <v>13.14873963358912</v>
      </c>
      <c r="T104">
        <f t="shared" si="55"/>
        <v>13.081885278609551</v>
      </c>
      <c r="U104">
        <f t="shared" si="55"/>
        <v>13.045168757599123</v>
      </c>
      <c r="V104">
        <f t="shared" si="55"/>
        <v>13.212933018877239</v>
      </c>
      <c r="W104">
        <f t="shared" si="55"/>
        <v>13.277514222367568</v>
      </c>
    </row>
    <row r="107" spans="1:23">
      <c r="A107" s="3" t="s">
        <v>86</v>
      </c>
      <c r="B107">
        <v>0.61530950541576501</v>
      </c>
      <c r="C107">
        <v>0</v>
      </c>
    </row>
    <row r="108" spans="1:23">
      <c r="A108" s="3" t="s">
        <v>90</v>
      </c>
      <c r="B108">
        <v>0.61530950541576501</v>
      </c>
      <c r="C108">
        <v>0</v>
      </c>
    </row>
    <row r="109" spans="1:23">
      <c r="A109" s="3" t="s">
        <v>89</v>
      </c>
      <c r="B109">
        <v>0</v>
      </c>
      <c r="C109">
        <v>0.78717282704136449</v>
      </c>
    </row>
    <row r="110" spans="1:23">
      <c r="A110" s="3" t="s">
        <v>97</v>
      </c>
      <c r="B110">
        <v>1.4053414303509015</v>
      </c>
      <c r="C110">
        <v>0</v>
      </c>
    </row>
    <row r="111" spans="1:23">
      <c r="A111" s="3" t="s">
        <v>99</v>
      </c>
      <c r="B111">
        <v>0</v>
      </c>
      <c r="C111">
        <v>1.7578329680370914</v>
      </c>
    </row>
    <row r="112" spans="1:23">
      <c r="A112" s="3" t="s">
        <v>41</v>
      </c>
      <c r="B112">
        <v>1.7640289962077094</v>
      </c>
      <c r="C112">
        <v>0</v>
      </c>
    </row>
    <row r="113" spans="1:3">
      <c r="A113" t="s">
        <v>99</v>
      </c>
      <c r="B113">
        <v>0</v>
      </c>
      <c r="C113">
        <v>1.7930565390050341</v>
      </c>
    </row>
    <row r="114" spans="1:3">
      <c r="A114" s="3" t="s">
        <v>88</v>
      </c>
      <c r="B114">
        <v>1.7962683654417437</v>
      </c>
      <c r="C114">
        <v>0</v>
      </c>
    </row>
    <row r="115" spans="1:3">
      <c r="A115" s="3" t="s">
        <v>80</v>
      </c>
      <c r="B115">
        <v>1.8716201352196733</v>
      </c>
      <c r="C115">
        <v>0</v>
      </c>
    </row>
    <row r="116" spans="1:3">
      <c r="A116" t="s">
        <v>82</v>
      </c>
      <c r="B116">
        <v>1.873350695424244</v>
      </c>
      <c r="C116">
        <v>0</v>
      </c>
    </row>
    <row r="117" spans="1:3">
      <c r="A117" t="s">
        <v>90</v>
      </c>
      <c r="B117">
        <v>1.873350695424244</v>
      </c>
      <c r="C117">
        <v>0</v>
      </c>
    </row>
    <row r="118" spans="1:3">
      <c r="A118" t="s">
        <v>88</v>
      </c>
      <c r="B118">
        <v>0</v>
      </c>
      <c r="C118">
        <v>2.0971686590069987</v>
      </c>
    </row>
    <row r="119" spans="1:3">
      <c r="A119" t="s">
        <v>95</v>
      </c>
      <c r="B119">
        <v>0</v>
      </c>
      <c r="C119">
        <v>2.1580795759520499</v>
      </c>
    </row>
    <row r="120" spans="1:3">
      <c r="A120" t="s">
        <v>96</v>
      </c>
      <c r="B120">
        <v>2.2460785059116373</v>
      </c>
      <c r="C120">
        <v>0</v>
      </c>
    </row>
    <row r="121" spans="1:3">
      <c r="A121" t="s">
        <v>84</v>
      </c>
      <c r="B121">
        <v>2.2982170232032275</v>
      </c>
      <c r="C121">
        <v>0</v>
      </c>
    </row>
    <row r="122" spans="1:3">
      <c r="A122" t="s">
        <v>99</v>
      </c>
      <c r="B122">
        <v>1.8056821126145364</v>
      </c>
      <c r="C122">
        <v>0.72747414518890863</v>
      </c>
    </row>
    <row r="123" spans="1:3">
      <c r="A123" t="s">
        <v>88</v>
      </c>
      <c r="B123">
        <v>0</v>
      </c>
      <c r="C123">
        <v>2.6310589153106094</v>
      </c>
    </row>
    <row r="124" spans="1:3">
      <c r="A124" s="3" t="s">
        <v>92</v>
      </c>
      <c r="B124">
        <v>1.0452844358351578</v>
      </c>
      <c r="C124">
        <v>1.6676960664766549</v>
      </c>
    </row>
    <row r="125" spans="1:3">
      <c r="A125" s="3" t="s">
        <v>38</v>
      </c>
      <c r="B125">
        <v>2.8813538628437736</v>
      </c>
      <c r="C125">
        <v>0</v>
      </c>
    </row>
    <row r="126" spans="1:3">
      <c r="A126" s="3" t="s">
        <v>93</v>
      </c>
      <c r="B126">
        <v>0.86742390068050124</v>
      </c>
      <c r="C126">
        <v>2.0693932823278685</v>
      </c>
    </row>
    <row r="127" spans="1:3">
      <c r="A127" s="3" t="s">
        <v>45</v>
      </c>
      <c r="B127">
        <v>3.0866675151266869</v>
      </c>
      <c r="C127">
        <v>0</v>
      </c>
    </row>
    <row r="128" spans="1:3">
      <c r="A128" t="s">
        <v>97</v>
      </c>
      <c r="B128">
        <v>3.1685579228292569</v>
      </c>
      <c r="C128">
        <v>0</v>
      </c>
    </row>
    <row r="129" spans="1:3">
      <c r="A129" s="3" t="s">
        <v>91</v>
      </c>
      <c r="B129">
        <v>2.5328105125194194</v>
      </c>
      <c r="C129">
        <v>1.6676960664766549</v>
      </c>
    </row>
    <row r="130" spans="1:3">
      <c r="A130" s="3" t="s">
        <v>43</v>
      </c>
      <c r="B130">
        <v>4.4216939524352812</v>
      </c>
      <c r="C130">
        <v>0</v>
      </c>
    </row>
    <row r="131" spans="1:3">
      <c r="A131" s="3" t="s">
        <v>87</v>
      </c>
      <c r="B131">
        <v>4.7295830534237524</v>
      </c>
      <c r="C131">
        <v>0</v>
      </c>
    </row>
    <row r="132" spans="1:3">
      <c r="A132" t="s">
        <v>36</v>
      </c>
      <c r="B132">
        <v>0</v>
      </c>
      <c r="C132">
        <v>4.7899165885579214</v>
      </c>
    </row>
    <row r="133" spans="1:3">
      <c r="A133" t="s">
        <v>84</v>
      </c>
      <c r="B133">
        <v>5.4469576872311825</v>
      </c>
      <c r="C133">
        <v>0</v>
      </c>
    </row>
    <row r="134" spans="1:3">
      <c r="A134" s="3" t="s">
        <v>98</v>
      </c>
      <c r="B134">
        <v>2.067404538918213</v>
      </c>
      <c r="C134">
        <v>3.4802200913084431</v>
      </c>
    </row>
    <row r="135" spans="1:3">
      <c r="A135" t="s">
        <v>83</v>
      </c>
      <c r="B135">
        <v>5.8037161410550731</v>
      </c>
      <c r="C135">
        <v>0</v>
      </c>
    </row>
    <row r="136" spans="1:3">
      <c r="A136" s="3" t="s">
        <v>85</v>
      </c>
      <c r="B136">
        <v>2.8572039572877017</v>
      </c>
      <c r="C136">
        <v>3.0260373952711199</v>
      </c>
    </row>
    <row r="137" spans="1:3">
      <c r="A137" s="3" t="s">
        <v>44</v>
      </c>
      <c r="B137">
        <v>3.2611231939983503</v>
      </c>
      <c r="C137">
        <v>2.803469320601605</v>
      </c>
    </row>
    <row r="138" spans="1:3">
      <c r="A138" s="3" t="s">
        <v>99</v>
      </c>
      <c r="B138">
        <v>6.2483186976155061</v>
      </c>
      <c r="C138">
        <v>0</v>
      </c>
    </row>
    <row r="139" spans="1:3">
      <c r="A139" t="s">
        <v>97</v>
      </c>
      <c r="B139">
        <v>3.9898962660974768</v>
      </c>
      <c r="C139">
        <v>2.8407065502875728</v>
      </c>
    </row>
    <row r="140" spans="1:3">
      <c r="A140" s="3" t="s">
        <v>37</v>
      </c>
      <c r="B140">
        <v>6.8367406060001059</v>
      </c>
      <c r="C140">
        <v>0</v>
      </c>
    </row>
    <row r="141" spans="1:3">
      <c r="A141" t="s">
        <v>93</v>
      </c>
      <c r="B141">
        <v>5.7050615231950559</v>
      </c>
      <c r="C141">
        <v>1.2088140148359077</v>
      </c>
    </row>
    <row r="142" spans="1:3">
      <c r="A142" t="s">
        <v>91</v>
      </c>
      <c r="B142">
        <v>4.8083631890097838</v>
      </c>
      <c r="C142">
        <v>2.232115760860772</v>
      </c>
    </row>
    <row r="143" spans="1:3">
      <c r="A143" s="3" t="s">
        <v>40</v>
      </c>
      <c r="B143">
        <v>3.961477378372527</v>
      </c>
      <c r="C143">
        <v>3.2205824105648198</v>
      </c>
    </row>
    <row r="144" spans="1:3">
      <c r="A144" s="3" t="s">
        <v>97</v>
      </c>
      <c r="B144">
        <v>2.8572039572877017</v>
      </c>
      <c r="C144">
        <v>4.3259030547490758</v>
      </c>
    </row>
    <row r="145" spans="1:3">
      <c r="A145" s="3" t="s">
        <v>92</v>
      </c>
      <c r="B145">
        <v>2.2472159265092948</v>
      </c>
      <c r="C145">
        <v>5.6729867281292519</v>
      </c>
    </row>
    <row r="146" spans="1:3">
      <c r="A146" s="3" t="s">
        <v>81</v>
      </c>
      <c r="B146">
        <v>3.740499611513306</v>
      </c>
      <c r="C146">
        <v>4.7028769306410219</v>
      </c>
    </row>
    <row r="147" spans="1:3">
      <c r="A147" t="s">
        <v>45</v>
      </c>
      <c r="B147">
        <v>4.892554087131967</v>
      </c>
      <c r="C147">
        <v>3.9473135751656514</v>
      </c>
    </row>
    <row r="148" spans="1:3">
      <c r="A148" s="3" t="s">
        <v>88</v>
      </c>
      <c r="B148">
        <v>3.9411944336252693</v>
      </c>
      <c r="C148">
        <v>5.5900573678439196</v>
      </c>
    </row>
    <row r="149" spans="1:3">
      <c r="A149" t="s">
        <v>43</v>
      </c>
      <c r="B149">
        <v>6.8688398177384826</v>
      </c>
      <c r="C149">
        <v>3.0513185652526493</v>
      </c>
    </row>
    <row r="150" spans="1:3">
      <c r="A150" s="3" t="s">
        <v>94</v>
      </c>
      <c r="B150">
        <v>5.8754891749963516</v>
      </c>
      <c r="C150">
        <v>4.3726358111754617</v>
      </c>
    </row>
    <row r="151" spans="1:3">
      <c r="A151" s="3" t="s">
        <v>93</v>
      </c>
      <c r="B151">
        <v>4.6284916485710355</v>
      </c>
      <c r="C151">
        <v>5.6729867281292519</v>
      </c>
    </row>
    <row r="152" spans="1:3">
      <c r="A152" t="s">
        <v>93</v>
      </c>
      <c r="B152">
        <v>2.7035878066570391</v>
      </c>
      <c r="C152">
        <v>7.8473075846921629</v>
      </c>
    </row>
    <row r="153" spans="1:3">
      <c r="A153" s="3" t="s">
        <v>39</v>
      </c>
      <c r="B153">
        <v>6.0034543995294758</v>
      </c>
      <c r="C153">
        <v>4.6835310678679436</v>
      </c>
    </row>
    <row r="154" spans="1:3">
      <c r="A154" t="s">
        <v>86</v>
      </c>
      <c r="B154">
        <v>5.2079569016775666</v>
      </c>
      <c r="C154">
        <v>5.5296989282427313</v>
      </c>
    </row>
    <row r="155" spans="1:3">
      <c r="A155" t="s">
        <v>43</v>
      </c>
      <c r="B155">
        <v>5.9660644745758828</v>
      </c>
      <c r="C155">
        <v>5.3240386203273422</v>
      </c>
    </row>
    <row r="156" spans="1:3">
      <c r="A156" s="3" t="s">
        <v>42</v>
      </c>
      <c r="B156">
        <v>4.4037203774519673</v>
      </c>
      <c r="C156">
        <v>7.5638694094476948</v>
      </c>
    </row>
    <row r="157" spans="1:3">
      <c r="A157" t="s">
        <v>89</v>
      </c>
      <c r="B157">
        <v>8.2256818855121274</v>
      </c>
      <c r="C157">
        <v>4.3185482451584294</v>
      </c>
    </row>
    <row r="158" spans="1:3">
      <c r="A158" t="s">
        <v>97</v>
      </c>
      <c r="B158">
        <v>7.7319892775782213</v>
      </c>
      <c r="C158">
        <v>5.2889209889990436</v>
      </c>
    </row>
    <row r="159" spans="1:3">
      <c r="A159" s="3" t="s">
        <v>43</v>
      </c>
      <c r="B159">
        <v>7.3811523884496655</v>
      </c>
      <c r="C159">
        <v>7.3904451492866334</v>
      </c>
    </row>
    <row r="160" spans="1:3">
      <c r="A160" s="3" t="s">
        <v>43</v>
      </c>
      <c r="B160">
        <v>6.0596745509565588</v>
      </c>
      <c r="C160">
        <v>9.1886238872635158</v>
      </c>
    </row>
    <row r="161" spans="1:3">
      <c r="A161" t="s">
        <v>43</v>
      </c>
      <c r="B161">
        <v>8.0529487722366344</v>
      </c>
      <c r="C161">
        <v>9.8148582116269676</v>
      </c>
    </row>
    <row r="162" spans="1:3">
      <c r="A162" t="s">
        <v>92</v>
      </c>
      <c r="B162">
        <v>9.2818146863586453</v>
      </c>
      <c r="C162">
        <v>8.7440310224819999</v>
      </c>
    </row>
    <row r="163" spans="1:3">
      <c r="A163" s="3" t="s">
        <v>45</v>
      </c>
      <c r="B163">
        <v>8.9798557323574908</v>
      </c>
      <c r="C163">
        <v>9.1217687045172582</v>
      </c>
    </row>
    <row r="164" spans="1:3">
      <c r="A164" s="3" t="s">
        <v>96</v>
      </c>
      <c r="B164">
        <v>9.9884563956608261</v>
      </c>
      <c r="C164">
        <v>10.382325828148119</v>
      </c>
    </row>
    <row r="165" spans="1:3">
      <c r="A165" s="3" t="s">
        <v>48</v>
      </c>
      <c r="B165">
        <v>13.081885278609551</v>
      </c>
      <c r="C165">
        <v>13.045168757599123</v>
      </c>
    </row>
    <row r="166" spans="1:3">
      <c r="A166" s="3" t="s">
        <v>48</v>
      </c>
      <c r="B166">
        <v>13.17892532833395</v>
      </c>
      <c r="C166">
        <v>13.172427332638208</v>
      </c>
    </row>
    <row r="167" spans="1:3">
      <c r="A167" t="s">
        <v>48</v>
      </c>
      <c r="B167">
        <v>13.187990326672619</v>
      </c>
      <c r="C167">
        <v>13.187912045355734</v>
      </c>
    </row>
    <row r="168" spans="1:3">
      <c r="A168" t="s">
        <v>48</v>
      </c>
      <c r="B168">
        <v>13.236361045272261</v>
      </c>
      <c r="C168">
        <v>13.14873963358912</v>
      </c>
    </row>
    <row r="169" spans="1:3">
      <c r="A169" s="3" t="s">
        <v>48</v>
      </c>
      <c r="B169">
        <v>13.274630773427418</v>
      </c>
      <c r="C169">
        <v>13.199086901605385</v>
      </c>
    </row>
    <row r="170" spans="1:3">
      <c r="A170" t="s">
        <v>48</v>
      </c>
      <c r="B170">
        <v>13.212933018877239</v>
      </c>
      <c r="C170">
        <v>13.277514222367568</v>
      </c>
    </row>
    <row r="171" spans="1:3">
      <c r="A171" t="s">
        <v>48</v>
      </c>
      <c r="B171">
        <v>13.248316582946268</v>
      </c>
      <c r="C171">
        <v>13.281096434714302</v>
      </c>
    </row>
    <row r="172" spans="1:3">
      <c r="A172" s="3" t="s">
        <v>48</v>
      </c>
      <c r="B172">
        <v>13.280992502067338</v>
      </c>
      <c r="C172">
        <v>13.269181850477395</v>
      </c>
    </row>
    <row r="173" spans="1:3">
      <c r="A173" t="s">
        <v>48</v>
      </c>
      <c r="B173">
        <v>13.278955802432996</v>
      </c>
      <c r="C173">
        <v>13.278344598974297</v>
      </c>
    </row>
    <row r="174" spans="1:3">
      <c r="A174" s="3" t="s">
        <v>48</v>
      </c>
      <c r="B174">
        <v>13.280240567299131</v>
      </c>
      <c r="C174">
        <v>13.278825577280333</v>
      </c>
    </row>
    <row r="175" spans="1:3">
      <c r="A175" t="s">
        <v>48</v>
      </c>
      <c r="B175">
        <v>13.287856641840543</v>
      </c>
      <c r="C175">
        <v>13.287856641840543</v>
      </c>
    </row>
    <row r="176" spans="1:3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</sheetData>
  <sortState ref="A107:D469">
    <sortCondition ref="D107:D469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7" workbookViewId="0">
      <selection activeCell="D35" sqref="D35"/>
    </sheetView>
  </sheetViews>
  <sheetFormatPr baseColWidth="10" defaultColWidth="8.83203125" defaultRowHeight="14" x14ac:dyDescent="0"/>
  <sheetData>
    <row r="1" spans="1:7">
      <c r="A1" t="s">
        <v>34</v>
      </c>
      <c r="B1" t="s">
        <v>100</v>
      </c>
      <c r="D1" t="s">
        <v>101</v>
      </c>
      <c r="F1" t="s">
        <v>102</v>
      </c>
    </row>
    <row r="2" spans="1:7">
      <c r="A2" t="s">
        <v>49</v>
      </c>
      <c r="B2">
        <v>13</v>
      </c>
    </row>
    <row r="3" spans="1:7">
      <c r="A3" t="s">
        <v>50</v>
      </c>
      <c r="F3">
        <v>51</v>
      </c>
      <c r="G3">
        <v>47</v>
      </c>
    </row>
    <row r="4" spans="1:7">
      <c r="A4" t="s">
        <v>51</v>
      </c>
      <c r="D4">
        <v>44</v>
      </c>
    </row>
    <row r="5" spans="1:7">
      <c r="A5" t="s">
        <v>52</v>
      </c>
      <c r="B5">
        <v>34721</v>
      </c>
      <c r="C5">
        <v>73599</v>
      </c>
      <c r="D5">
        <v>114399</v>
      </c>
      <c r="E5">
        <v>128671</v>
      </c>
      <c r="F5">
        <v>64547</v>
      </c>
      <c r="G5">
        <v>94994</v>
      </c>
    </row>
    <row r="6" spans="1:7">
      <c r="B6">
        <v>34734</v>
      </c>
      <c r="C6">
        <v>73599</v>
      </c>
      <c r="D6">
        <v>114443</v>
      </c>
      <c r="E6">
        <v>128671</v>
      </c>
      <c r="F6">
        <v>64598</v>
      </c>
      <c r="G6">
        <v>95041</v>
      </c>
    </row>
    <row r="7" spans="1:7">
      <c r="B7">
        <v>0.28790234352507632</v>
      </c>
      <c r="C7">
        <v>0.13587141129634914</v>
      </c>
      <c r="D7">
        <v>8.7379743627832199E-2</v>
      </c>
      <c r="E7">
        <v>7.7717589822104444E-2</v>
      </c>
      <c r="F7">
        <v>0.15480355428960649</v>
      </c>
      <c r="G7">
        <v>0.10521774812975453</v>
      </c>
    </row>
    <row r="8" spans="1:7">
      <c r="A8" t="s">
        <v>25</v>
      </c>
    </row>
    <row r="9" spans="1:7">
      <c r="A9" t="s">
        <v>49</v>
      </c>
      <c r="B9">
        <v>3.7427304658259879</v>
      </c>
      <c r="C9">
        <v>0</v>
      </c>
      <c r="D9">
        <v>0</v>
      </c>
      <c r="E9">
        <v>0</v>
      </c>
      <c r="F9">
        <v>0</v>
      </c>
      <c r="G9">
        <v>0</v>
      </c>
    </row>
    <row r="10" spans="1:7">
      <c r="A10" t="s">
        <v>50</v>
      </c>
      <c r="B10">
        <v>0</v>
      </c>
      <c r="C10">
        <v>0</v>
      </c>
      <c r="D10">
        <v>0</v>
      </c>
      <c r="E10">
        <v>0</v>
      </c>
      <c r="F10">
        <v>7.8949812687699055</v>
      </c>
      <c r="G10">
        <v>4.945234162098485</v>
      </c>
    </row>
    <row r="11" spans="1:7">
      <c r="A11" t="s">
        <v>51</v>
      </c>
      <c r="B11">
        <v>0</v>
      </c>
      <c r="C11">
        <v>0</v>
      </c>
      <c r="D11">
        <v>3.8447087196246166</v>
      </c>
      <c r="E11">
        <v>0</v>
      </c>
      <c r="F11">
        <v>0</v>
      </c>
      <c r="G11">
        <v>0</v>
      </c>
    </row>
    <row r="12" spans="1:7">
      <c r="A12" t="s">
        <v>52</v>
      </c>
      <c r="B12">
        <v>9996.2572695341642</v>
      </c>
      <c r="C12">
        <v>9999.9999999999891</v>
      </c>
      <c r="D12">
        <v>9996.1552912803763</v>
      </c>
      <c r="E12">
        <v>9999.9999999999964</v>
      </c>
      <c r="F12">
        <v>9992.1050187311976</v>
      </c>
      <c r="G12">
        <v>9995.0547658379455</v>
      </c>
    </row>
    <row r="13" spans="1:7">
      <c r="A13" t="s">
        <v>26</v>
      </c>
    </row>
    <row r="14" spans="1:7">
      <c r="A14" t="s">
        <v>49</v>
      </c>
      <c r="B14">
        <v>2.2457178809273457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7">
      <c r="A15" t="s">
        <v>50</v>
      </c>
      <c r="B15">
        <v>0</v>
      </c>
      <c r="C15">
        <v>0</v>
      </c>
      <c r="D15">
        <v>0</v>
      </c>
      <c r="E15">
        <v>0</v>
      </c>
      <c r="F15">
        <v>3.1529915674394595</v>
      </c>
      <c r="G15">
        <v>2.5717336338305263</v>
      </c>
    </row>
    <row r="16" spans="1:7">
      <c r="A16" t="s">
        <v>51</v>
      </c>
      <c r="B16">
        <v>0</v>
      </c>
      <c r="C16">
        <v>0</v>
      </c>
      <c r="D16">
        <v>2.2764099285122632</v>
      </c>
      <c r="E16">
        <v>0</v>
      </c>
      <c r="F16">
        <v>0</v>
      </c>
      <c r="G16">
        <v>0</v>
      </c>
    </row>
    <row r="17" spans="1:7">
      <c r="A17" t="s">
        <v>52</v>
      </c>
      <c r="B17">
        <v>13.287316632911496</v>
      </c>
      <c r="C17">
        <v>13.287856641840543</v>
      </c>
      <c r="D17">
        <v>13.287301916448026</v>
      </c>
      <c r="E17">
        <v>13.287856641840543</v>
      </c>
      <c r="F17">
        <v>13.286717300929238</v>
      </c>
      <c r="G17">
        <v>13.287143090267014</v>
      </c>
    </row>
    <row r="19" spans="1:7">
      <c r="A19" t="s">
        <v>49</v>
      </c>
      <c r="B19">
        <v>2.2457178809273457</v>
      </c>
      <c r="C19">
        <v>0</v>
      </c>
    </row>
    <row r="20" spans="1:7">
      <c r="A20" t="s">
        <v>51</v>
      </c>
      <c r="B20">
        <v>2.2764099285122632</v>
      </c>
      <c r="C20">
        <v>0</v>
      </c>
    </row>
    <row r="21" spans="1:7">
      <c r="A21" t="s">
        <v>50</v>
      </c>
      <c r="B21">
        <v>3.1529915674394595</v>
      </c>
      <c r="C21">
        <v>2.5717336338305263</v>
      </c>
    </row>
    <row r="22" spans="1:7">
      <c r="A22" t="s">
        <v>52</v>
      </c>
      <c r="B22">
        <v>13.286717300929238</v>
      </c>
      <c r="C22">
        <v>13.287143090267014</v>
      </c>
    </row>
    <row r="23" spans="1:7">
      <c r="A23" t="s">
        <v>52</v>
      </c>
      <c r="B23">
        <v>13.287301916448026</v>
      </c>
      <c r="C23">
        <v>13.287856641840543</v>
      </c>
    </row>
    <row r="24" spans="1:7">
      <c r="A24" t="s">
        <v>52</v>
      </c>
      <c r="B24">
        <v>13.287316632911496</v>
      </c>
      <c r="C24">
        <v>13.287856641840543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1" sqref="A11:C11"/>
    </sheetView>
  </sheetViews>
  <sheetFormatPr baseColWidth="10" defaultColWidth="8.83203125" defaultRowHeight="14" x14ac:dyDescent="0"/>
  <sheetData>
    <row r="1" spans="1:3">
      <c r="A1" t="s">
        <v>34</v>
      </c>
      <c r="B1" t="s">
        <v>100</v>
      </c>
    </row>
    <row r="2" spans="1:3">
      <c r="A2" t="s">
        <v>53</v>
      </c>
      <c r="B2">
        <v>2817</v>
      </c>
      <c r="C2">
        <v>2202</v>
      </c>
    </row>
    <row r="3" spans="1:3">
      <c r="A3" t="s">
        <v>54</v>
      </c>
      <c r="B3">
        <v>122865</v>
      </c>
      <c r="C3">
        <v>196766</v>
      </c>
    </row>
    <row r="4" spans="1:3">
      <c r="B4">
        <v>125682</v>
      </c>
      <c r="C4">
        <v>198968</v>
      </c>
    </row>
    <row r="5" spans="1:3">
      <c r="B5">
        <v>7.9565888512277014E-2</v>
      </c>
      <c r="C5">
        <v>5.025933818503478E-2</v>
      </c>
    </row>
    <row r="6" spans="1:3">
      <c r="A6" t="s">
        <v>25</v>
      </c>
    </row>
    <row r="7" spans="1:3">
      <c r="A7" t="s">
        <v>53</v>
      </c>
      <c r="B7">
        <v>224.1371079390843</v>
      </c>
      <c r="C7">
        <v>110.67106268344664</v>
      </c>
    </row>
    <row r="8" spans="1:3">
      <c r="A8" t="s">
        <v>54</v>
      </c>
      <c r="B8">
        <v>9775.8628920609135</v>
      </c>
      <c r="C8">
        <v>9889.3289373165571</v>
      </c>
    </row>
    <row r="10" spans="1:3">
      <c r="A10" t="s">
        <v>26</v>
      </c>
    </row>
    <row r="11" spans="1:3">
      <c r="A11" t="s">
        <v>53</v>
      </c>
      <c r="B11">
        <v>7.8146600565512294</v>
      </c>
      <c r="C11">
        <v>6.8031115785354013</v>
      </c>
    </row>
    <row r="12" spans="1:3">
      <c r="A12" t="s">
        <v>54</v>
      </c>
      <c r="B12">
        <v>13.255155905657453</v>
      </c>
      <c r="C12">
        <v>13.271802788289929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9" workbookViewId="0">
      <selection activeCell="A38" sqref="A38:C45"/>
    </sheetView>
  </sheetViews>
  <sheetFormatPr baseColWidth="10" defaultColWidth="8.83203125" defaultRowHeight="14" x14ac:dyDescent="0"/>
  <sheetData>
    <row r="1" spans="1:9">
      <c r="A1" t="s">
        <v>55</v>
      </c>
      <c r="B1" t="s">
        <v>100</v>
      </c>
      <c r="D1" t="s">
        <v>101</v>
      </c>
      <c r="F1" t="s">
        <v>102</v>
      </c>
      <c r="H1" t="s">
        <v>103</v>
      </c>
    </row>
    <row r="2" spans="1:9">
      <c r="A2" t="s">
        <v>56</v>
      </c>
      <c r="B2">
        <v>8</v>
      </c>
    </row>
    <row r="3" spans="1:9">
      <c r="A3" t="s">
        <v>57</v>
      </c>
      <c r="B3">
        <v>10</v>
      </c>
    </row>
    <row r="4" spans="1:9">
      <c r="A4" t="s">
        <v>58</v>
      </c>
      <c r="I4">
        <v>32</v>
      </c>
    </row>
    <row r="5" spans="1:9">
      <c r="A5" t="s">
        <v>59</v>
      </c>
      <c r="E5">
        <v>12</v>
      </c>
    </row>
    <row r="6" spans="1:9">
      <c r="A6" t="s">
        <v>60</v>
      </c>
      <c r="F6">
        <v>157</v>
      </c>
      <c r="G6">
        <v>452</v>
      </c>
    </row>
    <row r="7" spans="1:9">
      <c r="A7" t="s">
        <v>61</v>
      </c>
    </row>
    <row r="8" spans="1:9">
      <c r="A8" t="s">
        <v>62</v>
      </c>
      <c r="D8">
        <v>49</v>
      </c>
      <c r="H8">
        <v>2</v>
      </c>
    </row>
    <row r="9" spans="1:9">
      <c r="A9" t="s">
        <v>63</v>
      </c>
    </row>
    <row r="10" spans="1:9">
      <c r="A10" t="s">
        <v>64</v>
      </c>
      <c r="D10">
        <v>2</v>
      </c>
    </row>
    <row r="11" spans="1:9">
      <c r="A11" t="s">
        <v>65</v>
      </c>
      <c r="B11">
        <v>20712</v>
      </c>
      <c r="C11">
        <v>24379</v>
      </c>
      <c r="D11">
        <v>24197</v>
      </c>
      <c r="E11">
        <v>33615</v>
      </c>
      <c r="F11">
        <v>50463</v>
      </c>
      <c r="G11">
        <v>23540</v>
      </c>
      <c r="H11">
        <v>47699</v>
      </c>
      <c r="I11">
        <v>61341</v>
      </c>
    </row>
    <row r="12" spans="1:9">
      <c r="B12">
        <v>20730</v>
      </c>
      <c r="C12">
        <v>24379</v>
      </c>
      <c r="D12">
        <v>24248</v>
      </c>
      <c r="E12">
        <v>33627</v>
      </c>
      <c r="F12">
        <v>50620</v>
      </c>
      <c r="G12">
        <v>23992</v>
      </c>
      <c r="H12">
        <v>47701</v>
      </c>
      <c r="I12">
        <v>61373</v>
      </c>
    </row>
    <row r="13" spans="1:9">
      <c r="B13">
        <v>0.482392667631452</v>
      </c>
      <c r="C13">
        <v>0.41018909717379715</v>
      </c>
      <c r="D13">
        <v>0.41240514681623225</v>
      </c>
      <c r="E13">
        <v>0.29738008148214234</v>
      </c>
      <c r="F13">
        <v>0.19755037534571315</v>
      </c>
      <c r="G13">
        <v>0.4168056018672891</v>
      </c>
      <c r="H13">
        <v>0.2096392109180101</v>
      </c>
      <c r="I13">
        <v>0.16293809981587995</v>
      </c>
    </row>
    <row r="14" spans="1:9">
      <c r="A14" t="s">
        <v>25</v>
      </c>
    </row>
    <row r="15" spans="1:9">
      <c r="A15" t="s">
        <v>56</v>
      </c>
      <c r="B15">
        <v>3.859141341051616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  <row r="16" spans="1:9">
      <c r="A16" t="s">
        <v>57</v>
      </c>
      <c r="B16">
        <v>4.8239266763145201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>
      <c r="A17" t="s">
        <v>58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5.2140191941081602</v>
      </c>
    </row>
    <row r="18" spans="1:9">
      <c r="A18" t="s">
        <v>59</v>
      </c>
      <c r="B18">
        <v>0</v>
      </c>
      <c r="C18">
        <v>0</v>
      </c>
      <c r="D18">
        <v>0</v>
      </c>
      <c r="E18">
        <v>3.5685609777857041</v>
      </c>
      <c r="F18">
        <v>0</v>
      </c>
      <c r="G18">
        <v>0</v>
      </c>
      <c r="H18">
        <v>0</v>
      </c>
      <c r="I18">
        <v>0</v>
      </c>
    </row>
    <row r="19" spans="1:9">
      <c r="A19" t="s">
        <v>60</v>
      </c>
      <c r="B19">
        <v>0</v>
      </c>
      <c r="C19">
        <v>0</v>
      </c>
      <c r="D19">
        <v>0</v>
      </c>
      <c r="E19">
        <v>0</v>
      </c>
      <c r="F19">
        <v>31.015408929276941</v>
      </c>
      <c r="G19">
        <v>188.39613204401462</v>
      </c>
      <c r="H19">
        <v>0</v>
      </c>
      <c r="I19">
        <v>0</v>
      </c>
    </row>
    <row r="20" spans="1:9">
      <c r="A20" t="s">
        <v>61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</row>
    <row r="21" spans="1:9">
      <c r="A21" t="s">
        <v>62</v>
      </c>
      <c r="B21">
        <v>0</v>
      </c>
      <c r="C21">
        <v>0</v>
      </c>
      <c r="D21">
        <v>20.207852193995368</v>
      </c>
      <c r="E21">
        <v>0</v>
      </c>
      <c r="F21">
        <v>0</v>
      </c>
      <c r="G21">
        <v>0</v>
      </c>
      <c r="H21">
        <v>0.41927842183601999</v>
      </c>
      <c r="I21">
        <v>0</v>
      </c>
    </row>
    <row r="22" spans="1:9">
      <c r="A22" t="s">
        <v>63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>
      <c r="A23" t="s">
        <v>64</v>
      </c>
      <c r="B23">
        <v>0</v>
      </c>
      <c r="C23">
        <v>0</v>
      </c>
      <c r="D23">
        <v>0.82481029363246405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1:9">
      <c r="A24" t="s">
        <v>65</v>
      </c>
      <c r="B24">
        <v>9991.3169319826338</v>
      </c>
      <c r="C24">
        <v>9999.9999999999964</v>
      </c>
      <c r="D24">
        <v>9978.9673375123657</v>
      </c>
      <c r="E24">
        <v>9996.4314390222044</v>
      </c>
      <c r="F24">
        <v>9968.9845910707136</v>
      </c>
      <c r="G24">
        <v>9811.6038679559824</v>
      </c>
      <c r="H24">
        <v>9999.5807215781588</v>
      </c>
      <c r="I24">
        <v>9994.7859808058947</v>
      </c>
    </row>
    <row r="26" spans="1:9">
      <c r="A26" t="s">
        <v>26</v>
      </c>
    </row>
    <row r="27" spans="1:9">
      <c r="A27" t="s">
        <v>56</v>
      </c>
      <c r="B27">
        <v>2.2807013976884876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>
      <c r="A28" t="s">
        <v>57</v>
      </c>
      <c r="B28">
        <v>2.5419921920092516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</row>
    <row r="29" spans="1:9">
      <c r="A29" t="s">
        <v>58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2.6355266977201159</v>
      </c>
    </row>
    <row r="30" spans="1:9">
      <c r="A30" t="s">
        <v>59</v>
      </c>
      <c r="B30">
        <v>0</v>
      </c>
      <c r="C30">
        <v>0</v>
      </c>
      <c r="D30">
        <v>0</v>
      </c>
      <c r="E30">
        <v>2.191739811422929</v>
      </c>
      <c r="F30">
        <v>0</v>
      </c>
      <c r="G30">
        <v>0</v>
      </c>
      <c r="H30">
        <v>0</v>
      </c>
      <c r="I30">
        <v>0</v>
      </c>
    </row>
    <row r="31" spans="1:9">
      <c r="A31" t="s">
        <v>60</v>
      </c>
      <c r="B31">
        <v>0</v>
      </c>
      <c r="C31">
        <v>0</v>
      </c>
      <c r="D31">
        <v>0</v>
      </c>
      <c r="E31">
        <v>0</v>
      </c>
      <c r="F31">
        <v>5.0006945323525827</v>
      </c>
      <c r="G31">
        <v>7.5652630573397355</v>
      </c>
      <c r="H31">
        <v>0</v>
      </c>
      <c r="I31">
        <v>0</v>
      </c>
    </row>
    <row r="32" spans="1:9">
      <c r="A32" t="s">
        <v>61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</row>
    <row r="33" spans="1:9">
      <c r="A33" t="s">
        <v>62</v>
      </c>
      <c r="B33">
        <v>0</v>
      </c>
      <c r="C33">
        <v>0</v>
      </c>
      <c r="D33">
        <v>4.4065266155214218</v>
      </c>
      <c r="E33">
        <v>0</v>
      </c>
      <c r="F33">
        <v>0</v>
      </c>
      <c r="G33">
        <v>0</v>
      </c>
      <c r="H33">
        <v>0.50515763266884917</v>
      </c>
      <c r="I33">
        <v>0</v>
      </c>
    </row>
    <row r="34" spans="1:9">
      <c r="A34" t="s">
        <v>63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9">
      <c r="A35" t="s">
        <v>64</v>
      </c>
      <c r="B35">
        <v>0</v>
      </c>
      <c r="C35">
        <v>0</v>
      </c>
      <c r="D35">
        <v>0.86774648993159575</v>
      </c>
      <c r="E35">
        <v>0</v>
      </c>
      <c r="F35">
        <v>0</v>
      </c>
      <c r="G35">
        <v>0</v>
      </c>
      <c r="H35">
        <v>0</v>
      </c>
      <c r="I35">
        <v>0</v>
      </c>
    </row>
    <row r="36" spans="1:9">
      <c r="A36" t="s">
        <v>65</v>
      </c>
      <c r="B36">
        <v>13.286603521110393</v>
      </c>
      <c r="C36">
        <v>13.287856641840543</v>
      </c>
      <c r="D36">
        <v>13.284819378572715</v>
      </c>
      <c r="E36">
        <v>13.287341766931869</v>
      </c>
      <c r="F36">
        <v>13.283375559556065</v>
      </c>
      <c r="G36">
        <v>13.260420304788557</v>
      </c>
      <c r="H36">
        <v>13.287796157530982</v>
      </c>
      <c r="I36">
        <v>13.287104296957509</v>
      </c>
    </row>
    <row r="38" spans="1:9">
      <c r="A38" t="s">
        <v>62</v>
      </c>
      <c r="B38">
        <v>0.50515763266884917</v>
      </c>
      <c r="C38">
        <v>0</v>
      </c>
    </row>
    <row r="39" spans="1:9">
      <c r="A39" t="s">
        <v>64</v>
      </c>
      <c r="B39">
        <v>0.86774648993159575</v>
      </c>
      <c r="C39">
        <v>0</v>
      </c>
    </row>
    <row r="40" spans="1:9">
      <c r="A40" t="s">
        <v>59</v>
      </c>
      <c r="B40">
        <v>0</v>
      </c>
      <c r="C40">
        <v>2.191739811422929</v>
      </c>
    </row>
    <row r="41" spans="1:9">
      <c r="A41" t="s">
        <v>56</v>
      </c>
      <c r="B41">
        <v>2.2807013976884876</v>
      </c>
      <c r="C41">
        <v>0</v>
      </c>
    </row>
    <row r="42" spans="1:9">
      <c r="A42" t="s">
        <v>57</v>
      </c>
      <c r="B42">
        <v>2.5419921920092516</v>
      </c>
      <c r="C42">
        <v>0</v>
      </c>
    </row>
    <row r="43" spans="1:9">
      <c r="A43" t="s">
        <v>58</v>
      </c>
      <c r="B43">
        <v>0</v>
      </c>
      <c r="C43">
        <v>2.6355266977201159</v>
      </c>
    </row>
    <row r="44" spans="1:9">
      <c r="A44" t="s">
        <v>62</v>
      </c>
      <c r="B44">
        <v>4.4065266155214218</v>
      </c>
      <c r="C44">
        <v>0</v>
      </c>
    </row>
    <row r="45" spans="1:9">
      <c r="A45" t="s">
        <v>60</v>
      </c>
      <c r="B45">
        <v>5.0006945323525827</v>
      </c>
      <c r="C45">
        <v>7.5652630573397355</v>
      </c>
    </row>
    <row r="46" spans="1:9">
      <c r="A46" t="s">
        <v>65</v>
      </c>
      <c r="B46">
        <v>13.283375559556065</v>
      </c>
      <c r="C46">
        <v>13.260420304788557</v>
      </c>
    </row>
    <row r="47" spans="1:9">
      <c r="A47" t="s">
        <v>65</v>
      </c>
      <c r="B47">
        <v>13.284819378572715</v>
      </c>
      <c r="C47">
        <v>13.287341766931869</v>
      </c>
    </row>
    <row r="48" spans="1:9">
      <c r="A48" t="s">
        <v>65</v>
      </c>
      <c r="B48">
        <v>13.286603521110393</v>
      </c>
      <c r="C48">
        <v>13.287856641840543</v>
      </c>
    </row>
    <row r="49" spans="1:3">
      <c r="A49" t="s">
        <v>65</v>
      </c>
      <c r="B49">
        <v>13.287796157530982</v>
      </c>
      <c r="C49">
        <v>13.287104296957509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0" workbookViewId="0">
      <selection activeCell="C71" sqref="C71"/>
    </sheetView>
  </sheetViews>
  <sheetFormatPr baseColWidth="10" defaultColWidth="8.83203125" defaultRowHeight="14" x14ac:dyDescent="0"/>
  <sheetData>
    <row r="1" spans="1:11">
      <c r="A1" t="s">
        <v>34</v>
      </c>
      <c r="B1" t="s">
        <v>100</v>
      </c>
      <c r="D1" t="s">
        <v>101</v>
      </c>
      <c r="F1" t="s">
        <v>102</v>
      </c>
      <c r="H1" t="s">
        <v>103</v>
      </c>
      <c r="J1" t="s">
        <v>104</v>
      </c>
    </row>
    <row r="2" spans="1:11">
      <c r="A2" t="s">
        <v>66</v>
      </c>
    </row>
    <row r="3" spans="1:11">
      <c r="A3" t="s">
        <v>67</v>
      </c>
      <c r="B3">
        <v>3</v>
      </c>
      <c r="C3">
        <v>3</v>
      </c>
      <c r="D3">
        <v>5</v>
      </c>
      <c r="E3">
        <v>8</v>
      </c>
      <c r="G3">
        <v>6</v>
      </c>
      <c r="H3">
        <v>8</v>
      </c>
      <c r="I3">
        <v>10</v>
      </c>
      <c r="J3">
        <v>2</v>
      </c>
      <c r="K3">
        <v>4</v>
      </c>
    </row>
    <row r="4" spans="1:11">
      <c r="A4" t="s">
        <v>68</v>
      </c>
    </row>
    <row r="5" spans="1:11">
      <c r="A5" t="s">
        <v>69</v>
      </c>
    </row>
    <row r="6" spans="1:11">
      <c r="A6" t="s">
        <v>70</v>
      </c>
      <c r="D6">
        <v>8</v>
      </c>
      <c r="E6">
        <v>76</v>
      </c>
    </row>
    <row r="7" spans="1:11">
      <c r="A7" t="s">
        <v>71</v>
      </c>
    </row>
    <row r="8" spans="1:11">
      <c r="A8" t="s">
        <v>72</v>
      </c>
      <c r="B8">
        <v>35</v>
      </c>
      <c r="C8">
        <v>165</v>
      </c>
      <c r="D8">
        <v>93</v>
      </c>
      <c r="E8">
        <v>231</v>
      </c>
      <c r="G8">
        <v>229</v>
      </c>
      <c r="H8">
        <v>48</v>
      </c>
      <c r="I8">
        <v>179</v>
      </c>
      <c r="J8">
        <v>266</v>
      </c>
      <c r="K8">
        <v>7464</v>
      </c>
    </row>
    <row r="9" spans="1:11">
      <c r="A9" t="s">
        <v>73</v>
      </c>
      <c r="J9">
        <v>7</v>
      </c>
      <c r="K9">
        <v>49</v>
      </c>
    </row>
    <row r="10" spans="1:11">
      <c r="A10" t="s">
        <v>74</v>
      </c>
      <c r="B10">
        <v>12</v>
      </c>
      <c r="C10">
        <v>117</v>
      </c>
      <c r="D10">
        <v>27</v>
      </c>
      <c r="E10">
        <v>166</v>
      </c>
      <c r="G10">
        <v>2592</v>
      </c>
      <c r="H10">
        <v>60</v>
      </c>
      <c r="I10">
        <v>128</v>
      </c>
      <c r="J10">
        <v>4</v>
      </c>
      <c r="K10">
        <v>76</v>
      </c>
    </row>
    <row r="11" spans="1:11">
      <c r="A11" t="s">
        <v>75</v>
      </c>
      <c r="K11">
        <v>14</v>
      </c>
    </row>
    <row r="12" spans="1:11">
      <c r="A12" t="s">
        <v>76</v>
      </c>
    </row>
    <row r="13" spans="1:11">
      <c r="A13" t="s">
        <v>23</v>
      </c>
      <c r="B13">
        <v>2324</v>
      </c>
      <c r="C13">
        <v>24742</v>
      </c>
      <c r="D13">
        <v>9538</v>
      </c>
      <c r="E13">
        <v>26585</v>
      </c>
      <c r="F13">
        <v>15810</v>
      </c>
      <c r="G13">
        <v>74765</v>
      </c>
      <c r="H13">
        <v>2723</v>
      </c>
      <c r="I13">
        <v>31904</v>
      </c>
      <c r="J13">
        <v>1424</v>
      </c>
      <c r="K13">
        <v>18003</v>
      </c>
    </row>
    <row r="14" spans="1:11">
      <c r="B14">
        <v>2374</v>
      </c>
      <c r="C14">
        <v>25027</v>
      </c>
      <c r="D14">
        <v>9671</v>
      </c>
      <c r="E14">
        <v>27066</v>
      </c>
      <c r="F14">
        <v>15810</v>
      </c>
      <c r="G14">
        <v>77592</v>
      </c>
      <c r="H14">
        <v>2839</v>
      </c>
      <c r="I14">
        <v>32221</v>
      </c>
      <c r="J14">
        <v>1703</v>
      </c>
      <c r="K14">
        <v>25610</v>
      </c>
    </row>
    <row r="15" spans="1:11">
      <c r="B15">
        <v>4.2122999157540013</v>
      </c>
      <c r="C15">
        <v>0.3995684660566588</v>
      </c>
      <c r="D15">
        <v>1.0340192327577293</v>
      </c>
      <c r="E15">
        <v>0.36946722825685363</v>
      </c>
      <c r="F15">
        <v>0.63251106894370657</v>
      </c>
      <c r="G15">
        <v>0.12887926590370141</v>
      </c>
      <c r="H15">
        <v>3.5223670306445931</v>
      </c>
      <c r="I15">
        <v>0.31035659973309332</v>
      </c>
      <c r="J15">
        <v>5.8719906048150321</v>
      </c>
      <c r="K15">
        <v>0.39047247169074578</v>
      </c>
    </row>
    <row r="16" spans="1:11">
      <c r="A16" t="s">
        <v>25</v>
      </c>
    </row>
    <row r="17" spans="1:11">
      <c r="A17" t="s">
        <v>66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>
      <c r="A18" t="s">
        <v>67</v>
      </c>
      <c r="B18">
        <v>12.636899747262001</v>
      </c>
      <c r="C18">
        <v>1.1987053981699771</v>
      </c>
      <c r="D18">
        <v>5.1700961637886502</v>
      </c>
      <c r="E18">
        <v>2.9557378260548322</v>
      </c>
      <c r="F18">
        <v>0</v>
      </c>
      <c r="G18">
        <v>0.77327559542220592</v>
      </c>
      <c r="H18">
        <v>28.17893624515672</v>
      </c>
      <c r="I18">
        <v>3.10356599733093</v>
      </c>
      <c r="J18">
        <v>11.743981209630061</v>
      </c>
      <c r="K18">
        <v>1.561889886762984</v>
      </c>
    </row>
    <row r="19" spans="1:11">
      <c r="A19" t="s">
        <v>68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1">
      <c r="A20" t="s">
        <v>69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1">
      <c r="A21" t="s">
        <v>70</v>
      </c>
      <c r="B21">
        <v>0</v>
      </c>
      <c r="C21">
        <v>0</v>
      </c>
      <c r="D21">
        <v>8.27215386206184</v>
      </c>
      <c r="E21">
        <v>28.079509347520904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</row>
    <row r="22" spans="1:11">
      <c r="A22" t="s">
        <v>71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1">
      <c r="A23" t="s">
        <v>72</v>
      </c>
      <c r="B23">
        <v>147.43049705139001</v>
      </c>
      <c r="C23">
        <v>65.92879689934874</v>
      </c>
      <c r="D23">
        <v>96.163788646468888</v>
      </c>
      <c r="E23">
        <v>85.346929727333276</v>
      </c>
      <c r="F23">
        <v>0</v>
      </c>
      <c r="G23">
        <v>29.513351891947529</v>
      </c>
      <c r="H23">
        <v>169.07361747094032</v>
      </c>
      <c r="I23">
        <v>55.553831352223646</v>
      </c>
      <c r="J23">
        <v>1561.949500880798</v>
      </c>
      <c r="K23">
        <v>2914.4865286997283</v>
      </c>
    </row>
    <row r="24" spans="1:11">
      <c r="A24" t="s">
        <v>73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41.10393423370521</v>
      </c>
      <c r="K24">
        <v>19.133151112846555</v>
      </c>
    </row>
    <row r="25" spans="1:11">
      <c r="A25" t="s">
        <v>74</v>
      </c>
      <c r="B25">
        <v>50.547598989048005</v>
      </c>
      <c r="C25">
        <v>46.749510528629102</v>
      </c>
      <c r="D25">
        <v>27.918519284458711</v>
      </c>
      <c r="E25">
        <v>61.33155989063777</v>
      </c>
      <c r="F25">
        <v>0</v>
      </c>
      <c r="G25">
        <v>334.05505722239297</v>
      </c>
      <c r="H25">
        <v>211.34202183867541</v>
      </c>
      <c r="I25">
        <v>39.725644765835902</v>
      </c>
      <c r="J25">
        <v>23.487962419260121</v>
      </c>
      <c r="K25">
        <v>29.675907848496696</v>
      </c>
    </row>
    <row r="26" spans="1:11">
      <c r="A26" t="s">
        <v>75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5.4666146036704442</v>
      </c>
    </row>
    <row r="27" spans="1:11">
      <c r="A27" t="s">
        <v>76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</row>
    <row r="28" spans="1:11">
      <c r="A28" t="s">
        <v>23</v>
      </c>
      <c r="B28">
        <v>9789.3850042122976</v>
      </c>
      <c r="C28">
        <v>9886.1229871738578</v>
      </c>
      <c r="D28">
        <v>9862.4754420432291</v>
      </c>
      <c r="E28">
        <v>9822.2862632084634</v>
      </c>
      <c r="F28">
        <v>10000.000000000007</v>
      </c>
      <c r="G28">
        <v>9635.6583152902058</v>
      </c>
      <c r="H28">
        <v>9591.4054244452182</v>
      </c>
      <c r="I28">
        <v>9901.6169578845984</v>
      </c>
      <c r="J28">
        <v>8361.714621256604</v>
      </c>
      <c r="K28">
        <v>7029.6759078485002</v>
      </c>
    </row>
    <row r="30" spans="1:11">
      <c r="A30" t="s">
        <v>26</v>
      </c>
    </row>
    <row r="31" spans="1:11">
      <c r="A31" t="s">
        <v>66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</row>
    <row r="32" spans="1:11">
      <c r="A32" t="s">
        <v>67</v>
      </c>
      <c r="B32">
        <v>3.7694437900095181</v>
      </c>
      <c r="C32">
        <v>1.1366543122092829</v>
      </c>
      <c r="D32">
        <v>2.6252929746161633</v>
      </c>
      <c r="E32">
        <v>1.983946811945241</v>
      </c>
      <c r="F32">
        <v>0</v>
      </c>
      <c r="G32">
        <v>0.82641677157252524</v>
      </c>
      <c r="H32">
        <v>4.8668553838384705</v>
      </c>
      <c r="I32">
        <v>2.0368781562354399</v>
      </c>
      <c r="J32">
        <v>3.6717441396823132</v>
      </c>
      <c r="K32">
        <v>1.3572084681717813</v>
      </c>
    </row>
    <row r="33" spans="1:11">
      <c r="A33" t="s">
        <v>68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</row>
    <row r="34" spans="1:11">
      <c r="A34" t="s">
        <v>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</row>
    <row r="35" spans="1:11">
      <c r="A35" t="s">
        <v>70</v>
      </c>
      <c r="B35">
        <v>0</v>
      </c>
      <c r="C35">
        <v>0</v>
      </c>
      <c r="D35">
        <v>3.2129045066152924</v>
      </c>
      <c r="E35">
        <v>4.8619310220585508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</row>
    <row r="36" spans="1:11">
      <c r="A36" t="s">
        <v>71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</row>
    <row r="37" spans="1:11">
      <c r="A37" t="s">
        <v>72</v>
      </c>
      <c r="B37">
        <v>7.2136437333810584</v>
      </c>
      <c r="C37">
        <v>6.0645551757833775</v>
      </c>
      <c r="D37">
        <v>6.6023468400578009</v>
      </c>
      <c r="E37">
        <v>6.4320729750631056</v>
      </c>
      <c r="F37">
        <v>0</v>
      </c>
      <c r="G37">
        <v>4.9313687635707808</v>
      </c>
      <c r="H37">
        <v>7.4100155512589643</v>
      </c>
      <c r="I37">
        <v>5.8215528606694598</v>
      </c>
      <c r="J37">
        <v>10.610055450072087</v>
      </c>
      <c r="K37">
        <v>11.509520941320254</v>
      </c>
    </row>
    <row r="38" spans="1:11">
      <c r="A38" t="s">
        <v>73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5.3958831413445223</v>
      </c>
      <c r="K38">
        <v>4.3315010862770427</v>
      </c>
    </row>
    <row r="39" spans="1:11">
      <c r="A39" t="s">
        <v>74</v>
      </c>
      <c r="B39">
        <v>5.6878333254436058</v>
      </c>
      <c r="C39">
        <v>5.5774140393124236</v>
      </c>
      <c r="D39">
        <v>4.8539217787234907</v>
      </c>
      <c r="E39">
        <v>5.9618909125347272</v>
      </c>
      <c r="F39">
        <v>0</v>
      </c>
      <c r="G39">
        <v>8.3882543726741066</v>
      </c>
      <c r="H39">
        <v>7.730246094221731</v>
      </c>
      <c r="I39">
        <v>5.3478656344757365</v>
      </c>
      <c r="J39">
        <v>4.6140008308176705</v>
      </c>
      <c r="K39">
        <v>4.9390341357321192</v>
      </c>
    </row>
    <row r="40" spans="1:11">
      <c r="A40" t="s">
        <v>75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2.6930106314246673</v>
      </c>
    </row>
    <row r="41" spans="1:11">
      <c r="A41" t="s">
        <v>76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</row>
    <row r="42" spans="1:11">
      <c r="A42" t="s">
        <v>23</v>
      </c>
      <c r="B42">
        <v>13.257149879194461</v>
      </c>
      <c r="C42">
        <v>13.271335062879153</v>
      </c>
      <c r="D42">
        <v>13.267880361239222</v>
      </c>
      <c r="E42">
        <v>13.261990026361966</v>
      </c>
      <c r="F42">
        <v>13.287856641840545</v>
      </c>
      <c r="G42">
        <v>13.234317237367092</v>
      </c>
      <c r="H42">
        <v>13.227676920423802</v>
      </c>
      <c r="I42">
        <v>13.27359412028339</v>
      </c>
      <c r="J42">
        <v>13.029755616311469</v>
      </c>
      <c r="K42">
        <v>12.779447676950888</v>
      </c>
    </row>
    <row r="43" spans="1:11">
      <c r="A43" t="s">
        <v>27</v>
      </c>
    </row>
    <row r="44" spans="1:11">
      <c r="A44" t="s">
        <v>67</v>
      </c>
      <c r="B44">
        <v>0</v>
      </c>
      <c r="C44">
        <v>0.82641677157252524</v>
      </c>
    </row>
    <row r="45" spans="1:11">
      <c r="A45" t="s">
        <v>75</v>
      </c>
      <c r="B45">
        <v>0</v>
      </c>
      <c r="C45">
        <v>2.6930106314246673</v>
      </c>
    </row>
    <row r="46" spans="1:11">
      <c r="A46" t="s">
        <v>67</v>
      </c>
      <c r="B46">
        <v>2.6252929746161633</v>
      </c>
      <c r="C46">
        <v>1.983946811945241</v>
      </c>
    </row>
    <row r="47" spans="1:11">
      <c r="A47" t="s">
        <v>67</v>
      </c>
      <c r="B47">
        <v>3.7694437900095181</v>
      </c>
      <c r="C47">
        <v>1.1366543122092829</v>
      </c>
    </row>
    <row r="48" spans="1:11">
      <c r="A48" t="s">
        <v>72</v>
      </c>
      <c r="B48">
        <v>0</v>
      </c>
      <c r="C48">
        <v>4.9313687635707808</v>
      </c>
    </row>
    <row r="49" spans="1:3">
      <c r="A49" t="s">
        <v>67</v>
      </c>
      <c r="B49">
        <v>3.6717441396823132</v>
      </c>
      <c r="C49">
        <v>1.3572084681717813</v>
      </c>
    </row>
    <row r="50" spans="1:3">
      <c r="A50" t="s">
        <v>67</v>
      </c>
      <c r="B50">
        <v>4.8668553838384705</v>
      </c>
      <c r="C50">
        <v>2.0368781562354399</v>
      </c>
    </row>
    <row r="51" spans="1:3">
      <c r="A51" t="s">
        <v>70</v>
      </c>
      <c r="B51">
        <v>3.2129045066152924</v>
      </c>
      <c r="C51">
        <v>4.8619310220585508</v>
      </c>
    </row>
    <row r="52" spans="1:3">
      <c r="A52" t="s">
        <v>74</v>
      </c>
      <c r="B52">
        <v>0</v>
      </c>
      <c r="C52">
        <v>8.3882543726741066</v>
      </c>
    </row>
    <row r="53" spans="1:3">
      <c r="A53" t="s">
        <v>74</v>
      </c>
      <c r="B53">
        <v>4.6140008308176705</v>
      </c>
      <c r="C53">
        <v>4.9390341357321192</v>
      </c>
    </row>
    <row r="54" spans="1:3">
      <c r="A54" t="s">
        <v>73</v>
      </c>
      <c r="B54">
        <v>5.3958831413445223</v>
      </c>
      <c r="C54">
        <v>4.3315010862770427</v>
      </c>
    </row>
    <row r="55" spans="1:3">
      <c r="A55" t="s">
        <v>74</v>
      </c>
      <c r="B55">
        <v>4.8539217787234907</v>
      </c>
      <c r="C55">
        <v>5.9618909125347272</v>
      </c>
    </row>
    <row r="56" spans="1:3">
      <c r="A56" t="s">
        <v>74</v>
      </c>
      <c r="B56">
        <v>5.6878333254436058</v>
      </c>
      <c r="C56">
        <v>5.5774140393124236</v>
      </c>
    </row>
    <row r="57" spans="1:3">
      <c r="A57" t="s">
        <v>72</v>
      </c>
      <c r="B57">
        <v>6.6023468400578009</v>
      </c>
      <c r="C57">
        <v>6.4320729750631056</v>
      </c>
    </row>
    <row r="58" spans="1:3">
      <c r="A58" t="s">
        <v>74</v>
      </c>
      <c r="B58">
        <v>7.730246094221731</v>
      </c>
      <c r="C58">
        <v>5.3478656344757365</v>
      </c>
    </row>
    <row r="59" spans="1:3">
      <c r="A59" t="s">
        <v>72</v>
      </c>
      <c r="B59">
        <v>7.4100155512589643</v>
      </c>
      <c r="C59">
        <v>5.8215528606694598</v>
      </c>
    </row>
    <row r="60" spans="1:3">
      <c r="A60" t="s">
        <v>72</v>
      </c>
      <c r="B60">
        <v>7.2136437333810584</v>
      </c>
      <c r="C60">
        <v>6.0645551757833775</v>
      </c>
    </row>
    <row r="61" spans="1:3">
      <c r="A61" t="s">
        <v>72</v>
      </c>
      <c r="B61">
        <v>10.610055450072087</v>
      </c>
      <c r="C61">
        <v>11.509520941320254</v>
      </c>
    </row>
    <row r="62" spans="1:3">
      <c r="A62" t="s">
        <v>23</v>
      </c>
      <c r="B62">
        <v>13.029755616311469</v>
      </c>
      <c r="C62">
        <v>12.779447676950888</v>
      </c>
    </row>
    <row r="63" spans="1:3">
      <c r="A63" t="s">
        <v>23</v>
      </c>
      <c r="B63">
        <v>13.227676920423802</v>
      </c>
      <c r="C63">
        <v>13.27359412028339</v>
      </c>
    </row>
    <row r="64" spans="1:3">
      <c r="A64" t="s">
        <v>23</v>
      </c>
      <c r="B64">
        <v>13.287856641840545</v>
      </c>
      <c r="C64">
        <v>13.234317237367092</v>
      </c>
    </row>
    <row r="65" spans="1:3">
      <c r="A65" t="s">
        <v>23</v>
      </c>
      <c r="B65">
        <v>13.257149879194461</v>
      </c>
      <c r="C65">
        <v>13.271335062879153</v>
      </c>
    </row>
    <row r="66" spans="1:3">
      <c r="A66" t="s">
        <v>23</v>
      </c>
      <c r="B66">
        <v>13.267880361239222</v>
      </c>
      <c r="C66">
        <v>13.261990026361966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7" workbookViewId="0">
      <selection activeCell="A15" sqref="A15:C17"/>
    </sheetView>
  </sheetViews>
  <sheetFormatPr baseColWidth="10" defaultColWidth="8.83203125" defaultRowHeight="14" x14ac:dyDescent="0"/>
  <sheetData>
    <row r="1" spans="1:5">
      <c r="A1" t="s">
        <v>34</v>
      </c>
      <c r="B1" t="s">
        <v>100</v>
      </c>
      <c r="D1" t="s">
        <v>101</v>
      </c>
    </row>
    <row r="2" spans="1:5">
      <c r="A2" t="s">
        <v>77</v>
      </c>
      <c r="B2">
        <v>52</v>
      </c>
      <c r="C2">
        <v>10</v>
      </c>
      <c r="D2">
        <v>2</v>
      </c>
      <c r="E2">
        <v>22</v>
      </c>
    </row>
    <row r="3" spans="1:5">
      <c r="A3" t="s">
        <v>23</v>
      </c>
      <c r="B3">
        <v>12835</v>
      </c>
      <c r="C3">
        <v>10096</v>
      </c>
      <c r="D3">
        <v>613</v>
      </c>
      <c r="E3">
        <v>8295</v>
      </c>
    </row>
    <row r="4" spans="1:5">
      <c r="B4">
        <v>12887</v>
      </c>
      <c r="C4">
        <v>10106</v>
      </c>
      <c r="D4">
        <v>615</v>
      </c>
      <c r="E4">
        <v>8317</v>
      </c>
    </row>
    <row r="5" spans="1:5">
      <c r="B5">
        <v>0.77597578955536584</v>
      </c>
      <c r="C5">
        <v>0.98951118147635064</v>
      </c>
      <c r="D5">
        <v>16.260162601626018</v>
      </c>
      <c r="E5">
        <v>1.2023566189731874</v>
      </c>
    </row>
    <row r="7" spans="1:5">
      <c r="A7" t="s">
        <v>25</v>
      </c>
    </row>
    <row r="8" spans="1:5">
      <c r="A8" t="s">
        <v>77</v>
      </c>
      <c r="B8">
        <v>40.350741056879031</v>
      </c>
      <c r="C8">
        <v>9.89511181476351</v>
      </c>
      <c r="D8">
        <v>32.520325203252</v>
      </c>
      <c r="E8">
        <v>26.451845617410179</v>
      </c>
    </row>
    <row r="9" spans="1:5">
      <c r="A9" t="s">
        <v>23</v>
      </c>
      <c r="B9">
        <v>9959.6492589431218</v>
      </c>
      <c r="C9">
        <v>9990.1048881852403</v>
      </c>
      <c r="D9">
        <v>9967.4796747967375</v>
      </c>
      <c r="E9">
        <v>9973.5481543826118</v>
      </c>
    </row>
    <row r="10" spans="1:5">
      <c r="A10" t="s">
        <v>26</v>
      </c>
    </row>
    <row r="11" spans="1:5">
      <c r="A11" t="s">
        <v>77</v>
      </c>
      <c r="B11">
        <v>5.3698412794109833</v>
      </c>
      <c r="C11">
        <v>3.4456090975621132</v>
      </c>
      <c r="D11">
        <v>5.066964240548824</v>
      </c>
      <c r="E11">
        <v>4.7788312413337266</v>
      </c>
    </row>
    <row r="12" spans="1:5">
      <c r="A12" t="s">
        <v>23</v>
      </c>
      <c r="B12">
        <v>13.282024068333881</v>
      </c>
      <c r="C12">
        <v>13.286428515088531</v>
      </c>
      <c r="D12">
        <v>13.283157775957431</v>
      </c>
      <c r="E12">
        <v>13.284035773596454</v>
      </c>
    </row>
    <row r="14" spans="1:5">
      <c r="A14" t="s">
        <v>27</v>
      </c>
    </row>
    <row r="15" spans="1:5">
      <c r="A15" t="s">
        <v>77</v>
      </c>
      <c r="B15">
        <v>5.3698412794109833</v>
      </c>
      <c r="C15">
        <v>3.4456090975621132</v>
      </c>
    </row>
    <row r="16" spans="1:5">
      <c r="A16" t="s">
        <v>23</v>
      </c>
      <c r="B16">
        <v>13.282024068333881</v>
      </c>
      <c r="C16">
        <v>13.286428515088531</v>
      </c>
    </row>
    <row r="17" spans="1:3">
      <c r="A17" t="s">
        <v>77</v>
      </c>
      <c r="B17">
        <v>5.066964240548824</v>
      </c>
      <c r="C17">
        <v>4.7788312413337266</v>
      </c>
    </row>
    <row r="18" spans="1:3">
      <c r="A18" t="s">
        <v>23</v>
      </c>
      <c r="B18">
        <v>13.283157775957431</v>
      </c>
      <c r="C18">
        <v>13.284035773596454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fetub</vt:lpstr>
      <vt:lpstr>msx2</vt:lpstr>
      <vt:lpstr>myl6</vt:lpstr>
      <vt:lpstr>cacng</vt:lpstr>
      <vt:lpstr>tyr</vt:lpstr>
      <vt:lpstr>dsg</vt:lpstr>
      <vt:lpstr>zic5</vt:lpstr>
      <vt:lpstr>akap8l</vt:lpstr>
      <vt:lpstr>hoxb9</vt:lpstr>
      <vt:lpstr>pmp2</vt:lpstr>
      <vt:lpstr>etv4</vt:lpstr>
      <vt:lpstr>hrnrpa0</vt:lpstr>
      <vt:lpstr>hoxb13</vt:lpstr>
      <vt:lpstr>hoxc8</vt:lpstr>
      <vt:lpstr>rcc</vt:lpstr>
      <vt:lpstr>catalase</vt:lpstr>
      <vt:lpstr>tyr (control)</vt:lpstr>
      <vt:lpstr>meth (control)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Grant</dc:creator>
  <cp:lastModifiedBy>Christina Whiteus</cp:lastModifiedBy>
  <dcterms:created xsi:type="dcterms:W3CDTF">2019-05-01T15:30:54Z</dcterms:created>
  <dcterms:modified xsi:type="dcterms:W3CDTF">2019-11-13T08:19:19Z</dcterms:modified>
</cp:coreProperties>
</file>