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bon\Google Drive\PhD Files\Manuscripts\Papers\Pathway replacement\Letter format paper\HDR paper shared\eLIFE\Resubmission Nov 2019\"/>
    </mc:Choice>
  </mc:AlternateContent>
  <bookViews>
    <workbookView xWindow="0" yWindow="0" windowWidth="23040" windowHeight="10056" activeTab="1"/>
  </bookViews>
  <sheets>
    <sheet name="Proteins" sheetId="1" r:id="rId1"/>
    <sheet name="IPP DMAPP" sheetId="3" r:id="rId2"/>
    <sheet name="Isoprene" sheetId="5" r:id="rId3"/>
  </sheets>
  <definedNames>
    <definedName name="_xlnm._FilterDatabase" localSheetId="1" hidden="1">'IPP DMAPP'!$A$1:$AC$53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3" l="1"/>
  <c r="AA10" i="3"/>
  <c r="V52" i="3"/>
  <c r="H3" i="3"/>
  <c r="R3" i="3"/>
  <c r="V3" i="3"/>
  <c r="O3" i="3"/>
  <c r="H4" i="3" l="1"/>
  <c r="I4" i="3"/>
  <c r="H5" i="3"/>
  <c r="I5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I3" i="3"/>
  <c r="J3" i="3"/>
  <c r="J49" i="3" l="1"/>
  <c r="J47" i="3"/>
  <c r="J45" i="3"/>
  <c r="J43" i="3"/>
  <c r="J41" i="3"/>
  <c r="J39" i="3"/>
  <c r="J37" i="3"/>
  <c r="J35" i="3"/>
  <c r="J33" i="3"/>
  <c r="J31" i="3"/>
  <c r="J29" i="3"/>
  <c r="J27" i="3"/>
  <c r="J25" i="3"/>
  <c r="J23" i="3"/>
  <c r="J21" i="3"/>
  <c r="J19" i="3"/>
  <c r="J16" i="3"/>
  <c r="J4" i="3"/>
  <c r="J14" i="3"/>
  <c r="J44" i="3"/>
  <c r="J32" i="3"/>
  <c r="J50" i="3"/>
  <c r="J48" i="3"/>
  <c r="J46" i="3"/>
  <c r="J42" i="3"/>
  <c r="J40" i="3"/>
  <c r="L39" i="3" s="1"/>
  <c r="J38" i="3"/>
  <c r="J36" i="3"/>
  <c r="J34" i="3"/>
  <c r="J30" i="3"/>
  <c r="J28" i="3"/>
  <c r="J26" i="3"/>
  <c r="K23" i="3" s="1"/>
  <c r="M23" i="3" s="1"/>
  <c r="J24" i="3"/>
  <c r="J22" i="3"/>
  <c r="J20" i="3"/>
  <c r="J18" i="3"/>
  <c r="L15" i="3" s="1"/>
  <c r="J15" i="3"/>
  <c r="J13" i="3"/>
  <c r="J11" i="3"/>
  <c r="J9" i="3"/>
  <c r="L7" i="3" s="1"/>
  <c r="J7" i="3"/>
  <c r="J5" i="3"/>
  <c r="U3" i="3"/>
  <c r="Y3" i="3" s="1"/>
  <c r="J12" i="3"/>
  <c r="J10" i="3"/>
  <c r="J8" i="3"/>
  <c r="J6" i="3"/>
  <c r="S3" i="3"/>
  <c r="W3" i="3" s="1"/>
  <c r="T3" i="3"/>
  <c r="X3" i="3" s="1"/>
  <c r="R15" i="3"/>
  <c r="V15" i="3" s="1"/>
  <c r="R7" i="3"/>
  <c r="V7" i="3" s="1"/>
  <c r="N3" i="3"/>
  <c r="N50" i="3"/>
  <c r="N49" i="3"/>
  <c r="N48" i="3"/>
  <c r="U47" i="3"/>
  <c r="Y47" i="3" s="1"/>
  <c r="T47" i="3"/>
  <c r="X47" i="3" s="1"/>
  <c r="S47" i="3"/>
  <c r="W47" i="3" s="1"/>
  <c r="R47" i="3"/>
  <c r="V47" i="3" s="1"/>
  <c r="P47" i="3"/>
  <c r="N47" i="3"/>
  <c r="N46" i="3"/>
  <c r="N45" i="3"/>
  <c r="N44" i="3"/>
  <c r="U43" i="3"/>
  <c r="Y43" i="3" s="1"/>
  <c r="T43" i="3"/>
  <c r="X43" i="3" s="1"/>
  <c r="S43" i="3"/>
  <c r="W43" i="3" s="1"/>
  <c r="R43" i="3"/>
  <c r="V43" i="3" s="1"/>
  <c r="N43" i="3"/>
  <c r="N42" i="3"/>
  <c r="N41" i="3"/>
  <c r="N40" i="3"/>
  <c r="U39" i="3"/>
  <c r="Y39" i="3" s="1"/>
  <c r="T39" i="3"/>
  <c r="X39" i="3" s="1"/>
  <c r="S39" i="3"/>
  <c r="W39" i="3" s="1"/>
  <c r="R39" i="3"/>
  <c r="V39" i="3" s="1"/>
  <c r="N39" i="3"/>
  <c r="K39" i="3"/>
  <c r="M39" i="3" s="1"/>
  <c r="N38" i="3"/>
  <c r="N37" i="3"/>
  <c r="N36" i="3"/>
  <c r="U35" i="3"/>
  <c r="Y35" i="3" s="1"/>
  <c r="T35" i="3"/>
  <c r="X35" i="3" s="1"/>
  <c r="S35" i="3"/>
  <c r="W35" i="3" s="1"/>
  <c r="R35" i="3"/>
  <c r="V35" i="3" s="1"/>
  <c r="N35" i="3"/>
  <c r="N34" i="3"/>
  <c r="N33" i="3"/>
  <c r="N32" i="3"/>
  <c r="U31" i="3"/>
  <c r="Y31" i="3" s="1"/>
  <c r="T31" i="3"/>
  <c r="X31" i="3" s="1"/>
  <c r="S31" i="3"/>
  <c r="W31" i="3" s="1"/>
  <c r="R31" i="3"/>
  <c r="V31" i="3" s="1"/>
  <c r="N31" i="3"/>
  <c r="K31" i="3"/>
  <c r="M31" i="3" s="1"/>
  <c r="L31" i="3"/>
  <c r="N30" i="3"/>
  <c r="N29" i="3"/>
  <c r="N28" i="3"/>
  <c r="U27" i="3"/>
  <c r="Y27" i="3" s="1"/>
  <c r="T27" i="3"/>
  <c r="X27" i="3" s="1"/>
  <c r="S27" i="3"/>
  <c r="W27" i="3" s="1"/>
  <c r="R27" i="3"/>
  <c r="V27" i="3" s="1"/>
  <c r="N27" i="3"/>
  <c r="N26" i="3"/>
  <c r="N25" i="3"/>
  <c r="N24" i="3"/>
  <c r="U23" i="3"/>
  <c r="Y23" i="3" s="1"/>
  <c r="T23" i="3"/>
  <c r="X23" i="3" s="1"/>
  <c r="S23" i="3"/>
  <c r="W23" i="3" s="1"/>
  <c r="R23" i="3"/>
  <c r="V23" i="3" s="1"/>
  <c r="N23" i="3"/>
  <c r="L23" i="3"/>
  <c r="N22" i="3"/>
  <c r="N21" i="3"/>
  <c r="N20" i="3"/>
  <c r="U19" i="3"/>
  <c r="Y19" i="3" s="1"/>
  <c r="T19" i="3"/>
  <c r="X19" i="3" s="1"/>
  <c r="S19" i="3"/>
  <c r="W19" i="3" s="1"/>
  <c r="R19" i="3"/>
  <c r="V19" i="3" s="1"/>
  <c r="N19" i="3"/>
  <c r="N18" i="3"/>
  <c r="N16" i="3"/>
  <c r="U15" i="3"/>
  <c r="Y15" i="3" s="1"/>
  <c r="T15" i="3"/>
  <c r="X15" i="3" s="1"/>
  <c r="S15" i="3"/>
  <c r="W15" i="3" s="1"/>
  <c r="N15" i="3"/>
  <c r="O15" i="3" s="1"/>
  <c r="N14" i="3"/>
  <c r="N13" i="3"/>
  <c r="N12" i="3"/>
  <c r="U11" i="3"/>
  <c r="Y11" i="3" s="1"/>
  <c r="T11" i="3"/>
  <c r="X11" i="3" s="1"/>
  <c r="S11" i="3"/>
  <c r="W11" i="3" s="1"/>
  <c r="R11" i="3"/>
  <c r="V11" i="3" s="1"/>
  <c r="N11" i="3"/>
  <c r="P11" i="3" s="1"/>
  <c r="N10" i="3"/>
  <c r="N9" i="3"/>
  <c r="N8" i="3"/>
  <c r="U7" i="3"/>
  <c r="Y7" i="3" s="1"/>
  <c r="T7" i="3"/>
  <c r="X7" i="3" s="1"/>
  <c r="S7" i="3"/>
  <c r="W7" i="3" s="1"/>
  <c r="N7" i="3"/>
  <c r="N6" i="3"/>
  <c r="N5" i="3"/>
  <c r="N4" i="3"/>
  <c r="L27" i="3" l="1"/>
  <c r="L43" i="3"/>
  <c r="P39" i="3"/>
  <c r="K15" i="3"/>
  <c r="M15" i="3" s="1"/>
  <c r="L11" i="3"/>
  <c r="P3" i="3"/>
  <c r="O47" i="3"/>
  <c r="Q47" i="3" s="1"/>
  <c r="P7" i="3"/>
  <c r="O11" i="3"/>
  <c r="Q11" i="3" s="1"/>
  <c r="O39" i="3"/>
  <c r="Q39" i="3" s="1"/>
  <c r="P43" i="3"/>
  <c r="K35" i="3"/>
  <c r="M35" i="3" s="1"/>
  <c r="P19" i="3"/>
  <c r="P23" i="3"/>
  <c r="P27" i="3"/>
  <c r="P31" i="3"/>
  <c r="X52" i="3"/>
  <c r="X53" i="3"/>
  <c r="K7" i="3"/>
  <c r="M7" i="3" s="1"/>
  <c r="L3" i="3"/>
  <c r="K47" i="3"/>
  <c r="M47" i="3" s="1"/>
  <c r="P15" i="3"/>
  <c r="O23" i="3"/>
  <c r="Q23" i="3" s="1"/>
  <c r="O31" i="3"/>
  <c r="Q31" i="3" s="1"/>
  <c r="P35" i="3"/>
  <c r="V53" i="3"/>
  <c r="K11" i="3"/>
  <c r="M11" i="3" s="1"/>
  <c r="L19" i="3"/>
  <c r="K27" i="3"/>
  <c r="L47" i="3"/>
  <c r="K19" i="3"/>
  <c r="M19" i="3" s="1"/>
  <c r="L35" i="3"/>
  <c r="M27" i="3"/>
  <c r="K3" i="3"/>
  <c r="M3" i="3" s="1"/>
  <c r="Q3" i="3"/>
  <c r="K43" i="3"/>
  <c r="M43" i="3" s="1"/>
  <c r="O43" i="3"/>
  <c r="Q43" i="3" s="1"/>
  <c r="O7" i="3"/>
  <c r="Q7" i="3" s="1"/>
  <c r="Q15" i="3"/>
  <c r="O19" i="3"/>
  <c r="Q19" i="3" s="1"/>
  <c r="O27" i="3"/>
  <c r="Q27" i="3" s="1"/>
  <c r="O35" i="3"/>
  <c r="Q35" i="3" s="1"/>
</calcChain>
</file>

<file path=xl/sharedStrings.xml><?xml version="1.0" encoding="utf-8"?>
<sst xmlns="http://schemas.openxmlformats.org/spreadsheetml/2006/main" count="348" uniqueCount="213">
  <si>
    <t>Sample #</t>
  </si>
  <si>
    <t>F11</t>
  </si>
  <si>
    <t>F12</t>
  </si>
  <si>
    <t>F35</t>
  </si>
  <si>
    <t>F36</t>
  </si>
  <si>
    <t>F24</t>
  </si>
  <si>
    <t>F41</t>
  </si>
  <si>
    <t>F42</t>
  </si>
  <si>
    <t>F3</t>
  </si>
  <si>
    <t>F4</t>
  </si>
  <si>
    <t>F20</t>
  </si>
  <si>
    <t>F1</t>
  </si>
  <si>
    <t>F17</t>
  </si>
  <si>
    <t>F18</t>
  </si>
  <si>
    <t>F8</t>
  </si>
  <si>
    <t>F33</t>
  </si>
  <si>
    <t>F34</t>
  </si>
  <si>
    <t>F9</t>
  </si>
  <si>
    <t>F10</t>
  </si>
  <si>
    <t>F25</t>
  </si>
  <si>
    <t>F26</t>
  </si>
  <si>
    <t>F14</t>
  </si>
  <si>
    <t>F37</t>
  </si>
  <si>
    <t>F38</t>
  </si>
  <si>
    <t>F15</t>
  </si>
  <si>
    <t>F16</t>
  </si>
  <si>
    <t>F39</t>
  </si>
  <si>
    <t>F40</t>
  </si>
  <si>
    <t>F29</t>
  </si>
  <si>
    <t>F30</t>
  </si>
  <si>
    <t>F45</t>
  </si>
  <si>
    <t>F46</t>
  </si>
  <si>
    <t>F27</t>
  </si>
  <si>
    <t>F28</t>
  </si>
  <si>
    <t>F43</t>
  </si>
  <si>
    <t>F6</t>
  </si>
  <si>
    <t>F21</t>
  </si>
  <si>
    <t>F22</t>
  </si>
  <si>
    <t>F31</t>
  </si>
  <si>
    <t>F32</t>
  </si>
  <si>
    <t>F48</t>
  </si>
  <si>
    <t>Accession</t>
  </si>
  <si>
    <t>Protein name</t>
  </si>
  <si>
    <t>Description</t>
  </si>
  <si>
    <t># Peptides</t>
  </si>
  <si>
    <t>Sample ID</t>
  </si>
  <si>
    <t>Ara_44_15</t>
  </si>
  <si>
    <t>Ara_44_18</t>
  </si>
  <si>
    <t>Ara_45_18</t>
  </si>
  <si>
    <t>Ecoli_40_14</t>
  </si>
  <si>
    <t>Ecoli_41_14</t>
  </si>
  <si>
    <t>Ecoli_42_15</t>
  </si>
  <si>
    <t>empty_37_14</t>
  </si>
  <si>
    <t>empty_38_15</t>
  </si>
  <si>
    <t>empty_39_15</t>
  </si>
  <si>
    <t>Cocoa_50_14</t>
  </si>
  <si>
    <t>Cocoa_50_18</t>
  </si>
  <si>
    <t>Cocoa_51_18</t>
  </si>
  <si>
    <t>Grandis_55_14</t>
  </si>
  <si>
    <t>Grandis_56_14</t>
  </si>
  <si>
    <t>Grandis_56_15</t>
  </si>
  <si>
    <t>Grandis_57_15</t>
  </si>
  <si>
    <t>Synecho_68_14</t>
  </si>
  <si>
    <t>Synecho_68_18</t>
  </si>
  <si>
    <t>Synecho_69_18</t>
  </si>
  <si>
    <t>Egui_76_14</t>
  </si>
  <si>
    <t>Egui_77_14</t>
  </si>
  <si>
    <t>Egui_77_18</t>
  </si>
  <si>
    <t>Egui_78_18</t>
  </si>
  <si>
    <t>Prunus_52_15</t>
  </si>
  <si>
    <t>Prunus_53_15</t>
  </si>
  <si>
    <t>Prunus_53_18</t>
  </si>
  <si>
    <t>Prunus_54_18</t>
  </si>
  <si>
    <t>SitchDM_A_15</t>
  </si>
  <si>
    <t>SitchDM_B_15</t>
  </si>
  <si>
    <t>SitchDM_C_18</t>
  </si>
  <si>
    <t>Poplar_47_14</t>
  </si>
  <si>
    <t>Poplar_47_15</t>
  </si>
  <si>
    <t>Poplar_48_15</t>
  </si>
  <si>
    <t>Rici_61_15</t>
  </si>
  <si>
    <t>Rici_62_15</t>
  </si>
  <si>
    <t>Rici_63_18</t>
  </si>
  <si>
    <t>C0PQ69</t>
  </si>
  <si>
    <t>Ps_HDR2</t>
  </si>
  <si>
    <t>Uncharacterized protein OS=Picea sitchensis OX=3332 PE=2 SV=1</t>
  </si>
  <si>
    <t>Eguineensis</t>
  </si>
  <si>
    <t>E. guineensis</t>
  </si>
  <si>
    <t>Eguineensis_EUCGR Uncharacterized protein OS=Eucalyptus grandis OX=71139 GN=EUGRSUZ_I01241 PE=3 SV=1</t>
  </si>
  <si>
    <t>A0A059AMV0</t>
  </si>
  <si>
    <t>E. grandis</t>
  </si>
  <si>
    <t>Uncharacterized protein OS=Eucalyptus grandis OX=71139 GN=EUGRSUZ_I01241 PE=3 SV=1</t>
  </si>
  <si>
    <t>M5VJ05</t>
  </si>
  <si>
    <t>P. persica</t>
  </si>
  <si>
    <t>Uncharacterized protein OS=Prunus persica OX=3760 GN=PRUPE_8G105800 PE=3 SV=1</t>
  </si>
  <si>
    <t>A0A061E8E2</t>
  </si>
  <si>
    <t>T. cacao</t>
  </si>
  <si>
    <t>4-hydroxy-3-methylbut-2-enyl diphosphate reductase isoform 1 OS=Theobroma cacao OX=3641 GN=TCM_007277 PE=3 SV=1</t>
  </si>
  <si>
    <t>C0PR44</t>
  </si>
  <si>
    <t>Ps_HDR1</t>
  </si>
  <si>
    <t>B1XPG7</t>
  </si>
  <si>
    <t>Synechococcus</t>
  </si>
  <si>
    <t>4-hydroxy-3-methylbut-2-enyl diphosphate reductase OS=Synechococcus sp. (strain ATCC 27264 / PCC 7002 / PR-6) OX=32049 GN=ispH PE=3 SV=1</t>
  </si>
  <si>
    <t>B3GEM6</t>
  </si>
  <si>
    <t>P. trichocarpa</t>
  </si>
  <si>
    <t>Putative chloroplast 4-hydroxy-3-methylbut-2-en-1-yl diphosphate reductase (Fragment) OS=Populus trichocarpa OX=3694 GN=HDR PE=2 SV=1</t>
  </si>
  <si>
    <t/>
  </si>
  <si>
    <t>B9RZD3</t>
  </si>
  <si>
    <t>R. communis</t>
  </si>
  <si>
    <t>4-hydroxy-3-methylbut-2-enyl diphosphate reductase, putative OS=Ricinus communis OX=3988 GN=RCOM_0938310 PE=3 SV=1</t>
  </si>
  <si>
    <t>E0IYZ8</t>
  </si>
  <si>
    <t>E. coli ispH</t>
  </si>
  <si>
    <t>4-hydroxy-3-methylbut-2-enyl diphosphate reductase OS=Escherichia coli (strain ATCC 9637 / CCM 2024 / DSM 1116 / NCIMB 8666 / NRRL B-766 / W) OX=566546 GN=ispH PE=3 SV=1</t>
  </si>
  <si>
    <t>Q94B35</t>
  </si>
  <si>
    <t>A. thaliana</t>
  </si>
  <si>
    <t>4-hydroxy-3-methylbut-2-enyl diphosphate reductase, chloroplastic OS=Arabidopsis thaliana OX=3702 GN=ISPH PE=1 SV=1</t>
  </si>
  <si>
    <t>E0IWC4</t>
  </si>
  <si>
    <t>E. coli idi</t>
  </si>
  <si>
    <t>Isopentenyl-diphosphate Delta-isomerase OS=Escherichia coli (strain ATCC 9637 / CCM 2024 / DSM 1116 / NCIMB 8666 / NRRL B-766 / W) OX=566546 GN=idi PE=3 SV=1</t>
  </si>
  <si>
    <t>O81659</t>
  </si>
  <si>
    <t>pLYC idi</t>
  </si>
  <si>
    <t>O81659_HAELA Isopentenyl pyrophosphate:dimethylallyl pyrophosphate isomerase OS=Haematococcus lacustris OX=44745 GN=ipiHp1 PE=2 SV=1</t>
  </si>
  <si>
    <t>crtB</t>
  </si>
  <si>
    <t>pLYC CrtB</t>
  </si>
  <si>
    <t>crtB_crtB Uncharacterized protein OS=Eucalyptus grandis OX=71139 GN=EUGRSUZ_I01241 PE=3 SV=1</t>
  </si>
  <si>
    <t>CrtI</t>
  </si>
  <si>
    <t>pLYC CrtI</t>
  </si>
  <si>
    <t>CrtI_CrtI Uncharacterized protein OS=Eucalyptus grandis OX=71139 GN=EUGRSUZ_I01241 PE=3 SV=1</t>
  </si>
  <si>
    <t>crtE</t>
  </si>
  <si>
    <t>pLYC CrtE</t>
  </si>
  <si>
    <t>crtE_crtE Uncharacterized protein OS=Eucalyptus grandis OX=71139 GN=EUGRSUZ_I01241 PE=3 SV=1</t>
  </si>
  <si>
    <t xml:space="preserve">Overexpression strains </t>
  </si>
  <si>
    <t>Strain name</t>
  </si>
  <si>
    <t>SitchDM</t>
  </si>
  <si>
    <t>Egui</t>
  </si>
  <si>
    <t>Grandis</t>
  </si>
  <si>
    <t>Prunus</t>
  </si>
  <si>
    <t>Cacoa</t>
  </si>
  <si>
    <t>Synecho</t>
  </si>
  <si>
    <t>Poplar</t>
  </si>
  <si>
    <t>Rici</t>
  </si>
  <si>
    <t>E. coli</t>
  </si>
  <si>
    <t>Ara</t>
  </si>
  <si>
    <t>empty control</t>
  </si>
  <si>
    <t>empty</t>
  </si>
  <si>
    <t>HDR Protein name</t>
  </si>
  <si>
    <t>(-)</t>
  </si>
  <si>
    <t>AVG</t>
  </si>
  <si>
    <t>SD</t>
  </si>
  <si>
    <t>DMAPP</t>
  </si>
  <si>
    <t>IPP</t>
  </si>
  <si>
    <t>Ratio</t>
  </si>
  <si>
    <t>Sum</t>
  </si>
  <si>
    <t>Strain</t>
  </si>
  <si>
    <t>Date</t>
  </si>
  <si>
    <t>DMAPP Conc. (uM)</t>
  </si>
  <si>
    <t>IPP Conc. (uM)</t>
  </si>
  <si>
    <t>Ratio DMAPP/IPP</t>
  </si>
  <si>
    <t>Average</t>
  </si>
  <si>
    <t>RSD%</t>
  </si>
  <si>
    <t>SUM (IPP+DMAPP)</t>
  </si>
  <si>
    <t>DMAPP (uM)</t>
  </si>
  <si>
    <t>IPP (uM)</t>
  </si>
  <si>
    <t>SitchIP58_14</t>
  </si>
  <si>
    <t>Sitch IPP</t>
  </si>
  <si>
    <t>SitchIP59_14</t>
  </si>
  <si>
    <t>SitchIP59_18</t>
  </si>
  <si>
    <t>SitchIP60_18</t>
  </si>
  <si>
    <t>E.coli</t>
  </si>
  <si>
    <t>Ecoli_41_15</t>
  </si>
  <si>
    <t>Ara_43_15</t>
  </si>
  <si>
    <t>Arabidopsi</t>
  </si>
  <si>
    <t>empty_38_14</t>
  </si>
  <si>
    <t>Cocoa_49_14</t>
  </si>
  <si>
    <t>Cocoa</t>
  </si>
  <si>
    <t>E.grandis</t>
  </si>
  <si>
    <t>Synecho_67_14</t>
  </si>
  <si>
    <t>E. guin</t>
  </si>
  <si>
    <t>SitchDA_15</t>
  </si>
  <si>
    <t>Sitch DMAPP</t>
  </si>
  <si>
    <t>A</t>
  </si>
  <si>
    <t>SitchDB_15</t>
  </si>
  <si>
    <t>B</t>
  </si>
  <si>
    <t>SitchDC_18</t>
  </si>
  <si>
    <t>C</t>
  </si>
  <si>
    <t>SitchDD_18</t>
  </si>
  <si>
    <t>D</t>
  </si>
  <si>
    <t>Poplar_46_14</t>
  </si>
  <si>
    <t>Ricinus</t>
  </si>
  <si>
    <t>Rici_62_18</t>
  </si>
  <si>
    <t>SitchIP</t>
  </si>
  <si>
    <t>Isoprene (uM)</t>
  </si>
  <si>
    <t>A. thal</t>
  </si>
  <si>
    <t>E. grand</t>
  </si>
  <si>
    <t>Syn 7002</t>
  </si>
  <si>
    <t>E. gui 1</t>
  </si>
  <si>
    <t>P. pers</t>
  </si>
  <si>
    <t>P. tricho</t>
  </si>
  <si>
    <t>R. comm</t>
  </si>
  <si>
    <t>HDR counts</t>
  </si>
  <si>
    <t>Normalized by dilution factor</t>
  </si>
  <si>
    <t>ul</t>
  </si>
  <si>
    <t>ml*OD</t>
  </si>
  <si>
    <t>ul cell volume per ml per OD</t>
  </si>
  <si>
    <t>ul cell volume per 5ml*OD</t>
  </si>
  <si>
    <t>dilution factor in sample</t>
  </si>
  <si>
    <t>Actual cellular concentration (uM)</t>
  </si>
  <si>
    <t xml:space="preserve">DMAPP </t>
  </si>
  <si>
    <t>min</t>
  </si>
  <si>
    <t>max</t>
  </si>
  <si>
    <t>According to Volkmer et al 2011:</t>
  </si>
  <si>
    <t>sample volume</t>
  </si>
  <si>
    <t>cells sampled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</si>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</sst>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"/>
    <numFmt numFmtId="172" formatCode="0E+00"/>
  </numFmts>
  <fonts count="1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 applyNumberFormat="0" applyFont="0" applyFill="0"/>
    <xf numFmtId="0" fontId="2" fillId="0" borderId="0"/>
  </cellStyleXfs>
  <cellXfs count="12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4" fillId="3" borderId="0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2" borderId="0" xfId="0" applyFill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9" xfId="0" applyFont="1" applyFill="1" applyBorder="1"/>
    <xf numFmtId="0" fontId="5" fillId="2" borderId="12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5" fillId="2" borderId="15" xfId="0" applyFont="1" applyFill="1" applyBorder="1"/>
    <xf numFmtId="0" fontId="5" fillId="4" borderId="13" xfId="0" applyFont="1" applyFill="1" applyBorder="1"/>
    <xf numFmtId="0" fontId="5" fillId="4" borderId="14" xfId="0" applyFont="1" applyFill="1" applyBorder="1"/>
    <xf numFmtId="0" fontId="5" fillId="4" borderId="16" xfId="0" applyFont="1" applyFill="1" applyBorder="1"/>
    <xf numFmtId="0" fontId="5" fillId="4" borderId="17" xfId="0" applyFont="1" applyFill="1" applyBorder="1"/>
    <xf numFmtId="0" fontId="5" fillId="4" borderId="15" xfId="0" applyFont="1" applyFill="1" applyBorder="1"/>
    <xf numFmtId="0" fontId="5" fillId="2" borderId="18" xfId="0" applyFont="1" applyFill="1" applyBorder="1"/>
    <xf numFmtId="0" fontId="0" fillId="2" borderId="19" xfId="0" applyFill="1" applyBorder="1"/>
    <xf numFmtId="0" fontId="4" fillId="2" borderId="20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5" xfId="0" applyFill="1" applyBorder="1"/>
    <xf numFmtId="0" fontId="0" fillId="2" borderId="26" xfId="0" applyFill="1" applyBorder="1"/>
    <xf numFmtId="0" fontId="4" fillId="2" borderId="27" xfId="0" applyFont="1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2" borderId="18" xfId="0" applyFill="1" applyBorder="1"/>
    <xf numFmtId="0" fontId="5" fillId="2" borderId="27" xfId="0" applyFont="1" applyFill="1" applyBorder="1"/>
    <xf numFmtId="0" fontId="6" fillId="0" borderId="0" xfId="0" applyFont="1" applyAlignment="1">
      <alignment horizontal="left"/>
    </xf>
    <xf numFmtId="0" fontId="2" fillId="0" borderId="0" xfId="1"/>
    <xf numFmtId="0" fontId="2" fillId="0" borderId="38" xfId="1" applyBorder="1"/>
    <xf numFmtId="0" fontId="3" fillId="0" borderId="27" xfId="1" applyFont="1" applyBorder="1"/>
    <xf numFmtId="0" fontId="3" fillId="0" borderId="27" xfId="1" applyFont="1" applyBorder="1" applyAlignment="1">
      <alignment horizontal="center"/>
    </xf>
    <xf numFmtId="0" fontId="3" fillId="0" borderId="28" xfId="1" applyFont="1" applyBorder="1"/>
    <xf numFmtId="0" fontId="2" fillId="5" borderId="27" xfId="1" applyFill="1" applyBorder="1"/>
    <xf numFmtId="0" fontId="2" fillId="5" borderId="27" xfId="1" applyFont="1" applyFill="1" applyBorder="1" applyAlignment="1">
      <alignment horizontal="center" vertical="center"/>
    </xf>
    <xf numFmtId="0" fontId="3" fillId="5" borderId="27" xfId="1" applyFont="1" applyFill="1" applyBorder="1" applyAlignment="1">
      <alignment horizontal="center"/>
    </xf>
    <xf numFmtId="16" fontId="2" fillId="5" borderId="27" xfId="1" applyNumberFormat="1" applyFill="1" applyBorder="1"/>
    <xf numFmtId="0" fontId="2" fillId="5" borderId="0" xfId="1" applyFill="1"/>
    <xf numFmtId="164" fontId="2" fillId="5" borderId="0" xfId="1" applyNumberFormat="1" applyFill="1" applyAlignment="1">
      <alignment horizontal="center"/>
    </xf>
    <xf numFmtId="164" fontId="2" fillId="0" borderId="38" xfId="1" applyNumberFormat="1" applyBorder="1" applyAlignment="1">
      <alignment horizontal="center"/>
    </xf>
    <xf numFmtId="164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0" fontId="2" fillId="5" borderId="27" xfId="1" applyFill="1" applyBorder="1" applyAlignment="1">
      <alignment horizontal="center"/>
    </xf>
    <xf numFmtId="0" fontId="2" fillId="0" borderId="27" xfId="1" applyBorder="1"/>
    <xf numFmtId="0" fontId="2" fillId="0" borderId="27" xfId="1" applyBorder="1" applyAlignment="1">
      <alignment horizontal="center" vertical="center"/>
    </xf>
    <xf numFmtId="16" fontId="2" fillId="0" borderId="27" xfId="1" applyNumberFormat="1" applyBorder="1"/>
    <xf numFmtId="0" fontId="7" fillId="0" borderId="27" xfId="1" applyFont="1" applyBorder="1"/>
    <xf numFmtId="0" fontId="7" fillId="0" borderId="27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/>
    </xf>
    <xf numFmtId="16" fontId="7" fillId="0" borderId="27" xfId="1" applyNumberFormat="1" applyFont="1" applyBorder="1"/>
    <xf numFmtId="0" fontId="7" fillId="0" borderId="0" xfId="1" applyFont="1"/>
    <xf numFmtId="164" fontId="7" fillId="0" borderId="0" xfId="1" applyNumberFormat="1" applyFont="1" applyAlignment="1">
      <alignment horizontal="center"/>
    </xf>
    <xf numFmtId="0" fontId="9" fillId="0" borderId="27" xfId="1" applyFont="1" applyBorder="1"/>
    <xf numFmtId="0" fontId="9" fillId="0" borderId="27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/>
    </xf>
    <xf numFmtId="16" fontId="9" fillId="0" borderId="27" xfId="1" applyNumberFormat="1" applyFont="1" applyBorder="1"/>
    <xf numFmtId="0" fontId="9" fillId="0" borderId="0" xfId="1" applyFont="1"/>
    <xf numFmtId="0" fontId="2" fillId="5" borderId="27" xfId="1" applyFont="1" applyFill="1" applyBorder="1"/>
    <xf numFmtId="16" fontId="2" fillId="5" borderId="27" xfId="1" applyNumberFormat="1" applyFont="1" applyFill="1" applyBorder="1"/>
    <xf numFmtId="0" fontId="2" fillId="5" borderId="0" xfId="1" applyFont="1" applyFill="1"/>
    <xf numFmtId="0" fontId="3" fillId="0" borderId="28" xfId="1" applyFont="1" applyBorder="1" applyAlignment="1">
      <alignment horizontal="center"/>
    </xf>
    <xf numFmtId="0" fontId="2" fillId="0" borderId="0" xfId="1" applyBorder="1"/>
    <xf numFmtId="164" fontId="2" fillId="0" borderId="38" xfId="1" applyNumberFormat="1" applyBorder="1"/>
    <xf numFmtId="11" fontId="0" fillId="0" borderId="0" xfId="0" applyNumberFormat="1"/>
    <xf numFmtId="0" fontId="11" fillId="0" borderId="0" xfId="0" applyFont="1"/>
    <xf numFmtId="11" fontId="11" fillId="0" borderId="0" xfId="0" applyNumberFormat="1" applyFont="1"/>
    <xf numFmtId="2" fontId="0" fillId="0" borderId="0" xfId="0" applyNumberFormat="1"/>
    <xf numFmtId="0" fontId="5" fillId="0" borderId="0" xfId="0" applyFont="1"/>
    <xf numFmtId="0" fontId="1" fillId="0" borderId="0" xfId="1" applyFont="1"/>
    <xf numFmtId="164" fontId="2" fillId="0" borderId="39" xfId="1" applyNumberFormat="1" applyBorder="1" applyAlignment="1">
      <alignment horizontal="center"/>
    </xf>
    <xf numFmtId="0" fontId="2" fillId="0" borderId="39" xfId="1" applyBorder="1"/>
    <xf numFmtId="166" fontId="2" fillId="0" borderId="0" xfId="1" applyNumberFormat="1"/>
    <xf numFmtId="2" fontId="2" fillId="0" borderId="0" xfId="1" applyNumberFormat="1"/>
    <xf numFmtId="0" fontId="3" fillId="0" borderId="29" xfId="1" applyFont="1" applyBorder="1"/>
    <xf numFmtId="0" fontId="4" fillId="2" borderId="0" xfId="0" applyFont="1" applyFill="1" applyAlignment="1">
      <alignment horizontal="center"/>
    </xf>
    <xf numFmtId="0" fontId="1" fillId="0" borderId="38" xfId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21" xfId="1" applyBorder="1" applyAlignment="1">
      <alignment horizontal="center"/>
    </xf>
    <xf numFmtId="0" fontId="2" fillId="0" borderId="22" xfId="1" applyBorder="1" applyAlignment="1">
      <alignment horizontal="center"/>
    </xf>
    <xf numFmtId="0" fontId="2" fillId="0" borderId="24" xfId="1" applyBorder="1" applyAlignment="1">
      <alignment horizontal="center"/>
    </xf>
    <xf numFmtId="0" fontId="1" fillId="0" borderId="22" xfId="1" applyFont="1" applyBorder="1" applyAlignment="1">
      <alignment horizontal="center"/>
    </xf>
    <xf numFmtId="164" fontId="0" fillId="0" borderId="0" xfId="0" applyNumberFormat="1"/>
    <xf numFmtId="172" fontId="0" fillId="4" borderId="19" xfId="0" applyNumberFormat="1" applyFill="1" applyBorder="1"/>
    <xf numFmtId="172" fontId="0" fillId="4" borderId="20" xfId="0" applyNumberFormat="1" applyFill="1" applyBorder="1"/>
    <xf numFmtId="172" fontId="0" fillId="4" borderId="23" xfId="0" applyNumberFormat="1" applyFill="1" applyBorder="1"/>
    <xf numFmtId="172" fontId="0" fillId="2" borderId="19" xfId="0" applyNumberFormat="1" applyFill="1" applyBorder="1"/>
    <xf numFmtId="172" fontId="0" fillId="2" borderId="20" xfId="0" applyNumberFormat="1" applyFill="1" applyBorder="1"/>
    <xf numFmtId="172" fontId="0" fillId="2" borderId="23" xfId="0" applyNumberFormat="1" applyFill="1" applyBorder="1"/>
    <xf numFmtId="172" fontId="0" fillId="4" borderId="21" xfId="0" applyNumberFormat="1" applyFill="1" applyBorder="1"/>
    <xf numFmtId="172" fontId="0" fillId="4" borderId="24" xfId="0" applyNumberFormat="1" applyFill="1" applyBorder="1"/>
    <xf numFmtId="172" fontId="0" fillId="4" borderId="26" xfId="0" applyNumberFormat="1" applyFill="1" applyBorder="1"/>
    <xf numFmtId="172" fontId="0" fillId="4" borderId="27" xfId="0" applyNumberFormat="1" applyFill="1" applyBorder="1"/>
    <xf numFmtId="172" fontId="0" fillId="4" borderId="30" xfId="0" applyNumberFormat="1" applyFill="1" applyBorder="1"/>
    <xf numFmtId="172" fontId="0" fillId="2" borderId="26" xfId="0" applyNumberFormat="1" applyFill="1" applyBorder="1"/>
    <xf numFmtId="172" fontId="0" fillId="2" borderId="27" xfId="0" applyNumberFormat="1" applyFill="1" applyBorder="1"/>
    <xf numFmtId="172" fontId="0" fillId="2" borderId="30" xfId="0" applyNumberFormat="1" applyFill="1" applyBorder="1"/>
    <xf numFmtId="172" fontId="0" fillId="4" borderId="28" xfId="0" applyNumberFormat="1" applyFill="1" applyBorder="1"/>
    <xf numFmtId="172" fontId="0" fillId="4" borderId="31" xfId="0" applyNumberFormat="1" applyFill="1" applyBorder="1"/>
    <xf numFmtId="172" fontId="0" fillId="4" borderId="32" xfId="0" applyNumberFormat="1" applyFill="1" applyBorder="1"/>
    <xf numFmtId="172" fontId="0" fillId="4" borderId="33" xfId="0" applyNumberFormat="1" applyFill="1" applyBorder="1"/>
    <xf numFmtId="172" fontId="0" fillId="4" borderId="36" xfId="0" applyNumberFormat="1" applyFill="1" applyBorder="1"/>
    <xf numFmtId="172" fontId="0" fillId="2" borderId="32" xfId="0" applyNumberFormat="1" applyFill="1" applyBorder="1"/>
    <xf numFmtId="172" fontId="0" fillId="2" borderId="33" xfId="0" applyNumberFormat="1" applyFill="1" applyBorder="1"/>
    <xf numFmtId="172" fontId="0" fillId="2" borderId="36" xfId="0" applyNumberFormat="1" applyFill="1" applyBorder="1"/>
    <xf numFmtId="172" fontId="0" fillId="4" borderId="34" xfId="0" applyNumberFormat="1" applyFill="1" applyBorder="1"/>
    <xf numFmtId="172" fontId="0" fillId="4" borderId="37" xfId="0" applyNumberForma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4"/>
  <sheetViews>
    <sheetView zoomScale="55" zoomScaleNormal="5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38" sqref="G38"/>
    </sheetView>
  </sheetViews>
  <sheetFormatPr defaultColWidth="8.88671875" defaultRowHeight="14.4" x14ac:dyDescent="0.3"/>
  <cols>
    <col min="1" max="1" width="17.88671875" style="13" customWidth="1"/>
    <col min="2" max="2" width="13.6640625" style="13" bestFit="1" customWidth="1"/>
    <col min="3" max="3" width="36.44140625" style="13" customWidth="1"/>
    <col min="4" max="5" width="10.109375" style="13" customWidth="1"/>
    <col min="6" max="9" width="9.77734375" style="13" customWidth="1"/>
    <col min="10" max="16384" width="8.88671875" style="13"/>
  </cols>
  <sheetData>
    <row r="1" spans="1:53" ht="15" thickBot="1" x14ac:dyDescent="0.35">
      <c r="A1" s="1"/>
      <c r="B1" s="1"/>
      <c r="C1" s="1"/>
      <c r="D1" s="2"/>
      <c r="E1" s="3" t="s">
        <v>0</v>
      </c>
      <c r="F1" s="4" t="s">
        <v>1</v>
      </c>
      <c r="G1" s="5" t="s">
        <v>2</v>
      </c>
      <c r="H1" s="5" t="s">
        <v>3</v>
      </c>
      <c r="I1" s="6" t="s">
        <v>4</v>
      </c>
      <c r="J1" s="7" t="s">
        <v>5</v>
      </c>
      <c r="K1" s="8" t="s">
        <v>6</v>
      </c>
      <c r="L1" s="8" t="s">
        <v>7</v>
      </c>
      <c r="M1" s="9"/>
      <c r="N1" s="7" t="s">
        <v>8</v>
      </c>
      <c r="O1" s="8" t="s">
        <v>9</v>
      </c>
      <c r="P1" s="8" t="s">
        <v>10</v>
      </c>
      <c r="Q1" s="10"/>
      <c r="R1" s="7" t="s">
        <v>11</v>
      </c>
      <c r="S1" s="8" t="s">
        <v>12</v>
      </c>
      <c r="T1" s="8" t="s">
        <v>13</v>
      </c>
      <c r="U1" s="9"/>
      <c r="V1" s="11" t="s">
        <v>14</v>
      </c>
      <c r="W1" s="8" t="s">
        <v>15</v>
      </c>
      <c r="X1" s="8" t="s">
        <v>16</v>
      </c>
      <c r="Y1" s="9"/>
      <c r="Z1" s="7" t="s">
        <v>17</v>
      </c>
      <c r="AA1" s="8" t="s">
        <v>18</v>
      </c>
      <c r="AB1" s="8" t="s">
        <v>19</v>
      </c>
      <c r="AC1" s="9" t="s">
        <v>20</v>
      </c>
      <c r="AD1" s="7" t="s">
        <v>21</v>
      </c>
      <c r="AE1" s="8" t="s">
        <v>22</v>
      </c>
      <c r="AF1" s="8" t="s">
        <v>23</v>
      </c>
      <c r="AG1" s="9"/>
      <c r="AH1" s="7" t="s">
        <v>24</v>
      </c>
      <c r="AI1" s="8" t="s">
        <v>25</v>
      </c>
      <c r="AJ1" s="8" t="s">
        <v>26</v>
      </c>
      <c r="AK1" s="9" t="s">
        <v>27</v>
      </c>
      <c r="AL1" s="7" t="s">
        <v>28</v>
      </c>
      <c r="AM1" s="8" t="s">
        <v>29</v>
      </c>
      <c r="AN1" s="8" t="s">
        <v>30</v>
      </c>
      <c r="AO1" s="10" t="s">
        <v>31</v>
      </c>
      <c r="AP1" s="7" t="s">
        <v>32</v>
      </c>
      <c r="AQ1" s="8" t="s">
        <v>33</v>
      </c>
      <c r="AR1" s="8" t="s">
        <v>34</v>
      </c>
      <c r="AS1" s="9"/>
      <c r="AT1" s="11" t="s">
        <v>35</v>
      </c>
      <c r="AU1" s="8" t="s">
        <v>36</v>
      </c>
      <c r="AV1" s="8" t="s">
        <v>37</v>
      </c>
      <c r="AW1" s="9"/>
      <c r="AX1" s="7" t="s">
        <v>38</v>
      </c>
      <c r="AY1" s="8" t="s">
        <v>39</v>
      </c>
      <c r="AZ1" s="8" t="s">
        <v>40</v>
      </c>
      <c r="BA1" s="12"/>
    </row>
    <row r="2" spans="1:53" ht="15" thickBot="1" x14ac:dyDescent="0.35">
      <c r="A2" s="14" t="s">
        <v>41</v>
      </c>
      <c r="B2" s="15" t="s">
        <v>42</v>
      </c>
      <c r="C2" s="15" t="s">
        <v>43</v>
      </c>
      <c r="D2" s="16" t="s">
        <v>44</v>
      </c>
      <c r="E2" s="17" t="s">
        <v>45</v>
      </c>
      <c r="F2" s="18" t="s">
        <v>162</v>
      </c>
      <c r="G2" s="19" t="s">
        <v>164</v>
      </c>
      <c r="H2" s="19" t="s">
        <v>165</v>
      </c>
      <c r="I2" s="20" t="s">
        <v>166</v>
      </c>
      <c r="J2" s="21" t="s">
        <v>46</v>
      </c>
      <c r="K2" s="22" t="s">
        <v>47</v>
      </c>
      <c r="L2" s="22" t="s">
        <v>48</v>
      </c>
      <c r="M2" s="23"/>
      <c r="N2" s="24" t="s">
        <v>49</v>
      </c>
      <c r="O2" s="25" t="s">
        <v>50</v>
      </c>
      <c r="P2" s="25" t="s">
        <v>51</v>
      </c>
      <c r="Q2" s="26"/>
      <c r="R2" s="21" t="s">
        <v>52</v>
      </c>
      <c r="S2" s="22" t="s">
        <v>53</v>
      </c>
      <c r="T2" s="22" t="s">
        <v>54</v>
      </c>
      <c r="U2" s="23"/>
      <c r="V2" s="27" t="s">
        <v>55</v>
      </c>
      <c r="W2" s="25" t="s">
        <v>56</v>
      </c>
      <c r="X2" s="25" t="s">
        <v>57</v>
      </c>
      <c r="Y2" s="28"/>
      <c r="Z2" s="21" t="s">
        <v>58</v>
      </c>
      <c r="AA2" s="22" t="s">
        <v>59</v>
      </c>
      <c r="AB2" s="22" t="s">
        <v>60</v>
      </c>
      <c r="AC2" s="23" t="s">
        <v>61</v>
      </c>
      <c r="AD2" s="24" t="s">
        <v>62</v>
      </c>
      <c r="AE2" s="25" t="s">
        <v>63</v>
      </c>
      <c r="AF2" s="25" t="s">
        <v>64</v>
      </c>
      <c r="AG2" s="28"/>
      <c r="AH2" s="21" t="s">
        <v>65</v>
      </c>
      <c r="AI2" s="22" t="s">
        <v>66</v>
      </c>
      <c r="AJ2" s="22" t="s">
        <v>67</v>
      </c>
      <c r="AK2" s="23" t="s">
        <v>68</v>
      </c>
      <c r="AL2" s="24" t="s">
        <v>69</v>
      </c>
      <c r="AM2" s="25" t="s">
        <v>70</v>
      </c>
      <c r="AN2" s="25" t="s">
        <v>71</v>
      </c>
      <c r="AO2" s="26" t="s">
        <v>72</v>
      </c>
      <c r="AP2" s="21" t="s">
        <v>73</v>
      </c>
      <c r="AQ2" s="22" t="s">
        <v>74</v>
      </c>
      <c r="AR2" s="22" t="s">
        <v>75</v>
      </c>
      <c r="AS2" s="23"/>
      <c r="AT2" s="27" t="s">
        <v>76</v>
      </c>
      <c r="AU2" s="25" t="s">
        <v>77</v>
      </c>
      <c r="AV2" s="25" t="s">
        <v>78</v>
      </c>
      <c r="AW2" s="28"/>
      <c r="AX2" s="21" t="s">
        <v>79</v>
      </c>
      <c r="AY2" s="22" t="s">
        <v>80</v>
      </c>
      <c r="AZ2" s="22" t="s">
        <v>81</v>
      </c>
      <c r="BA2" s="29"/>
    </row>
    <row r="3" spans="1:53" x14ac:dyDescent="0.3">
      <c r="A3" s="30" t="s">
        <v>82</v>
      </c>
      <c r="B3" s="31" t="s">
        <v>83</v>
      </c>
      <c r="C3" s="32" t="s">
        <v>84</v>
      </c>
      <c r="D3" s="33">
        <v>52</v>
      </c>
      <c r="E3" s="34"/>
      <c r="F3" s="102">
        <v>93521307.584762901</v>
      </c>
      <c r="G3" s="103">
        <v>67901274.469138101</v>
      </c>
      <c r="H3" s="103">
        <v>89670918.930114895</v>
      </c>
      <c r="I3" s="104">
        <v>83538314.539849907</v>
      </c>
      <c r="J3" s="105">
        <v>34086221.854097597</v>
      </c>
      <c r="K3" s="106">
        <v>53647963.960875303</v>
      </c>
      <c r="L3" s="106">
        <v>49495191.873382702</v>
      </c>
      <c r="M3" s="107"/>
      <c r="N3" s="102">
        <v>42762276.9770751</v>
      </c>
      <c r="O3" s="103">
        <v>49695569.0625</v>
      </c>
      <c r="P3" s="103">
        <v>37431528.488663897</v>
      </c>
      <c r="Q3" s="108"/>
      <c r="R3" s="105">
        <v>110503549.437792</v>
      </c>
      <c r="S3" s="106">
        <v>60470920.232081898</v>
      </c>
      <c r="T3" s="106">
        <v>52646052.388578199</v>
      </c>
      <c r="U3" s="107"/>
      <c r="V3" s="109">
        <v>78604870.5629085</v>
      </c>
      <c r="W3" s="103">
        <v>53705925.337221399</v>
      </c>
      <c r="X3" s="103">
        <v>45561507.801625401</v>
      </c>
      <c r="Y3" s="104"/>
      <c r="Z3" s="105">
        <v>46703763.2792238</v>
      </c>
      <c r="AA3" s="106">
        <v>37202709.429422401</v>
      </c>
      <c r="AB3" s="106">
        <v>40726239.686520897</v>
      </c>
      <c r="AC3" s="107">
        <v>38758550.260396801</v>
      </c>
      <c r="AD3" s="102">
        <v>41493903.032009102</v>
      </c>
      <c r="AE3" s="103">
        <v>41781157.375984102</v>
      </c>
      <c r="AF3" s="103">
        <v>42568616.714716204</v>
      </c>
      <c r="AG3" s="104"/>
      <c r="AH3" s="105">
        <v>40774818.490805604</v>
      </c>
      <c r="AI3" s="106">
        <v>39442786.521084599</v>
      </c>
      <c r="AJ3" s="106">
        <v>61043559.734860897</v>
      </c>
      <c r="AK3" s="107">
        <v>40665481.527502999</v>
      </c>
      <c r="AL3" s="102">
        <v>49634228.168214701</v>
      </c>
      <c r="AM3" s="103">
        <v>47370135.531664699</v>
      </c>
      <c r="AN3" s="103">
        <v>48129160.295699902</v>
      </c>
      <c r="AO3" s="108">
        <v>57117332.581557199</v>
      </c>
      <c r="AP3" s="105">
        <v>11152509253.108101</v>
      </c>
      <c r="AQ3" s="106">
        <v>13726308321.1367</v>
      </c>
      <c r="AR3" s="106">
        <v>5900825173.2797804</v>
      </c>
      <c r="AS3" s="107"/>
      <c r="AT3" s="109">
        <v>50157624.949002303</v>
      </c>
      <c r="AU3" s="103">
        <v>44531886.399711497</v>
      </c>
      <c r="AV3" s="103">
        <v>63773203.866483301</v>
      </c>
      <c r="AW3" s="104"/>
      <c r="AX3" s="105">
        <v>46191693.592969902</v>
      </c>
      <c r="AY3" s="106">
        <v>75754946.310561597</v>
      </c>
      <c r="AZ3" s="106">
        <v>66480704.863624603</v>
      </c>
      <c r="BA3" s="35"/>
    </row>
    <row r="4" spans="1:53" x14ac:dyDescent="0.3">
      <c r="A4" s="36" t="s">
        <v>85</v>
      </c>
      <c r="B4" s="37" t="s">
        <v>86</v>
      </c>
      <c r="C4" s="38" t="s">
        <v>87</v>
      </c>
      <c r="D4" s="39">
        <v>44</v>
      </c>
      <c r="E4" s="40"/>
      <c r="F4" s="110">
        <v>27320376.565550599</v>
      </c>
      <c r="G4" s="111">
        <v>28977331.830454901</v>
      </c>
      <c r="H4" s="111">
        <v>23751503.055829901</v>
      </c>
      <c r="I4" s="112">
        <v>20305205.350152899</v>
      </c>
      <c r="J4" s="113">
        <v>19386986.021248899</v>
      </c>
      <c r="K4" s="114">
        <v>26665800.151946399</v>
      </c>
      <c r="L4" s="114">
        <v>19960137.358759101</v>
      </c>
      <c r="M4" s="115"/>
      <c r="N4" s="110">
        <v>47136702.558096498</v>
      </c>
      <c r="O4" s="111">
        <v>12384517.84375</v>
      </c>
      <c r="P4" s="111">
        <v>21621856.267686501</v>
      </c>
      <c r="Q4" s="116"/>
      <c r="R4" s="113">
        <v>418386611.67782402</v>
      </c>
      <c r="S4" s="114">
        <v>29469221.298755798</v>
      </c>
      <c r="T4" s="114">
        <v>20982477.786498301</v>
      </c>
      <c r="U4" s="115"/>
      <c r="V4" s="117">
        <v>17229927.079667501</v>
      </c>
      <c r="W4" s="111">
        <v>26959865.281686898</v>
      </c>
      <c r="X4" s="111">
        <v>21807400.880952399</v>
      </c>
      <c r="Y4" s="112"/>
      <c r="Z4" s="113">
        <v>30774479.068794999</v>
      </c>
      <c r="AA4" s="114">
        <v>21251912.980114602</v>
      </c>
      <c r="AB4" s="114">
        <v>25756118.527125299</v>
      </c>
      <c r="AC4" s="115">
        <v>19825841.9272797</v>
      </c>
      <c r="AD4" s="110">
        <v>24483296.447290901</v>
      </c>
      <c r="AE4" s="111">
        <v>14140155.5794522</v>
      </c>
      <c r="AF4" s="111">
        <v>37445984.413081497</v>
      </c>
      <c r="AG4" s="112"/>
      <c r="AH4" s="113">
        <v>2196099466.1140399</v>
      </c>
      <c r="AI4" s="114">
        <v>1367230427.73247</v>
      </c>
      <c r="AJ4" s="114">
        <v>2449582527.4173999</v>
      </c>
      <c r="AK4" s="115">
        <v>2225584397.87816</v>
      </c>
      <c r="AL4" s="110">
        <v>22536966.4167221</v>
      </c>
      <c r="AM4" s="111">
        <v>26523263.504261602</v>
      </c>
      <c r="AN4" s="111">
        <v>14090489.8892438</v>
      </c>
      <c r="AO4" s="116">
        <v>23299901.7860859</v>
      </c>
      <c r="AP4" s="113">
        <v>15219196.7124759</v>
      </c>
      <c r="AQ4" s="114">
        <v>16571180.9523504</v>
      </c>
      <c r="AR4" s="114">
        <v>28136059.977665499</v>
      </c>
      <c r="AS4" s="115"/>
      <c r="AT4" s="117">
        <v>33319904.060632601</v>
      </c>
      <c r="AU4" s="111">
        <v>24168987.3847083</v>
      </c>
      <c r="AV4" s="111">
        <v>37569779.554462999</v>
      </c>
      <c r="AW4" s="112"/>
      <c r="AX4" s="113">
        <v>28854100.298779901</v>
      </c>
      <c r="AY4" s="114">
        <v>36828385.249037303</v>
      </c>
      <c r="AZ4" s="114">
        <v>34219997.336484902</v>
      </c>
      <c r="BA4" s="35"/>
    </row>
    <row r="5" spans="1:53" x14ac:dyDescent="0.3">
      <c r="A5" s="36" t="s">
        <v>88</v>
      </c>
      <c r="B5" s="37" t="s">
        <v>89</v>
      </c>
      <c r="C5" s="38" t="s">
        <v>90</v>
      </c>
      <c r="D5" s="39">
        <v>43</v>
      </c>
      <c r="E5" s="40"/>
      <c r="F5" s="110">
        <v>6373529.4615048403</v>
      </c>
      <c r="G5" s="111">
        <v>7198858.0045589302</v>
      </c>
      <c r="H5" s="111">
        <v>6938005.1925076498</v>
      </c>
      <c r="I5" s="112">
        <v>6593932.8102591299</v>
      </c>
      <c r="J5" s="113">
        <v>5998023.1291849501</v>
      </c>
      <c r="K5" s="114">
        <v>6479792.2379041696</v>
      </c>
      <c r="L5" s="114">
        <v>6662474.0628640903</v>
      </c>
      <c r="M5" s="115"/>
      <c r="N5" s="110">
        <v>6197807.4666138403</v>
      </c>
      <c r="O5" s="111">
        <v>7132291.34375</v>
      </c>
      <c r="P5" s="111">
        <v>7919337.3682953296</v>
      </c>
      <c r="Q5" s="116"/>
      <c r="R5" s="113">
        <v>11750046.0659432</v>
      </c>
      <c r="S5" s="114">
        <v>6351587.2236732002</v>
      </c>
      <c r="T5" s="114">
        <v>7534128.4520490803</v>
      </c>
      <c r="U5" s="115"/>
      <c r="V5" s="117">
        <v>5165575.3010227401</v>
      </c>
      <c r="W5" s="111">
        <v>6102351.5428229496</v>
      </c>
      <c r="X5" s="111">
        <v>7776775.0264717303</v>
      </c>
      <c r="Y5" s="112"/>
      <c r="Z5" s="113">
        <v>853679569.53531396</v>
      </c>
      <c r="AA5" s="114">
        <v>1313689103.0424299</v>
      </c>
      <c r="AB5" s="114">
        <v>1339571450.40342</v>
      </c>
      <c r="AC5" s="115">
        <v>1383221068.50228</v>
      </c>
      <c r="AD5" s="110">
        <v>6953478.7806567103</v>
      </c>
      <c r="AE5" s="111">
        <v>5287900.6496165097</v>
      </c>
      <c r="AF5" s="111">
        <v>9231714.9067909308</v>
      </c>
      <c r="AG5" s="112"/>
      <c r="AH5" s="113">
        <v>9514866.4849020801</v>
      </c>
      <c r="AI5" s="114">
        <v>5958656.4937828798</v>
      </c>
      <c r="AJ5" s="114">
        <v>7698674.6116621997</v>
      </c>
      <c r="AK5" s="115">
        <v>7322855.8426019298</v>
      </c>
      <c r="AL5" s="110">
        <v>6877329.4181885002</v>
      </c>
      <c r="AM5" s="111">
        <v>6891056.2122595701</v>
      </c>
      <c r="AN5" s="111">
        <v>24673201.733975701</v>
      </c>
      <c r="AO5" s="116">
        <v>7432154.8849577</v>
      </c>
      <c r="AP5" s="113">
        <v>4716518.7291295696</v>
      </c>
      <c r="AQ5" s="114">
        <v>4694914.0985439504</v>
      </c>
      <c r="AR5" s="114">
        <v>6915366.4010552801</v>
      </c>
      <c r="AS5" s="115"/>
      <c r="AT5" s="117">
        <v>6813546.3576161601</v>
      </c>
      <c r="AU5" s="111">
        <v>5185098.9046675097</v>
      </c>
      <c r="AV5" s="111">
        <v>5737861.0373656498</v>
      </c>
      <c r="AW5" s="112"/>
      <c r="AX5" s="113">
        <v>6132222.6860116301</v>
      </c>
      <c r="AY5" s="114">
        <v>6513859.9876084998</v>
      </c>
      <c r="AZ5" s="114">
        <v>7187339.20879291</v>
      </c>
      <c r="BA5" s="35"/>
    </row>
    <row r="6" spans="1:53" x14ac:dyDescent="0.3">
      <c r="A6" s="36" t="s">
        <v>91</v>
      </c>
      <c r="B6" s="37" t="s">
        <v>92</v>
      </c>
      <c r="C6" s="38" t="s">
        <v>93</v>
      </c>
      <c r="D6" s="39">
        <v>43</v>
      </c>
      <c r="E6" s="40"/>
      <c r="F6" s="110">
        <v>14475642.2565074</v>
      </c>
      <c r="G6" s="111">
        <v>14410059.061337801</v>
      </c>
      <c r="H6" s="111">
        <v>7331817.4904062301</v>
      </c>
      <c r="I6" s="112">
        <v>14553948.427207099</v>
      </c>
      <c r="J6" s="113">
        <v>7870058.0411807904</v>
      </c>
      <c r="K6" s="114">
        <v>15945101.2868612</v>
      </c>
      <c r="L6" s="114">
        <v>15122230.1318866</v>
      </c>
      <c r="M6" s="115"/>
      <c r="N6" s="110">
        <v>14936358.0042147</v>
      </c>
      <c r="O6" s="111">
        <v>12884662.9375</v>
      </c>
      <c r="P6" s="111">
        <v>13073006.3120267</v>
      </c>
      <c r="Q6" s="116"/>
      <c r="R6" s="113">
        <v>19877654.1983396</v>
      </c>
      <c r="S6" s="114">
        <v>14858610.2056803</v>
      </c>
      <c r="T6" s="114">
        <v>14371803.4738435</v>
      </c>
      <c r="U6" s="115"/>
      <c r="V6" s="117">
        <v>15001845.772003099</v>
      </c>
      <c r="W6" s="111">
        <v>15830599.666558901</v>
      </c>
      <c r="X6" s="111">
        <v>16470619.1880928</v>
      </c>
      <c r="Y6" s="112"/>
      <c r="Z6" s="113">
        <v>5929216.4775786996</v>
      </c>
      <c r="AA6" s="114">
        <v>6071100.0179479904</v>
      </c>
      <c r="AB6" s="114">
        <v>6578157.3204212599</v>
      </c>
      <c r="AC6" s="115">
        <v>15429621.6958929</v>
      </c>
      <c r="AD6" s="110">
        <v>4972401.0150821796</v>
      </c>
      <c r="AE6" s="111">
        <v>5768712.6783862403</v>
      </c>
      <c r="AF6" s="111">
        <v>5882791.9877221296</v>
      </c>
      <c r="AG6" s="112"/>
      <c r="AH6" s="113">
        <v>12946044.4580635</v>
      </c>
      <c r="AI6" s="114">
        <v>5350830.2734485101</v>
      </c>
      <c r="AJ6" s="114">
        <v>6436162.2255136501</v>
      </c>
      <c r="AK6" s="115">
        <v>17899296.932634398</v>
      </c>
      <c r="AL6" s="110">
        <v>981465071.92007995</v>
      </c>
      <c r="AM6" s="111">
        <v>964159480.46319902</v>
      </c>
      <c r="AN6" s="111">
        <v>1056858449.64652</v>
      </c>
      <c r="AO6" s="116">
        <v>954809700.17773294</v>
      </c>
      <c r="AP6" s="113">
        <v>14255127.996413101</v>
      </c>
      <c r="AQ6" s="114">
        <v>16371350.9484942</v>
      </c>
      <c r="AR6" s="114">
        <v>10865973.6327795</v>
      </c>
      <c r="AS6" s="115"/>
      <c r="AT6" s="117">
        <v>17895104.595480401</v>
      </c>
      <c r="AU6" s="111">
        <v>5792043.3681859504</v>
      </c>
      <c r="AV6" s="111">
        <v>6324484.1494860202</v>
      </c>
      <c r="AW6" s="112"/>
      <c r="AX6" s="113">
        <v>20776831.814162899</v>
      </c>
      <c r="AY6" s="114">
        <v>16862177.852051001</v>
      </c>
      <c r="AZ6" s="114">
        <v>20001636.9102556</v>
      </c>
      <c r="BA6" s="35"/>
    </row>
    <row r="7" spans="1:53" x14ac:dyDescent="0.3">
      <c r="A7" s="36" t="s">
        <v>94</v>
      </c>
      <c r="B7" s="37" t="s">
        <v>95</v>
      </c>
      <c r="C7" s="38" t="s">
        <v>96</v>
      </c>
      <c r="D7" s="39">
        <v>43</v>
      </c>
      <c r="E7" s="40"/>
      <c r="F7" s="110">
        <v>2872814.3738799598</v>
      </c>
      <c r="G7" s="111">
        <v>2765199.9805128798</v>
      </c>
      <c r="H7" s="111">
        <v>10278269.621084699</v>
      </c>
      <c r="I7" s="112">
        <v>6696230.0934521398</v>
      </c>
      <c r="J7" s="113">
        <v>1949384.3707397699</v>
      </c>
      <c r="K7" s="114">
        <v>11689666.308063701</v>
      </c>
      <c r="L7" s="114">
        <v>3169454.1267567999</v>
      </c>
      <c r="M7" s="115"/>
      <c r="N7" s="110">
        <v>3571343.3036796101</v>
      </c>
      <c r="O7" s="111">
        <v>3578503.34375</v>
      </c>
      <c r="P7" s="111">
        <v>4158227.4630081099</v>
      </c>
      <c r="Q7" s="116"/>
      <c r="R7" s="113">
        <v>57180411.150803499</v>
      </c>
      <c r="S7" s="114">
        <v>4221829.1704011196</v>
      </c>
      <c r="T7" s="114">
        <v>2909874.9494793098</v>
      </c>
      <c r="U7" s="115"/>
      <c r="V7" s="117">
        <v>1560858388.3275001</v>
      </c>
      <c r="W7" s="111">
        <v>1772855189.89394</v>
      </c>
      <c r="X7" s="111">
        <v>1129347729.65518</v>
      </c>
      <c r="Y7" s="112"/>
      <c r="Z7" s="113">
        <v>4909616.7112963302</v>
      </c>
      <c r="AA7" s="114">
        <v>8283696.7554715797</v>
      </c>
      <c r="AB7" s="114">
        <v>3895183.2673546802</v>
      </c>
      <c r="AC7" s="115">
        <v>6341970.5973308198</v>
      </c>
      <c r="AD7" s="110">
        <v>3418645.0702532101</v>
      </c>
      <c r="AE7" s="111">
        <v>4367035.1356963199</v>
      </c>
      <c r="AF7" s="111">
        <v>7890151.2420294303</v>
      </c>
      <c r="AG7" s="112"/>
      <c r="AH7" s="113">
        <v>4962746.7624121597</v>
      </c>
      <c r="AI7" s="114">
        <v>2539922.2476880699</v>
      </c>
      <c r="AJ7" s="114">
        <v>11518364.618901899</v>
      </c>
      <c r="AK7" s="115">
        <v>11082497.8884997</v>
      </c>
      <c r="AL7" s="110">
        <v>1527233.13770215</v>
      </c>
      <c r="AM7" s="111">
        <v>4968549.0336776199</v>
      </c>
      <c r="AN7" s="111">
        <v>1908584.8867599401</v>
      </c>
      <c r="AO7" s="116">
        <v>5646195.7024544803</v>
      </c>
      <c r="AP7" s="113">
        <v>2016042.0372118701</v>
      </c>
      <c r="AQ7" s="114">
        <v>2462339.2825271701</v>
      </c>
      <c r="AR7" s="114">
        <v>9415645.5743778199</v>
      </c>
      <c r="AS7" s="115"/>
      <c r="AT7" s="117">
        <v>3971222.1225491702</v>
      </c>
      <c r="AU7" s="111">
        <v>9223937.6518790796</v>
      </c>
      <c r="AV7" s="111">
        <v>8121184.5865515498</v>
      </c>
      <c r="AW7" s="112"/>
      <c r="AX7" s="113">
        <v>2000860.4059753299</v>
      </c>
      <c r="AY7" s="114">
        <v>1710751.7917140599</v>
      </c>
      <c r="AZ7" s="114">
        <v>2547020.21409183</v>
      </c>
      <c r="BA7" s="35"/>
    </row>
    <row r="8" spans="1:53" x14ac:dyDescent="0.3">
      <c r="A8" s="36" t="s">
        <v>97</v>
      </c>
      <c r="B8" s="37" t="s">
        <v>98</v>
      </c>
      <c r="C8" s="38" t="s">
        <v>84</v>
      </c>
      <c r="D8" s="39">
        <v>44</v>
      </c>
      <c r="E8" s="40"/>
      <c r="F8" s="110">
        <v>5154149189.9926205</v>
      </c>
      <c r="G8" s="111">
        <v>3867204323.6954498</v>
      </c>
      <c r="H8" s="111">
        <v>5251915397.7378998</v>
      </c>
      <c r="I8" s="112">
        <v>4434991168.0012102</v>
      </c>
      <c r="J8" s="113">
        <v>26498937.8121535</v>
      </c>
      <c r="K8" s="114">
        <v>21442857.301968899</v>
      </c>
      <c r="L8" s="114">
        <v>18408232.2874602</v>
      </c>
      <c r="M8" s="115"/>
      <c r="N8" s="110">
        <v>31734760.052296501</v>
      </c>
      <c r="O8" s="111">
        <v>16383787.84375</v>
      </c>
      <c r="P8" s="111">
        <v>21097136.4291072</v>
      </c>
      <c r="Q8" s="116"/>
      <c r="R8" s="113">
        <v>272927178.25486201</v>
      </c>
      <c r="S8" s="114">
        <v>20553753.774637401</v>
      </c>
      <c r="T8" s="114">
        <v>19902788.8194203</v>
      </c>
      <c r="U8" s="115"/>
      <c r="V8" s="117">
        <v>17829129.6608789</v>
      </c>
      <c r="W8" s="111">
        <v>26048376.247431502</v>
      </c>
      <c r="X8" s="111">
        <v>17969867.674214002</v>
      </c>
      <c r="Y8" s="112"/>
      <c r="Z8" s="113">
        <v>18917959.358383901</v>
      </c>
      <c r="AA8" s="114">
        <v>19014029.786936902</v>
      </c>
      <c r="AB8" s="114">
        <v>19802396.109473102</v>
      </c>
      <c r="AC8" s="115">
        <v>20616321.427427899</v>
      </c>
      <c r="AD8" s="110">
        <v>20155000.4513174</v>
      </c>
      <c r="AE8" s="111">
        <v>18791302.386640899</v>
      </c>
      <c r="AF8" s="111">
        <v>26608872.732395802</v>
      </c>
      <c r="AG8" s="112"/>
      <c r="AH8" s="113">
        <v>18015899.777834799</v>
      </c>
      <c r="AI8" s="114">
        <v>17543747.789112002</v>
      </c>
      <c r="AJ8" s="114">
        <v>22607962.015712399</v>
      </c>
      <c r="AK8" s="115">
        <v>21129655.661844701</v>
      </c>
      <c r="AL8" s="110">
        <v>21651394.513362899</v>
      </c>
      <c r="AM8" s="111">
        <v>22433939.6400043</v>
      </c>
      <c r="AN8" s="111">
        <v>19648789.6596466</v>
      </c>
      <c r="AO8" s="116">
        <v>20806087.9300084</v>
      </c>
      <c r="AP8" s="113">
        <v>16077767.4354499</v>
      </c>
      <c r="AQ8" s="114">
        <v>21235511.529177502</v>
      </c>
      <c r="AR8" s="114">
        <v>27972559.422322199</v>
      </c>
      <c r="AS8" s="115"/>
      <c r="AT8" s="117">
        <v>20601914.858179402</v>
      </c>
      <c r="AU8" s="111">
        <v>19002484.6329876</v>
      </c>
      <c r="AV8" s="111">
        <v>29163394.5422947</v>
      </c>
      <c r="AW8" s="112"/>
      <c r="AX8" s="113">
        <v>24286089.251209099</v>
      </c>
      <c r="AY8" s="114">
        <v>39372734.526218802</v>
      </c>
      <c r="AZ8" s="114">
        <v>27339931.7417643</v>
      </c>
      <c r="BA8" s="35"/>
    </row>
    <row r="9" spans="1:53" x14ac:dyDescent="0.3">
      <c r="A9" s="36" t="s">
        <v>99</v>
      </c>
      <c r="B9" s="37" t="s">
        <v>100</v>
      </c>
      <c r="C9" s="38" t="s">
        <v>101</v>
      </c>
      <c r="D9" s="39">
        <v>28</v>
      </c>
      <c r="E9" s="40"/>
      <c r="F9" s="110">
        <v>4055897.34980343</v>
      </c>
      <c r="G9" s="111">
        <v>4662212.3392456202</v>
      </c>
      <c r="H9" s="111">
        <v>4130870.2243614402</v>
      </c>
      <c r="I9" s="112">
        <v>4546537.3101565801</v>
      </c>
      <c r="J9" s="113">
        <v>2609544.5578098102</v>
      </c>
      <c r="K9" s="114">
        <v>6221646.6173216496</v>
      </c>
      <c r="L9" s="114">
        <v>5374810.7887924602</v>
      </c>
      <c r="M9" s="115"/>
      <c r="N9" s="110">
        <v>9366013.4828056898</v>
      </c>
      <c r="O9" s="111">
        <v>2477029.25</v>
      </c>
      <c r="P9" s="111">
        <v>5535715.0990034696</v>
      </c>
      <c r="Q9" s="116"/>
      <c r="R9" s="113">
        <v>58542867.400628999</v>
      </c>
      <c r="S9" s="114">
        <v>4951162.2283695703</v>
      </c>
      <c r="T9" s="114">
        <v>5784427.7604315504</v>
      </c>
      <c r="U9" s="115"/>
      <c r="V9" s="117">
        <v>10962220.667685101</v>
      </c>
      <c r="W9" s="111">
        <v>10166708.4074635</v>
      </c>
      <c r="X9" s="111">
        <v>6317407.6163148498</v>
      </c>
      <c r="Y9" s="112"/>
      <c r="Z9" s="113">
        <v>4795784.7359132599</v>
      </c>
      <c r="AA9" s="114">
        <v>2935746.4861069699</v>
      </c>
      <c r="AB9" s="114">
        <v>4964985.1616360601</v>
      </c>
      <c r="AC9" s="115">
        <v>5025777.9459179798</v>
      </c>
      <c r="AD9" s="110">
        <v>2460941763.2508101</v>
      </c>
      <c r="AE9" s="111">
        <v>1952934888.5431199</v>
      </c>
      <c r="AF9" s="111">
        <v>2811085375.9808402</v>
      </c>
      <c r="AG9" s="112"/>
      <c r="AH9" s="113">
        <v>7444934.5894471398</v>
      </c>
      <c r="AI9" s="114">
        <v>2594692.0482283798</v>
      </c>
      <c r="AJ9" s="114">
        <v>6375721.0959593104</v>
      </c>
      <c r="AK9" s="115">
        <v>7987240.4892153004</v>
      </c>
      <c r="AL9" s="110">
        <v>4081827.0797501998</v>
      </c>
      <c r="AM9" s="111">
        <v>7461904.7192919496</v>
      </c>
      <c r="AN9" s="111">
        <v>7468142.5562295504</v>
      </c>
      <c r="AO9" s="116">
        <v>7017625.5246321997</v>
      </c>
      <c r="AP9" s="113">
        <v>3136979.89783228</v>
      </c>
      <c r="AQ9" s="114">
        <v>6554731.6333714901</v>
      </c>
      <c r="AR9" s="114">
        <v>5829280.3275165604</v>
      </c>
      <c r="AS9" s="115"/>
      <c r="AT9" s="117">
        <v>5825653.5909056198</v>
      </c>
      <c r="AU9" s="111">
        <v>6322206.0643841997</v>
      </c>
      <c r="AV9" s="111">
        <v>10603882.678410299</v>
      </c>
      <c r="AW9" s="112"/>
      <c r="AX9" s="113">
        <v>5934044.2125577899</v>
      </c>
      <c r="AY9" s="114">
        <v>9242753.2503322791</v>
      </c>
      <c r="AZ9" s="114">
        <v>8044588.3823030097</v>
      </c>
      <c r="BA9" s="35"/>
    </row>
    <row r="10" spans="1:53" x14ac:dyDescent="0.3">
      <c r="A10" s="36" t="s">
        <v>102</v>
      </c>
      <c r="B10" s="37" t="s">
        <v>103</v>
      </c>
      <c r="C10" s="38" t="s">
        <v>104</v>
      </c>
      <c r="D10" s="39">
        <v>37</v>
      </c>
      <c r="E10" s="40"/>
      <c r="F10" s="110">
        <v>855061.87735758396</v>
      </c>
      <c r="G10" s="111" t="s">
        <v>105</v>
      </c>
      <c r="H10" s="111">
        <v>521889.598651685</v>
      </c>
      <c r="I10" s="112" t="s">
        <v>105</v>
      </c>
      <c r="J10" s="113" t="s">
        <v>105</v>
      </c>
      <c r="K10" s="114">
        <v>1106679.68934991</v>
      </c>
      <c r="L10" s="114" t="s">
        <v>105</v>
      </c>
      <c r="M10" s="115"/>
      <c r="N10" s="110">
        <v>551968.16027174995</v>
      </c>
      <c r="O10" s="111" t="s">
        <v>105</v>
      </c>
      <c r="P10" s="111" t="s">
        <v>105</v>
      </c>
      <c r="Q10" s="116"/>
      <c r="R10" s="113">
        <v>2614428.3395597502</v>
      </c>
      <c r="S10" s="114">
        <v>665320.50630096404</v>
      </c>
      <c r="T10" s="114" t="s">
        <v>105</v>
      </c>
      <c r="U10" s="115"/>
      <c r="V10" s="117" t="s">
        <v>105</v>
      </c>
      <c r="W10" s="111" t="s">
        <v>105</v>
      </c>
      <c r="X10" s="111" t="s">
        <v>105</v>
      </c>
      <c r="Y10" s="112"/>
      <c r="Z10" s="113">
        <v>4908127.8298340598</v>
      </c>
      <c r="AA10" s="114">
        <v>842600.23164484801</v>
      </c>
      <c r="AB10" s="114" t="s">
        <v>105</v>
      </c>
      <c r="AC10" s="115" t="s">
        <v>105</v>
      </c>
      <c r="AD10" s="110" t="s">
        <v>105</v>
      </c>
      <c r="AE10" s="111" t="s">
        <v>105</v>
      </c>
      <c r="AF10" s="111">
        <v>437120.53058157</v>
      </c>
      <c r="AG10" s="112"/>
      <c r="AH10" s="113">
        <v>5621673.9658610104</v>
      </c>
      <c r="AI10" s="114" t="s">
        <v>105</v>
      </c>
      <c r="AJ10" s="114" t="s">
        <v>105</v>
      </c>
      <c r="AK10" s="115" t="s">
        <v>105</v>
      </c>
      <c r="AL10" s="110" t="s">
        <v>105</v>
      </c>
      <c r="AM10" s="111">
        <v>715404.47380249097</v>
      </c>
      <c r="AN10" s="111">
        <v>3395680.8823497798</v>
      </c>
      <c r="AO10" s="116">
        <v>1017792.19884599</v>
      </c>
      <c r="AP10" s="113" t="s">
        <v>105</v>
      </c>
      <c r="AQ10" s="114">
        <v>6596529.8550294498</v>
      </c>
      <c r="AR10" s="114">
        <v>2549491.0357677601</v>
      </c>
      <c r="AS10" s="115"/>
      <c r="AT10" s="117">
        <v>363583275.72789198</v>
      </c>
      <c r="AU10" s="111">
        <v>340805792.17108399</v>
      </c>
      <c r="AV10" s="111">
        <v>435526970.01288903</v>
      </c>
      <c r="AW10" s="112"/>
      <c r="AX10" s="113" t="s">
        <v>105</v>
      </c>
      <c r="AY10" s="114">
        <v>414762.31081001001</v>
      </c>
      <c r="AZ10" s="114">
        <v>354198.86203394103</v>
      </c>
      <c r="BA10" s="35"/>
    </row>
    <row r="11" spans="1:53" x14ac:dyDescent="0.3">
      <c r="A11" s="36" t="s">
        <v>106</v>
      </c>
      <c r="B11" s="37" t="s">
        <v>107</v>
      </c>
      <c r="C11" s="38" t="s">
        <v>108</v>
      </c>
      <c r="D11" s="39">
        <v>38</v>
      </c>
      <c r="E11" s="40"/>
      <c r="F11" s="110">
        <v>9594058.4436648507</v>
      </c>
      <c r="G11" s="111">
        <v>11494281.4798599</v>
      </c>
      <c r="H11" s="111">
        <v>13152127.8190837</v>
      </c>
      <c r="I11" s="112">
        <v>1060552.62742313</v>
      </c>
      <c r="J11" s="113">
        <v>12336229.4358487</v>
      </c>
      <c r="K11" s="114">
        <v>11228775.0388459</v>
      </c>
      <c r="L11" s="114">
        <v>1300086.3415602001</v>
      </c>
      <c r="M11" s="115"/>
      <c r="N11" s="110">
        <v>1734937.41767404</v>
      </c>
      <c r="O11" s="111">
        <v>1421140.40625</v>
      </c>
      <c r="P11" s="111">
        <v>1519216.1938543301</v>
      </c>
      <c r="Q11" s="116"/>
      <c r="R11" s="113">
        <v>6287337.3666696604</v>
      </c>
      <c r="S11" s="114">
        <v>1775937.1684018599</v>
      </c>
      <c r="T11" s="114">
        <v>1307910.5369512099</v>
      </c>
      <c r="U11" s="115"/>
      <c r="V11" s="117">
        <v>10113950.614182901</v>
      </c>
      <c r="W11" s="111">
        <v>6826355.3036545701</v>
      </c>
      <c r="X11" s="111">
        <v>1570640.01149883</v>
      </c>
      <c r="Y11" s="112"/>
      <c r="Z11" s="113">
        <v>1700932.3389383301</v>
      </c>
      <c r="AA11" s="114">
        <v>1990004.6553799901</v>
      </c>
      <c r="AB11" s="114">
        <v>10447148.422601299</v>
      </c>
      <c r="AC11" s="115">
        <v>1139496.0044761801</v>
      </c>
      <c r="AD11" s="110">
        <v>8526181.9387956001</v>
      </c>
      <c r="AE11" s="111">
        <v>1220384.4952482199</v>
      </c>
      <c r="AF11" s="111">
        <v>1595614.08269351</v>
      </c>
      <c r="AG11" s="112"/>
      <c r="AH11" s="113">
        <v>2573956.0157208098</v>
      </c>
      <c r="AI11" s="114">
        <v>9467052.6422756799</v>
      </c>
      <c r="AJ11" s="114">
        <v>13369634.424089</v>
      </c>
      <c r="AK11" s="115">
        <v>15809257.599891501</v>
      </c>
      <c r="AL11" s="110">
        <v>8452322.1240337603</v>
      </c>
      <c r="AM11" s="111">
        <v>1648703.5411386001</v>
      </c>
      <c r="AN11" s="111">
        <v>10297662.1018281</v>
      </c>
      <c r="AO11" s="116">
        <v>938589.21023981902</v>
      </c>
      <c r="AP11" s="113">
        <v>3226588.0099390899</v>
      </c>
      <c r="AQ11" s="114">
        <v>12902851.6712754</v>
      </c>
      <c r="AR11" s="114">
        <v>16157077.581570899</v>
      </c>
      <c r="AS11" s="115"/>
      <c r="AT11" s="117">
        <v>631946.78956311301</v>
      </c>
      <c r="AU11" s="111">
        <v>7963571.8912363602</v>
      </c>
      <c r="AV11" s="111">
        <v>11278077.115287</v>
      </c>
      <c r="AW11" s="112"/>
      <c r="AX11" s="113">
        <v>417523362.22052997</v>
      </c>
      <c r="AY11" s="114">
        <v>584451198.88689804</v>
      </c>
      <c r="AZ11" s="114">
        <v>353581763.05460501</v>
      </c>
      <c r="BA11" s="35"/>
    </row>
    <row r="12" spans="1:53" x14ac:dyDescent="0.3">
      <c r="A12" s="36" t="s">
        <v>109</v>
      </c>
      <c r="B12" s="38" t="s">
        <v>110</v>
      </c>
      <c r="C12" s="38" t="s">
        <v>111</v>
      </c>
      <c r="D12" s="39">
        <v>30</v>
      </c>
      <c r="E12" s="40"/>
      <c r="F12" s="110">
        <v>91924213.798032701</v>
      </c>
      <c r="G12" s="111">
        <v>86672142.766654998</v>
      </c>
      <c r="H12" s="111">
        <v>86989531.138301507</v>
      </c>
      <c r="I12" s="112">
        <v>94348795.954452604</v>
      </c>
      <c r="J12" s="113">
        <v>91124096.477419898</v>
      </c>
      <c r="K12" s="114">
        <v>96799466.722495794</v>
      </c>
      <c r="L12" s="114">
        <v>92575011.621202603</v>
      </c>
      <c r="M12" s="115"/>
      <c r="N12" s="110">
        <v>6745997987.9999599</v>
      </c>
      <c r="O12" s="111">
        <v>6274742848.625</v>
      </c>
      <c r="P12" s="111">
        <v>7062806747.7445002</v>
      </c>
      <c r="Q12" s="116"/>
      <c r="R12" s="113">
        <v>129146720.17694101</v>
      </c>
      <c r="S12" s="114">
        <v>92475688.396777198</v>
      </c>
      <c r="T12" s="114">
        <v>96195782.037125096</v>
      </c>
      <c r="U12" s="115"/>
      <c r="V12" s="117">
        <v>89300347.114202902</v>
      </c>
      <c r="W12" s="111">
        <v>85409706.8412572</v>
      </c>
      <c r="X12" s="111">
        <v>87886277.148281097</v>
      </c>
      <c r="Y12" s="112"/>
      <c r="Z12" s="113">
        <v>79338109.317100704</v>
      </c>
      <c r="AA12" s="114">
        <v>85994817.668196693</v>
      </c>
      <c r="AB12" s="114">
        <v>97309120.917675599</v>
      </c>
      <c r="AC12" s="115">
        <v>96319393.765325502</v>
      </c>
      <c r="AD12" s="110">
        <v>96314729.778173998</v>
      </c>
      <c r="AE12" s="111">
        <v>91881871.8896579</v>
      </c>
      <c r="AF12" s="111">
        <v>96375111.080480307</v>
      </c>
      <c r="AG12" s="112"/>
      <c r="AH12" s="113">
        <v>81065363.978673503</v>
      </c>
      <c r="AI12" s="114">
        <v>88435121.036411494</v>
      </c>
      <c r="AJ12" s="114">
        <v>91193813.151523098</v>
      </c>
      <c r="AK12" s="115">
        <v>88992021.810600206</v>
      </c>
      <c r="AL12" s="110">
        <v>96075893.446777105</v>
      </c>
      <c r="AM12" s="111">
        <v>99310726.197928205</v>
      </c>
      <c r="AN12" s="111">
        <v>92882698.899845093</v>
      </c>
      <c r="AO12" s="116">
        <v>91699315.171856403</v>
      </c>
      <c r="AP12" s="113">
        <v>85868339.424403101</v>
      </c>
      <c r="AQ12" s="114">
        <v>80033184.816499904</v>
      </c>
      <c r="AR12" s="114">
        <v>94145496.551168501</v>
      </c>
      <c r="AS12" s="115"/>
      <c r="AT12" s="117">
        <v>102152359.43285</v>
      </c>
      <c r="AU12" s="111">
        <v>96972993.315360099</v>
      </c>
      <c r="AV12" s="111">
        <v>96099468.425563797</v>
      </c>
      <c r="AW12" s="112"/>
      <c r="AX12" s="113">
        <v>105112078.01926</v>
      </c>
      <c r="AY12" s="114">
        <v>97326954.677831903</v>
      </c>
      <c r="AZ12" s="114">
        <v>96643622.207051605</v>
      </c>
      <c r="BA12" s="35"/>
    </row>
    <row r="13" spans="1:53" x14ac:dyDescent="0.3">
      <c r="A13" s="36" t="s">
        <v>112</v>
      </c>
      <c r="B13" s="37" t="s">
        <v>113</v>
      </c>
      <c r="C13" s="38" t="s">
        <v>114</v>
      </c>
      <c r="D13" s="39">
        <v>38</v>
      </c>
      <c r="E13" s="40"/>
      <c r="F13" s="110">
        <v>1766340.08836441</v>
      </c>
      <c r="G13" s="111">
        <v>1860115.0896904301</v>
      </c>
      <c r="H13" s="111">
        <v>908349.20337104797</v>
      </c>
      <c r="I13" s="112">
        <v>1213560.6509916</v>
      </c>
      <c r="J13" s="113">
        <v>1349069571.75402</v>
      </c>
      <c r="K13" s="114">
        <v>1082240035.2462399</v>
      </c>
      <c r="L13" s="114">
        <v>1080903794.98825</v>
      </c>
      <c r="M13" s="115"/>
      <c r="N13" s="110">
        <v>2518272.3365222001</v>
      </c>
      <c r="O13" s="111">
        <v>230677.546875</v>
      </c>
      <c r="P13" s="111">
        <v>3680983.39316164</v>
      </c>
      <c r="Q13" s="116"/>
      <c r="R13" s="113">
        <v>46631598.271414302</v>
      </c>
      <c r="S13" s="114">
        <v>1843504.3534798999</v>
      </c>
      <c r="T13" s="114">
        <v>4500277.91250805</v>
      </c>
      <c r="U13" s="115"/>
      <c r="V13" s="117">
        <v>3040166.75072427</v>
      </c>
      <c r="W13" s="111">
        <v>2966474.8014870901</v>
      </c>
      <c r="X13" s="111">
        <v>2851907.59301282</v>
      </c>
      <c r="Y13" s="112"/>
      <c r="Z13" s="113">
        <v>1546628.6643409301</v>
      </c>
      <c r="AA13" s="114">
        <v>837598.08263806999</v>
      </c>
      <c r="AB13" s="114">
        <v>804780.662390413</v>
      </c>
      <c r="AC13" s="115">
        <v>1217620.0071368101</v>
      </c>
      <c r="AD13" s="110">
        <v>2250765.9306497499</v>
      </c>
      <c r="AE13" s="111">
        <v>1151827.4238668401</v>
      </c>
      <c r="AF13" s="111">
        <v>5423190.6782902395</v>
      </c>
      <c r="AG13" s="112"/>
      <c r="AH13" s="113">
        <v>2321029.9996068198</v>
      </c>
      <c r="AI13" s="114">
        <v>5278579.12086384</v>
      </c>
      <c r="AJ13" s="114">
        <v>728353.57756153599</v>
      </c>
      <c r="AK13" s="115">
        <v>1984849.4298709501</v>
      </c>
      <c r="AL13" s="110">
        <v>2902238.2118983702</v>
      </c>
      <c r="AM13" s="111">
        <v>534294.93863406498</v>
      </c>
      <c r="AN13" s="111">
        <v>5596645.5655970704</v>
      </c>
      <c r="AO13" s="116">
        <v>1422502.5446361401</v>
      </c>
      <c r="AP13" s="113">
        <v>1331324.4931073401</v>
      </c>
      <c r="AQ13" s="114">
        <v>3396659.7560099801</v>
      </c>
      <c r="AR13" s="114">
        <v>2335914.78046276</v>
      </c>
      <c r="AS13" s="115"/>
      <c r="AT13" s="117">
        <v>1682472.2656898</v>
      </c>
      <c r="AU13" s="111">
        <v>5222964.7525262097</v>
      </c>
      <c r="AV13" s="111">
        <v>3580176.0598850199</v>
      </c>
      <c r="AW13" s="112"/>
      <c r="AX13" s="113">
        <v>5076912.4313356401</v>
      </c>
      <c r="AY13" s="114">
        <v>3048775.12853829</v>
      </c>
      <c r="AZ13" s="114">
        <v>4621272.9205675405</v>
      </c>
      <c r="BA13" s="35"/>
    </row>
    <row r="14" spans="1:53" x14ac:dyDescent="0.3">
      <c r="A14" s="36" t="s">
        <v>115</v>
      </c>
      <c r="B14" s="38" t="s">
        <v>116</v>
      </c>
      <c r="C14" s="38" t="s">
        <v>117</v>
      </c>
      <c r="D14" s="39">
        <v>1</v>
      </c>
      <c r="E14" s="40"/>
      <c r="F14" s="110">
        <v>810127.33244028001</v>
      </c>
      <c r="G14" s="111">
        <v>861365.61497495405</v>
      </c>
      <c r="H14" s="111">
        <v>1207378.50731354</v>
      </c>
      <c r="I14" s="112">
        <v>994577.07612151594</v>
      </c>
      <c r="J14" s="113">
        <v>1037414.81074645</v>
      </c>
      <c r="K14" s="114">
        <v>788818.644659332</v>
      </c>
      <c r="L14" s="114">
        <v>759239.79299679399</v>
      </c>
      <c r="M14" s="115"/>
      <c r="N14" s="110">
        <v>894399.15677129105</v>
      </c>
      <c r="O14" s="111">
        <v>475535</v>
      </c>
      <c r="P14" s="111">
        <v>748513.64376724302</v>
      </c>
      <c r="Q14" s="116"/>
      <c r="R14" s="113">
        <v>1908910.68441498</v>
      </c>
      <c r="S14" s="114">
        <v>614872.46941293904</v>
      </c>
      <c r="T14" s="114">
        <v>786745.23857240705</v>
      </c>
      <c r="U14" s="115"/>
      <c r="V14" s="117">
        <v>701078.47695938405</v>
      </c>
      <c r="W14" s="111">
        <v>987129.05033096997</v>
      </c>
      <c r="X14" s="111">
        <v>860879.35921617004</v>
      </c>
      <c r="Y14" s="112"/>
      <c r="Z14" s="113">
        <v>624569.58617018105</v>
      </c>
      <c r="AA14" s="114">
        <v>833637.52786515001</v>
      </c>
      <c r="AB14" s="114">
        <v>846169.85573102196</v>
      </c>
      <c r="AC14" s="115">
        <v>1208256.95154872</v>
      </c>
      <c r="AD14" s="110">
        <v>805646.37751131598</v>
      </c>
      <c r="AE14" s="111">
        <v>777209.78140344797</v>
      </c>
      <c r="AF14" s="111">
        <v>800838.94616447296</v>
      </c>
      <c r="AG14" s="112"/>
      <c r="AH14" s="113">
        <v>1164744.4102666799</v>
      </c>
      <c r="AI14" s="114">
        <v>950354.32671270298</v>
      </c>
      <c r="AJ14" s="114">
        <v>1053930.60337028</v>
      </c>
      <c r="AK14" s="115">
        <v>927088.24674287997</v>
      </c>
      <c r="AL14" s="110">
        <v>1330012.9566275701</v>
      </c>
      <c r="AM14" s="111">
        <v>804609.50916577398</v>
      </c>
      <c r="AN14" s="111">
        <v>996405.73869469506</v>
      </c>
      <c r="AO14" s="116">
        <v>902250.73906044895</v>
      </c>
      <c r="AP14" s="113">
        <v>1206630.4194978699</v>
      </c>
      <c r="AQ14" s="114">
        <v>930444.44681650796</v>
      </c>
      <c r="AR14" s="114">
        <v>1063189.51191547</v>
      </c>
      <c r="AS14" s="115"/>
      <c r="AT14" s="117">
        <v>1064871.1846711601</v>
      </c>
      <c r="AU14" s="111">
        <v>863552.93612917699</v>
      </c>
      <c r="AV14" s="111">
        <v>1077292.08187147</v>
      </c>
      <c r="AW14" s="112"/>
      <c r="AX14" s="113">
        <v>1190643.4160374501</v>
      </c>
      <c r="AY14" s="114">
        <v>1146886.30500538</v>
      </c>
      <c r="AZ14" s="114">
        <v>1141811.2901281901</v>
      </c>
      <c r="BA14" s="35"/>
    </row>
    <row r="15" spans="1:53" x14ac:dyDescent="0.3">
      <c r="A15" s="36" t="s">
        <v>118</v>
      </c>
      <c r="B15" s="38" t="s">
        <v>119</v>
      </c>
      <c r="C15" s="38" t="s">
        <v>120</v>
      </c>
      <c r="D15" s="39">
        <v>3</v>
      </c>
      <c r="E15" s="40"/>
      <c r="F15" s="110">
        <v>621875.79807873804</v>
      </c>
      <c r="G15" s="111">
        <v>423041.81021597702</v>
      </c>
      <c r="H15" s="111">
        <v>2613037.78088958</v>
      </c>
      <c r="I15" s="112">
        <v>966649.08512277598</v>
      </c>
      <c r="J15" s="113">
        <v>897001.75597402197</v>
      </c>
      <c r="K15" s="114">
        <v>729481.00644238596</v>
      </c>
      <c r="L15" s="114">
        <v>664261.114946994</v>
      </c>
      <c r="M15" s="115"/>
      <c r="N15" s="110">
        <v>468603.11631879897</v>
      </c>
      <c r="O15" s="111">
        <v>1682795.65625</v>
      </c>
      <c r="P15" s="111">
        <v>633732.61339189904</v>
      </c>
      <c r="Q15" s="116"/>
      <c r="R15" s="113">
        <v>6096061.4618394002</v>
      </c>
      <c r="S15" s="114">
        <v>1324568.8426846601</v>
      </c>
      <c r="T15" s="114">
        <v>1011100.05535784</v>
      </c>
      <c r="U15" s="115"/>
      <c r="V15" s="117">
        <v>2123617.0369612598</v>
      </c>
      <c r="W15" s="111">
        <v>955007.36415116501</v>
      </c>
      <c r="X15" s="111">
        <v>1695528.0121857999</v>
      </c>
      <c r="Y15" s="112"/>
      <c r="Z15" s="113" t="s">
        <v>105</v>
      </c>
      <c r="AA15" s="114" t="s">
        <v>105</v>
      </c>
      <c r="AB15" s="114">
        <v>804702.74963935895</v>
      </c>
      <c r="AC15" s="115">
        <v>990407.24922787305</v>
      </c>
      <c r="AD15" s="110">
        <v>601627.97981521604</v>
      </c>
      <c r="AE15" s="111">
        <v>1227009.06910437</v>
      </c>
      <c r="AF15" s="111" t="s">
        <v>105</v>
      </c>
      <c r="AG15" s="112"/>
      <c r="AH15" s="113" t="s">
        <v>105</v>
      </c>
      <c r="AI15" s="114">
        <v>1090365.2012590601</v>
      </c>
      <c r="AJ15" s="114">
        <v>254733.09884224099</v>
      </c>
      <c r="AK15" s="115" t="s">
        <v>105</v>
      </c>
      <c r="AL15" s="110">
        <v>1342951.48036802</v>
      </c>
      <c r="AM15" s="111" t="s">
        <v>105</v>
      </c>
      <c r="AN15" s="111">
        <v>1378136.8660158899</v>
      </c>
      <c r="AO15" s="116" t="s">
        <v>105</v>
      </c>
      <c r="AP15" s="113">
        <v>3833503.50304349</v>
      </c>
      <c r="AQ15" s="114">
        <v>525732.82962075702</v>
      </c>
      <c r="AR15" s="114" t="s">
        <v>105</v>
      </c>
      <c r="AS15" s="115"/>
      <c r="AT15" s="117">
        <v>243079.28192459801</v>
      </c>
      <c r="AU15" s="111" t="s">
        <v>105</v>
      </c>
      <c r="AV15" s="111">
        <v>589693.70884981297</v>
      </c>
      <c r="AW15" s="112"/>
      <c r="AX15" s="113">
        <v>897901.27955594496</v>
      </c>
      <c r="AY15" s="114">
        <v>4727408.4574015504</v>
      </c>
      <c r="AZ15" s="114" t="s">
        <v>105</v>
      </c>
      <c r="BA15" s="35"/>
    </row>
    <row r="16" spans="1:53" x14ac:dyDescent="0.3">
      <c r="A16" s="36" t="s">
        <v>121</v>
      </c>
      <c r="B16" s="38" t="s">
        <v>122</v>
      </c>
      <c r="C16" s="38" t="s">
        <v>123</v>
      </c>
      <c r="D16" s="39">
        <v>7</v>
      </c>
      <c r="E16" s="40"/>
      <c r="F16" s="110">
        <v>7518269.5731341196</v>
      </c>
      <c r="G16" s="111">
        <v>5340400.5027467301</v>
      </c>
      <c r="H16" s="111">
        <v>7560618.6163001005</v>
      </c>
      <c r="I16" s="112">
        <v>7168784.1577441003</v>
      </c>
      <c r="J16" s="113">
        <v>7946661.1766085904</v>
      </c>
      <c r="K16" s="114">
        <v>8027642.9986373298</v>
      </c>
      <c r="L16" s="114">
        <v>8359897.8044538703</v>
      </c>
      <c r="M16" s="115"/>
      <c r="N16" s="110">
        <v>7484558.47731156</v>
      </c>
      <c r="O16" s="111">
        <v>6743868.8125</v>
      </c>
      <c r="P16" s="111">
        <v>10406991.404302999</v>
      </c>
      <c r="Q16" s="116"/>
      <c r="R16" s="113">
        <v>5293644.4982027002</v>
      </c>
      <c r="S16" s="114">
        <v>9703174.8223203104</v>
      </c>
      <c r="T16" s="114">
        <v>6750567.40002988</v>
      </c>
      <c r="U16" s="115"/>
      <c r="V16" s="117">
        <v>6323967.2380439499</v>
      </c>
      <c r="W16" s="111">
        <v>7467383.7434754502</v>
      </c>
      <c r="X16" s="111">
        <v>7907475.1092700996</v>
      </c>
      <c r="Y16" s="112"/>
      <c r="Z16" s="113">
        <v>6831579.3003795696</v>
      </c>
      <c r="AA16" s="114">
        <v>4541930.2025741898</v>
      </c>
      <c r="AB16" s="114">
        <v>5372845.7964559598</v>
      </c>
      <c r="AC16" s="115">
        <v>9635367.6422966104</v>
      </c>
      <c r="AD16" s="110">
        <v>7070529.0904385801</v>
      </c>
      <c r="AE16" s="111">
        <v>9638394.2278895099</v>
      </c>
      <c r="AF16" s="111">
        <v>8827822.5380873401</v>
      </c>
      <c r="AG16" s="112"/>
      <c r="AH16" s="113">
        <v>10398278.695392899</v>
      </c>
      <c r="AI16" s="114">
        <v>7321491.5805075904</v>
      </c>
      <c r="AJ16" s="114">
        <v>8687026.5471131094</v>
      </c>
      <c r="AK16" s="115">
        <v>8021788.3483661897</v>
      </c>
      <c r="AL16" s="110">
        <v>13648406.5146726</v>
      </c>
      <c r="AM16" s="111">
        <v>7862438.8878724501</v>
      </c>
      <c r="AN16" s="111">
        <v>9425996.0115650203</v>
      </c>
      <c r="AO16" s="116">
        <v>9181707.0732862204</v>
      </c>
      <c r="AP16" s="113">
        <v>11781019.4013393</v>
      </c>
      <c r="AQ16" s="114">
        <v>9001210.5799390897</v>
      </c>
      <c r="AR16" s="114">
        <v>5532266.4712374499</v>
      </c>
      <c r="AS16" s="115"/>
      <c r="AT16" s="117">
        <v>11980927.033036301</v>
      </c>
      <c r="AU16" s="111">
        <v>8775339.7386982497</v>
      </c>
      <c r="AV16" s="111">
        <v>11650584.547628701</v>
      </c>
      <c r="AW16" s="112"/>
      <c r="AX16" s="113">
        <v>11041588.923413699</v>
      </c>
      <c r="AY16" s="114">
        <v>15507991.4581325</v>
      </c>
      <c r="AZ16" s="114">
        <v>10045308.043462601</v>
      </c>
      <c r="BA16" s="35"/>
    </row>
    <row r="17" spans="1:53" x14ac:dyDescent="0.3">
      <c r="A17" s="36" t="s">
        <v>124</v>
      </c>
      <c r="B17" s="38" t="s">
        <v>125</v>
      </c>
      <c r="C17" s="38" t="s">
        <v>126</v>
      </c>
      <c r="D17" s="39">
        <v>12</v>
      </c>
      <c r="E17" s="40"/>
      <c r="F17" s="110">
        <v>18508226.0106689</v>
      </c>
      <c r="G17" s="111">
        <v>17537268.410253901</v>
      </c>
      <c r="H17" s="111">
        <v>19474675.480667099</v>
      </c>
      <c r="I17" s="112">
        <v>14706738.948717101</v>
      </c>
      <c r="J17" s="113">
        <v>26322198.245680802</v>
      </c>
      <c r="K17" s="114">
        <v>16274370.6733751</v>
      </c>
      <c r="L17" s="114">
        <v>17858249.6154962</v>
      </c>
      <c r="M17" s="115"/>
      <c r="N17" s="110">
        <v>18654755.463090301</v>
      </c>
      <c r="O17" s="111">
        <v>18243215.6875</v>
      </c>
      <c r="P17" s="111">
        <v>25583194.484555401</v>
      </c>
      <c r="Q17" s="116"/>
      <c r="R17" s="113">
        <v>11263892.070154401</v>
      </c>
      <c r="S17" s="114">
        <v>25869502.044836301</v>
      </c>
      <c r="T17" s="114">
        <v>22067518.852472201</v>
      </c>
      <c r="U17" s="115"/>
      <c r="V17" s="117">
        <v>19757677.181316402</v>
      </c>
      <c r="W17" s="111">
        <v>22768127.468710799</v>
      </c>
      <c r="X17" s="111">
        <v>21793397.610071599</v>
      </c>
      <c r="Y17" s="112"/>
      <c r="Z17" s="113">
        <v>15012695.827855499</v>
      </c>
      <c r="AA17" s="114">
        <v>16886066.456852902</v>
      </c>
      <c r="AB17" s="114">
        <v>14113966.4112732</v>
      </c>
      <c r="AC17" s="115">
        <v>23791000.303644098</v>
      </c>
      <c r="AD17" s="110">
        <v>23246169.325460501</v>
      </c>
      <c r="AE17" s="111">
        <v>29515850.199232101</v>
      </c>
      <c r="AF17" s="111">
        <v>21794495.576161299</v>
      </c>
      <c r="AG17" s="112"/>
      <c r="AH17" s="113">
        <v>27260719.992365401</v>
      </c>
      <c r="AI17" s="114">
        <v>24154068.847892199</v>
      </c>
      <c r="AJ17" s="114">
        <v>21870734.752188802</v>
      </c>
      <c r="AK17" s="115">
        <v>14825896.7880926</v>
      </c>
      <c r="AL17" s="110">
        <v>31833483.253762301</v>
      </c>
      <c r="AM17" s="111">
        <v>20248160.5686104</v>
      </c>
      <c r="AN17" s="111">
        <v>28220092.430139098</v>
      </c>
      <c r="AO17" s="116">
        <v>22204267.5991368</v>
      </c>
      <c r="AP17" s="113">
        <v>28160773.602503799</v>
      </c>
      <c r="AQ17" s="114">
        <v>25787731.742081601</v>
      </c>
      <c r="AR17" s="114">
        <v>13233832.4301196</v>
      </c>
      <c r="AS17" s="115"/>
      <c r="AT17" s="117">
        <v>29818270.700695299</v>
      </c>
      <c r="AU17" s="111">
        <v>22037819.201205902</v>
      </c>
      <c r="AV17" s="111">
        <v>26334266.281059802</v>
      </c>
      <c r="AW17" s="112"/>
      <c r="AX17" s="113">
        <v>28918411.0109929</v>
      </c>
      <c r="AY17" s="114">
        <v>38784091.817101002</v>
      </c>
      <c r="AZ17" s="114">
        <v>27450855.214430101</v>
      </c>
      <c r="BA17" s="35"/>
    </row>
    <row r="18" spans="1:53" ht="15" thickBot="1" x14ac:dyDescent="0.35">
      <c r="A18" s="41" t="s">
        <v>127</v>
      </c>
      <c r="B18" s="42" t="s">
        <v>128</v>
      </c>
      <c r="C18" s="42" t="s">
        <v>129</v>
      </c>
      <c r="D18" s="43">
        <v>3</v>
      </c>
      <c r="E18" s="44"/>
      <c r="F18" s="118">
        <v>1035082.89595565</v>
      </c>
      <c r="G18" s="119">
        <v>446381.95264626801</v>
      </c>
      <c r="H18" s="119">
        <v>1024141.74768772</v>
      </c>
      <c r="I18" s="120">
        <v>733449.67037707195</v>
      </c>
      <c r="J18" s="121">
        <v>811073.702834161</v>
      </c>
      <c r="K18" s="122">
        <v>238775.23470501299</v>
      </c>
      <c r="L18" s="122">
        <v>224296.170138591</v>
      </c>
      <c r="M18" s="123"/>
      <c r="N18" s="118">
        <v>815562.56801930105</v>
      </c>
      <c r="O18" s="119">
        <v>850375.25</v>
      </c>
      <c r="P18" s="119">
        <v>1656538.39444182</v>
      </c>
      <c r="Q18" s="124"/>
      <c r="R18" s="121" t="s">
        <v>105</v>
      </c>
      <c r="S18" s="122">
        <v>634202.74711712298</v>
      </c>
      <c r="T18" s="122">
        <v>1047468.9715346</v>
      </c>
      <c r="U18" s="123"/>
      <c r="V18" s="125">
        <v>978069.95299958705</v>
      </c>
      <c r="W18" s="119">
        <v>762122.33342227095</v>
      </c>
      <c r="X18" s="119">
        <v>802805.91740700696</v>
      </c>
      <c r="Y18" s="120"/>
      <c r="Z18" s="121">
        <v>276162.93274368503</v>
      </c>
      <c r="AA18" s="122">
        <v>343540.87499302003</v>
      </c>
      <c r="AB18" s="122">
        <v>260462.551833445</v>
      </c>
      <c r="AC18" s="123">
        <v>529415.97807519697</v>
      </c>
      <c r="AD18" s="118">
        <v>906122.21135729901</v>
      </c>
      <c r="AE18" s="119">
        <v>1231578.1124651199</v>
      </c>
      <c r="AF18" s="119">
        <v>555011.60950303299</v>
      </c>
      <c r="AG18" s="120"/>
      <c r="AH18" s="121">
        <v>772409.56520992401</v>
      </c>
      <c r="AI18" s="122">
        <v>826201.72286971798</v>
      </c>
      <c r="AJ18" s="122">
        <v>765610.16249120503</v>
      </c>
      <c r="AK18" s="123">
        <v>635267.59979361098</v>
      </c>
      <c r="AL18" s="118">
        <v>1453215.99804915</v>
      </c>
      <c r="AM18" s="119">
        <v>708663.02328733704</v>
      </c>
      <c r="AN18" s="119">
        <v>1093804.3439762599</v>
      </c>
      <c r="AO18" s="124">
        <v>441199.64831024501</v>
      </c>
      <c r="AP18" s="121">
        <v>1077961.7332933401</v>
      </c>
      <c r="AQ18" s="122">
        <v>202077.92391886801</v>
      </c>
      <c r="AR18" s="122">
        <v>287437.57019553002</v>
      </c>
      <c r="AS18" s="123"/>
      <c r="AT18" s="125">
        <v>1265718.8496795001</v>
      </c>
      <c r="AU18" s="119">
        <v>1287940.0934897901</v>
      </c>
      <c r="AV18" s="119">
        <v>1394248.6621556</v>
      </c>
      <c r="AW18" s="120"/>
      <c r="AX18" s="121">
        <v>969240.91267020605</v>
      </c>
      <c r="AY18" s="122">
        <v>2081342.6428771201</v>
      </c>
      <c r="AZ18" s="122">
        <v>956782.08801958396</v>
      </c>
      <c r="BA18" s="45"/>
    </row>
    <row r="21" spans="1:53" x14ac:dyDescent="0.3">
      <c r="A21" s="94" t="s">
        <v>130</v>
      </c>
      <c r="B21" s="94"/>
    </row>
    <row r="22" spans="1:53" x14ac:dyDescent="0.3">
      <c r="A22" s="46" t="s">
        <v>144</v>
      </c>
      <c r="B22" s="46" t="s">
        <v>131</v>
      </c>
    </row>
    <row r="23" spans="1:53" x14ac:dyDescent="0.3">
      <c r="A23" s="37" t="s">
        <v>83</v>
      </c>
      <c r="B23" s="38" t="s">
        <v>132</v>
      </c>
    </row>
    <row r="24" spans="1:53" x14ac:dyDescent="0.3">
      <c r="A24" s="37" t="s">
        <v>86</v>
      </c>
      <c r="B24" s="37" t="s">
        <v>133</v>
      </c>
    </row>
    <row r="25" spans="1:53" x14ac:dyDescent="0.3">
      <c r="A25" s="37" t="s">
        <v>89</v>
      </c>
      <c r="B25" s="37" t="s">
        <v>134</v>
      </c>
    </row>
    <row r="26" spans="1:53" x14ac:dyDescent="0.3">
      <c r="A26" s="37" t="s">
        <v>92</v>
      </c>
      <c r="B26" s="37" t="s">
        <v>135</v>
      </c>
    </row>
    <row r="27" spans="1:53" x14ac:dyDescent="0.3">
      <c r="A27" s="37" t="s">
        <v>95</v>
      </c>
      <c r="B27" s="37" t="s">
        <v>136</v>
      </c>
    </row>
    <row r="28" spans="1:53" x14ac:dyDescent="0.3">
      <c r="A28" s="37" t="s">
        <v>98</v>
      </c>
      <c r="B28" s="37" t="s">
        <v>189</v>
      </c>
    </row>
    <row r="29" spans="1:53" x14ac:dyDescent="0.3">
      <c r="A29" s="37" t="s">
        <v>100</v>
      </c>
      <c r="B29" s="37" t="s">
        <v>137</v>
      </c>
    </row>
    <row r="30" spans="1:53" x14ac:dyDescent="0.3">
      <c r="A30" s="37" t="s">
        <v>103</v>
      </c>
      <c r="B30" s="37" t="s">
        <v>138</v>
      </c>
    </row>
    <row r="31" spans="1:53" x14ac:dyDescent="0.3">
      <c r="A31" s="37" t="s">
        <v>107</v>
      </c>
      <c r="B31" s="37" t="s">
        <v>139</v>
      </c>
    </row>
    <row r="32" spans="1:53" x14ac:dyDescent="0.3">
      <c r="A32" s="38" t="s">
        <v>110</v>
      </c>
      <c r="B32" s="37" t="s">
        <v>140</v>
      </c>
    </row>
    <row r="33" spans="1:2" x14ac:dyDescent="0.3">
      <c r="A33" s="37" t="s">
        <v>113</v>
      </c>
      <c r="B33" s="37" t="s">
        <v>141</v>
      </c>
    </row>
    <row r="34" spans="1:2" x14ac:dyDescent="0.3">
      <c r="A34" s="37" t="s">
        <v>142</v>
      </c>
      <c r="B34" s="37" t="s">
        <v>143</v>
      </c>
    </row>
  </sheetData>
  <mergeCells count="1">
    <mergeCell ref="A21:B2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tabSelected="1" zoomScale="55" zoomScaleNormal="55" workbookViewId="0">
      <selection activeCell="S57" sqref="S57"/>
    </sheetView>
  </sheetViews>
  <sheetFormatPr defaultColWidth="8.88671875" defaultRowHeight="14.4" x14ac:dyDescent="0.3"/>
  <cols>
    <col min="1" max="1" width="8.88671875" style="48"/>
    <col min="2" max="2" width="14.33203125" style="48" customWidth="1"/>
    <col min="3" max="3" width="11.33203125" style="48" bestFit="1" customWidth="1"/>
    <col min="4" max="5" width="8.88671875" style="48"/>
    <col min="6" max="9" width="15.6640625" style="48" customWidth="1"/>
    <col min="10" max="10" width="16.44140625" style="48" bestFit="1" customWidth="1"/>
    <col min="11" max="11" width="8.88671875" style="49"/>
    <col min="12" max="13" width="8.88671875" style="48"/>
    <col min="14" max="14" width="17.33203125" style="49" bestFit="1" customWidth="1"/>
    <col min="15" max="15" width="9.44140625" style="48" customWidth="1"/>
    <col min="16" max="16" width="9.88671875" style="48" customWidth="1"/>
    <col min="17" max="17" width="8.88671875" style="48"/>
    <col min="18" max="18" width="12" style="49" bestFit="1" customWidth="1"/>
    <col min="19" max="26" width="8.88671875" style="48"/>
    <col min="27" max="27" width="10" style="48" bestFit="1" customWidth="1"/>
    <col min="28" max="16384" width="8.88671875" style="48"/>
  </cols>
  <sheetData>
    <row r="1" spans="1:29" x14ac:dyDescent="0.3">
      <c r="H1" s="100" t="s">
        <v>199</v>
      </c>
      <c r="I1" s="98"/>
      <c r="K1" s="97" t="s">
        <v>150</v>
      </c>
      <c r="L1" s="98"/>
      <c r="M1" s="99"/>
      <c r="O1" s="97" t="s">
        <v>151</v>
      </c>
      <c r="P1" s="98"/>
      <c r="Q1" s="99"/>
      <c r="R1" s="97" t="s">
        <v>148</v>
      </c>
      <c r="S1" s="98"/>
      <c r="T1" s="97" t="s">
        <v>149</v>
      </c>
      <c r="U1" s="99"/>
      <c r="V1" s="95" t="s">
        <v>205</v>
      </c>
      <c r="W1" s="96"/>
      <c r="X1" s="96"/>
      <c r="Y1" s="96"/>
    </row>
    <row r="2" spans="1:29" x14ac:dyDescent="0.3">
      <c r="A2" s="50" t="s">
        <v>0</v>
      </c>
      <c r="B2" s="50" t="s">
        <v>45</v>
      </c>
      <c r="C2" s="50" t="s">
        <v>152</v>
      </c>
      <c r="D2" s="51" t="s">
        <v>212</v>
      </c>
      <c r="E2" s="50" t="s">
        <v>153</v>
      </c>
      <c r="F2" s="50" t="s">
        <v>154</v>
      </c>
      <c r="G2" s="50" t="s">
        <v>155</v>
      </c>
      <c r="H2" s="50" t="s">
        <v>154</v>
      </c>
      <c r="I2" s="50" t="s">
        <v>155</v>
      </c>
      <c r="J2" s="52" t="s">
        <v>156</v>
      </c>
      <c r="K2" s="51" t="s">
        <v>157</v>
      </c>
      <c r="L2" s="50" t="s">
        <v>147</v>
      </c>
      <c r="M2" s="52" t="s">
        <v>158</v>
      </c>
      <c r="N2" s="50" t="s">
        <v>159</v>
      </c>
      <c r="O2" s="50" t="s">
        <v>146</v>
      </c>
      <c r="P2" s="51" t="s">
        <v>147</v>
      </c>
      <c r="Q2" s="52" t="s">
        <v>158</v>
      </c>
      <c r="R2" s="50" t="s">
        <v>160</v>
      </c>
      <c r="S2" s="80" t="s">
        <v>147</v>
      </c>
      <c r="T2" s="50" t="s">
        <v>161</v>
      </c>
      <c r="U2" s="50" t="s">
        <v>147</v>
      </c>
      <c r="V2" s="52" t="s">
        <v>206</v>
      </c>
      <c r="W2" s="93" t="s">
        <v>147</v>
      </c>
      <c r="X2" s="93" t="s">
        <v>149</v>
      </c>
      <c r="Y2" s="93" t="s">
        <v>147</v>
      </c>
      <c r="AA2" s="48">
        <v>100</v>
      </c>
      <c r="AB2" s="88" t="s">
        <v>200</v>
      </c>
      <c r="AC2" s="88" t="s">
        <v>210</v>
      </c>
    </row>
    <row r="3" spans="1:29" x14ac:dyDescent="0.3">
      <c r="A3" s="53">
        <v>11</v>
      </c>
      <c r="B3" s="53" t="s">
        <v>162</v>
      </c>
      <c r="C3" s="54" t="s">
        <v>163</v>
      </c>
      <c r="D3" s="55">
        <v>58</v>
      </c>
      <c r="E3" s="56">
        <v>43722</v>
      </c>
      <c r="F3" s="57">
        <v>9.7000000000000003E-2</v>
      </c>
      <c r="G3" s="57">
        <v>0.22500000000000001</v>
      </c>
      <c r="H3" s="57">
        <f>F3*1.05</f>
        <v>0.10185000000000001</v>
      </c>
      <c r="I3" s="57">
        <f>G3*1.05</f>
        <v>0.23625000000000002</v>
      </c>
      <c r="J3" s="58">
        <f>H3/I3</f>
        <v>0.43111111111111111</v>
      </c>
      <c r="K3" s="59">
        <f>AVERAGE(J3:J6)</f>
        <v>0.44692572222463522</v>
      </c>
      <c r="L3" s="60">
        <f>STDEV(J3:J6)</f>
        <v>0.19147195075070661</v>
      </c>
      <c r="M3" s="61">
        <f>_xlfn.STDEV.S(J3:J6)*100/K3</f>
        <v>42.842007346909512</v>
      </c>
      <c r="N3" s="58">
        <f>SUM(F3:G3)</f>
        <v>0.32200000000000001</v>
      </c>
      <c r="O3" s="60">
        <f>AVERAGE(N3:N6)</f>
        <v>0.62075000000000002</v>
      </c>
      <c r="P3" s="60">
        <f>STDEV(N3:N6)</f>
        <v>0.23374968805683274</v>
      </c>
      <c r="Q3" s="61">
        <f>_xlfn.STDEV.S(N3:N6)*100/O3</f>
        <v>37.656010963646033</v>
      </c>
      <c r="R3" s="59">
        <f>AVERAGE(H3:H6)</f>
        <v>0.19818750000000002</v>
      </c>
      <c r="S3" s="60">
        <f>STDEV(H3:H6)</f>
        <v>0.1127120917426342</v>
      </c>
      <c r="T3" s="59">
        <f>AVERAGE(I3:I6)</f>
        <v>0.4536</v>
      </c>
      <c r="U3" s="89">
        <f>STDEV(I3:I6)</f>
        <v>0.1752902592844223</v>
      </c>
      <c r="V3" s="48">
        <f>R3*$AA$10</f>
        <v>1.1010416666666667</v>
      </c>
      <c r="W3" s="48">
        <f t="shared" ref="W3:Y3" si="0">S3*$AA$10</f>
        <v>0.62617828745907889</v>
      </c>
      <c r="X3" s="48">
        <f t="shared" si="0"/>
        <v>2.52</v>
      </c>
      <c r="Y3" s="48">
        <f t="shared" si="0"/>
        <v>0.97383477380234607</v>
      </c>
      <c r="AA3" s="48">
        <v>5</v>
      </c>
      <c r="AB3" s="88" t="s">
        <v>201</v>
      </c>
      <c r="AC3" s="88" t="s">
        <v>211</v>
      </c>
    </row>
    <row r="4" spans="1:29" x14ac:dyDescent="0.3">
      <c r="A4" s="53">
        <v>12</v>
      </c>
      <c r="B4" s="53" t="s">
        <v>164</v>
      </c>
      <c r="C4" s="54" t="s">
        <v>163</v>
      </c>
      <c r="D4" s="55">
        <v>59</v>
      </c>
      <c r="E4" s="56">
        <v>43722</v>
      </c>
      <c r="F4" s="57">
        <v>0.34399999999999997</v>
      </c>
      <c r="G4" s="57">
        <v>0.48299999999999998</v>
      </c>
      <c r="H4" s="57">
        <f t="shared" ref="H4:H50" si="1">F4*1.05</f>
        <v>0.36119999999999997</v>
      </c>
      <c r="I4" s="57">
        <f t="shared" ref="I4:I50" si="2">G4*1.05</f>
        <v>0.50714999999999999</v>
      </c>
      <c r="J4" s="58">
        <f t="shared" ref="J4:J50" si="3">H4/I4</f>
        <v>0.71221532091097306</v>
      </c>
      <c r="N4" s="58">
        <f t="shared" ref="N4:N11" si="4">SUM(F4:G4)</f>
        <v>0.82699999999999996</v>
      </c>
      <c r="T4" s="49"/>
      <c r="U4" s="90"/>
    </row>
    <row r="5" spans="1:29" x14ac:dyDescent="0.3">
      <c r="A5" s="53">
        <v>35</v>
      </c>
      <c r="B5" s="53" t="s">
        <v>165</v>
      </c>
      <c r="C5" s="54" t="s">
        <v>163</v>
      </c>
      <c r="D5" s="62">
        <v>59</v>
      </c>
      <c r="E5" s="56">
        <v>43726</v>
      </c>
      <c r="F5" s="57">
        <v>0.161</v>
      </c>
      <c r="G5" s="57">
        <v>0.624</v>
      </c>
      <c r="H5" s="57">
        <f t="shared" si="1"/>
        <v>0.16905000000000001</v>
      </c>
      <c r="I5" s="57">
        <f t="shared" si="2"/>
        <v>0.6552</v>
      </c>
      <c r="J5" s="58">
        <f t="shared" si="3"/>
        <v>0.25801282051282054</v>
      </c>
      <c r="N5" s="58">
        <f t="shared" si="4"/>
        <v>0.78500000000000003</v>
      </c>
      <c r="T5" s="49"/>
      <c r="U5" s="90"/>
      <c r="AA5" s="88" t="s">
        <v>209</v>
      </c>
    </row>
    <row r="6" spans="1:29" x14ac:dyDescent="0.3">
      <c r="A6" s="53">
        <v>36</v>
      </c>
      <c r="B6" s="53" t="s">
        <v>166</v>
      </c>
      <c r="C6" s="54" t="s">
        <v>163</v>
      </c>
      <c r="D6" s="62">
        <v>60</v>
      </c>
      <c r="E6" s="56">
        <v>43726</v>
      </c>
      <c r="F6" s="57">
        <v>0.153</v>
      </c>
      <c r="G6" s="57">
        <v>0.39600000000000002</v>
      </c>
      <c r="H6" s="57">
        <f t="shared" si="1"/>
        <v>0.16065000000000002</v>
      </c>
      <c r="I6" s="57">
        <f t="shared" si="2"/>
        <v>0.41580000000000006</v>
      </c>
      <c r="J6" s="58">
        <f t="shared" si="3"/>
        <v>0.38636363636363635</v>
      </c>
      <c r="N6" s="58">
        <f t="shared" si="4"/>
        <v>0.54900000000000004</v>
      </c>
      <c r="T6" s="49"/>
      <c r="U6" s="90"/>
      <c r="AA6" s="48">
        <v>3.6</v>
      </c>
      <c r="AB6" s="88" t="s">
        <v>202</v>
      </c>
    </row>
    <row r="7" spans="1:29" x14ac:dyDescent="0.3">
      <c r="A7" s="63">
        <v>3</v>
      </c>
      <c r="B7" s="63" t="s">
        <v>49</v>
      </c>
      <c r="C7" s="64" t="s">
        <v>167</v>
      </c>
      <c r="D7" s="51">
        <v>40</v>
      </c>
      <c r="E7" s="65">
        <v>43722</v>
      </c>
      <c r="F7" s="48">
        <v>0.157</v>
      </c>
      <c r="G7" s="48">
        <v>0.11600000000000001</v>
      </c>
      <c r="H7" s="57">
        <f t="shared" si="1"/>
        <v>0.16485</v>
      </c>
      <c r="I7" s="57">
        <f t="shared" si="2"/>
        <v>0.12180000000000001</v>
      </c>
      <c r="J7" s="58">
        <f t="shared" si="3"/>
        <v>1.353448275862069</v>
      </c>
      <c r="K7" s="59">
        <f>AVERAGE(J7:J10)</f>
        <v>1.4168174349063087</v>
      </c>
      <c r="L7" s="60">
        <f>STDEV(J7:J10)</f>
        <v>0.21932595484807915</v>
      </c>
      <c r="M7" s="61">
        <f>_xlfn.STDEV.S(J7:J10)*100/K7</f>
        <v>15.480184633850355</v>
      </c>
      <c r="N7" s="58">
        <f t="shared" si="4"/>
        <v>0.27300000000000002</v>
      </c>
      <c r="O7" s="60">
        <f>AVERAGE(N7:N10)</f>
        <v>0.36599999999999999</v>
      </c>
      <c r="P7" s="60">
        <f>STDEV(N7:N10)</f>
        <v>0.13485053454349635</v>
      </c>
      <c r="Q7" s="61">
        <f>_xlfn.STDEV.S(N7:N10)*100/O7</f>
        <v>36.844408345217587</v>
      </c>
      <c r="R7" s="59">
        <f>AVERAGE(F7:F10)</f>
        <v>0.21124999999999999</v>
      </c>
      <c r="S7" s="60">
        <f>STDEV(F7:F10)</f>
        <v>6.8451320902765164E-2</v>
      </c>
      <c r="T7" s="59">
        <f>AVERAGE(G7:G10)</f>
        <v>0.15475</v>
      </c>
      <c r="U7" s="89">
        <f>STDEV(G7:G10)</f>
        <v>6.7064024136144235E-2</v>
      </c>
      <c r="V7" s="48">
        <f>R7*$AA$10</f>
        <v>1.1736111111111109</v>
      </c>
      <c r="W7" s="48">
        <f t="shared" ref="W7" si="5">S7*$AA$10</f>
        <v>0.38028511612647314</v>
      </c>
      <c r="X7" s="48">
        <f t="shared" ref="X7" si="6">T7*$AA$10</f>
        <v>0.85972222222222217</v>
      </c>
      <c r="Y7" s="48">
        <f t="shared" ref="Y7" si="7">U7*$AA$10</f>
        <v>0.37257791186746797</v>
      </c>
    </row>
    <row r="8" spans="1:29" x14ac:dyDescent="0.3">
      <c r="A8" s="63">
        <v>4</v>
      </c>
      <c r="B8" s="63" t="s">
        <v>50</v>
      </c>
      <c r="C8" s="64" t="s">
        <v>167</v>
      </c>
      <c r="D8" s="51">
        <v>41</v>
      </c>
      <c r="E8" s="65">
        <v>43722</v>
      </c>
      <c r="F8" s="48">
        <v>0.20699999999999999</v>
      </c>
      <c r="G8" s="48">
        <v>0.155</v>
      </c>
      <c r="H8" s="57">
        <f t="shared" si="1"/>
        <v>0.21734999999999999</v>
      </c>
      <c r="I8" s="57">
        <f t="shared" si="2"/>
        <v>0.16275000000000001</v>
      </c>
      <c r="J8" s="58">
        <f t="shared" si="3"/>
        <v>1.3354838709677419</v>
      </c>
      <c r="K8" s="59"/>
      <c r="L8" s="60"/>
      <c r="M8" s="61"/>
      <c r="N8" s="60">
        <f t="shared" si="4"/>
        <v>0.36199999999999999</v>
      </c>
      <c r="T8" s="49"/>
      <c r="U8" s="90"/>
    </row>
    <row r="9" spans="1:29" x14ac:dyDescent="0.3">
      <c r="A9" s="63">
        <v>19</v>
      </c>
      <c r="B9" s="63" t="s">
        <v>168</v>
      </c>
      <c r="C9" s="64" t="s">
        <v>167</v>
      </c>
      <c r="D9" s="51">
        <v>41</v>
      </c>
      <c r="E9" s="65">
        <v>43723</v>
      </c>
      <c r="F9" s="48">
        <v>0.309</v>
      </c>
      <c r="G9" s="48">
        <v>0.249</v>
      </c>
      <c r="H9" s="57">
        <f t="shared" si="1"/>
        <v>0.32445000000000002</v>
      </c>
      <c r="I9" s="57">
        <f t="shared" si="2"/>
        <v>0.26145000000000002</v>
      </c>
      <c r="J9" s="58">
        <f t="shared" si="3"/>
        <v>1.2409638554216866</v>
      </c>
      <c r="N9" s="60">
        <f t="shared" si="4"/>
        <v>0.55800000000000005</v>
      </c>
      <c r="T9" s="49"/>
      <c r="U9" s="90"/>
      <c r="AA9" s="48">
        <f>AA3*AA6</f>
        <v>18</v>
      </c>
      <c r="AB9" s="88" t="s">
        <v>203</v>
      </c>
    </row>
    <row r="10" spans="1:29" x14ac:dyDescent="0.3">
      <c r="A10" s="63">
        <v>20</v>
      </c>
      <c r="B10" s="63" t="s">
        <v>51</v>
      </c>
      <c r="C10" s="64" t="s">
        <v>167</v>
      </c>
      <c r="D10" s="51">
        <v>42</v>
      </c>
      <c r="E10" s="65">
        <v>43723</v>
      </c>
      <c r="F10" s="48">
        <v>0.17199999999999999</v>
      </c>
      <c r="G10" s="48">
        <v>9.9000000000000005E-2</v>
      </c>
      <c r="H10" s="57">
        <f t="shared" si="1"/>
        <v>0.18059999999999998</v>
      </c>
      <c r="I10" s="57">
        <f t="shared" si="2"/>
        <v>0.10395000000000001</v>
      </c>
      <c r="J10" s="58">
        <f t="shared" si="3"/>
        <v>1.737373737373737</v>
      </c>
      <c r="N10" s="60">
        <f t="shared" si="4"/>
        <v>0.27100000000000002</v>
      </c>
      <c r="T10" s="49"/>
      <c r="U10" s="90"/>
      <c r="AA10" s="91">
        <f>AA2/AA9</f>
        <v>5.5555555555555554</v>
      </c>
      <c r="AB10" s="88" t="s">
        <v>204</v>
      </c>
    </row>
    <row r="11" spans="1:29" x14ac:dyDescent="0.3">
      <c r="A11" s="53">
        <v>23</v>
      </c>
      <c r="B11" s="53" t="s">
        <v>169</v>
      </c>
      <c r="C11" s="54" t="s">
        <v>170</v>
      </c>
      <c r="D11" s="55">
        <v>43</v>
      </c>
      <c r="E11" s="56">
        <v>43723</v>
      </c>
      <c r="F11" s="57">
        <v>0.66100000000000003</v>
      </c>
      <c r="G11" s="57">
        <v>0.39</v>
      </c>
      <c r="H11" s="57">
        <f t="shared" si="1"/>
        <v>0.69405000000000006</v>
      </c>
      <c r="I11" s="57">
        <f t="shared" si="2"/>
        <v>0.40950000000000003</v>
      </c>
      <c r="J11" s="58">
        <f t="shared" si="3"/>
        <v>1.6948717948717948</v>
      </c>
      <c r="K11" s="59">
        <f>AVERAGE(J11:J14)</f>
        <v>1.5349478346940781</v>
      </c>
      <c r="L11" s="60">
        <f>STDEV(J11:J14)</f>
        <v>0.1456407970557953</v>
      </c>
      <c r="M11" s="61">
        <f>_xlfn.STDEV.S(J11:J14)*100/K11</f>
        <v>9.4883222585099869</v>
      </c>
      <c r="N11" s="58">
        <f t="shared" si="4"/>
        <v>1.0510000000000002</v>
      </c>
      <c r="O11" s="60">
        <f>AVERAGE(N11:N14)</f>
        <v>0.66575000000000006</v>
      </c>
      <c r="P11" s="60">
        <f>STDEV(N11:N14)</f>
        <v>0.41989314116808329</v>
      </c>
      <c r="Q11" s="61">
        <f>_xlfn.STDEV.S(N11:N14)*100/O11</f>
        <v>63.070693378608077</v>
      </c>
      <c r="R11" s="59">
        <f>AVERAGE(F11:F14)</f>
        <v>0.40949999999999998</v>
      </c>
      <c r="S11" s="60">
        <f>STDEV(F11:F14)</f>
        <v>0.26874337201129267</v>
      </c>
      <c r="T11" s="59">
        <f>AVERAGE(G11:G14)</f>
        <v>0.25624999999999998</v>
      </c>
      <c r="U11" s="89">
        <f>STDEV(G11:G14)</f>
        <v>0.15124015119449383</v>
      </c>
      <c r="V11" s="48">
        <f>R11*$AA$10</f>
        <v>2.2749999999999999</v>
      </c>
      <c r="W11" s="48">
        <f t="shared" ref="W11" si="8">S11*$AA$10</f>
        <v>1.4930187333960703</v>
      </c>
      <c r="X11" s="48">
        <f t="shared" ref="X11" si="9">T11*$AA$10</f>
        <v>1.4236111111111109</v>
      </c>
      <c r="Y11" s="48">
        <f t="shared" ref="Y11" si="10">U11*$AA$10</f>
        <v>0.84022306219163234</v>
      </c>
    </row>
    <row r="12" spans="1:29" x14ac:dyDescent="0.3">
      <c r="A12" s="53">
        <v>24</v>
      </c>
      <c r="B12" s="53" t="s">
        <v>46</v>
      </c>
      <c r="C12" s="54" t="s">
        <v>170</v>
      </c>
      <c r="D12" s="55">
        <v>44</v>
      </c>
      <c r="E12" s="56">
        <v>43723</v>
      </c>
      <c r="F12" s="57">
        <v>0.622</v>
      </c>
      <c r="G12" s="57">
        <v>0.38400000000000001</v>
      </c>
      <c r="H12" s="57">
        <f t="shared" si="1"/>
        <v>0.65310000000000001</v>
      </c>
      <c r="I12" s="57">
        <f t="shared" si="2"/>
        <v>0.4032</v>
      </c>
      <c r="J12" s="58">
        <f t="shared" si="3"/>
        <v>1.6197916666666667</v>
      </c>
      <c r="N12" s="58">
        <f t="shared" ref="N12:N50" si="11">SUM(F12:G12)</f>
        <v>1.006</v>
      </c>
      <c r="T12" s="49"/>
      <c r="U12" s="90"/>
    </row>
    <row r="13" spans="1:29" x14ac:dyDescent="0.3">
      <c r="A13" s="53">
        <v>41</v>
      </c>
      <c r="B13" s="53" t="s">
        <v>47</v>
      </c>
      <c r="C13" s="54" t="s">
        <v>170</v>
      </c>
      <c r="D13" s="62">
        <v>44</v>
      </c>
      <c r="E13" s="56">
        <v>43726</v>
      </c>
      <c r="F13" s="57">
        <v>0.16</v>
      </c>
      <c r="G13" s="57">
        <v>0.115</v>
      </c>
      <c r="H13" s="57">
        <f t="shared" si="1"/>
        <v>0.16800000000000001</v>
      </c>
      <c r="I13" s="57">
        <f t="shared" si="2"/>
        <v>0.12075000000000001</v>
      </c>
      <c r="J13" s="58">
        <f t="shared" si="3"/>
        <v>1.3913043478260869</v>
      </c>
      <c r="N13" s="58">
        <f t="shared" si="11"/>
        <v>0.27500000000000002</v>
      </c>
      <c r="T13" s="49"/>
      <c r="U13" s="90"/>
    </row>
    <row r="14" spans="1:29" x14ac:dyDescent="0.3">
      <c r="A14" s="53">
        <v>42</v>
      </c>
      <c r="B14" s="53" t="s">
        <v>48</v>
      </c>
      <c r="C14" s="54" t="s">
        <v>170</v>
      </c>
      <c r="D14" s="62">
        <v>45</v>
      </c>
      <c r="E14" s="56">
        <v>43726</v>
      </c>
      <c r="F14" s="57">
        <v>0.19500000000000001</v>
      </c>
      <c r="G14" s="57">
        <v>0.13600000000000001</v>
      </c>
      <c r="H14" s="57">
        <f t="shared" si="1"/>
        <v>0.20475000000000002</v>
      </c>
      <c r="I14" s="57">
        <f t="shared" si="2"/>
        <v>0.14280000000000001</v>
      </c>
      <c r="J14" s="58">
        <f t="shared" si="3"/>
        <v>1.4338235294117647</v>
      </c>
      <c r="N14" s="58">
        <f t="shared" si="11"/>
        <v>0.33100000000000002</v>
      </c>
      <c r="T14" s="49"/>
      <c r="U14" s="90"/>
    </row>
    <row r="15" spans="1:29" x14ac:dyDescent="0.3">
      <c r="A15" s="63">
        <v>1</v>
      </c>
      <c r="B15" s="63" t="s">
        <v>52</v>
      </c>
      <c r="C15" s="64" t="s">
        <v>143</v>
      </c>
      <c r="D15" s="51">
        <v>37</v>
      </c>
      <c r="E15" s="65">
        <v>43722</v>
      </c>
      <c r="F15" s="48">
        <v>0.19400000000000001</v>
      </c>
      <c r="G15" s="48">
        <v>0.16600000000000001</v>
      </c>
      <c r="H15" s="57">
        <f t="shared" si="1"/>
        <v>0.20370000000000002</v>
      </c>
      <c r="I15" s="57">
        <f t="shared" si="2"/>
        <v>0.17430000000000001</v>
      </c>
      <c r="J15" s="58">
        <f t="shared" si="3"/>
        <v>1.1686746987951808</v>
      </c>
      <c r="K15" s="59">
        <f>AVERAGE(J15:J18)</f>
        <v>1.680669344042838</v>
      </c>
      <c r="L15" s="60">
        <f>STDEV(J15:J18)</f>
        <v>0.44353561550368392</v>
      </c>
      <c r="M15" s="61">
        <f>_xlfn.STDEV.S(J15:J18)*100/K15</f>
        <v>26.390415049563657</v>
      </c>
      <c r="N15" s="60">
        <f>SUM(F15:G15)</f>
        <v>0.36</v>
      </c>
      <c r="O15" s="60">
        <f>AVERAGE(N15:N18)</f>
        <v>0.49700000000000005</v>
      </c>
      <c r="P15" s="60">
        <f>STDEV(N15:N18)</f>
        <v>0.13014991356124625</v>
      </c>
      <c r="Q15" s="61">
        <f>_xlfn.STDEV.S(N15:N18)*100/O15</f>
        <v>26.187105344315139</v>
      </c>
      <c r="R15" s="59">
        <f>AVERAGE(F15:F18)</f>
        <v>0.3133333333333333</v>
      </c>
      <c r="S15" s="60">
        <f>STDEV(F15:F18)</f>
        <v>0.10943643512712467</v>
      </c>
      <c r="T15" s="59">
        <f>AVERAGE(G15:G18)</f>
        <v>0.18366666666666664</v>
      </c>
      <c r="U15" s="89">
        <f>STDEV(G15:G18)</f>
        <v>2.324507116214812E-2</v>
      </c>
      <c r="V15" s="48">
        <f>R15*$AA$10</f>
        <v>1.7407407407407405</v>
      </c>
      <c r="W15" s="48">
        <f t="shared" ref="W15" si="12">S15*$AA$10</f>
        <v>0.60798019515069257</v>
      </c>
      <c r="X15" s="48">
        <f t="shared" ref="X15" si="13">T15*$AA$10</f>
        <v>1.0203703703703701</v>
      </c>
      <c r="Y15" s="48">
        <f t="shared" ref="Y15" si="14">U15*$AA$10</f>
        <v>0.12913928423415622</v>
      </c>
    </row>
    <row r="16" spans="1:29" x14ac:dyDescent="0.3">
      <c r="A16" s="66">
        <v>2</v>
      </c>
      <c r="B16" s="66" t="s">
        <v>171</v>
      </c>
      <c r="C16" s="67" t="s">
        <v>143</v>
      </c>
      <c r="D16" s="68">
        <v>38</v>
      </c>
      <c r="E16" s="69">
        <v>43722</v>
      </c>
      <c r="F16" s="70">
        <v>0.33700000000000002</v>
      </c>
      <c r="G16" s="70">
        <v>0.17499999999999999</v>
      </c>
      <c r="H16" s="57">
        <f t="shared" si="1"/>
        <v>0.35385000000000005</v>
      </c>
      <c r="I16" s="57">
        <f t="shared" si="2"/>
        <v>0.18375</v>
      </c>
      <c r="J16" s="58">
        <f t="shared" si="3"/>
        <v>1.9257142857142859</v>
      </c>
      <c r="K16" s="59"/>
      <c r="L16" s="60"/>
      <c r="M16" s="61"/>
      <c r="N16" s="71">
        <f>SUM(F16:G16)</f>
        <v>0.51200000000000001</v>
      </c>
      <c r="T16" s="49"/>
      <c r="U16" s="90"/>
    </row>
    <row r="17" spans="1:25" x14ac:dyDescent="0.3">
      <c r="A17" s="72">
        <v>17</v>
      </c>
      <c r="B17" s="72" t="s">
        <v>53</v>
      </c>
      <c r="C17" s="73" t="s">
        <v>143</v>
      </c>
      <c r="D17" s="74">
        <v>38</v>
      </c>
      <c r="E17" s="75">
        <v>43723</v>
      </c>
      <c r="F17" s="76"/>
      <c r="G17" s="76"/>
      <c r="H17" s="57"/>
      <c r="I17" s="57"/>
      <c r="J17" s="58"/>
      <c r="N17" s="60"/>
      <c r="T17" s="49"/>
      <c r="U17" s="90"/>
    </row>
    <row r="18" spans="1:25" x14ac:dyDescent="0.3">
      <c r="A18" s="63">
        <v>18</v>
      </c>
      <c r="B18" s="63" t="s">
        <v>54</v>
      </c>
      <c r="C18" s="64" t="s">
        <v>143</v>
      </c>
      <c r="D18" s="51">
        <v>39</v>
      </c>
      <c r="E18" s="65">
        <v>43723</v>
      </c>
      <c r="F18" s="48">
        <v>0.40899999999999997</v>
      </c>
      <c r="G18" s="48">
        <v>0.21</v>
      </c>
      <c r="H18" s="57">
        <f t="shared" si="1"/>
        <v>0.42945</v>
      </c>
      <c r="I18" s="57">
        <f t="shared" si="2"/>
        <v>0.2205</v>
      </c>
      <c r="J18" s="58">
        <f t="shared" si="3"/>
        <v>1.9476190476190476</v>
      </c>
      <c r="N18" s="60">
        <f>SUM(F18:G18)</f>
        <v>0.61899999999999999</v>
      </c>
      <c r="T18" s="49"/>
      <c r="U18" s="90"/>
    </row>
    <row r="19" spans="1:25" x14ac:dyDescent="0.3">
      <c r="A19" s="53">
        <v>7</v>
      </c>
      <c r="B19" s="53" t="s">
        <v>172</v>
      </c>
      <c r="C19" s="54" t="s">
        <v>173</v>
      </c>
      <c r="D19" s="55">
        <v>49</v>
      </c>
      <c r="E19" s="56">
        <v>43722</v>
      </c>
      <c r="F19" s="57">
        <v>0.95599999999999996</v>
      </c>
      <c r="G19" s="57">
        <v>0.27600000000000002</v>
      </c>
      <c r="H19" s="57">
        <f t="shared" si="1"/>
        <v>1.0038</v>
      </c>
      <c r="I19" s="57">
        <f t="shared" si="2"/>
        <v>0.28980000000000006</v>
      </c>
      <c r="J19" s="58">
        <f t="shared" si="3"/>
        <v>3.4637681159420284</v>
      </c>
      <c r="K19" s="59">
        <f>AVERAGE(J19:J22)</f>
        <v>2.6390609945905665</v>
      </c>
      <c r="L19" s="60">
        <f>STDEV(J19:J22)</f>
        <v>0.68847119626944708</v>
      </c>
      <c r="M19" s="61">
        <f>_xlfn.STDEV.S(J19:J22)*100/K19</f>
        <v>26.087733390044626</v>
      </c>
      <c r="N19" s="60">
        <f t="shared" si="11"/>
        <v>1.232</v>
      </c>
      <c r="O19" s="60">
        <f>AVERAGE(N19:N22)</f>
        <v>0.81474999999999997</v>
      </c>
      <c r="P19" s="60">
        <f>STDEV(N19:N22)</f>
        <v>0.35684018364902054</v>
      </c>
      <c r="Q19" s="61">
        <f>_xlfn.STDEV.S(N19:N22)*100/O19</f>
        <v>43.797506431300462</v>
      </c>
      <c r="R19" s="59">
        <f>AVERAGE(F19:F22)</f>
        <v>0.59799999999999998</v>
      </c>
      <c r="S19" s="60">
        <f>STDEV(F19:F22)</f>
        <v>0.29610696265595204</v>
      </c>
      <c r="T19" s="59">
        <f>AVERAGE(G19:G22)</f>
        <v>0.21675</v>
      </c>
      <c r="U19" s="89">
        <f>STDEV(G19:G22)</f>
        <v>6.5285909658976224E-2</v>
      </c>
      <c r="V19" s="48">
        <f>R19*$AA$10</f>
        <v>3.322222222222222</v>
      </c>
      <c r="W19" s="48">
        <f t="shared" ref="W19" si="15">S19*$AA$10</f>
        <v>1.6450386814219558</v>
      </c>
      <c r="X19" s="48">
        <f t="shared" ref="X19" si="16">T19*$AA$10</f>
        <v>1.2041666666666666</v>
      </c>
      <c r="Y19" s="48">
        <f t="shared" ref="Y19" si="17">U19*$AA$10</f>
        <v>0.36269949810542346</v>
      </c>
    </row>
    <row r="20" spans="1:25" x14ac:dyDescent="0.3">
      <c r="A20" s="53">
        <v>8</v>
      </c>
      <c r="B20" s="53" t="s">
        <v>55</v>
      </c>
      <c r="C20" s="54" t="s">
        <v>173</v>
      </c>
      <c r="D20" s="55">
        <v>50</v>
      </c>
      <c r="E20" s="56">
        <v>43722</v>
      </c>
      <c r="F20" s="57">
        <v>0.66300000000000003</v>
      </c>
      <c r="G20" s="57">
        <v>0.22600000000000001</v>
      </c>
      <c r="H20" s="57">
        <f t="shared" si="1"/>
        <v>0.69615000000000005</v>
      </c>
      <c r="I20" s="57">
        <f t="shared" si="2"/>
        <v>0.23730000000000001</v>
      </c>
      <c r="J20" s="58">
        <f t="shared" si="3"/>
        <v>2.9336283185840708</v>
      </c>
      <c r="K20" s="59"/>
      <c r="L20" s="60"/>
      <c r="M20" s="61"/>
      <c r="N20" s="60">
        <f t="shared" si="11"/>
        <v>0.88900000000000001</v>
      </c>
      <c r="T20" s="49"/>
      <c r="U20" s="90"/>
    </row>
    <row r="21" spans="1:25" x14ac:dyDescent="0.3">
      <c r="A21" s="53">
        <v>33</v>
      </c>
      <c r="B21" s="53" t="s">
        <v>56</v>
      </c>
      <c r="C21" s="54" t="s">
        <v>173</v>
      </c>
      <c r="D21" s="62">
        <v>50</v>
      </c>
      <c r="E21" s="56">
        <v>43726</v>
      </c>
      <c r="F21" s="57">
        <v>0.53</v>
      </c>
      <c r="G21" s="57">
        <v>0.24099999999999999</v>
      </c>
      <c r="H21" s="57">
        <f t="shared" si="1"/>
        <v>0.55650000000000011</v>
      </c>
      <c r="I21" s="57">
        <f t="shared" si="2"/>
        <v>0.25305</v>
      </c>
      <c r="J21" s="58">
        <f t="shared" si="3"/>
        <v>2.1991701244813284</v>
      </c>
      <c r="N21" s="60">
        <f t="shared" si="11"/>
        <v>0.77100000000000002</v>
      </c>
      <c r="T21" s="49"/>
      <c r="U21" s="90"/>
    </row>
    <row r="22" spans="1:25" x14ac:dyDescent="0.3">
      <c r="A22" s="53">
        <v>34</v>
      </c>
      <c r="B22" s="53" t="s">
        <v>57</v>
      </c>
      <c r="C22" s="54" t="s">
        <v>173</v>
      </c>
      <c r="D22" s="62">
        <v>51</v>
      </c>
      <c r="E22" s="56">
        <v>43726</v>
      </c>
      <c r="F22" s="57">
        <v>0.24299999999999999</v>
      </c>
      <c r="G22" s="57">
        <v>0.124</v>
      </c>
      <c r="H22" s="57">
        <f t="shared" si="1"/>
        <v>0.25514999999999999</v>
      </c>
      <c r="I22" s="57">
        <f t="shared" si="2"/>
        <v>0.13020000000000001</v>
      </c>
      <c r="J22" s="58">
        <f t="shared" si="3"/>
        <v>1.9596774193548385</v>
      </c>
      <c r="N22" s="60">
        <f t="shared" si="11"/>
        <v>0.36699999999999999</v>
      </c>
      <c r="T22" s="49"/>
      <c r="U22" s="90"/>
    </row>
    <row r="23" spans="1:25" x14ac:dyDescent="0.3">
      <c r="A23" s="63">
        <v>9</v>
      </c>
      <c r="B23" s="63" t="s">
        <v>58</v>
      </c>
      <c r="C23" s="64" t="s">
        <v>174</v>
      </c>
      <c r="D23" s="51">
        <v>55</v>
      </c>
      <c r="E23" s="65">
        <v>43722</v>
      </c>
      <c r="F23" s="48">
        <v>1.0669999999999999</v>
      </c>
      <c r="G23" s="48">
        <v>0.29899999999999999</v>
      </c>
      <c r="H23" s="57">
        <f t="shared" si="1"/>
        <v>1.12035</v>
      </c>
      <c r="I23" s="57">
        <f t="shared" si="2"/>
        <v>0.31395000000000001</v>
      </c>
      <c r="J23" s="58">
        <f t="shared" si="3"/>
        <v>3.5685618729096986</v>
      </c>
      <c r="K23" s="59">
        <f>AVERAGE(J23:J26)</f>
        <v>5.9790515288082764</v>
      </c>
      <c r="L23" s="60">
        <f>STDEV(J23:J26)</f>
        <v>1.7279848465971699</v>
      </c>
      <c r="M23" s="61">
        <f>_xlfn.STDEV.S(J23:J26)*100/K23</f>
        <v>28.900651520920842</v>
      </c>
      <c r="N23" s="58">
        <f t="shared" ref="N23:N30" si="18">SUM(F23:G23)</f>
        <v>1.3659999999999999</v>
      </c>
      <c r="O23" s="60">
        <f>AVERAGE(N23:N26)</f>
        <v>1.2244999999999999</v>
      </c>
      <c r="P23" s="60">
        <f>STDEV(N23:N26)</f>
        <v>0.45856915145555377</v>
      </c>
      <c r="Q23" s="61">
        <f>_xlfn.STDEV.S(N23:N26)*100/O23</f>
        <v>37.44950195635392</v>
      </c>
      <c r="R23" s="59">
        <f>AVERAGE(F23:F26)</f>
        <v>1.0322499999999999</v>
      </c>
      <c r="S23" s="60">
        <f>STDEV(F23:F26)</f>
        <v>0.3791414643638969</v>
      </c>
      <c r="T23" s="59">
        <f>AVERAGE(G23:G26)</f>
        <v>0.19225</v>
      </c>
      <c r="U23" s="89">
        <f>STDEV(G23:G26)</f>
        <v>0.10066238953386045</v>
      </c>
      <c r="V23" s="48">
        <f>R23*$AA$10</f>
        <v>5.7347222222222216</v>
      </c>
      <c r="W23" s="48">
        <f t="shared" ref="W23" si="19">S23*$AA$10</f>
        <v>2.1063414686883162</v>
      </c>
      <c r="X23" s="48">
        <f t="shared" ref="X23" si="20">T23*$AA$10</f>
        <v>1.0680555555555555</v>
      </c>
      <c r="Y23" s="48">
        <f t="shared" ref="Y23" si="21">U23*$AA$10</f>
        <v>0.55923549741033585</v>
      </c>
    </row>
    <row r="24" spans="1:25" x14ac:dyDescent="0.3">
      <c r="A24" s="63">
        <v>10</v>
      </c>
      <c r="B24" s="63" t="s">
        <v>59</v>
      </c>
      <c r="C24" s="64" t="s">
        <v>174</v>
      </c>
      <c r="D24" s="51">
        <v>56</v>
      </c>
      <c r="E24" s="65">
        <v>43722</v>
      </c>
      <c r="F24" s="48">
        <v>1.454</v>
      </c>
      <c r="G24" s="48">
        <v>0.247</v>
      </c>
      <c r="H24" s="57">
        <f t="shared" si="1"/>
        <v>1.5266999999999999</v>
      </c>
      <c r="I24" s="57">
        <f t="shared" si="2"/>
        <v>0.25935000000000002</v>
      </c>
      <c r="J24" s="58">
        <f t="shared" si="3"/>
        <v>5.8866396761133597</v>
      </c>
      <c r="K24" s="59"/>
      <c r="L24" s="60"/>
      <c r="M24" s="61"/>
      <c r="N24" s="58">
        <f t="shared" si="18"/>
        <v>1.7010000000000001</v>
      </c>
      <c r="T24" s="49"/>
      <c r="U24" s="90"/>
    </row>
    <row r="25" spans="1:25" x14ac:dyDescent="0.3">
      <c r="A25" s="63">
        <v>25</v>
      </c>
      <c r="B25" s="63" t="s">
        <v>60</v>
      </c>
      <c r="C25" s="64" t="s">
        <v>174</v>
      </c>
      <c r="D25" s="51">
        <v>56</v>
      </c>
      <c r="E25" s="65">
        <v>43723</v>
      </c>
      <c r="F25" s="48">
        <v>1.0760000000000001</v>
      </c>
      <c r="G25" s="48">
        <v>0.15</v>
      </c>
      <c r="H25" s="57">
        <f t="shared" si="1"/>
        <v>1.1298000000000001</v>
      </c>
      <c r="I25" s="57">
        <f t="shared" si="2"/>
        <v>0.1575</v>
      </c>
      <c r="J25" s="58">
        <f t="shared" si="3"/>
        <v>7.1733333333333338</v>
      </c>
      <c r="N25" s="58">
        <f t="shared" si="18"/>
        <v>1.226</v>
      </c>
      <c r="T25" s="49"/>
      <c r="U25" s="90"/>
    </row>
    <row r="26" spans="1:25" x14ac:dyDescent="0.3">
      <c r="A26" s="63">
        <v>26</v>
      </c>
      <c r="B26" s="63" t="s">
        <v>61</v>
      </c>
      <c r="C26" s="64" t="s">
        <v>174</v>
      </c>
      <c r="D26" s="51">
        <v>57</v>
      </c>
      <c r="E26" s="65">
        <v>43723</v>
      </c>
      <c r="F26" s="48">
        <v>0.53200000000000003</v>
      </c>
      <c r="G26" s="48">
        <v>7.2999999999999995E-2</v>
      </c>
      <c r="H26" s="57">
        <f t="shared" si="1"/>
        <v>0.5586000000000001</v>
      </c>
      <c r="I26" s="57">
        <f t="shared" si="2"/>
        <v>7.6649999999999996E-2</v>
      </c>
      <c r="J26" s="58">
        <f t="shared" si="3"/>
        <v>7.2876712328767139</v>
      </c>
      <c r="N26" s="58">
        <f t="shared" si="18"/>
        <v>0.60499999999999998</v>
      </c>
      <c r="T26" s="49"/>
      <c r="U26" s="90"/>
    </row>
    <row r="27" spans="1:25" x14ac:dyDescent="0.3">
      <c r="A27" s="53">
        <v>13</v>
      </c>
      <c r="B27" s="53" t="s">
        <v>175</v>
      </c>
      <c r="C27" s="54" t="s">
        <v>137</v>
      </c>
      <c r="D27" s="55">
        <v>67</v>
      </c>
      <c r="E27" s="56">
        <v>43722</v>
      </c>
      <c r="F27" s="57">
        <v>0.621</v>
      </c>
      <c r="G27" s="57">
        <v>0.13700000000000001</v>
      </c>
      <c r="H27" s="57">
        <f t="shared" si="1"/>
        <v>0.65205000000000002</v>
      </c>
      <c r="I27" s="57">
        <f t="shared" si="2"/>
        <v>0.14385000000000001</v>
      </c>
      <c r="J27" s="58">
        <f t="shared" si="3"/>
        <v>4.5328467153284668</v>
      </c>
      <c r="K27" s="59">
        <f>AVERAGE(J27:J30)</f>
        <v>5.143447254543883</v>
      </c>
      <c r="L27" s="60">
        <f>STDEV(J27:J30)</f>
        <v>0.59726729869698503</v>
      </c>
      <c r="M27" s="61">
        <f>_xlfn.STDEV.S(J27:J30)*100/K27</f>
        <v>11.612198378613494</v>
      </c>
      <c r="N27" s="60">
        <f t="shared" si="18"/>
        <v>0.75800000000000001</v>
      </c>
      <c r="O27" s="60">
        <f>AVERAGE(N27:N30)</f>
        <v>0.87924999999999986</v>
      </c>
      <c r="P27" s="60">
        <f>STDEV(N27:N30)</f>
        <v>0.19018127317553338</v>
      </c>
      <c r="Q27" s="61">
        <f>_xlfn.STDEV.S(N27:N30)*100/O27</f>
        <v>21.62994292584969</v>
      </c>
      <c r="R27" s="59">
        <f>AVERAGE(F27:F30)</f>
        <v>0.73449999999999993</v>
      </c>
      <c r="S27" s="60">
        <f>STDEV(F27:F30)</f>
        <v>0.15614629892080886</v>
      </c>
      <c r="T27" s="59">
        <f>AVERAGE(G27:G30)</f>
        <v>0.14475000000000002</v>
      </c>
      <c r="U27" s="89">
        <f>STDEV(G27:G30)</f>
        <v>3.6197375595476519E-2</v>
      </c>
      <c r="V27" s="48">
        <f>R27*$AA$10</f>
        <v>4.0805555555555548</v>
      </c>
      <c r="W27" s="48">
        <f t="shared" ref="W27" si="22">S27*$AA$10</f>
        <v>0.86747943844893804</v>
      </c>
      <c r="X27" s="48">
        <f t="shared" ref="X27" si="23">T27*$AA$10</f>
        <v>0.8041666666666667</v>
      </c>
      <c r="Y27" s="48">
        <f t="shared" ref="Y27" si="24">U27*$AA$10</f>
        <v>0.20109653108598066</v>
      </c>
    </row>
    <row r="28" spans="1:25" x14ac:dyDescent="0.3">
      <c r="A28" s="53">
        <v>14</v>
      </c>
      <c r="B28" s="53" t="s">
        <v>62</v>
      </c>
      <c r="C28" s="54" t="s">
        <v>137</v>
      </c>
      <c r="D28" s="55">
        <v>68</v>
      </c>
      <c r="E28" s="56">
        <v>43722</v>
      </c>
      <c r="F28" s="57">
        <v>0.57999999999999996</v>
      </c>
      <c r="G28" s="57">
        <v>9.8000000000000004E-2</v>
      </c>
      <c r="H28" s="57">
        <f t="shared" si="1"/>
        <v>0.60899999999999999</v>
      </c>
      <c r="I28" s="57">
        <f t="shared" si="2"/>
        <v>0.10290000000000001</v>
      </c>
      <c r="J28" s="58">
        <f t="shared" si="3"/>
        <v>5.9183673469387754</v>
      </c>
      <c r="N28" s="60">
        <f t="shared" si="18"/>
        <v>0.67799999999999994</v>
      </c>
      <c r="T28" s="49"/>
      <c r="U28" s="90"/>
    </row>
    <row r="29" spans="1:25" x14ac:dyDescent="0.3">
      <c r="A29" s="53">
        <v>37</v>
      </c>
      <c r="B29" s="53" t="s">
        <v>63</v>
      </c>
      <c r="C29" s="54" t="s">
        <v>137</v>
      </c>
      <c r="D29" s="62">
        <v>68</v>
      </c>
      <c r="E29" s="56">
        <v>43726</v>
      </c>
      <c r="F29" s="57">
        <v>0.88400000000000001</v>
      </c>
      <c r="G29" s="57">
        <v>0.182</v>
      </c>
      <c r="H29" s="57">
        <f t="shared" si="1"/>
        <v>0.92820000000000003</v>
      </c>
      <c r="I29" s="57">
        <f t="shared" si="2"/>
        <v>0.19109999999999999</v>
      </c>
      <c r="J29" s="58">
        <f t="shared" si="3"/>
        <v>4.8571428571428577</v>
      </c>
      <c r="N29" s="60">
        <f t="shared" si="18"/>
        <v>1.0660000000000001</v>
      </c>
      <c r="T29" s="82"/>
      <c r="U29" s="90"/>
    </row>
    <row r="30" spans="1:25" x14ac:dyDescent="0.3">
      <c r="A30" s="53">
        <v>38</v>
      </c>
      <c r="B30" s="53" t="s">
        <v>64</v>
      </c>
      <c r="C30" s="54" t="s">
        <v>137</v>
      </c>
      <c r="D30" s="62">
        <v>69</v>
      </c>
      <c r="E30" s="56">
        <v>43726</v>
      </c>
      <c r="F30" s="57">
        <v>0.85299999999999998</v>
      </c>
      <c r="G30" s="57">
        <v>0.16200000000000001</v>
      </c>
      <c r="H30" s="57">
        <f t="shared" si="1"/>
        <v>0.89565000000000006</v>
      </c>
      <c r="I30" s="57">
        <f t="shared" si="2"/>
        <v>0.1701</v>
      </c>
      <c r="J30" s="58">
        <f t="shared" si="3"/>
        <v>5.2654320987654328</v>
      </c>
      <c r="N30" s="60">
        <f t="shared" si="18"/>
        <v>1.0149999999999999</v>
      </c>
      <c r="T30" s="82"/>
      <c r="U30" s="90"/>
    </row>
    <row r="31" spans="1:25" x14ac:dyDescent="0.3">
      <c r="A31" s="63">
        <v>15</v>
      </c>
      <c r="B31" s="63" t="s">
        <v>65</v>
      </c>
      <c r="C31" s="64" t="s">
        <v>176</v>
      </c>
      <c r="D31" s="51">
        <v>76</v>
      </c>
      <c r="E31" s="65">
        <v>43722</v>
      </c>
      <c r="F31" s="48">
        <v>0.95299999999999996</v>
      </c>
      <c r="G31" s="48">
        <v>0.151</v>
      </c>
      <c r="H31" s="57">
        <f t="shared" si="1"/>
        <v>1.00065</v>
      </c>
      <c r="I31" s="57">
        <f t="shared" si="2"/>
        <v>0.15855</v>
      </c>
      <c r="J31" s="58">
        <f t="shared" si="3"/>
        <v>6.3112582781456954</v>
      </c>
      <c r="K31" s="59">
        <f>AVERAGE(J31:J34)</f>
        <v>6.2858108267514314</v>
      </c>
      <c r="L31" s="60">
        <f>STDEV(J31:J34)</f>
        <v>1.7496249745008436</v>
      </c>
      <c r="M31" s="61">
        <f>_xlfn.STDEV.S(J31:J34)*100/K31</f>
        <v>27.834515271358665</v>
      </c>
      <c r="N31" s="58">
        <f t="shared" si="11"/>
        <v>1.1039999999999999</v>
      </c>
      <c r="O31" s="60">
        <f>AVERAGE(N31:N34)</f>
        <v>1.0945</v>
      </c>
      <c r="P31" s="60">
        <f>STDEV(N31:N34)</f>
        <v>0.3159393401693858</v>
      </c>
      <c r="Q31" s="61">
        <f>_xlfn.STDEV.S(N31:N34)*100/O31</f>
        <v>28.866088640418983</v>
      </c>
      <c r="R31" s="59">
        <f>AVERAGE(F31:F34)</f>
        <v>0.92574999999999996</v>
      </c>
      <c r="S31" s="60">
        <f>STDEV(F31:F34)</f>
        <v>0.21400525694477757</v>
      </c>
      <c r="T31" s="59">
        <f>AVERAGE(G31:G34)</f>
        <v>0.16874999999999998</v>
      </c>
      <c r="U31" s="89">
        <f>STDEV(G31:G34)</f>
        <v>0.103474231896964</v>
      </c>
      <c r="V31" s="48">
        <f>R31*$AA$10</f>
        <v>5.1430555555555548</v>
      </c>
      <c r="W31" s="48">
        <f t="shared" ref="W31" si="25">S31*$AA$10</f>
        <v>1.1889180941376531</v>
      </c>
      <c r="X31" s="48">
        <f t="shared" ref="X31" si="26">T31*$AA$10</f>
        <v>0.93749999999999989</v>
      </c>
      <c r="Y31" s="48">
        <f t="shared" ref="Y31" si="27">U31*$AA$10</f>
        <v>0.57485684387202218</v>
      </c>
    </row>
    <row r="32" spans="1:25" x14ac:dyDescent="0.3">
      <c r="A32" s="63">
        <v>16</v>
      </c>
      <c r="B32" s="63" t="s">
        <v>66</v>
      </c>
      <c r="C32" s="64" t="s">
        <v>176</v>
      </c>
      <c r="D32" s="51">
        <v>77</v>
      </c>
      <c r="E32" s="65">
        <v>43722</v>
      </c>
      <c r="F32" s="48">
        <v>1.2170000000000001</v>
      </c>
      <c r="G32" s="48">
        <v>0.32</v>
      </c>
      <c r="H32" s="57">
        <f t="shared" si="1"/>
        <v>1.2778500000000002</v>
      </c>
      <c r="I32" s="57">
        <f t="shared" si="2"/>
        <v>0.33600000000000002</v>
      </c>
      <c r="J32" s="58">
        <f t="shared" si="3"/>
        <v>3.8031250000000001</v>
      </c>
      <c r="K32" s="59"/>
      <c r="L32" s="60"/>
      <c r="M32" s="61"/>
      <c r="N32" s="58">
        <f t="shared" si="11"/>
        <v>1.5370000000000001</v>
      </c>
      <c r="T32" s="49"/>
      <c r="U32" s="90"/>
    </row>
    <row r="33" spans="1:25" x14ac:dyDescent="0.3">
      <c r="A33" s="63">
        <v>39</v>
      </c>
      <c r="B33" s="63" t="s">
        <v>67</v>
      </c>
      <c r="C33" s="64" t="s">
        <v>176</v>
      </c>
      <c r="D33" s="51">
        <v>77</v>
      </c>
      <c r="E33" s="65">
        <v>43726</v>
      </c>
      <c r="F33" s="48">
        <v>0.79</v>
      </c>
      <c r="G33" s="48">
        <v>0.105</v>
      </c>
      <c r="H33" s="57">
        <f t="shared" si="1"/>
        <v>0.82950000000000013</v>
      </c>
      <c r="I33" s="57">
        <f t="shared" si="2"/>
        <v>0.11025</v>
      </c>
      <c r="J33" s="58">
        <f t="shared" si="3"/>
        <v>7.5238095238095246</v>
      </c>
      <c r="N33" s="58">
        <f t="shared" si="11"/>
        <v>0.89500000000000002</v>
      </c>
      <c r="T33" s="49"/>
      <c r="U33" s="90"/>
    </row>
    <row r="34" spans="1:25" x14ac:dyDescent="0.3">
      <c r="A34" s="63">
        <v>40</v>
      </c>
      <c r="B34" s="63" t="s">
        <v>68</v>
      </c>
      <c r="C34" s="64" t="s">
        <v>176</v>
      </c>
      <c r="D34" s="51">
        <v>78</v>
      </c>
      <c r="E34" s="65">
        <v>43726</v>
      </c>
      <c r="F34" s="48">
        <v>0.74299999999999999</v>
      </c>
      <c r="G34" s="48">
        <v>9.9000000000000005E-2</v>
      </c>
      <c r="H34" s="57">
        <f t="shared" si="1"/>
        <v>0.78015000000000001</v>
      </c>
      <c r="I34" s="57">
        <f t="shared" si="2"/>
        <v>0.10395000000000001</v>
      </c>
      <c r="J34" s="58">
        <f t="shared" si="3"/>
        <v>7.5050505050505043</v>
      </c>
      <c r="N34" s="58">
        <f t="shared" si="11"/>
        <v>0.84199999999999997</v>
      </c>
      <c r="T34" s="49"/>
      <c r="U34" s="90"/>
    </row>
    <row r="35" spans="1:25" x14ac:dyDescent="0.3">
      <c r="A35" s="53">
        <v>29</v>
      </c>
      <c r="B35" s="53" t="s">
        <v>69</v>
      </c>
      <c r="C35" s="54" t="s">
        <v>135</v>
      </c>
      <c r="D35" s="55">
        <v>52</v>
      </c>
      <c r="E35" s="56">
        <v>43723</v>
      </c>
      <c r="F35" s="57">
        <v>0.54400000000000004</v>
      </c>
      <c r="G35" s="57">
        <v>6.4000000000000001E-2</v>
      </c>
      <c r="H35" s="57">
        <f t="shared" si="1"/>
        <v>0.57120000000000004</v>
      </c>
      <c r="I35" s="57">
        <f t="shared" si="2"/>
        <v>6.720000000000001E-2</v>
      </c>
      <c r="J35" s="58">
        <f t="shared" si="3"/>
        <v>8.5</v>
      </c>
      <c r="K35" s="59">
        <f>AVERAGE(J35:J38)</f>
        <v>9.3853008383581322</v>
      </c>
      <c r="L35" s="60">
        <f>STDEV(J35:J38)</f>
        <v>2.1554604396138388</v>
      </c>
      <c r="M35" s="61">
        <f>_xlfn.STDEV.S(J35:J38)*100/K35</f>
        <v>22.966343612603001</v>
      </c>
      <c r="N35" s="60">
        <f t="shared" ref="N35:N43" si="28">SUM(F35:G35)</f>
        <v>0.6080000000000001</v>
      </c>
      <c r="O35" s="60">
        <f>AVERAGE(N35:N38)</f>
        <v>1.2577500000000001</v>
      </c>
      <c r="P35" s="60">
        <f>STDEV(N35:N38)</f>
        <v>0.93472718836389168</v>
      </c>
      <c r="Q35" s="61">
        <f>_xlfn.STDEV.S(N35:N38)*100/O35</f>
        <v>74.317407144813473</v>
      </c>
      <c r="R35" s="59">
        <f>AVERAGE(F35:F38)</f>
        <v>1.1455000000000002</v>
      </c>
      <c r="S35" s="60">
        <f>STDEV(F35:F38)</f>
        <v>0.87455455328222176</v>
      </c>
      <c r="T35" s="59">
        <f>AVERAGE(G35:G38)</f>
        <v>0.11225</v>
      </c>
      <c r="U35" s="89">
        <f>STDEV(G35:G38)</f>
        <v>6.1146681567086435E-2</v>
      </c>
      <c r="V35" s="48">
        <f>R35*$AA$10</f>
        <v>6.3638888888888898</v>
      </c>
      <c r="W35" s="48">
        <f t="shared" ref="W35" si="29">S35*$AA$10</f>
        <v>4.8586364071234538</v>
      </c>
      <c r="X35" s="48">
        <f t="shared" ref="X35" si="30">T35*$AA$10</f>
        <v>0.62361111111111112</v>
      </c>
      <c r="Y35" s="48">
        <f t="shared" ref="Y35" si="31">U35*$AA$10</f>
        <v>0.3397037864838135</v>
      </c>
    </row>
    <row r="36" spans="1:25" x14ac:dyDescent="0.3">
      <c r="A36" s="53">
        <v>30</v>
      </c>
      <c r="B36" s="53" t="s">
        <v>70</v>
      </c>
      <c r="C36" s="54" t="s">
        <v>135</v>
      </c>
      <c r="D36" s="55">
        <v>53</v>
      </c>
      <c r="E36" s="56">
        <v>43723</v>
      </c>
      <c r="F36" s="57">
        <v>0.46400000000000002</v>
      </c>
      <c r="G36" s="57">
        <v>6.2E-2</v>
      </c>
      <c r="H36" s="57">
        <f t="shared" si="1"/>
        <v>0.48720000000000002</v>
      </c>
      <c r="I36" s="57">
        <f t="shared" si="2"/>
        <v>6.5100000000000005E-2</v>
      </c>
      <c r="J36" s="58">
        <f t="shared" si="3"/>
        <v>7.4838709677419351</v>
      </c>
      <c r="N36" s="60">
        <f t="shared" si="28"/>
        <v>0.52600000000000002</v>
      </c>
      <c r="T36" s="49"/>
      <c r="U36" s="90"/>
    </row>
    <row r="37" spans="1:25" x14ac:dyDescent="0.3">
      <c r="A37" s="53">
        <v>45</v>
      </c>
      <c r="B37" s="53" t="s">
        <v>71</v>
      </c>
      <c r="C37" s="54" t="s">
        <v>135</v>
      </c>
      <c r="D37" s="62">
        <v>53</v>
      </c>
      <c r="E37" s="56">
        <v>43726</v>
      </c>
      <c r="F37" s="57">
        <v>1.2190000000000001</v>
      </c>
      <c r="G37" s="57">
        <v>0.13400000000000001</v>
      </c>
      <c r="H37" s="57">
        <f t="shared" si="1"/>
        <v>1.2799500000000001</v>
      </c>
      <c r="I37" s="57">
        <f t="shared" si="2"/>
        <v>0.14070000000000002</v>
      </c>
      <c r="J37" s="58">
        <f t="shared" si="3"/>
        <v>9.0970149253731343</v>
      </c>
      <c r="N37" s="60">
        <f t="shared" si="28"/>
        <v>1.3530000000000002</v>
      </c>
      <c r="T37" s="49"/>
      <c r="U37" s="90"/>
    </row>
    <row r="38" spans="1:25" x14ac:dyDescent="0.3">
      <c r="A38" s="53">
        <v>46</v>
      </c>
      <c r="B38" s="53" t="s">
        <v>72</v>
      </c>
      <c r="C38" s="54" t="s">
        <v>135</v>
      </c>
      <c r="D38" s="62">
        <v>54</v>
      </c>
      <c r="E38" s="56">
        <v>43726</v>
      </c>
      <c r="F38" s="57">
        <v>2.355</v>
      </c>
      <c r="G38" s="57">
        <v>0.189</v>
      </c>
      <c r="H38" s="57">
        <f t="shared" si="1"/>
        <v>2.47275</v>
      </c>
      <c r="I38" s="57">
        <f t="shared" si="2"/>
        <v>0.19845000000000002</v>
      </c>
      <c r="J38" s="58">
        <f t="shared" si="3"/>
        <v>12.460317460317459</v>
      </c>
      <c r="N38" s="60">
        <f t="shared" si="28"/>
        <v>2.544</v>
      </c>
      <c r="T38" s="49"/>
      <c r="U38" s="90"/>
    </row>
    <row r="39" spans="1:25" x14ac:dyDescent="0.3">
      <c r="A39" s="63">
        <v>27</v>
      </c>
      <c r="B39" s="63" t="s">
        <v>177</v>
      </c>
      <c r="C39" s="64" t="s">
        <v>178</v>
      </c>
      <c r="D39" s="51" t="s">
        <v>179</v>
      </c>
      <c r="E39" s="65">
        <v>43723</v>
      </c>
      <c r="F39" s="48">
        <v>0.71199999999999997</v>
      </c>
      <c r="G39" s="48">
        <v>7.3999999999999996E-2</v>
      </c>
      <c r="H39" s="57">
        <f t="shared" si="1"/>
        <v>0.74760000000000004</v>
      </c>
      <c r="I39" s="57">
        <f t="shared" si="2"/>
        <v>7.7700000000000005E-2</v>
      </c>
      <c r="J39" s="58">
        <f t="shared" si="3"/>
        <v>9.621621621621621</v>
      </c>
      <c r="K39" s="59">
        <f>AVERAGE(J39:J42)</f>
        <v>11.343397601854432</v>
      </c>
      <c r="L39" s="60">
        <f>STDEV(J39:J42)</f>
        <v>3.5491098842284123</v>
      </c>
      <c r="M39" s="61">
        <f>_xlfn.STDEV.S(J39:J42)*100/K39</f>
        <v>31.287891060507299</v>
      </c>
      <c r="N39" s="60">
        <f t="shared" si="28"/>
        <v>0.78599999999999992</v>
      </c>
      <c r="O39" s="60">
        <f>AVERAGE(N39:N42)</f>
        <v>1.0550000000000002</v>
      </c>
      <c r="P39" s="60">
        <f>STDEV(N39:N42)</f>
        <v>0.4067685664682883</v>
      </c>
      <c r="Q39" s="61">
        <f>_xlfn.STDEV.S(N39:N42)*100/O39</f>
        <v>38.556262224482296</v>
      </c>
      <c r="R39" s="59">
        <f>AVERAGE(F39:F42)</f>
        <v>0.97025000000000006</v>
      </c>
      <c r="S39" s="60">
        <f>STDEV(F39:F42)</f>
        <v>0.39888375499636475</v>
      </c>
      <c r="T39" s="59">
        <f>AVERAGE(G39:G42)</f>
        <v>8.4749999999999992E-2</v>
      </c>
      <c r="U39" s="89">
        <f>STDEV(G39:G42)</f>
        <v>1.3598406769422209E-2</v>
      </c>
      <c r="V39" s="48">
        <f>R39*$AA$10</f>
        <v>5.3902777777777775</v>
      </c>
      <c r="W39" s="48">
        <f t="shared" ref="W39" si="32">S39*$AA$10</f>
        <v>2.2160208610909153</v>
      </c>
      <c r="X39" s="48">
        <f t="shared" ref="X39" si="33">T39*$AA$10</f>
        <v>0.47083333333333327</v>
      </c>
      <c r="Y39" s="48">
        <f t="shared" ref="Y39" si="34">U39*$AA$10</f>
        <v>7.5546704274567819E-2</v>
      </c>
    </row>
    <row r="40" spans="1:25" x14ac:dyDescent="0.3">
      <c r="A40" s="63">
        <v>28</v>
      </c>
      <c r="B40" s="63" t="s">
        <v>180</v>
      </c>
      <c r="C40" s="64" t="s">
        <v>178</v>
      </c>
      <c r="D40" s="51" t="s">
        <v>181</v>
      </c>
      <c r="E40" s="65">
        <v>43723</v>
      </c>
      <c r="F40" s="48">
        <v>1.5649999999999999</v>
      </c>
      <c r="G40" s="48">
        <v>9.6000000000000002E-2</v>
      </c>
      <c r="H40" s="57">
        <f t="shared" si="1"/>
        <v>1.6432500000000001</v>
      </c>
      <c r="I40" s="57">
        <f t="shared" si="2"/>
        <v>0.1008</v>
      </c>
      <c r="J40" s="58">
        <f t="shared" si="3"/>
        <v>16.302083333333336</v>
      </c>
      <c r="N40" s="60">
        <f t="shared" si="28"/>
        <v>1.661</v>
      </c>
      <c r="T40" s="49"/>
      <c r="U40" s="90"/>
    </row>
    <row r="41" spans="1:25" x14ac:dyDescent="0.3">
      <c r="A41" s="63">
        <v>43</v>
      </c>
      <c r="B41" s="63" t="s">
        <v>182</v>
      </c>
      <c r="C41" s="64" t="s">
        <v>178</v>
      </c>
      <c r="D41" s="51" t="s">
        <v>183</v>
      </c>
      <c r="E41" s="65">
        <v>43726</v>
      </c>
      <c r="F41" s="48">
        <v>0.81399999999999995</v>
      </c>
      <c r="G41" s="48">
        <v>7.1999999999999995E-2</v>
      </c>
      <c r="H41" s="57">
        <f t="shared" si="1"/>
        <v>0.85470000000000002</v>
      </c>
      <c r="I41" s="57">
        <f t="shared" si="2"/>
        <v>7.5600000000000001E-2</v>
      </c>
      <c r="J41" s="58">
        <f t="shared" si="3"/>
        <v>11.305555555555555</v>
      </c>
      <c r="N41" s="60">
        <f t="shared" si="28"/>
        <v>0.8859999999999999</v>
      </c>
      <c r="T41" s="49"/>
      <c r="U41" s="90"/>
    </row>
    <row r="42" spans="1:25" x14ac:dyDescent="0.3">
      <c r="A42" s="63">
        <v>44</v>
      </c>
      <c r="B42" s="63" t="s">
        <v>184</v>
      </c>
      <c r="C42" s="64" t="s">
        <v>178</v>
      </c>
      <c r="D42" s="51" t="s">
        <v>185</v>
      </c>
      <c r="E42" s="65">
        <v>43726</v>
      </c>
      <c r="F42" s="48">
        <v>0.79</v>
      </c>
      <c r="G42" s="48">
        <v>9.7000000000000003E-2</v>
      </c>
      <c r="H42" s="57">
        <f t="shared" si="1"/>
        <v>0.82950000000000013</v>
      </c>
      <c r="I42" s="57">
        <f t="shared" si="2"/>
        <v>0.10185000000000001</v>
      </c>
      <c r="J42" s="58">
        <f t="shared" si="3"/>
        <v>8.1443298969072178</v>
      </c>
      <c r="N42" s="60">
        <f t="shared" si="28"/>
        <v>0.88700000000000001</v>
      </c>
      <c r="T42" s="49"/>
      <c r="U42" s="90"/>
    </row>
    <row r="43" spans="1:25" x14ac:dyDescent="0.3">
      <c r="A43" s="77">
        <v>5</v>
      </c>
      <c r="B43" s="77" t="s">
        <v>186</v>
      </c>
      <c r="C43" s="54" t="s">
        <v>138</v>
      </c>
      <c r="D43" s="55">
        <v>46</v>
      </c>
      <c r="E43" s="78">
        <v>43722</v>
      </c>
      <c r="F43" s="79">
        <v>0.41199999999999998</v>
      </c>
      <c r="G43" s="79">
        <v>5.8999999999999997E-2</v>
      </c>
      <c r="H43" s="57">
        <f t="shared" si="1"/>
        <v>0.43259999999999998</v>
      </c>
      <c r="I43" s="57">
        <f t="shared" si="2"/>
        <v>6.1949999999999998E-2</v>
      </c>
      <c r="J43" s="58">
        <f t="shared" si="3"/>
        <v>6.9830508474576272</v>
      </c>
      <c r="K43" s="59">
        <f>AVERAGE(J43:J46)</f>
        <v>17.169659995136691</v>
      </c>
      <c r="L43" s="60">
        <f>STDEV(J43:J46)</f>
        <v>8.612679055228929</v>
      </c>
      <c r="M43" s="61">
        <f>_xlfn.STDEV.S(J43:J46)*100/K43</f>
        <v>50.162199237890974</v>
      </c>
      <c r="N43" s="60">
        <f t="shared" si="28"/>
        <v>0.47099999999999997</v>
      </c>
      <c r="O43" s="60">
        <f>AVERAGE(N43:N46)</f>
        <v>1.64825</v>
      </c>
      <c r="P43" s="60">
        <f>STDEV(N43:N46)</f>
        <v>0.99884912941511506</v>
      </c>
      <c r="Q43" s="61">
        <f>_xlfn.STDEV.S(N43:N46)*100/O43</f>
        <v>60.600584220543908</v>
      </c>
      <c r="R43" s="59">
        <f>AVERAGE(F43:F46)</f>
        <v>1.5634999999999999</v>
      </c>
      <c r="S43" s="60">
        <f>STDEV(F43:F46)</f>
        <v>0.97899080690270035</v>
      </c>
      <c r="T43" s="59">
        <f>AVERAGE(G43:G46)</f>
        <v>8.4750000000000006E-2</v>
      </c>
      <c r="U43" s="89">
        <f>STDEV(G43:G46)</f>
        <v>2.2201726659579112E-2</v>
      </c>
      <c r="V43" s="48">
        <f>R43*$AA$10</f>
        <v>8.68611111111111</v>
      </c>
      <c r="W43" s="48">
        <f t="shared" ref="W43" si="35">S43*$AA$10</f>
        <v>5.4388378161261128</v>
      </c>
      <c r="X43" s="48">
        <f t="shared" ref="X43" si="36">T43*$AA$10</f>
        <v>0.47083333333333333</v>
      </c>
      <c r="Y43" s="48">
        <f t="shared" ref="Y43" si="37">U43*$AA$10</f>
        <v>0.12334292588655062</v>
      </c>
    </row>
    <row r="44" spans="1:25" x14ac:dyDescent="0.3">
      <c r="A44" s="53">
        <v>6</v>
      </c>
      <c r="B44" s="53" t="s">
        <v>76</v>
      </c>
      <c r="C44" s="54" t="s">
        <v>138</v>
      </c>
      <c r="D44" s="55">
        <v>47</v>
      </c>
      <c r="E44" s="56">
        <v>43722</v>
      </c>
      <c r="F44" s="57">
        <v>2.327</v>
      </c>
      <c r="G44" s="57">
        <v>0.112</v>
      </c>
      <c r="H44" s="57">
        <f t="shared" si="1"/>
        <v>2.4433500000000001</v>
      </c>
      <c r="I44" s="57">
        <f t="shared" si="2"/>
        <v>0.11760000000000001</v>
      </c>
      <c r="J44" s="58">
        <f t="shared" si="3"/>
        <v>20.776785714285715</v>
      </c>
      <c r="K44" s="59"/>
      <c r="L44" s="60"/>
      <c r="M44" s="61"/>
      <c r="N44" s="58">
        <f t="shared" si="11"/>
        <v>2.4390000000000001</v>
      </c>
      <c r="T44" s="49"/>
      <c r="U44" s="90"/>
    </row>
    <row r="45" spans="1:25" x14ac:dyDescent="0.3">
      <c r="A45" s="53">
        <v>21</v>
      </c>
      <c r="B45" s="53" t="s">
        <v>77</v>
      </c>
      <c r="C45" s="54" t="s">
        <v>138</v>
      </c>
      <c r="D45" s="62">
        <v>47</v>
      </c>
      <c r="E45" s="56">
        <v>43723</v>
      </c>
      <c r="F45" s="57">
        <v>2.4249999999999998</v>
      </c>
      <c r="G45" s="57">
        <v>0.09</v>
      </c>
      <c r="H45" s="57">
        <f t="shared" si="1"/>
        <v>2.5462500000000001</v>
      </c>
      <c r="I45" s="57">
        <f t="shared" si="2"/>
        <v>9.4500000000000001E-2</v>
      </c>
      <c r="J45" s="58">
        <f t="shared" si="3"/>
        <v>26.944444444444446</v>
      </c>
      <c r="N45" s="58">
        <f t="shared" si="11"/>
        <v>2.5149999999999997</v>
      </c>
      <c r="T45" s="49"/>
      <c r="U45" s="90"/>
    </row>
    <row r="46" spans="1:25" x14ac:dyDescent="0.3">
      <c r="A46" s="53">
        <v>22</v>
      </c>
      <c r="B46" s="53" t="s">
        <v>78</v>
      </c>
      <c r="C46" s="54" t="s">
        <v>138</v>
      </c>
      <c r="D46" s="62">
        <v>48</v>
      </c>
      <c r="E46" s="56">
        <v>43723</v>
      </c>
      <c r="F46" s="57">
        <v>1.0900000000000001</v>
      </c>
      <c r="G46" s="57">
        <v>7.8E-2</v>
      </c>
      <c r="H46" s="57">
        <f t="shared" si="1"/>
        <v>1.1445000000000001</v>
      </c>
      <c r="I46" s="57">
        <f t="shared" si="2"/>
        <v>8.1900000000000001E-2</v>
      </c>
      <c r="J46" s="58">
        <f t="shared" si="3"/>
        <v>13.974358974358974</v>
      </c>
      <c r="N46" s="58">
        <f t="shared" si="11"/>
        <v>1.1680000000000001</v>
      </c>
      <c r="T46" s="49"/>
      <c r="U46" s="90"/>
    </row>
    <row r="47" spans="1:25" x14ac:dyDescent="0.3">
      <c r="A47" s="63">
        <v>31</v>
      </c>
      <c r="B47" s="63" t="s">
        <v>79</v>
      </c>
      <c r="C47" s="64" t="s">
        <v>187</v>
      </c>
      <c r="D47" s="51">
        <v>61</v>
      </c>
      <c r="E47" s="65">
        <v>43723</v>
      </c>
      <c r="F47" s="48">
        <v>1.33</v>
      </c>
      <c r="G47" s="48">
        <v>7.6999999999999999E-2</v>
      </c>
      <c r="H47" s="57">
        <f t="shared" si="1"/>
        <v>1.3965000000000001</v>
      </c>
      <c r="I47" s="57">
        <f t="shared" si="2"/>
        <v>8.0850000000000005E-2</v>
      </c>
      <c r="J47" s="58">
        <f t="shared" si="3"/>
        <v>17.272727272727273</v>
      </c>
      <c r="K47" s="59">
        <f>AVERAGE(J47:J50)</f>
        <v>17.8850468975469</v>
      </c>
      <c r="L47" s="60">
        <f>STDEV(J47:J50)</f>
        <v>3.4723625295390059</v>
      </c>
      <c r="M47" s="61">
        <f>_xlfn.STDEV.S(J47:J50)*100/K47</f>
        <v>19.414891945378532</v>
      </c>
      <c r="N47" s="58">
        <f t="shared" si="11"/>
        <v>1.407</v>
      </c>
      <c r="O47" s="60">
        <f>AVERAGE(N47:N50)</f>
        <v>1.5795000000000001</v>
      </c>
      <c r="P47" s="60">
        <f>STDEV(N47:N50)</f>
        <v>0.2936556940818032</v>
      </c>
      <c r="Q47" s="61">
        <f>_xlfn.STDEV.S(N47:N50)*100/O47</f>
        <v>18.591686868110362</v>
      </c>
      <c r="R47" s="59">
        <f>AVERAGE(F47:F50)</f>
        <v>1.4957500000000001</v>
      </c>
      <c r="S47" s="60">
        <f>STDEV(F47:F50)</f>
        <v>0.29281891446193481</v>
      </c>
      <c r="T47" s="59">
        <f>AVERAGE(G47:G50)</f>
        <v>8.3749999999999991E-2</v>
      </c>
      <c r="U47" s="89">
        <f>STDEV(G47:G50)</f>
        <v>5.3150729063673238E-3</v>
      </c>
      <c r="V47" s="48">
        <f>R47*$AA$10</f>
        <v>8.3097222222222236</v>
      </c>
      <c r="W47" s="48">
        <f t="shared" ref="W47" si="38">S47*$AA$10</f>
        <v>1.6267717470107488</v>
      </c>
      <c r="X47" s="48">
        <f t="shared" ref="X47" si="39">T47*$AA$10</f>
        <v>0.46527777777777773</v>
      </c>
      <c r="Y47" s="48">
        <f t="shared" ref="Y47" si="40">U47*$AA$10</f>
        <v>2.9528182813151796E-2</v>
      </c>
    </row>
    <row r="48" spans="1:25" x14ac:dyDescent="0.3">
      <c r="A48" s="63">
        <v>32</v>
      </c>
      <c r="B48" s="63" t="s">
        <v>80</v>
      </c>
      <c r="C48" s="64" t="s">
        <v>187</v>
      </c>
      <c r="D48" s="51">
        <v>62</v>
      </c>
      <c r="E48" s="65">
        <v>43723</v>
      </c>
      <c r="F48" s="48">
        <v>1.929</v>
      </c>
      <c r="G48" s="48">
        <v>8.4000000000000005E-2</v>
      </c>
      <c r="H48" s="57">
        <f t="shared" si="1"/>
        <v>2.0254500000000002</v>
      </c>
      <c r="I48" s="57">
        <f t="shared" si="2"/>
        <v>8.8200000000000014E-2</v>
      </c>
      <c r="J48" s="58">
        <f t="shared" si="3"/>
        <v>22.964285714285712</v>
      </c>
      <c r="N48" s="58">
        <f t="shared" si="11"/>
        <v>2.0129999999999999</v>
      </c>
      <c r="T48" s="49"/>
      <c r="U48" s="90"/>
    </row>
    <row r="49" spans="1:24" x14ac:dyDescent="0.3">
      <c r="A49" s="63">
        <v>47</v>
      </c>
      <c r="B49" s="63" t="s">
        <v>188</v>
      </c>
      <c r="C49" s="64" t="s">
        <v>187</v>
      </c>
      <c r="D49" s="51">
        <v>62</v>
      </c>
      <c r="E49" s="65">
        <v>43726</v>
      </c>
      <c r="F49" s="48">
        <v>1.306</v>
      </c>
      <c r="G49" s="48">
        <v>8.4000000000000005E-2</v>
      </c>
      <c r="H49" s="57">
        <f t="shared" si="1"/>
        <v>1.3713000000000002</v>
      </c>
      <c r="I49" s="57">
        <f t="shared" si="2"/>
        <v>8.8200000000000014E-2</v>
      </c>
      <c r="J49" s="58">
        <f t="shared" si="3"/>
        <v>15.547619047619047</v>
      </c>
      <c r="N49" s="58">
        <f t="shared" si="11"/>
        <v>1.3900000000000001</v>
      </c>
      <c r="T49" s="49"/>
      <c r="U49" s="90"/>
    </row>
    <row r="50" spans="1:24" x14ac:dyDescent="0.3">
      <c r="A50" s="63">
        <v>48</v>
      </c>
      <c r="B50" s="63" t="s">
        <v>81</v>
      </c>
      <c r="C50" s="64" t="s">
        <v>187</v>
      </c>
      <c r="D50" s="51">
        <v>63</v>
      </c>
      <c r="E50" s="65">
        <v>43726</v>
      </c>
      <c r="F50" s="48">
        <v>1.4179999999999999</v>
      </c>
      <c r="G50" s="48">
        <v>0.09</v>
      </c>
      <c r="H50" s="57">
        <f t="shared" si="1"/>
        <v>1.4888999999999999</v>
      </c>
      <c r="I50" s="57">
        <f t="shared" si="2"/>
        <v>9.4500000000000001E-2</v>
      </c>
      <c r="J50" s="58">
        <f t="shared" si="3"/>
        <v>15.755555555555555</v>
      </c>
      <c r="N50" s="58">
        <f t="shared" si="11"/>
        <v>1.508</v>
      </c>
      <c r="T50" s="49"/>
      <c r="U50" s="90"/>
    </row>
    <row r="51" spans="1:24" x14ac:dyDescent="0.3">
      <c r="T51" s="81"/>
      <c r="U51" s="90"/>
    </row>
    <row r="52" spans="1:24" x14ac:dyDescent="0.3">
      <c r="U52" s="88" t="s">
        <v>207</v>
      </c>
      <c r="V52" s="92">
        <f>MIN(V3:V49)</f>
        <v>1.1010416666666667</v>
      </c>
      <c r="W52" s="92"/>
      <c r="X52" s="92">
        <f>MIN(X3:X49)</f>
        <v>0.46527777777777773</v>
      </c>
    </row>
    <row r="53" spans="1:24" x14ac:dyDescent="0.3">
      <c r="U53" s="88" t="s">
        <v>208</v>
      </c>
      <c r="V53" s="92">
        <f>MAX(V3:V49)</f>
        <v>8.68611111111111</v>
      </c>
      <c r="W53" s="92"/>
      <c r="X53" s="92">
        <f>MAX(X3:X49)</f>
        <v>2.52</v>
      </c>
    </row>
  </sheetData>
  <mergeCells count="6">
    <mergeCell ref="H1:I1"/>
    <mergeCell ref="V1:Y1"/>
    <mergeCell ref="K1:M1"/>
    <mergeCell ref="O1:Q1"/>
    <mergeCell ref="R1:S1"/>
    <mergeCell ref="T1:U1"/>
  </mergeCells>
  <conditionalFormatting sqref="M3:M50">
    <cfRule type="colorScale" priority="3">
      <colorScale>
        <cfvo type="min"/>
        <cfvo type="max"/>
        <color rgb="FFFCFCFF"/>
        <color rgb="FFF8696B"/>
      </colorScale>
    </cfRule>
  </conditionalFormatting>
  <conditionalFormatting sqref="J3:J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N5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D21" sqref="D21"/>
    </sheetView>
  </sheetViews>
  <sheetFormatPr defaultRowHeight="14.4" x14ac:dyDescent="0.3"/>
  <cols>
    <col min="1" max="1" width="9.88671875" bestFit="1" customWidth="1"/>
    <col min="2" max="2" width="12.33203125" bestFit="1" customWidth="1"/>
    <col min="9" max="9" width="10.77734375" bestFit="1" customWidth="1"/>
  </cols>
  <sheetData>
    <row r="1" spans="1:16" s="87" customFormat="1" x14ac:dyDescent="0.3">
      <c r="B1" s="87" t="s">
        <v>190</v>
      </c>
      <c r="C1" s="87" t="s">
        <v>147</v>
      </c>
      <c r="E1" s="87" t="s">
        <v>198</v>
      </c>
    </row>
    <row r="2" spans="1:16" x14ac:dyDescent="0.3">
      <c r="A2" s="47" t="s">
        <v>98</v>
      </c>
      <c r="B2">
        <v>1.3211999999999999</v>
      </c>
      <c r="C2">
        <v>0.58720000000000006</v>
      </c>
      <c r="E2" s="83">
        <v>4675000000</v>
      </c>
    </row>
    <row r="3" spans="1:16" x14ac:dyDescent="0.3">
      <c r="A3" s="47" t="s">
        <v>140</v>
      </c>
      <c r="B3">
        <v>0</v>
      </c>
      <c r="C3">
        <v>0</v>
      </c>
      <c r="E3" s="83">
        <v>1170000000</v>
      </c>
    </row>
    <row r="4" spans="1:16" x14ac:dyDescent="0.3">
      <c r="A4" s="47" t="s">
        <v>191</v>
      </c>
      <c r="B4">
        <v>0</v>
      </c>
      <c r="C4">
        <v>0</v>
      </c>
      <c r="E4" s="83">
        <v>6693333333.333333</v>
      </c>
    </row>
    <row r="5" spans="1:16" x14ac:dyDescent="0.3">
      <c r="A5" s="47" t="s">
        <v>145</v>
      </c>
      <c r="B5">
        <v>0</v>
      </c>
      <c r="C5">
        <v>0</v>
      </c>
    </row>
    <row r="6" spans="1:16" x14ac:dyDescent="0.3">
      <c r="A6" s="47" t="s">
        <v>95</v>
      </c>
      <c r="B6">
        <v>0</v>
      </c>
      <c r="C6">
        <v>0</v>
      </c>
      <c r="E6" s="83">
        <v>1486666666.6666667</v>
      </c>
    </row>
    <row r="7" spans="1:16" x14ac:dyDescent="0.3">
      <c r="A7" s="47" t="s">
        <v>192</v>
      </c>
      <c r="B7" s="101">
        <v>5.0937104399999997</v>
      </c>
      <c r="C7">
        <v>2.0552000000000001</v>
      </c>
      <c r="E7" s="83">
        <v>1221000000</v>
      </c>
      <c r="I7" s="85"/>
      <c r="J7" s="84"/>
      <c r="K7" s="84"/>
      <c r="L7" s="84"/>
      <c r="M7" s="84"/>
      <c r="N7" s="84"/>
      <c r="O7" s="84"/>
      <c r="P7" s="84"/>
    </row>
    <row r="8" spans="1:16" x14ac:dyDescent="0.3">
      <c r="A8" s="47" t="s">
        <v>193</v>
      </c>
      <c r="B8">
        <v>4.1104000000000003</v>
      </c>
      <c r="C8">
        <v>3.9636</v>
      </c>
      <c r="E8" s="83">
        <v>2406666666.6666665</v>
      </c>
      <c r="I8" s="83"/>
      <c r="M8" s="83"/>
    </row>
    <row r="9" spans="1:16" x14ac:dyDescent="0.3">
      <c r="A9" s="47" t="s">
        <v>194</v>
      </c>
      <c r="B9">
        <v>4.6976000000000004</v>
      </c>
      <c r="C9">
        <v>4.2571999999999992</v>
      </c>
      <c r="E9" s="83">
        <v>2062500000</v>
      </c>
    </row>
    <row r="10" spans="1:16" x14ac:dyDescent="0.3">
      <c r="A10" s="47" t="s">
        <v>195</v>
      </c>
      <c r="B10">
        <v>21.579599999999999</v>
      </c>
      <c r="C10">
        <v>1.0276000000000001</v>
      </c>
      <c r="E10" s="83">
        <v>990000000</v>
      </c>
      <c r="I10" s="86"/>
    </row>
    <row r="11" spans="1:16" x14ac:dyDescent="0.3">
      <c r="A11" s="47" t="s">
        <v>83</v>
      </c>
      <c r="B11">
        <v>2.36348</v>
      </c>
      <c r="C11">
        <v>1.1744000000000001</v>
      </c>
      <c r="E11" s="83">
        <v>10266666666.666666</v>
      </c>
    </row>
    <row r="12" spans="1:16" x14ac:dyDescent="0.3">
      <c r="A12" s="47" t="s">
        <v>196</v>
      </c>
      <c r="B12">
        <v>23.634800000000002</v>
      </c>
      <c r="C12">
        <v>4.2571999999999992</v>
      </c>
      <c r="E12" s="83">
        <v>380333333.33333331</v>
      </c>
    </row>
    <row r="13" spans="1:16" x14ac:dyDescent="0.3">
      <c r="A13" s="47" t="s">
        <v>197</v>
      </c>
      <c r="B13">
        <v>31.415200000000002</v>
      </c>
      <c r="C13">
        <v>4.6976000000000004</v>
      </c>
      <c r="E13" s="83">
        <v>452000000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Proteins</vt:lpstr>
      <vt:lpstr>IPP DMAPP</vt:lpstr>
      <vt:lpstr>Isoprene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Mareike Bongers</dc:creator>
  <cp:lastModifiedBy>Mareike Bongers</cp:lastModifiedBy>
  <dcterms:created xsi:type="dcterms:W3CDTF">2019-11-13T10:42:41Z</dcterms:created>
  <dcterms:modified xsi:type="dcterms:W3CDTF">2019-12-06T17:19:17Z</dcterms:modified>
</cp:coreProperties>
</file>