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raymondgreene/Dropbox/VTENKIF/Reviews/Figures/Figure3/"/>
    </mc:Choice>
  </mc:AlternateContent>
  <xr:revisionPtr revIDLastSave="0" documentId="8_{ADE3E0FA-7BF0-3C4D-8EF5-41D2AC4E4C1D}" xr6:coauthVersionLast="36" xr6:coauthVersionMax="36" xr10:uidLastSave="{00000000-0000-0000-0000-000000000000}"/>
  <bookViews>
    <workbookView xWindow="1620" yWindow="640" windowWidth="25040" windowHeight="14500" xr2:uid="{7CB42F4B-1E36-1649-9305-A24261FA65E3}"/>
  </bookViews>
  <sheets>
    <sheet name="Figure3B &amp; Supplement 1B" sheetId="4" r:id="rId1"/>
    <sheet name="Figure3C" sheetId="3" r:id="rId2"/>
    <sheet name="Figure3D" sheetId="2" r:id="rId3"/>
    <sheet name="Figure3 Supplement 2" sheetId="1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25" i="3"/>
  <c r="E23" i="3"/>
  <c r="E22" i="3"/>
  <c r="M21" i="3"/>
  <c r="L21" i="3"/>
  <c r="M20" i="3"/>
  <c r="L20" i="3"/>
  <c r="E20" i="3"/>
  <c r="E19" i="3"/>
  <c r="M18" i="3"/>
  <c r="L18" i="3"/>
  <c r="M17" i="3"/>
  <c r="L17" i="3"/>
  <c r="E16" i="3"/>
  <c r="M15" i="3"/>
  <c r="L15" i="3"/>
  <c r="E15" i="3"/>
  <c r="M14" i="3"/>
  <c r="L14" i="3"/>
  <c r="E13" i="3"/>
  <c r="M12" i="3"/>
  <c r="L12" i="3"/>
  <c r="E12" i="3"/>
  <c r="M11" i="3"/>
  <c r="L11" i="3"/>
  <c r="E10" i="3"/>
  <c r="M9" i="3"/>
  <c r="L9" i="3"/>
  <c r="E9" i="3"/>
  <c r="M8" i="3"/>
  <c r="L8" i="3"/>
  <c r="E7" i="3"/>
  <c r="M6" i="3"/>
  <c r="L6" i="3"/>
  <c r="E6" i="3"/>
  <c r="M5" i="3"/>
  <c r="L5" i="3"/>
  <c r="E4" i="3"/>
  <c r="M3" i="3"/>
  <c r="L3" i="3"/>
  <c r="E3" i="3"/>
  <c r="M2" i="3"/>
  <c r="L2" i="3"/>
  <c r="G4" i="2" l="1"/>
  <c r="H4" i="2" s="1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3" i="2"/>
  <c r="H3" i="2" s="1"/>
  <c r="F4" i="2"/>
  <c r="F5" i="2"/>
  <c r="F6" i="2"/>
  <c r="F7" i="2"/>
  <c r="F8" i="2"/>
  <c r="F9" i="2"/>
  <c r="F10" i="2"/>
  <c r="F11" i="2"/>
  <c r="F12" i="2"/>
  <c r="F3" i="2"/>
</calcChain>
</file>

<file path=xl/sharedStrings.xml><?xml version="1.0" encoding="utf-8"?>
<sst xmlns="http://schemas.openxmlformats.org/spreadsheetml/2006/main" count="121" uniqueCount="65">
  <si>
    <t>SEM</t>
  </si>
  <si>
    <t>n</t>
  </si>
  <si>
    <t>Wild-type ATP 2X Base</t>
  </si>
  <si>
    <t>Rpt4-EQ</t>
  </si>
  <si>
    <t>Rpt4-EQ ATP</t>
  </si>
  <si>
    <t>Dataset</t>
  </si>
  <si>
    <t>Rpt4-EQ ATP 2X Base</t>
  </si>
  <si>
    <t>Rpt6-EQ ATP</t>
  </si>
  <si>
    <t>Rpt6-EQ ATP 2X Base</t>
  </si>
  <si>
    <t>Averaged rate (au/s)</t>
  </si>
  <si>
    <t>Standard deviation</t>
  </si>
  <si>
    <t>Normalized to Wild-type (%)</t>
  </si>
  <si>
    <t>Standard Deviation Normalized</t>
  </si>
  <si>
    <t xml:space="preserve">Wild-type ATP </t>
  </si>
  <si>
    <t>Average rate normalized to Wild-type (%)</t>
  </si>
  <si>
    <t>SEM normalized</t>
  </si>
  <si>
    <t>Wild-type</t>
  </si>
  <si>
    <t>Wild-type ATP</t>
  </si>
  <si>
    <t>Wild-type ATPyS</t>
  </si>
  <si>
    <t>Rpt4-EQ ATPyS</t>
  </si>
  <si>
    <t>Rpt6-EQ ATPyS</t>
  </si>
  <si>
    <t>Rpn5-VTENKIF ATP</t>
  </si>
  <si>
    <t>Rpn5-VTENKIF ATPyS</t>
  </si>
  <si>
    <t>Rpt6-EQ + Rpn5-VTENKIF ATP</t>
  </si>
  <si>
    <t>Rpt6-EQ + Rpn5-VTENKIF ATPyS</t>
  </si>
  <si>
    <t>Ubiquitin-AMC cleavage per Ubp6 per minute</t>
  </si>
  <si>
    <t>versus WT ATP</t>
  </si>
  <si>
    <t>versus nucleotide change</t>
  </si>
  <si>
    <t>Sample</t>
  </si>
  <si>
    <t>Average Rate (Ubiquitin-AMC cleaved per Ubp6 per min)</t>
  </si>
  <si>
    <t>sample</t>
  </si>
  <si>
    <t>rate 1</t>
  </si>
  <si>
    <t>rate 2</t>
  </si>
  <si>
    <t>rate 3</t>
  </si>
  <si>
    <t>average</t>
  </si>
  <si>
    <t>p=</t>
  </si>
  <si>
    <t>Wild-tγpe ATP</t>
  </si>
  <si>
    <t>NA</t>
  </si>
  <si>
    <t>Wildtγpe ATPγS</t>
  </si>
  <si>
    <t>Rpt2-EQ ATP</t>
  </si>
  <si>
    <t>Rpt2-EQ ATPγS</t>
  </si>
  <si>
    <t>Rpt3-EQ ATP</t>
  </si>
  <si>
    <t>Rpt3-EQ ATPγS</t>
  </si>
  <si>
    <t>Rpt5-EQ ATP</t>
  </si>
  <si>
    <t>Rpt5-EQ ATPγS</t>
  </si>
  <si>
    <t>Rpt6-EQ ATPγS</t>
  </si>
  <si>
    <t>Rpt1-EQ ATP</t>
  </si>
  <si>
    <t>Rpt1-EQ ATPγS</t>
  </si>
  <si>
    <t>Rpt4-EQ ATPγS</t>
  </si>
  <si>
    <t>Rpt1-EQ</t>
  </si>
  <si>
    <t>Rpt2-EQ</t>
  </si>
  <si>
    <t>Rpt6-EQ</t>
  </si>
  <si>
    <t>Rpt3-EQ</t>
  </si>
  <si>
    <t>Rpt5-EQ</t>
  </si>
  <si>
    <t>Average Fold ATPase Stimulation</t>
  </si>
  <si>
    <t>ATPase Fold Stimulation to Ubiquitin bound Ubp6</t>
  </si>
  <si>
    <t>Standard Deviation</t>
  </si>
  <si>
    <t>26S Average ATPase rate (ATP/enzyme/min)</t>
  </si>
  <si>
    <t>26S+ Ub-Ubp6 ATPase rate (ATP/enzyme/min)</t>
  </si>
  <si>
    <t>Trial 1</t>
  </si>
  <si>
    <t>Trial 2</t>
  </si>
  <si>
    <t>Trial 3</t>
  </si>
  <si>
    <t>Trial 4</t>
  </si>
  <si>
    <t>Trial 5</t>
  </si>
  <si>
    <t>26S ATPase Rates (ATP/enzyme/min)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</si>
</sst>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/>
    <xf numFmtId="0" fontId="2" fillId="0" borderId="5" xfId="0" applyFont="1" applyBorder="1"/>
    <xf numFmtId="2" fontId="2" fillId="0" borderId="0" xfId="0" applyNumberFormat="1" applyFont="1" applyBorder="1"/>
    <xf numFmtId="164" fontId="2" fillId="0" borderId="0" xfId="0" applyNumberFormat="1" applyFont="1" applyBorder="1"/>
    <xf numFmtId="164" fontId="0" fillId="0" borderId="6" xfId="0" applyNumberFormat="1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2" fontId="0" fillId="0" borderId="8" xfId="0" applyNumberFormat="1" applyBorder="1" applyAlignment="1">
      <alignment horizontal="center"/>
    </xf>
    <xf numFmtId="2" fontId="0" fillId="0" borderId="0" xfId="0" applyNumberFormat="1"/>
    <xf numFmtId="2" fontId="0" fillId="0" borderId="8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3" fillId="0" borderId="0" xfId="0" applyFont="1"/>
    <xf numFmtId="0" fontId="0" fillId="0" borderId="0" xfId="0" applyFont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2" fontId="0" fillId="0" borderId="15" xfId="0" applyNumberFormat="1" applyFont="1" applyBorder="1"/>
    <xf numFmtId="0" fontId="0" fillId="0" borderId="16" xfId="0" applyFont="1" applyBorder="1"/>
    <xf numFmtId="0" fontId="0" fillId="0" borderId="17" xfId="0" applyFont="1" applyBorder="1"/>
    <xf numFmtId="2" fontId="0" fillId="0" borderId="2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EC4D-90C1-A24F-8C60-6ED89E711188}">
  <dimension ref="B2:R22"/>
  <sheetViews>
    <sheetView tabSelected="1" zoomScale="75" workbookViewId="0">
      <selection activeCell="I20" sqref="I20"/>
    </sheetView>
  </sheetViews>
  <sheetFormatPr baseColWidth="10" defaultRowHeight="16" x14ac:dyDescent="0.2"/>
  <cols>
    <col min="3" max="3" width="29.33203125" customWidth="1"/>
    <col min="5" max="5" width="17.6640625" customWidth="1"/>
  </cols>
  <sheetData>
    <row r="2" spans="2:18" x14ac:dyDescent="0.2">
      <c r="B2" t="s">
        <v>64</v>
      </c>
      <c r="H2" s="5" t="s">
        <v>58</v>
      </c>
    </row>
    <row r="3" spans="2:18" x14ac:dyDescent="0.2">
      <c r="C3" s="48" t="s">
        <v>59</v>
      </c>
      <c r="D3" s="49" t="s">
        <v>60</v>
      </c>
      <c r="E3" s="49" t="s">
        <v>61</v>
      </c>
      <c r="F3" s="49" t="s">
        <v>62</v>
      </c>
      <c r="G3" s="50" t="s">
        <v>63</v>
      </c>
      <c r="I3" s="48" t="s">
        <v>59</v>
      </c>
      <c r="J3" s="49" t="s">
        <v>60</v>
      </c>
      <c r="K3" s="49" t="s">
        <v>61</v>
      </c>
      <c r="L3" s="49" t="s">
        <v>62</v>
      </c>
      <c r="M3" s="50" t="s">
        <v>63</v>
      </c>
      <c r="N3" s="48"/>
      <c r="O3" s="12" t="s">
        <v>57</v>
      </c>
      <c r="P3" s="12" t="s">
        <v>0</v>
      </c>
      <c r="Q3" s="12" t="s">
        <v>58</v>
      </c>
      <c r="R3" s="50" t="s">
        <v>0</v>
      </c>
    </row>
    <row r="4" spans="2:18" x14ac:dyDescent="0.2">
      <c r="B4" s="30" t="s">
        <v>16</v>
      </c>
      <c r="C4" s="1">
        <v>26.78705132355223</v>
      </c>
      <c r="D4" s="2">
        <v>24.436226889830976</v>
      </c>
      <c r="E4" s="2">
        <v>11.203852327447832</v>
      </c>
      <c r="F4" s="2">
        <v>10.433386837881223</v>
      </c>
      <c r="G4" s="3">
        <v>20.609951845906899</v>
      </c>
      <c r="H4" s="30" t="s">
        <v>16</v>
      </c>
      <c r="I4" s="1">
        <v>59.368104146731781</v>
      </c>
      <c r="J4" s="2">
        <v>63.300458362384667</v>
      </c>
      <c r="K4" s="2">
        <v>18.459069020866771</v>
      </c>
      <c r="L4" s="2">
        <v>23.595505617977526</v>
      </c>
      <c r="M4" s="3">
        <v>38.84430176565008</v>
      </c>
      <c r="N4" s="31" t="s">
        <v>16</v>
      </c>
      <c r="O4" s="1">
        <v>18.694093844923835</v>
      </c>
      <c r="P4" s="2">
        <v>0.83114194923166196</v>
      </c>
      <c r="Q4" s="2">
        <v>40.713487782722162</v>
      </c>
      <c r="R4" s="3">
        <v>1.3902971659578314</v>
      </c>
    </row>
    <row r="5" spans="2:18" x14ac:dyDescent="0.2">
      <c r="B5" s="31" t="s">
        <v>49</v>
      </c>
      <c r="C5" s="4">
        <v>51.043338683788129</v>
      </c>
      <c r="D5" s="5">
        <v>39.807383627608345</v>
      </c>
      <c r="E5" s="5">
        <v>44.943820224719097</v>
      </c>
      <c r="F5" s="5"/>
      <c r="G5" s="6"/>
      <c r="H5" s="31" t="s">
        <v>49</v>
      </c>
      <c r="I5" s="4">
        <v>137.07865168539325</v>
      </c>
      <c r="J5" s="5">
        <v>93.418940609951846</v>
      </c>
      <c r="K5" s="5">
        <v>101.76565008025683</v>
      </c>
      <c r="L5" s="5"/>
      <c r="M5" s="6"/>
      <c r="N5" s="31" t="s">
        <v>49</v>
      </c>
      <c r="O5" s="4">
        <v>45.264847512038521</v>
      </c>
      <c r="P5" s="5">
        <v>3.2475100921334672</v>
      </c>
      <c r="Q5" s="5">
        <v>110.75441412520064</v>
      </c>
      <c r="R5" s="6">
        <v>13.380844543469752</v>
      </c>
    </row>
    <row r="6" spans="2:18" x14ac:dyDescent="0.2">
      <c r="B6" s="31" t="s">
        <v>50</v>
      </c>
      <c r="C6" s="4">
        <v>109.14927768860353</v>
      </c>
      <c r="D6" s="5">
        <v>126.1637239165329</v>
      </c>
      <c r="E6" s="5">
        <v>132.26324237560195</v>
      </c>
      <c r="F6" s="5"/>
      <c r="G6" s="6"/>
      <c r="H6" s="31" t="s">
        <v>50</v>
      </c>
      <c r="I6" s="4">
        <v>209.30979133226322</v>
      </c>
      <c r="J6" s="5">
        <v>172.71268057784911</v>
      </c>
      <c r="K6" s="5">
        <v>219.90369181380419</v>
      </c>
      <c r="L6" s="5"/>
      <c r="M6" s="6"/>
      <c r="N6" s="31" t="s">
        <v>50</v>
      </c>
      <c r="O6" s="4">
        <v>122.52541466024611</v>
      </c>
      <c r="P6" s="5">
        <v>6.9159673117416958</v>
      </c>
      <c r="Q6" s="5">
        <v>200.64205457463882</v>
      </c>
      <c r="R6" s="6">
        <v>14.295630226781681</v>
      </c>
    </row>
    <row r="7" spans="2:18" x14ac:dyDescent="0.2">
      <c r="B7" s="31" t="s">
        <v>51</v>
      </c>
      <c r="C7" s="4">
        <v>125.85481052710318</v>
      </c>
      <c r="D7" s="5">
        <v>106.48431533713273</v>
      </c>
      <c r="E7" s="5">
        <v>119.39719187296849</v>
      </c>
      <c r="F7" s="5"/>
      <c r="G7" s="6"/>
      <c r="H7" s="31" t="s">
        <v>51</v>
      </c>
      <c r="I7" s="4">
        <v>132.14057716931711</v>
      </c>
      <c r="J7" s="5">
        <v>114.27917641195387</v>
      </c>
      <c r="K7" s="5">
        <v>124.54863375107573</v>
      </c>
      <c r="L7" s="5"/>
      <c r="M7" s="6"/>
      <c r="N7" s="31" t="s">
        <v>51</v>
      </c>
      <c r="O7" s="4">
        <v>112.93031450061143</v>
      </c>
      <c r="P7" s="5">
        <v>5.5917803061328968</v>
      </c>
      <c r="Q7" s="5">
        <v>119.97062835912897</v>
      </c>
      <c r="R7" s="6">
        <v>5.1561422676837259</v>
      </c>
    </row>
    <row r="8" spans="2:18" x14ac:dyDescent="0.2">
      <c r="B8" s="31" t="s">
        <v>52</v>
      </c>
      <c r="C8" s="4">
        <v>59.711075441412518</v>
      </c>
      <c r="D8" s="5">
        <v>50.722311396468704</v>
      </c>
      <c r="E8" s="5">
        <v>52.969502407704645</v>
      </c>
      <c r="F8" s="5"/>
      <c r="G8" s="6"/>
      <c r="H8" s="31" t="s">
        <v>52</v>
      </c>
      <c r="I8" s="4">
        <v>103.69181380417335</v>
      </c>
      <c r="J8" s="5">
        <v>67.736757624398081</v>
      </c>
      <c r="K8" s="5">
        <v>97.913322632423757</v>
      </c>
      <c r="L8" s="5"/>
      <c r="M8" s="6"/>
      <c r="N8" s="31" t="s">
        <v>52</v>
      </c>
      <c r="O8" s="4">
        <v>54.467629748528623</v>
      </c>
      <c r="P8" s="5">
        <v>2.700787472257669</v>
      </c>
      <c r="Q8" s="5">
        <v>89.780631353665058</v>
      </c>
      <c r="R8" s="6">
        <v>11.147451379865549</v>
      </c>
    </row>
    <row r="9" spans="2:18" x14ac:dyDescent="0.2">
      <c r="B9" s="31" t="s">
        <v>3</v>
      </c>
      <c r="C9" s="4">
        <v>97.592295345104333</v>
      </c>
      <c r="D9" s="5">
        <v>84.109149277688616</v>
      </c>
      <c r="E9" s="5">
        <v>82.825040128410933</v>
      </c>
      <c r="F9" s="5"/>
      <c r="G9" s="6"/>
      <c r="H9" s="31" t="s">
        <v>3</v>
      </c>
      <c r="I9" s="4">
        <v>116.53290529695025</v>
      </c>
      <c r="J9" s="5">
        <v>74.799357945425356</v>
      </c>
      <c r="K9" s="5">
        <v>96.62921348314606</v>
      </c>
      <c r="L9" s="5"/>
      <c r="M9" s="6"/>
      <c r="N9" s="31" t="s">
        <v>3</v>
      </c>
      <c r="O9" s="4">
        <v>88.175494917067965</v>
      </c>
      <c r="P9" s="5">
        <v>4.7229698214475953</v>
      </c>
      <c r="Q9" s="5">
        <v>95.987158908507226</v>
      </c>
      <c r="R9" s="6">
        <v>12.051713836533866</v>
      </c>
    </row>
    <row r="10" spans="2:18" x14ac:dyDescent="0.2">
      <c r="B10" s="32" t="s">
        <v>53</v>
      </c>
      <c r="C10" s="7">
        <v>61.316211878009618</v>
      </c>
      <c r="D10" s="8">
        <v>114.28571428571428</v>
      </c>
      <c r="E10" s="8">
        <v>74.157303370786522</v>
      </c>
      <c r="F10" s="8"/>
      <c r="G10" s="9"/>
      <c r="H10" s="32" t="s">
        <v>53</v>
      </c>
      <c r="I10" s="7">
        <v>81.219903691813798</v>
      </c>
      <c r="J10" s="8">
        <v>112.68057784911718</v>
      </c>
      <c r="K10" s="8">
        <v>114.28571428571428</v>
      </c>
      <c r="L10" s="8"/>
      <c r="M10" s="9"/>
      <c r="N10" s="32" t="s">
        <v>53</v>
      </c>
      <c r="O10" s="7">
        <v>72.231139646869977</v>
      </c>
      <c r="P10" s="8">
        <v>5.8258566458281731</v>
      </c>
      <c r="Q10" s="8">
        <v>113.75066880684858</v>
      </c>
      <c r="R10" s="9">
        <v>0.53504547886569753</v>
      </c>
    </row>
    <row r="14" spans="2:18" x14ac:dyDescent="0.2">
      <c r="B14" s="28" t="s">
        <v>55</v>
      </c>
    </row>
    <row r="15" spans="2:18" x14ac:dyDescent="0.2">
      <c r="B15" s="29"/>
      <c r="C15" s="33" t="s">
        <v>54</v>
      </c>
      <c r="D15" s="34" t="s">
        <v>1</v>
      </c>
      <c r="E15" s="34" t="s">
        <v>56</v>
      </c>
      <c r="F15" s="35" t="s">
        <v>0</v>
      </c>
    </row>
    <row r="16" spans="2:18" x14ac:dyDescent="0.2">
      <c r="B16" s="30" t="s">
        <v>16</v>
      </c>
      <c r="C16" s="36">
        <v>2.1201143531464979</v>
      </c>
      <c r="D16" s="39">
        <v>5</v>
      </c>
      <c r="E16" s="40">
        <v>0.3637170847036843</v>
      </c>
      <c r="F16" s="41">
        <v>0.1626592251950974</v>
      </c>
    </row>
    <row r="17" spans="2:6" x14ac:dyDescent="0.2">
      <c r="B17" s="31" t="s">
        <v>49</v>
      </c>
      <c r="C17" s="37">
        <v>2.432198166343023</v>
      </c>
      <c r="D17" s="42">
        <v>3</v>
      </c>
      <c r="E17" s="43">
        <v>0.22323887524430175</v>
      </c>
      <c r="F17" s="44">
        <v>0.12888702471588689</v>
      </c>
    </row>
    <row r="18" spans="2:6" x14ac:dyDescent="0.2">
      <c r="B18" s="31" t="s">
        <v>50</v>
      </c>
      <c r="C18" s="37">
        <v>1.6497417203497913</v>
      </c>
      <c r="D18" s="42">
        <v>3</v>
      </c>
      <c r="E18" s="43">
        <v>0.27457181117526874</v>
      </c>
      <c r="F18" s="44">
        <v>0.1585241090939245</v>
      </c>
    </row>
    <row r="19" spans="2:6" x14ac:dyDescent="0.2">
      <c r="B19" s="31" t="s">
        <v>51</v>
      </c>
      <c r="C19" s="37">
        <v>1.0554306571526826</v>
      </c>
      <c r="D19" s="42">
        <v>3</v>
      </c>
      <c r="E19" s="43">
        <v>1.5761399006651029E-2</v>
      </c>
      <c r="F19" s="44">
        <v>9.0998479592950716E-3</v>
      </c>
    </row>
    <row r="20" spans="2:6" x14ac:dyDescent="0.2">
      <c r="B20" s="31" t="s">
        <v>52</v>
      </c>
      <c r="C20" s="37">
        <v>1.6401623420814928</v>
      </c>
      <c r="D20" s="42">
        <v>3</v>
      </c>
      <c r="E20" s="43">
        <v>0.26976328843728409</v>
      </c>
      <c r="F20" s="44">
        <v>0.15574790719674464</v>
      </c>
    </row>
    <row r="21" spans="2:6" x14ac:dyDescent="0.2">
      <c r="B21" s="31" t="s">
        <v>3</v>
      </c>
      <c r="C21" s="37">
        <v>1.0833528637114413</v>
      </c>
      <c r="D21" s="42">
        <v>3</v>
      </c>
      <c r="E21" s="43">
        <v>0.16860150201192203</v>
      </c>
      <c r="F21" s="44">
        <v>9.7342122572358428E-2</v>
      </c>
    </row>
    <row r="22" spans="2:6" x14ac:dyDescent="0.2">
      <c r="B22" s="32" t="s">
        <v>53</v>
      </c>
      <c r="C22" s="38">
        <v>1.2838959757160828</v>
      </c>
      <c r="D22" s="45">
        <v>3</v>
      </c>
      <c r="E22" s="46">
        <v>0.27981534554927551</v>
      </c>
      <c r="F22" s="47">
        <v>0.16155146507626236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B35E-C051-EB4B-8641-977866410B6A}">
  <dimension ref="A1:M27"/>
  <sheetViews>
    <sheetView workbookViewId="0">
      <selection activeCell="G30" sqref="G30"/>
    </sheetView>
  </sheetViews>
  <sheetFormatPr baseColWidth="10" defaultRowHeight="16" x14ac:dyDescent="0.2"/>
  <cols>
    <col min="1" max="1" width="25" customWidth="1"/>
    <col min="2" max="2" width="7.83203125" customWidth="1"/>
    <col min="3" max="3" width="8.1640625" customWidth="1"/>
    <col min="4" max="4" width="6.6640625" customWidth="1"/>
    <col min="5" max="5" width="8.5" customWidth="1"/>
    <col min="11" max="11" width="15.5" customWidth="1"/>
    <col min="12" max="12" width="48.83203125" customWidth="1"/>
  </cols>
  <sheetData>
    <row r="1" spans="1:13" x14ac:dyDescent="0.2">
      <c r="A1" s="1"/>
      <c r="B1" s="2"/>
      <c r="C1" s="2" t="s">
        <v>25</v>
      </c>
      <c r="D1" s="2"/>
      <c r="E1" s="2"/>
      <c r="F1" s="2"/>
      <c r="G1" s="2"/>
      <c r="H1" s="3" t="s">
        <v>26</v>
      </c>
      <c r="I1" t="s">
        <v>27</v>
      </c>
      <c r="K1" s="1" t="s">
        <v>28</v>
      </c>
      <c r="L1" s="2" t="s">
        <v>29</v>
      </c>
      <c r="M1" s="3" t="s">
        <v>0</v>
      </c>
    </row>
    <row r="2" spans="1:13" x14ac:dyDescent="0.2">
      <c r="A2" s="4" t="s">
        <v>30</v>
      </c>
      <c r="B2" s="5" t="s">
        <v>31</v>
      </c>
      <c r="C2" s="5" t="s">
        <v>32</v>
      </c>
      <c r="D2" s="5" t="s">
        <v>33</v>
      </c>
      <c r="E2" s="5" t="s">
        <v>34</v>
      </c>
      <c r="F2" s="5"/>
      <c r="G2" s="5" t="s">
        <v>35</v>
      </c>
      <c r="H2" s="6" t="s">
        <v>35</v>
      </c>
      <c r="K2" s="4" t="s">
        <v>36</v>
      </c>
      <c r="L2" s="15">
        <f>AVERAGE(B3:D3,B19:D19)</f>
        <v>18.507179774706252</v>
      </c>
      <c r="M2" s="6">
        <f xml:space="preserve"> STDEV(B3:D3,B19:D19)/SQRT(6)</f>
        <v>1.0317475126417734</v>
      </c>
    </row>
    <row r="3" spans="1:13" x14ac:dyDescent="0.2">
      <c r="A3" s="4" t="s">
        <v>36</v>
      </c>
      <c r="B3" s="16">
        <v>16.003554646732326</v>
      </c>
      <c r="C3" s="16">
        <v>23.33735002726392</v>
      </c>
      <c r="D3" s="16">
        <v>18.283847917298555</v>
      </c>
      <c r="E3" s="16">
        <f>AVERAGE(B3:D3)</f>
        <v>19.208250863764935</v>
      </c>
      <c r="F3" s="5"/>
      <c r="G3" s="5" t="s">
        <v>37</v>
      </c>
      <c r="H3" s="6"/>
      <c r="K3" s="17" t="s">
        <v>38</v>
      </c>
      <c r="L3" s="15">
        <f>AVERAGE(B4:D4,B20:D20)</f>
        <v>30.612066929527838</v>
      </c>
      <c r="M3" s="6">
        <f>STDEV(B4:D4,B20:D20)/SQRT(6)</f>
        <v>1.5194763638999831</v>
      </c>
    </row>
    <row r="4" spans="1:13" x14ac:dyDescent="0.2">
      <c r="A4" s="17" t="s">
        <v>38</v>
      </c>
      <c r="B4" s="18">
        <v>29.339957967701984</v>
      </c>
      <c r="C4" s="18">
        <v>37.658620120403121</v>
      </c>
      <c r="D4" s="18">
        <v>31.428036176647648</v>
      </c>
      <c r="E4" s="18">
        <f t="shared" ref="E4:E16" si="0">AVERAGE(B4:D4)</f>
        <v>32.80887142158425</v>
      </c>
      <c r="F4" s="5"/>
      <c r="G4" s="19">
        <v>1.4999999999999999E-2</v>
      </c>
      <c r="H4" s="20">
        <v>1.4999999999999999E-2</v>
      </c>
      <c r="K4" s="4"/>
      <c r="L4" s="21"/>
      <c r="M4" s="6"/>
    </row>
    <row r="5" spans="1:13" x14ac:dyDescent="0.2">
      <c r="A5" s="4"/>
      <c r="B5" s="5"/>
      <c r="C5" s="5"/>
      <c r="D5" s="5"/>
      <c r="E5" s="16"/>
      <c r="F5" s="5"/>
      <c r="G5" s="22"/>
      <c r="H5" s="20"/>
      <c r="K5" s="4" t="s">
        <v>39</v>
      </c>
      <c r="L5" s="15">
        <f>AVERAGE(B6:D6)</f>
        <v>24.584074177186391</v>
      </c>
      <c r="M5" s="6">
        <f>STDEV(B6:D6)/SQRT(3)</f>
        <v>1.7165414877515126</v>
      </c>
    </row>
    <row r="6" spans="1:13" x14ac:dyDescent="0.2">
      <c r="A6" s="4" t="s">
        <v>39</v>
      </c>
      <c r="B6" s="16">
        <v>23.466972095438571</v>
      </c>
      <c r="C6" s="16">
        <v>27.953960530991246</v>
      </c>
      <c r="D6" s="16">
        <v>22.331289905129353</v>
      </c>
      <c r="E6" s="16">
        <f t="shared" si="0"/>
        <v>24.584074177186391</v>
      </c>
      <c r="F6" s="5"/>
      <c r="G6" s="22">
        <v>0.124</v>
      </c>
      <c r="H6" s="20"/>
      <c r="K6" s="4" t="s">
        <v>40</v>
      </c>
      <c r="L6" s="15">
        <f t="shared" ref="L6:L21" si="1">AVERAGE(B7:D7)</f>
        <v>29.806733558847856</v>
      </c>
      <c r="M6" s="6">
        <f t="shared" ref="M6:M21" si="2">STDEV(B7:D7)/SQRT(3)</f>
        <v>2.4748828921400476</v>
      </c>
    </row>
    <row r="7" spans="1:13" x14ac:dyDescent="0.2">
      <c r="A7" s="4" t="s">
        <v>40</v>
      </c>
      <c r="B7" s="16">
        <v>28.356463998180054</v>
      </c>
      <c r="C7" s="16">
        <v>34.630364970932554</v>
      </c>
      <c r="D7" s="16">
        <v>26.433371707430968</v>
      </c>
      <c r="E7" s="16">
        <f t="shared" si="0"/>
        <v>29.806733558847856</v>
      </c>
      <c r="F7" s="5"/>
      <c r="G7" s="22"/>
      <c r="H7" s="20">
        <v>0.158</v>
      </c>
      <c r="K7" s="4"/>
      <c r="L7" s="15"/>
      <c r="M7" s="6"/>
    </row>
    <row r="8" spans="1:13" x14ac:dyDescent="0.2">
      <c r="A8" s="4"/>
      <c r="B8" s="16"/>
      <c r="C8" s="16"/>
      <c r="D8" s="16"/>
      <c r="E8" s="16"/>
      <c r="F8" s="5"/>
      <c r="G8" s="22"/>
      <c r="H8" s="20"/>
      <c r="K8" s="4" t="s">
        <v>41</v>
      </c>
      <c r="L8" s="15">
        <f t="shared" si="1"/>
        <v>25.860716348445976</v>
      </c>
      <c r="M8" s="6">
        <f t="shared" si="2"/>
        <v>4.6844243797035725</v>
      </c>
    </row>
    <row r="9" spans="1:13" x14ac:dyDescent="0.2">
      <c r="A9" s="4" t="s">
        <v>41</v>
      </c>
      <c r="B9" s="18">
        <v>18.670842118212114</v>
      </c>
      <c r="C9" s="16">
        <v>34.657650841738693</v>
      </c>
      <c r="D9" s="16">
        <v>24.253656085387124</v>
      </c>
      <c r="E9" s="16">
        <f t="shared" si="0"/>
        <v>25.860716348445976</v>
      </c>
      <c r="F9" s="5"/>
      <c r="G9" s="22">
        <v>0.26700000000000002</v>
      </c>
      <c r="H9" s="20"/>
      <c r="K9" s="4" t="s">
        <v>42</v>
      </c>
      <c r="L9" s="15">
        <f t="shared" si="1"/>
        <v>31.450041566780939</v>
      </c>
      <c r="M9" s="6">
        <f t="shared" si="2"/>
        <v>3.879429690303851</v>
      </c>
    </row>
    <row r="10" spans="1:13" x14ac:dyDescent="0.2">
      <c r="A10" s="4" t="s">
        <v>42</v>
      </c>
      <c r="B10" s="16">
        <v>25.62</v>
      </c>
      <c r="C10" s="16">
        <v>38.798783773900887</v>
      </c>
      <c r="D10" s="16">
        <v>29.93134092644193</v>
      </c>
      <c r="E10" s="16">
        <f t="shared" si="0"/>
        <v>31.450041566780939</v>
      </c>
      <c r="F10" s="5"/>
      <c r="G10" s="22"/>
      <c r="H10" s="20">
        <v>0.41</v>
      </c>
      <c r="K10" s="4"/>
      <c r="L10" s="15"/>
      <c r="M10" s="6"/>
    </row>
    <row r="11" spans="1:13" x14ac:dyDescent="0.2">
      <c r="A11" s="4"/>
      <c r="B11" s="5"/>
      <c r="C11" s="5"/>
      <c r="D11" s="5"/>
      <c r="E11" s="16"/>
      <c r="F11" s="5"/>
      <c r="G11" s="22"/>
      <c r="H11" s="20"/>
      <c r="K11" s="17" t="s">
        <v>43</v>
      </c>
      <c r="L11" s="15">
        <f t="shared" si="1"/>
        <v>27.294754314172696</v>
      </c>
      <c r="M11" s="6">
        <f t="shared" si="2"/>
        <v>0.36910094953118811</v>
      </c>
    </row>
    <row r="12" spans="1:13" x14ac:dyDescent="0.2">
      <c r="A12" s="17" t="s">
        <v>43</v>
      </c>
      <c r="B12" s="18">
        <v>28.031336680221095</v>
      </c>
      <c r="C12" s="18">
        <v>26.968787430958173</v>
      </c>
      <c r="D12" s="18">
        <v>26.884138831338817</v>
      </c>
      <c r="E12" s="18">
        <f t="shared" si="0"/>
        <v>27.294754314172696</v>
      </c>
      <c r="F12" s="5"/>
      <c r="G12" s="19">
        <v>2.1000000000000001E-2</v>
      </c>
      <c r="H12" s="20"/>
      <c r="K12" s="4" t="s">
        <v>44</v>
      </c>
      <c r="L12" s="15">
        <f t="shared" si="1"/>
        <v>33.482255702110656</v>
      </c>
      <c r="M12" s="6">
        <f t="shared" si="2"/>
        <v>0.55777545530910821</v>
      </c>
    </row>
    <row r="13" spans="1:13" x14ac:dyDescent="0.2">
      <c r="A13" s="4" t="s">
        <v>44</v>
      </c>
      <c r="B13" s="16">
        <v>34.501003848715712</v>
      </c>
      <c r="C13" s="16">
        <v>32.579238978708545</v>
      </c>
      <c r="D13" s="16">
        <v>33.366524278907718</v>
      </c>
      <c r="E13" s="16">
        <f t="shared" si="0"/>
        <v>33.482255702110656</v>
      </c>
      <c r="F13" s="5"/>
      <c r="G13" s="22"/>
      <c r="H13" s="20">
        <v>1E-3</v>
      </c>
      <c r="K13" s="4"/>
      <c r="L13" s="15"/>
      <c r="M13" s="6"/>
    </row>
    <row r="14" spans="1:13" x14ac:dyDescent="0.2">
      <c r="A14" s="4"/>
      <c r="B14" s="16"/>
      <c r="C14" s="16"/>
      <c r="D14" s="16"/>
      <c r="E14" s="16"/>
      <c r="F14" s="5"/>
      <c r="G14" s="22"/>
      <c r="H14" s="20"/>
      <c r="K14" s="17" t="s">
        <v>7</v>
      </c>
      <c r="L14" s="15">
        <f t="shared" si="1"/>
        <v>37.481948361487106</v>
      </c>
      <c r="M14" s="6">
        <f t="shared" si="2"/>
        <v>1.509596383242735</v>
      </c>
    </row>
    <row r="15" spans="1:13" x14ac:dyDescent="0.2">
      <c r="A15" s="17" t="s">
        <v>7</v>
      </c>
      <c r="B15" s="18">
        <v>40.471696963965577</v>
      </c>
      <c r="C15" s="18">
        <v>35.622799175878718</v>
      </c>
      <c r="D15" s="18">
        <v>36.351348944617023</v>
      </c>
      <c r="E15" s="18">
        <f t="shared" si="0"/>
        <v>37.481948361487106</v>
      </c>
      <c r="F15" s="5"/>
      <c r="G15" s="19">
        <v>2E-3</v>
      </c>
      <c r="H15" s="20"/>
      <c r="K15" s="4" t="s">
        <v>45</v>
      </c>
      <c r="L15" s="15">
        <f t="shared" si="1"/>
        <v>34.064751370983039</v>
      </c>
      <c r="M15" s="6">
        <f t="shared" si="2"/>
        <v>2.435735506776441</v>
      </c>
    </row>
    <row r="16" spans="1:13" x14ac:dyDescent="0.2">
      <c r="A16" s="4" t="s">
        <v>45</v>
      </c>
      <c r="B16" s="16">
        <v>36.753251101555222</v>
      </c>
      <c r="C16" s="16">
        <v>29.202348684122956</v>
      </c>
      <c r="D16" s="16">
        <v>36.238654327270957</v>
      </c>
      <c r="E16" s="16">
        <f t="shared" si="0"/>
        <v>34.064751370983039</v>
      </c>
      <c r="F16" s="5"/>
      <c r="G16" s="22"/>
      <c r="H16" s="20">
        <v>0.29899999999999999</v>
      </c>
      <c r="K16" s="4"/>
      <c r="L16" s="15"/>
      <c r="M16" s="6"/>
    </row>
    <row r="17" spans="1:13" x14ac:dyDescent="0.2">
      <c r="A17" s="4"/>
      <c r="B17" s="5"/>
      <c r="C17" s="5"/>
      <c r="D17" s="5"/>
      <c r="E17" s="5"/>
      <c r="F17" s="5"/>
      <c r="G17" s="22"/>
      <c r="H17" s="20"/>
      <c r="K17" s="4" t="s">
        <v>46</v>
      </c>
      <c r="L17" s="15">
        <f>AVERAGE(B22:D22)</f>
        <v>18.464141254927707</v>
      </c>
      <c r="M17" s="6">
        <f>STDEV(B22:D22)/SQRT(3)</f>
        <v>0.49240615783518943</v>
      </c>
    </row>
    <row r="18" spans="1:13" x14ac:dyDescent="0.2">
      <c r="A18" s="4"/>
      <c r="B18" s="5"/>
      <c r="C18" s="5"/>
      <c r="D18" s="5"/>
      <c r="E18" s="5"/>
      <c r="F18" s="5"/>
      <c r="G18" s="5"/>
      <c r="H18" s="6"/>
      <c r="K18" s="4" t="s">
        <v>47</v>
      </c>
      <c r="L18" s="15">
        <f>AVERAGE(B23:D23)</f>
        <v>27.482885860471402</v>
      </c>
      <c r="M18" s="6">
        <f>STDEV(B23:D23)/SQRT(3)</f>
        <v>0.79602409155098386</v>
      </c>
    </row>
    <row r="19" spans="1:13" x14ac:dyDescent="0.2">
      <c r="A19" s="4" t="s">
        <v>36</v>
      </c>
      <c r="B19" s="16">
        <v>18.507261942229064</v>
      </c>
      <c r="C19" s="16">
        <v>17.648666048490185</v>
      </c>
      <c r="D19" s="16">
        <v>17.262398066223458</v>
      </c>
      <c r="E19" s="16">
        <f>AVERAGE(B19:D19)</f>
        <v>17.806108685647569</v>
      </c>
      <c r="F19" s="5"/>
      <c r="G19" s="5"/>
      <c r="H19" s="6"/>
      <c r="K19" s="4"/>
      <c r="L19" s="21"/>
      <c r="M19" s="6"/>
    </row>
    <row r="20" spans="1:13" x14ac:dyDescent="0.2">
      <c r="A20" s="17" t="s">
        <v>38</v>
      </c>
      <c r="B20" s="18">
        <v>29.766531132992828</v>
      </c>
      <c r="C20" s="18">
        <v>27.505605485587875</v>
      </c>
      <c r="D20" s="18">
        <v>27.973650693833569</v>
      </c>
      <c r="E20" s="18">
        <f>AVERAGE(B20:D20)</f>
        <v>28.415262437471426</v>
      </c>
      <c r="F20" s="5"/>
      <c r="G20" s="19">
        <v>0</v>
      </c>
      <c r="H20" s="6"/>
      <c r="K20" s="17" t="s">
        <v>4</v>
      </c>
      <c r="L20" s="15">
        <f>AVERAGE(B25:D25)</f>
        <v>25.704016388460104</v>
      </c>
      <c r="M20" s="6">
        <f>STDEV(B25:D25)/SQRT(3)</f>
        <v>0.78124553339047564</v>
      </c>
    </row>
    <row r="21" spans="1:13" x14ac:dyDescent="0.2">
      <c r="A21" s="4"/>
      <c r="B21" s="16"/>
      <c r="C21" s="16"/>
      <c r="D21" s="16"/>
      <c r="E21" s="16"/>
      <c r="F21" s="5"/>
      <c r="G21" s="22"/>
      <c r="H21" s="6"/>
      <c r="K21" s="7" t="s">
        <v>48</v>
      </c>
      <c r="L21" s="23">
        <f>AVERAGE(B26:D26)</f>
        <v>27.973929544827026</v>
      </c>
      <c r="M21" s="9">
        <f>STDEV(B26:D26)/SQRT(3)</f>
        <v>0.50971861712689537</v>
      </c>
    </row>
    <row r="22" spans="1:13" x14ac:dyDescent="0.2">
      <c r="A22" s="4" t="s">
        <v>46</v>
      </c>
      <c r="B22" s="16">
        <v>17.900408859132003</v>
      </c>
      <c r="C22" s="16">
        <v>19.445325558032241</v>
      </c>
      <c r="D22" s="16">
        <v>18.046689347618869</v>
      </c>
      <c r="E22" s="16">
        <f>AVERAGE(B22:D22)</f>
        <v>18.464141254927707</v>
      </c>
      <c r="F22" s="5"/>
      <c r="G22" s="22">
        <v>0.34499999999999997</v>
      </c>
      <c r="H22" s="6"/>
    </row>
    <row r="23" spans="1:13" x14ac:dyDescent="0.2">
      <c r="A23" s="4" t="s">
        <v>47</v>
      </c>
      <c r="B23" s="16">
        <v>26.415218535700017</v>
      </c>
      <c r="C23" s="16">
        <v>26.993964456528733</v>
      </c>
      <c r="D23" s="16">
        <v>29.039474589185463</v>
      </c>
      <c r="E23" s="16">
        <f>AVERAGE(B23:D23)</f>
        <v>27.482885860471402</v>
      </c>
      <c r="F23" s="5"/>
      <c r="G23" s="5"/>
      <c r="H23" s="20">
        <v>1E-3</v>
      </c>
      <c r="L23" s="24"/>
    </row>
    <row r="24" spans="1:13" x14ac:dyDescent="0.2">
      <c r="A24" s="4"/>
      <c r="B24" s="16"/>
      <c r="C24" s="16"/>
      <c r="D24" s="16"/>
      <c r="E24" s="16"/>
      <c r="F24" s="5"/>
      <c r="G24" s="22"/>
      <c r="H24" s="6"/>
    </row>
    <row r="25" spans="1:13" x14ac:dyDescent="0.2">
      <c r="A25" s="17" t="s">
        <v>4</v>
      </c>
      <c r="B25" s="18">
        <v>24.94445189307282</v>
      </c>
      <c r="C25" s="18">
        <v>24.901288558675336</v>
      </c>
      <c r="D25" s="18">
        <v>27.26630871363216</v>
      </c>
      <c r="E25" s="18">
        <f>AVERAGE(B25:D25)</f>
        <v>25.704016388460104</v>
      </c>
      <c r="F25" s="5"/>
      <c r="G25" s="19">
        <v>1E-3</v>
      </c>
      <c r="H25" s="6"/>
    </row>
    <row r="26" spans="1:13" x14ac:dyDescent="0.2">
      <c r="A26" s="7" t="s">
        <v>48</v>
      </c>
      <c r="B26" s="25">
        <v>28.412697919856839</v>
      </c>
      <c r="C26" s="25">
        <v>26.957644522363044</v>
      </c>
      <c r="D26" s="25">
        <v>28.551446192261199</v>
      </c>
      <c r="E26" s="25">
        <f>AVERAGE(B26:D26)</f>
        <v>27.973929544827026</v>
      </c>
      <c r="F26" s="8"/>
      <c r="G26" s="26"/>
      <c r="H26" s="27">
        <v>7.1999999999999995E-2</v>
      </c>
      <c r="L26" s="24"/>
    </row>
    <row r="27" spans="1:13" x14ac:dyDescent="0.2">
      <c r="C27" s="24"/>
      <c r="D27" s="24"/>
      <c r="E27" s="24"/>
      <c r="G27" s="24"/>
      <c r="H27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01F4-8DA0-FE4A-B436-0A475BBE9BD1}">
  <dimension ref="B2:H12"/>
  <sheetViews>
    <sheetView workbookViewId="0">
      <selection activeCell="H5" sqref="H5"/>
    </sheetView>
  </sheetViews>
  <sheetFormatPr baseColWidth="10" defaultRowHeight="16" x14ac:dyDescent="0.2"/>
  <cols>
    <col min="3" max="3" width="20.1640625" customWidth="1"/>
  </cols>
  <sheetData>
    <row r="2" spans="2:8" x14ac:dyDescent="0.2">
      <c r="B2" s="12"/>
      <c r="C2" s="12" t="s">
        <v>9</v>
      </c>
      <c r="D2" s="12" t="s">
        <v>10</v>
      </c>
      <c r="E2" s="12" t="s">
        <v>1</v>
      </c>
      <c r="F2" s="12" t="s">
        <v>0</v>
      </c>
      <c r="G2" s="12" t="s">
        <v>14</v>
      </c>
      <c r="H2" s="12" t="s">
        <v>15</v>
      </c>
    </row>
    <row r="3" spans="2:8" ht="28" x14ac:dyDescent="0.2">
      <c r="B3" s="13" t="s">
        <v>17</v>
      </c>
      <c r="C3" s="1">
        <v>503.6148</v>
      </c>
      <c r="D3" s="2">
        <v>117.98861096605872</v>
      </c>
      <c r="E3" s="2">
        <v>5</v>
      </c>
      <c r="F3" s="2">
        <f xml:space="preserve"> D3/SQRT(E3)</f>
        <v>52.76611093817688</v>
      </c>
      <c r="G3" s="2">
        <f xml:space="preserve"> C3/503.6148</f>
        <v>1</v>
      </c>
      <c r="H3" s="3">
        <f xml:space="preserve"> D3/C3*G3</f>
        <v>0.23428344632854062</v>
      </c>
    </row>
    <row r="4" spans="2:8" ht="28" x14ac:dyDescent="0.2">
      <c r="B4" s="14" t="s">
        <v>18</v>
      </c>
      <c r="C4" s="4">
        <v>981.85500000000002</v>
      </c>
      <c r="D4" s="5">
        <v>88.641399295137518</v>
      </c>
      <c r="E4" s="5">
        <v>3</v>
      </c>
      <c r="F4" s="5">
        <f t="shared" ref="F4:F12" si="0" xml:space="preserve"> D4/SQRT(E4)</f>
        <v>51.17713574439275</v>
      </c>
      <c r="G4" s="5">
        <f t="shared" ref="G4:G12" si="1" xml:space="preserve"> C4/503.6148</f>
        <v>1.9496150629409621</v>
      </c>
      <c r="H4" s="6">
        <f t="shared" ref="H4:H12" si="2" xml:space="preserve"> D4/C4*G4</f>
        <v>0.17601031442113599</v>
      </c>
    </row>
    <row r="5" spans="2:8" ht="28" x14ac:dyDescent="0.2">
      <c r="B5" s="14" t="s">
        <v>4</v>
      </c>
      <c r="C5" s="4">
        <v>508.09200000000004</v>
      </c>
      <c r="D5" s="5">
        <v>140.79759409450122</v>
      </c>
      <c r="E5" s="5">
        <v>6</v>
      </c>
      <c r="F5" s="5">
        <f t="shared" si="0"/>
        <v>57.480377090505023</v>
      </c>
      <c r="G5" s="5">
        <f t="shared" si="1"/>
        <v>1.0088901279311093</v>
      </c>
      <c r="H5" s="6">
        <f t="shared" si="2"/>
        <v>0.27957398014216661</v>
      </c>
    </row>
    <row r="6" spans="2:8" ht="28" x14ac:dyDescent="0.2">
      <c r="B6" s="14" t="s">
        <v>19</v>
      </c>
      <c r="C6" s="4">
        <v>461.98666666666668</v>
      </c>
      <c r="D6" s="5">
        <v>99.781422590914545</v>
      </c>
      <c r="E6" s="5">
        <v>6</v>
      </c>
      <c r="F6" s="5">
        <f t="shared" si="0"/>
        <v>40.735595192793149</v>
      </c>
      <c r="G6" s="5">
        <f t="shared" si="1"/>
        <v>0.91734132250812861</v>
      </c>
      <c r="H6" s="6">
        <f t="shared" si="2"/>
        <v>0.19813044134309504</v>
      </c>
    </row>
    <row r="7" spans="2:8" ht="28" x14ac:dyDescent="0.2">
      <c r="B7" s="14" t="s">
        <v>7</v>
      </c>
      <c r="C7" s="4">
        <v>1065.0418333333334</v>
      </c>
      <c r="D7" s="5">
        <v>238.74349423464153</v>
      </c>
      <c r="E7" s="5">
        <v>6</v>
      </c>
      <c r="F7" s="5">
        <f t="shared" si="0"/>
        <v>97.466623380661545</v>
      </c>
      <c r="G7" s="5">
        <f t="shared" si="1"/>
        <v>2.1147945480024286</v>
      </c>
      <c r="H7" s="6">
        <f t="shared" si="2"/>
        <v>0.47405972627222537</v>
      </c>
    </row>
    <row r="8" spans="2:8" ht="28" x14ac:dyDescent="0.2">
      <c r="B8" s="14" t="s">
        <v>20</v>
      </c>
      <c r="C8" s="4">
        <v>1026.9606666666666</v>
      </c>
      <c r="D8" s="5">
        <v>116.83837463065525</v>
      </c>
      <c r="E8" s="5">
        <v>3</v>
      </c>
      <c r="F8" s="5">
        <f t="shared" si="0"/>
        <v>67.456667044687151</v>
      </c>
      <c r="G8" s="5">
        <f t="shared" si="1"/>
        <v>2.0391788856615545</v>
      </c>
      <c r="H8" s="6">
        <f t="shared" si="2"/>
        <v>0.23199948577892321</v>
      </c>
    </row>
    <row r="9" spans="2:8" ht="42" x14ac:dyDescent="0.2">
      <c r="B9" s="14" t="s">
        <v>21</v>
      </c>
      <c r="C9" s="4">
        <v>659.99233333333325</v>
      </c>
      <c r="D9" s="5">
        <v>41.411582562531137</v>
      </c>
      <c r="E9" s="5">
        <v>3</v>
      </c>
      <c r="F9" s="5">
        <f t="shared" si="0"/>
        <v>23.908988340045767</v>
      </c>
      <c r="G9" s="5">
        <f t="shared" si="1"/>
        <v>1.3105102021094956</v>
      </c>
      <c r="H9" s="6">
        <f t="shared" si="2"/>
        <v>8.2228684626685186E-2</v>
      </c>
    </row>
    <row r="10" spans="2:8" ht="42" x14ac:dyDescent="0.2">
      <c r="B10" s="14" t="s">
        <v>22</v>
      </c>
      <c r="C10" s="4">
        <v>856.82333333333338</v>
      </c>
      <c r="D10" s="5">
        <v>24.559332693160332</v>
      </c>
      <c r="E10" s="5">
        <v>3</v>
      </c>
      <c r="F10" s="5">
        <f t="shared" si="0"/>
        <v>14.179337341513696</v>
      </c>
      <c r="G10" s="5">
        <f t="shared" si="1"/>
        <v>1.7013466112062898</v>
      </c>
      <c r="H10" s="6">
        <f t="shared" si="2"/>
        <v>4.8766105946767911E-2</v>
      </c>
    </row>
    <row r="11" spans="2:8" ht="56" x14ac:dyDescent="0.2">
      <c r="B11" s="14" t="s">
        <v>23</v>
      </c>
      <c r="C11" s="4">
        <v>985.07933333333347</v>
      </c>
      <c r="D11" s="5">
        <v>105.32328629668432</v>
      </c>
      <c r="E11" s="5">
        <v>3</v>
      </c>
      <c r="F11" s="5">
        <f t="shared" si="0"/>
        <v>60.808427695326714</v>
      </c>
      <c r="G11" s="5">
        <f t="shared" si="1"/>
        <v>1.9560174429610357</v>
      </c>
      <c r="H11" s="6">
        <f t="shared" si="2"/>
        <v>0.2091346129952581</v>
      </c>
    </row>
    <row r="12" spans="2:8" ht="56" x14ac:dyDescent="0.2">
      <c r="B12" s="14" t="s">
        <v>24</v>
      </c>
      <c r="C12" s="7">
        <v>858.14333333333343</v>
      </c>
      <c r="D12" s="8">
        <v>146.86426628806868</v>
      </c>
      <c r="E12" s="8">
        <v>3</v>
      </c>
      <c r="F12" s="8">
        <f t="shared" si="0"/>
        <v>84.792123675753331</v>
      </c>
      <c r="G12" s="8">
        <f t="shared" si="1"/>
        <v>1.7039676620570592</v>
      </c>
      <c r="H12" s="9">
        <f t="shared" si="2"/>
        <v>0.29162023492571837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3926-72E9-8949-8F71-673B5994BE61}">
  <dimension ref="A1:F7"/>
  <sheetViews>
    <sheetView workbookViewId="0">
      <selection activeCell="C17" sqref="C17"/>
    </sheetView>
  </sheetViews>
  <sheetFormatPr baseColWidth="10" defaultRowHeight="16" x14ac:dyDescent="0.2"/>
  <cols>
    <col min="1" max="1" width="21.1640625" customWidth="1"/>
    <col min="5" max="5" width="17" customWidth="1"/>
  </cols>
  <sheetData>
    <row r="1" spans="1:6" x14ac:dyDescent="0.2">
      <c r="A1" s="12" t="s">
        <v>5</v>
      </c>
      <c r="B1" s="12" t="s">
        <v>9</v>
      </c>
      <c r="C1" s="12" t="s">
        <v>10</v>
      </c>
      <c r="D1" s="12" t="s">
        <v>11</v>
      </c>
      <c r="E1" s="12" t="s">
        <v>12</v>
      </c>
      <c r="F1" s="12" t="s">
        <v>0</v>
      </c>
    </row>
    <row r="2" spans="1:6" x14ac:dyDescent="0.2">
      <c r="A2" t="s">
        <v>13</v>
      </c>
      <c r="B2" s="4">
        <v>503.6148</v>
      </c>
      <c r="C2" s="10">
        <v>117.98861096605872</v>
      </c>
      <c r="D2" s="10">
        <v>99.999960287124097</v>
      </c>
      <c r="E2" s="10">
        <v>23.42833532878463</v>
      </c>
      <c r="F2" s="6">
        <v>13.526355708738626</v>
      </c>
    </row>
    <row r="3" spans="1:6" x14ac:dyDescent="0.2">
      <c r="A3" t="s">
        <v>2</v>
      </c>
      <c r="B3" s="4">
        <v>464.47599999999994</v>
      </c>
      <c r="C3" s="10">
        <v>81.054325122105425</v>
      </c>
      <c r="D3" s="10">
        <v>92.228388749342244</v>
      </c>
      <c r="E3" s="10">
        <v>16.094501776576436</v>
      </c>
      <c r="F3" s="6">
        <v>9.2921649331793166</v>
      </c>
    </row>
    <row r="4" spans="1:6" x14ac:dyDescent="0.2">
      <c r="A4" t="s">
        <v>4</v>
      </c>
      <c r="B4" s="4">
        <v>508.09200000000004</v>
      </c>
      <c r="C4" s="10">
        <v>140.79759409450122</v>
      </c>
      <c r="D4" s="10">
        <v>100.88897272718246</v>
      </c>
      <c r="E4" s="10">
        <v>13.175423667297551</v>
      </c>
      <c r="F4" s="6">
        <v>7.606834401001608</v>
      </c>
    </row>
    <row r="5" spans="1:6" x14ac:dyDescent="0.2">
      <c r="A5" t="s">
        <v>6</v>
      </c>
      <c r="B5" s="4">
        <v>594.54733333333331</v>
      </c>
      <c r="C5" s="10">
        <v>110.15355198237347</v>
      </c>
      <c r="D5" s="10">
        <v>118.05592234808996</v>
      </c>
      <c r="E5" s="10">
        <v>21.87257170306156</v>
      </c>
      <c r="F5" s="6">
        <v>12.628135160631983</v>
      </c>
    </row>
    <row r="6" spans="1:6" x14ac:dyDescent="0.2">
      <c r="A6" t="s">
        <v>7</v>
      </c>
      <c r="B6" s="4">
        <v>1065.0418333333334</v>
      </c>
      <c r="C6" s="10">
        <v>238.74349423464153</v>
      </c>
      <c r="D6" s="10">
        <v>211.4793708156694</v>
      </c>
      <c r="E6" s="10">
        <v>47.405953800947458</v>
      </c>
      <c r="F6" s="6">
        <v>27.369840188167981</v>
      </c>
    </row>
    <row r="7" spans="1:6" x14ac:dyDescent="0.2">
      <c r="A7" s="9" t="s">
        <v>8</v>
      </c>
      <c r="B7" s="7">
        <v>966.28166666666675</v>
      </c>
      <c r="C7" s="11">
        <v>126.18990952264471</v>
      </c>
      <c r="D7" s="11">
        <v>191.86911959863522</v>
      </c>
      <c r="E7" s="11">
        <v>25.056821088062254</v>
      </c>
      <c r="F7" s="9">
        <v>14.466562400229035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Figure3B &amp; Supplement 1B</vt:lpstr>
      <vt:lpstr>Figure3C</vt:lpstr>
      <vt:lpstr>Figure3D</vt:lpstr>
      <vt:lpstr>Figure3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Greene</dc:creator>
  <cp:lastModifiedBy>Eric Greene</cp:lastModifiedBy>
  <dcterms:created xsi:type="dcterms:W3CDTF">2019-10-22T19:13:49Z</dcterms:created>
  <dcterms:modified xsi:type="dcterms:W3CDTF">2019-10-23T19:04:47Z</dcterms:modified>
</cp:coreProperties>
</file>