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nlau\Labwork_BUMC\Projects\SuperP_HarP_project\paperdraft_20190915\SourceDataFiles\"/>
    </mc:Choice>
  </mc:AlternateContent>
  <xr:revisionPtr revIDLastSave="0" documentId="13_ncr:1_{2B9E1AC6-03C4-4C28-874F-720BD1568346}" xr6:coauthVersionLast="45" xr6:coauthVersionMax="45" xr10:uidLastSave="{00000000-0000-0000-0000-000000000000}"/>
  <bookViews>
    <workbookView xWindow="4370" yWindow="4200" windowWidth="19290" windowHeight="13890" activeTab="1" xr2:uid="{00000000-000D-0000-FFFF-FFFF00000000}"/>
  </bookViews>
  <sheets>
    <sheet name="GDdataFig5S2B" sheetId="1" r:id="rId1"/>
    <sheet name="qPCRdataFig5S2C" sheetId="2" r:id="rId2"/>
  </sheets>
  <externalReferences>
    <externalReference r:id="rId3"/>
  </externalReferences>
  <definedNames>
    <definedName name="_xlnm.Print_Area" localSheetId="0">GDdataFig5S2B!$A$1:$I$28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2" l="1"/>
  <c r="D17" i="2"/>
  <c r="D16" i="2"/>
  <c r="D15" i="2"/>
  <c r="D14" i="2"/>
  <c r="D13" i="2"/>
  <c r="P8" i="2"/>
  <c r="Q8" i="2" s="1"/>
  <c r="O8" i="2"/>
  <c r="T8" i="2" s="1"/>
  <c r="H8" i="2"/>
  <c r="I8" i="2" s="1"/>
  <c r="G8" i="2"/>
  <c r="P7" i="2"/>
  <c r="Q7" i="2" s="1"/>
  <c r="O7" i="2"/>
  <c r="T7" i="2" s="1"/>
  <c r="H7" i="2"/>
  <c r="I7" i="2" s="1"/>
  <c r="G7" i="2"/>
  <c r="P6" i="2"/>
  <c r="Q6" i="2" s="1"/>
  <c r="O6" i="2"/>
  <c r="T6" i="2" s="1"/>
  <c r="I6" i="2"/>
  <c r="H6" i="2"/>
  <c r="G6" i="2"/>
  <c r="Q5" i="2"/>
  <c r="P5" i="2"/>
  <c r="O5" i="2"/>
  <c r="T5" i="2" s="1"/>
  <c r="H5" i="2"/>
  <c r="I5" i="2" s="1"/>
  <c r="R5" i="2" s="1"/>
  <c r="S5" i="2" s="1"/>
  <c r="G5" i="2"/>
  <c r="P4" i="2"/>
  <c r="Q4" i="2" s="1"/>
  <c r="O4" i="2"/>
  <c r="H4" i="2"/>
  <c r="I4" i="2" s="1"/>
  <c r="R4" i="2" s="1"/>
  <c r="S4" i="2" s="1"/>
  <c r="G4" i="2"/>
  <c r="T4" i="2" s="1"/>
  <c r="U4" i="2" s="1"/>
  <c r="V4" i="2" s="1"/>
  <c r="P3" i="2"/>
  <c r="Q3" i="2" s="1"/>
  <c r="O3" i="2"/>
  <c r="T3" i="2" s="1"/>
  <c r="H3" i="2"/>
  <c r="I3" i="2" s="1"/>
  <c r="R3" i="2" s="1"/>
  <c r="S3" i="2" s="1"/>
  <c r="G3" i="2"/>
  <c r="U6" i="2" l="1"/>
  <c r="V6" i="2" s="1"/>
  <c r="U7" i="2"/>
  <c r="V7" i="2" s="1"/>
  <c r="U8" i="2"/>
  <c r="V8" i="2" s="1"/>
  <c r="U3" i="2"/>
  <c r="V3" i="2" s="1"/>
  <c r="U5" i="2"/>
  <c r="V5" i="2" s="1"/>
  <c r="R6" i="2"/>
  <c r="S6" i="2" s="1"/>
  <c r="R7" i="2"/>
  <c r="S7" i="2" s="1"/>
  <c r="R8" i="2"/>
  <c r="S8" i="2" s="1"/>
  <c r="H33" i="1" l="1"/>
  <c r="G33" i="1"/>
  <c r="F32" i="1"/>
  <c r="F33" i="1"/>
  <c r="G19" i="1"/>
  <c r="F19" i="1"/>
  <c r="H32" i="1"/>
  <c r="G32" i="1"/>
  <c r="G31" i="1"/>
  <c r="F31" i="1"/>
  <c r="F25" i="1"/>
  <c r="G13" i="1"/>
  <c r="F13" i="1"/>
</calcChain>
</file>

<file path=xl/sharedStrings.xml><?xml version="1.0" encoding="utf-8"?>
<sst xmlns="http://schemas.openxmlformats.org/spreadsheetml/2006/main" count="107" uniqueCount="67">
  <si>
    <t>Female in Cross</t>
  </si>
  <si>
    <t>Male in Cross</t>
  </si>
  <si>
    <t>Notes</t>
  </si>
  <si>
    <t>#33 Virgin Females TJ-Gal4 5/18</t>
  </si>
  <si>
    <t>#62 Male TRiP shRtf1 5/18</t>
  </si>
  <si>
    <t>They all look young</t>
  </si>
  <si>
    <t>Visible PhenoType Marker?</t>
  </si>
  <si>
    <t>Date of Fly Squash Assay</t>
  </si>
  <si>
    <t>FLY OVARY SQUASH ASSAY RECORDING SHEET</t>
  </si>
  <si>
    <t>Today's date</t>
  </si>
  <si>
    <t>Curly wing</t>
  </si>
  <si>
    <t>Straight wing</t>
  </si>
  <si>
    <t>''</t>
  </si>
  <si>
    <t>Number lacking any Eggs (Dysgenic)</t>
  </si>
  <si>
    <t>Number with more than 2  Eggs (Fertile)</t>
  </si>
  <si>
    <t>skip a line in between each vial</t>
  </si>
  <si>
    <t>Vial ID</t>
  </si>
  <si>
    <t>INSTRUCTIONS:
1) First record the vial ID, genotypes of females and males in the cross.</t>
  </si>
  <si>
    <t>2) Use the Needle valve to use CO2 gas to anesthetize flies.
3) Sort out females only on flypad</t>
  </si>
  <si>
    <t>6) Immediately add 2-3 drops green food dye.
7) Carefully and completely squash flies with large coverslip.
8) Counts squashed flies for Fertile or Dysgenic females</t>
  </si>
  <si>
    <t>EXAMPLE</t>
  </si>
  <si>
    <t>4) Mark the cross name on glass slide.
5) Transfer 12-18 females to slide, spread out on bench only, AWAY from flypad</t>
  </si>
  <si>
    <t>Wait for 2nd hatching</t>
  </si>
  <si>
    <t>#38 ISO1-UC virgins</t>
  </si>
  <si>
    <t>#140 RAL-508</t>
  </si>
  <si>
    <t>straight wing, red eyes</t>
  </si>
  <si>
    <t>4 virgins returned for 2nd hatch</t>
  </si>
  <si>
    <t>#140 RAL-855</t>
  </si>
  <si>
    <t>1 virgins returned for 2nd hatch</t>
  </si>
  <si>
    <r>
      <t xml:space="preserve">Experimenter Name       </t>
    </r>
    <r>
      <rPr>
        <sz val="18"/>
        <color theme="1"/>
        <rFont val="Calibri"/>
        <family val="2"/>
        <scheme val="minor"/>
      </rPr>
      <t>Jasmine Pierre</t>
    </r>
  </si>
  <si>
    <t>Combined 2 biological replicates SB20191003</t>
  </si>
  <si>
    <t>Replicate - Strain</t>
  </si>
  <si>
    <t>Rp49_Ct1</t>
  </si>
  <si>
    <t>Rp49_Ct2</t>
  </si>
  <si>
    <t>Rp49_Ct3</t>
  </si>
  <si>
    <t>Rp49_Ct4</t>
  </si>
  <si>
    <t>Rp49_Ct5</t>
  </si>
  <si>
    <t>Rp49_Avg Ct</t>
  </si>
  <si>
    <t>s1= SD of Rp49</t>
  </si>
  <si>
    <r>
      <t>s1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=Variance</t>
    </r>
  </si>
  <si>
    <t>F10-R10_Ct1</t>
  </si>
  <si>
    <t>F10-R10_Ct2</t>
  </si>
  <si>
    <t>F10-R10_Ct3</t>
  </si>
  <si>
    <t>F10-R10_Ct4</t>
  </si>
  <si>
    <t>F10-R10_Ct5</t>
  </si>
  <si>
    <t>F10-R10 Avg Ct</t>
  </si>
  <si>
    <t>s2=SD of F10-R10</t>
  </si>
  <si>
    <r>
      <t>s2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>= Variance</t>
    </r>
  </si>
  <si>
    <r>
      <t>sd=</t>
    </r>
    <r>
      <rPr>
        <sz val="14"/>
        <color rgb="FF000000"/>
        <rFont val="Times New Roman"/>
        <family val="1"/>
      </rPr>
      <t>√</t>
    </r>
    <r>
      <rPr>
        <sz val="14"/>
        <color rgb="FF000000"/>
        <rFont val="Arial Narrow"/>
        <family val="2"/>
      </rPr>
      <t>(s</t>
    </r>
    <r>
      <rPr>
        <vertAlign val="subscript"/>
        <sz val="14"/>
        <color rgb="FF000000"/>
        <rFont val="Arial Narrow"/>
        <family val="2"/>
      </rPr>
      <t>1</t>
    </r>
    <r>
      <rPr>
        <vertAlign val="superscript"/>
        <sz val="14"/>
        <color rgb="FF000000"/>
        <rFont val="Arial Narrow"/>
        <family val="2"/>
      </rPr>
      <t>2</t>
    </r>
    <r>
      <rPr>
        <sz val="14"/>
        <color rgb="FF000000"/>
        <rFont val="Arial Narrow"/>
        <family val="2"/>
      </rPr>
      <t>+s</t>
    </r>
    <r>
      <rPr>
        <vertAlign val="subscript"/>
        <sz val="14"/>
        <color rgb="FF000000"/>
        <rFont val="Arial Narrow"/>
        <family val="2"/>
      </rPr>
      <t>2</t>
    </r>
    <r>
      <rPr>
        <vertAlign val="superscript"/>
        <sz val="14"/>
        <color rgb="FF000000"/>
        <rFont val="Arial Narrow"/>
        <family val="2"/>
      </rPr>
      <t>2</t>
    </r>
    <r>
      <rPr>
        <sz val="14"/>
        <color rgb="FF000000"/>
        <rFont val="Arial Narrow"/>
        <family val="2"/>
      </rPr>
      <t>)</t>
    </r>
  </si>
  <si>
    <r>
      <t>SEM=s/</t>
    </r>
    <r>
      <rPr>
        <sz val="14"/>
        <color rgb="FF000000"/>
        <rFont val="Times New Roman"/>
        <family val="1"/>
      </rPr>
      <t>√</t>
    </r>
    <r>
      <rPr>
        <sz val="14"/>
        <color rgb="FF000000"/>
        <rFont val="Arial Narrow"/>
        <family val="2"/>
      </rPr>
      <t>n</t>
    </r>
  </si>
  <si>
    <t>dCT</t>
  </si>
  <si>
    <t>ddCT</t>
  </si>
  <si>
    <t>Total-P RQ%</t>
  </si>
  <si>
    <t xml:space="preserve"> #38 ISO1</t>
  </si>
  <si>
    <t xml:space="preserve"> #53 Har</t>
  </si>
  <si>
    <t xml:space="preserve"> #140 RAL508</t>
  </si>
  <si>
    <t xml:space="preserve"> #141 RAL855</t>
  </si>
  <si>
    <t>#125 RAL42</t>
  </si>
  <si>
    <t>#126 RAL377</t>
  </si>
  <si>
    <t>SEM=s/√n</t>
  </si>
  <si>
    <t>SEM propogated</t>
  </si>
  <si>
    <t>ISO1</t>
  </si>
  <si>
    <t>Har</t>
  </si>
  <si>
    <t>RAL508</t>
  </si>
  <si>
    <t>RAL855</t>
  </si>
  <si>
    <t>RAL42</t>
  </si>
  <si>
    <t>RAL377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</si>
</sst>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E+00"/>
    <numFmt numFmtId="166" formatCode="0.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vertAlign val="superscript"/>
      <sz val="11"/>
      <color rgb="FF000000"/>
      <name val="Arial Narrow"/>
      <family val="2"/>
    </font>
    <font>
      <sz val="14"/>
      <color rgb="FF000000"/>
      <name val="Arial Narrow"/>
      <family val="2"/>
    </font>
    <font>
      <sz val="14"/>
      <color rgb="FF000000"/>
      <name val="Times New Roman"/>
      <family val="1"/>
    </font>
    <font>
      <vertAlign val="subscript"/>
      <sz val="14"/>
      <color rgb="FF000000"/>
      <name val="Arial Narrow"/>
      <family val="2"/>
    </font>
    <font>
      <vertAlign val="superscript"/>
      <sz val="14"/>
      <color rgb="FF000000"/>
      <name val="Arial Narrow"/>
      <family val="2"/>
    </font>
    <font>
      <sz val="11"/>
      <color theme="1"/>
      <name val="Arial Narrow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5" xfId="0" applyBorder="1"/>
    <xf numFmtId="0" fontId="3" fillId="0" borderId="4" xfId="0" applyFont="1" applyBorder="1" applyAlignment="1">
      <alignment wrapText="1"/>
    </xf>
    <xf numFmtId="0" fontId="4" fillId="0" borderId="5" xfId="0" applyFont="1" applyBorder="1"/>
    <xf numFmtId="0" fontId="1" fillId="0" borderId="4" xfId="0" applyFont="1" applyBorder="1"/>
    <xf numFmtId="0" fontId="1" fillId="0" borderId="2" xfId="0" applyFont="1" applyBorder="1" applyAlignment="1">
      <alignment wrapText="1"/>
    </xf>
    <xf numFmtId="0" fontId="5" fillId="0" borderId="5" xfId="0" applyFont="1" applyBorder="1"/>
    <xf numFmtId="0" fontId="6" fillId="0" borderId="5" xfId="0" applyFont="1" applyBorder="1"/>
    <xf numFmtId="0" fontId="5" fillId="0" borderId="5" xfId="0" quotePrefix="1" applyFont="1" applyBorder="1"/>
    <xf numFmtId="0" fontId="7" fillId="0" borderId="0" xfId="0" applyFont="1"/>
    <xf numFmtId="0" fontId="8" fillId="0" borderId="5" xfId="0" applyFont="1" applyBorder="1"/>
    <xf numFmtId="0" fontId="9" fillId="0" borderId="5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12" fillId="2" borderId="1" xfId="0" applyFont="1" applyFill="1" applyBorder="1"/>
    <xf numFmtId="0" fontId="14" fillId="2" borderId="1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/>
    </xf>
    <xf numFmtId="0" fontId="19" fillId="0" borderId="0" xfId="0" applyFont="1"/>
    <xf numFmtId="0" fontId="0" fillId="3" borderId="1" xfId="0" applyFill="1" applyBorder="1"/>
    <xf numFmtId="10" fontId="0" fillId="0" borderId="1" xfId="0" applyNumberFormat="1" applyBorder="1"/>
    <xf numFmtId="164" fontId="0" fillId="0" borderId="1" xfId="0" applyNumberFormat="1" applyBorder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qPCRdataFig5S2C!$A$13</c:f>
              <c:strCache>
                <c:ptCount val="1"/>
                <c:pt idx="0">
                  <c:v>ISO1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qPCRdataFig5S2C!$C$13</c:f>
                <c:numCache>
                  <c:formatCode>General</c:formatCode>
                  <c:ptCount val="1"/>
                  <c:pt idx="0">
                    <c:v>0.33502323302521381</c:v>
                  </c:pt>
                </c:numCache>
              </c:numRef>
            </c:plus>
            <c:minus>
              <c:numRef>
                <c:f>qPCRdataFig5S2C!$C$13</c:f>
                <c:numCache>
                  <c:formatCode>General</c:formatCode>
                  <c:ptCount val="1"/>
                  <c:pt idx="0">
                    <c:v>0.33502323302521381</c:v>
                  </c:pt>
                </c:numCache>
              </c:numRef>
            </c:minus>
          </c:errBars>
          <c:cat>
            <c:strRef>
              <c:f>qPCRdataFig5S2C!$B$12</c:f>
              <c:strCache>
                <c:ptCount val="1"/>
                <c:pt idx="0">
                  <c:v>Total-P RQ%</c:v>
                </c:pt>
              </c:strCache>
            </c:strRef>
          </c:cat>
          <c:val>
            <c:numRef>
              <c:f>qPCRdataFig5S2C!$B$13</c:f>
              <c:numCache>
                <c:formatCode>0.00%</c:formatCode>
                <c:ptCount val="1"/>
                <c:pt idx="0">
                  <c:v>7.1547267249368494E-7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6-4F48-8D94-CBE2E8FD5F50}"/>
            </c:ext>
          </c:extLst>
        </c:ser>
        <c:ser>
          <c:idx val="1"/>
          <c:order val="1"/>
          <c:tx>
            <c:strRef>
              <c:f>qPCRdataFig5S2C!$A$14</c:f>
              <c:strCache>
                <c:ptCount val="1"/>
                <c:pt idx="0">
                  <c:v>Har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2-C486-4F48-8D94-CBE2E8FD5F50}"/>
              </c:ext>
            </c:extLst>
          </c:dPt>
          <c:errBars>
            <c:errBarType val="plus"/>
            <c:errValType val="cust"/>
            <c:noEndCap val="0"/>
            <c:plus>
              <c:numRef>
                <c:f>qPCRdataFig5S2C!$C$14</c:f>
                <c:numCache>
                  <c:formatCode>General</c:formatCode>
                  <c:ptCount val="1"/>
                  <c:pt idx="0">
                    <c:v>8.2387195607084532E-2</c:v>
                  </c:pt>
                </c:numCache>
              </c:numRef>
            </c:plus>
            <c:minus>
              <c:numRef>
                <c:f>qPCRdataFig5S2C!$C$14</c:f>
                <c:numCache>
                  <c:formatCode>General</c:formatCode>
                  <c:ptCount val="1"/>
                  <c:pt idx="0">
                    <c:v>8.2387195607084532E-2</c:v>
                  </c:pt>
                </c:numCache>
              </c:numRef>
            </c:minus>
          </c:errBars>
          <c:cat>
            <c:strRef>
              <c:f>qPCRdataFig5S2C!$B$12</c:f>
              <c:strCache>
                <c:ptCount val="1"/>
                <c:pt idx="0">
                  <c:v>Total-P RQ%</c:v>
                </c:pt>
              </c:strCache>
            </c:strRef>
          </c:cat>
          <c:val>
            <c:numRef>
              <c:f>qPCRdataFig5S2C!$B$14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86-4F48-8D94-CBE2E8FD5F50}"/>
            </c:ext>
          </c:extLst>
        </c:ser>
        <c:ser>
          <c:idx val="2"/>
          <c:order val="2"/>
          <c:tx>
            <c:strRef>
              <c:f>qPCRdataFig5S2C!$A$15</c:f>
              <c:strCache>
                <c:ptCount val="1"/>
                <c:pt idx="0">
                  <c:v>RAL508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qPCRdataFig5S2C!$C$15</c:f>
                <c:numCache>
                  <c:formatCode>General</c:formatCode>
                  <c:ptCount val="1"/>
                  <c:pt idx="0">
                    <c:v>0.31448492279705048</c:v>
                  </c:pt>
                </c:numCache>
              </c:numRef>
            </c:plus>
            <c:minus>
              <c:numRef>
                <c:f>qPCRdataFig5S2C!$C$15</c:f>
                <c:numCache>
                  <c:formatCode>General</c:formatCode>
                  <c:ptCount val="1"/>
                  <c:pt idx="0">
                    <c:v>0.31448492279705048</c:v>
                  </c:pt>
                </c:numCache>
              </c:numRef>
            </c:minus>
          </c:errBars>
          <c:cat>
            <c:strRef>
              <c:f>qPCRdataFig5S2C!$B$12</c:f>
              <c:strCache>
                <c:ptCount val="1"/>
                <c:pt idx="0">
                  <c:v>Total-P RQ%</c:v>
                </c:pt>
              </c:strCache>
            </c:strRef>
          </c:cat>
          <c:val>
            <c:numRef>
              <c:f>qPCRdataFig5S2C!$B$15</c:f>
              <c:numCache>
                <c:formatCode>0.00%</c:formatCode>
                <c:ptCount val="1"/>
                <c:pt idx="0">
                  <c:v>5.6972123877043722E-2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86-4F48-8D94-CBE2E8FD5F50}"/>
            </c:ext>
          </c:extLst>
        </c:ser>
        <c:ser>
          <c:idx val="3"/>
          <c:order val="3"/>
          <c:tx>
            <c:strRef>
              <c:f>qPCRdataFig5S2C!$A$16</c:f>
              <c:strCache>
                <c:ptCount val="1"/>
                <c:pt idx="0">
                  <c:v>RAL855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6-C486-4F48-8D94-CBE2E8FD5F50}"/>
              </c:ext>
            </c:extLst>
          </c:dPt>
          <c:cat>
            <c:strRef>
              <c:f>qPCRdataFig5S2C!$B$12</c:f>
              <c:strCache>
                <c:ptCount val="1"/>
                <c:pt idx="0">
                  <c:v>Total-P RQ%</c:v>
                </c:pt>
              </c:strCache>
            </c:strRef>
          </c:cat>
          <c:val>
            <c:numRef>
              <c:f>qPCRdataFig5S2C!$B$16</c:f>
              <c:numCache>
                <c:formatCode>0.00%</c:formatCode>
                <c:ptCount val="1"/>
                <c:pt idx="0">
                  <c:v>9.8468084234946338E-2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86-4F48-8D94-CBE2E8FD5F50}"/>
            </c:ext>
          </c:extLst>
        </c:ser>
        <c:ser>
          <c:idx val="4"/>
          <c:order val="4"/>
          <c:tx>
            <c:strRef>
              <c:f>qPCRdataFig5S2C!$A$17</c:f>
              <c:strCache>
                <c:ptCount val="1"/>
                <c:pt idx="0">
                  <c:v>RAL42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qPCRdataFig5S2C!$B$12</c:f>
              <c:strCache>
                <c:ptCount val="1"/>
                <c:pt idx="0">
                  <c:v>Total-P RQ%</c:v>
                </c:pt>
              </c:strCache>
            </c:strRef>
          </c:cat>
          <c:val>
            <c:numRef>
              <c:f>qPCRdataFig5S2C!$B$17</c:f>
              <c:numCache>
                <c:formatCode>0.00%</c:formatCode>
                <c:ptCount val="1"/>
                <c:pt idx="0">
                  <c:v>7.8020659306350965E-2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86-4F48-8D94-CBE2E8FD5F50}"/>
            </c:ext>
          </c:extLst>
        </c:ser>
        <c:ser>
          <c:idx val="5"/>
          <c:order val="5"/>
          <c:tx>
            <c:strRef>
              <c:f>qPCRdataFig5S2C!$A$18</c:f>
              <c:strCache>
                <c:ptCount val="1"/>
                <c:pt idx="0">
                  <c:v>RAL377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A-C486-4F48-8D94-CBE2E8FD5F50}"/>
              </c:ext>
            </c:extLst>
          </c:dPt>
          <c:cat>
            <c:strRef>
              <c:f>qPCRdataFig5S2C!$B$12</c:f>
              <c:strCache>
                <c:ptCount val="1"/>
                <c:pt idx="0">
                  <c:v>Total-P RQ%</c:v>
                </c:pt>
              </c:strCache>
            </c:strRef>
          </c:cat>
          <c:val>
            <c:numRef>
              <c:f>qPCRdataFig5S2C!$B$18</c:f>
              <c:numCache>
                <c:formatCode>0.00%</c:formatCode>
                <c:ptCount val="1"/>
                <c:pt idx="0">
                  <c:v>8.8756709908964213E-2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86-4F48-8D94-CBE2E8FD5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40"/>
        <c:axId val="46556672"/>
        <c:axId val="46558208"/>
      </c:barChart>
      <c:catAx>
        <c:axId val="46556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558208"/>
        <c:crosses val="autoZero"/>
        <c:auto val="1"/>
        <c:lblAlgn val="ctr"/>
        <c:lblOffset val="100"/>
        <c:noMultiLvlLbl val="0"/>
      </c:catAx>
      <c:valAx>
        <c:axId val="46558208"/>
        <c:scaling>
          <c:orientation val="minMax"/>
          <c:max val="1.2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crossAx val="46556672"/>
        <c:crosses val="autoZero"/>
        <c:crossBetween val="between"/>
        <c:maj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qPCRdataFig5S2C!$B$12</c:f>
              <c:strCache>
                <c:ptCount val="1"/>
                <c:pt idx="0">
                  <c:v>Total-P RQ%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qPCRdataFig5S2C!$D$13:$D$18</c:f>
                <c:numCache>
                  <c:formatCode>General</c:formatCode>
                  <c:ptCount val="6"/>
                  <c:pt idx="0">
                    <c:v>3.350232330252138E-3</c:v>
                  </c:pt>
                  <c:pt idx="1">
                    <c:v>8.2387195607084532E-4</c:v>
                  </c:pt>
                  <c:pt idx="2">
                    <c:v>3.1448492279705048E-3</c:v>
                  </c:pt>
                  <c:pt idx="3">
                    <c:v>3.3624688350476451E-3</c:v>
                  </c:pt>
                  <c:pt idx="4">
                    <c:v>4.5790683186284365E-3</c:v>
                  </c:pt>
                  <c:pt idx="5">
                    <c:v>5.4074174365711172E-3</c:v>
                  </c:pt>
                </c:numCache>
              </c:numRef>
            </c:plus>
            <c:minus>
              <c:numRef>
                <c:f>qPCRdataFig5S2C!$D$13:$D$18</c:f>
                <c:numCache>
                  <c:formatCode>General</c:formatCode>
                  <c:ptCount val="6"/>
                  <c:pt idx="0">
                    <c:v>3.350232330252138E-3</c:v>
                  </c:pt>
                  <c:pt idx="1">
                    <c:v>8.2387195607084532E-4</c:v>
                  </c:pt>
                  <c:pt idx="2">
                    <c:v>3.1448492279705048E-3</c:v>
                  </c:pt>
                  <c:pt idx="3">
                    <c:v>3.3624688350476451E-3</c:v>
                  </c:pt>
                  <c:pt idx="4">
                    <c:v>4.5790683186284365E-3</c:v>
                  </c:pt>
                  <c:pt idx="5">
                    <c:v>5.4074174365711172E-3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qPCRdataFig5S2C!$A$13:$A$18</c:f>
              <c:strCache>
                <c:ptCount val="6"/>
                <c:pt idx="0">
                  <c:v>ISO1</c:v>
                </c:pt>
                <c:pt idx="1">
                  <c:v>Har</c:v>
                </c:pt>
                <c:pt idx="2">
                  <c:v>RAL508</c:v>
                </c:pt>
                <c:pt idx="3">
                  <c:v>RAL855</c:v>
                </c:pt>
                <c:pt idx="4">
                  <c:v>RAL42</c:v>
                </c:pt>
                <c:pt idx="5">
                  <c:v>RAL377</c:v>
                </c:pt>
              </c:strCache>
            </c:strRef>
          </c:cat>
          <c:val>
            <c:numRef>
              <c:f>qPCRdataFig5S2C!$B$13:$B$18</c:f>
              <c:numCache>
                <c:formatCode>0.00%</c:formatCode>
                <c:ptCount val="6"/>
                <c:pt idx="0">
                  <c:v>7.1547267249368494E-7</c:v>
                </c:pt>
                <c:pt idx="1">
                  <c:v>1</c:v>
                </c:pt>
                <c:pt idx="2">
                  <c:v>5.6972123877043722E-2</c:v>
                </c:pt>
                <c:pt idx="3">
                  <c:v>9.8468084234946338E-2</c:v>
                </c:pt>
                <c:pt idx="4">
                  <c:v>7.8020659306350965E-2</c:v>
                </c:pt>
                <c:pt idx="5">
                  <c:v>8.8756709908964213E-2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2-4B89-AA2C-B37FC0AC0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2016896"/>
        <c:axId val="482013944"/>
      </c:barChart>
      <c:catAx>
        <c:axId val="482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013944"/>
        <c:crosses val="autoZero"/>
        <c:auto val="1"/>
        <c:lblAlgn val="ctr"/>
        <c:lblOffset val="100"/>
        <c:noMultiLvlLbl val="0"/>
      </c:catAx>
      <c:valAx>
        <c:axId val="48201394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0168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781049</xdr:colOff>
      <xdr:row>11</xdr:row>
      <xdr:rowOff>47626</xdr:rowOff>
    </xdr:from>
    <xdr:to>
      <xdr:col>10</xdr:col>
      <xdr:colOff>317499</xdr:colOff>
      <xdr:row>30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0FD193-88F2-4F36-8B3D-F22FE47E3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504824</xdr:colOff>
      <xdr:row>11</xdr:row>
      <xdr:rowOff>28574</xdr:rowOff>
    </xdr:from>
    <xdr:to>
      <xdr:col>15</xdr:col>
      <xdr:colOff>457199</xdr:colOff>
      <xdr:row>39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0268F9-947E-4124-BD23-D8192D6EC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lau/Labwork_BUMC/Projects/SuperP_HarP_project/SB20191004_Combined%20analysis_SEM_N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1003_Day2"/>
      <sheetName val="20190930_Day1"/>
      <sheetName val="Combined"/>
      <sheetName val="20191004_Combined 2 bio rep"/>
    </sheetNames>
    <sheetDataSet>
      <sheetData sheetId="0" refreshError="1"/>
      <sheetData sheetId="1" refreshError="1"/>
      <sheetData sheetId="2" refreshError="1"/>
      <sheetData sheetId="3">
        <row r="12">
          <cell r="B12" t="str">
            <v>Total-P RQ%</v>
          </cell>
        </row>
        <row r="13">
          <cell r="A13" t="str">
            <v>ISO1</v>
          </cell>
          <cell r="B13">
            <v>7.1547267249368494E-7</v>
          </cell>
          <cell r="C13">
            <v>0.33502323302521381</v>
          </cell>
          <cell r="D13">
            <v>3.350232330252138E-3</v>
          </cell>
        </row>
        <row r="14">
          <cell r="A14" t="str">
            <v>Har</v>
          </cell>
          <cell r="B14">
            <v>1</v>
          </cell>
          <cell r="C14">
            <v>8.2387195607084532E-2</v>
          </cell>
          <cell r="D14">
            <v>8.2387195607084532E-4</v>
          </cell>
        </row>
        <row r="15">
          <cell r="A15" t="str">
            <v>RAL508</v>
          </cell>
          <cell r="B15">
            <v>5.6972123877043722E-2</v>
          </cell>
          <cell r="C15">
            <v>0.31448492279705048</v>
          </cell>
          <cell r="D15">
            <v>3.1448492279705048E-3</v>
          </cell>
        </row>
        <row r="16">
          <cell r="A16" t="str">
            <v>RAL855</v>
          </cell>
          <cell r="B16">
            <v>9.8468084234946338E-2</v>
          </cell>
          <cell r="D16">
            <v>3.3624688350476451E-3</v>
          </cell>
        </row>
        <row r="17">
          <cell r="A17" t="str">
            <v>RAL42</v>
          </cell>
          <cell r="B17">
            <v>7.8020659306350965E-2</v>
          </cell>
          <cell r="D17">
            <v>4.5790683186284365E-3</v>
          </cell>
        </row>
        <row r="18">
          <cell r="A18" t="str">
            <v>RAL377</v>
          </cell>
          <cell r="B18">
            <v>8.8756709908964213E-2</v>
          </cell>
          <cell r="D18">
            <v>5.4074174365711172E-3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zoomScale="60" zoomScaleNormal="60" workbookViewId="0">
      <selection activeCell="H33" sqref="H33"/>
    </sheetView>
  </sheetViews>
  <sheetFormatPr defaultRowHeight="14.5" x14ac:dyDescent="0.35"/>
  <cols>
    <col min="1" max="1" width="14.54296875" customWidth="1"/>
    <col min="2" max="2" width="21.54296875" customWidth="1"/>
    <col min="3" max="3" width="49" customWidth="1"/>
    <col min="4" max="4" width="43.54296875" customWidth="1"/>
    <col min="5" max="5" width="32.1796875" customWidth="1"/>
    <col min="6" max="6" width="26.453125" customWidth="1"/>
    <col min="7" max="7" width="27.453125" customWidth="1"/>
    <col min="8" max="8" width="43.453125" customWidth="1"/>
    <col min="9" max="9" width="3.54296875" customWidth="1"/>
  </cols>
  <sheetData>
    <row r="1" spans="1:8" ht="21" x14ac:dyDescent="0.5">
      <c r="A1" s="11" t="s">
        <v>8</v>
      </c>
    </row>
    <row r="2" spans="1:8" ht="43.5" customHeight="1" x14ac:dyDescent="0.35">
      <c r="A2" s="14" t="s">
        <v>29</v>
      </c>
      <c r="B2" s="15"/>
      <c r="C2" s="7" t="s">
        <v>17</v>
      </c>
      <c r="D2" s="1" t="s">
        <v>18</v>
      </c>
      <c r="E2" s="16" t="s">
        <v>21</v>
      </c>
      <c r="F2" s="17"/>
      <c r="G2" s="16" t="s">
        <v>19</v>
      </c>
      <c r="H2" s="17"/>
    </row>
    <row r="3" spans="1:8" ht="15" thickBot="1" x14ac:dyDescent="0.4"/>
    <row r="4" spans="1:8" ht="53.25" customHeight="1" x14ac:dyDescent="0.45">
      <c r="A4" s="6" t="s">
        <v>16</v>
      </c>
      <c r="B4" s="2" t="s">
        <v>7</v>
      </c>
      <c r="C4" s="2" t="s">
        <v>0</v>
      </c>
      <c r="D4" s="2" t="s">
        <v>1</v>
      </c>
      <c r="E4" s="2" t="s">
        <v>6</v>
      </c>
      <c r="F4" s="2" t="s">
        <v>14</v>
      </c>
      <c r="G4" s="4" t="s">
        <v>13</v>
      </c>
      <c r="H4" s="2" t="s">
        <v>2</v>
      </c>
    </row>
    <row r="5" spans="1:8" ht="44.25" customHeight="1" x14ac:dyDescent="0.5">
      <c r="A5" s="8" t="s">
        <v>20</v>
      </c>
      <c r="B5" s="8" t="s">
        <v>9</v>
      </c>
      <c r="C5" s="8" t="s">
        <v>3</v>
      </c>
      <c r="D5" s="8" t="s">
        <v>4</v>
      </c>
      <c r="E5" s="8" t="s">
        <v>10</v>
      </c>
      <c r="F5" s="8">
        <v>10</v>
      </c>
      <c r="G5" s="9">
        <v>2</v>
      </c>
      <c r="H5" s="8" t="s">
        <v>5</v>
      </c>
    </row>
    <row r="6" spans="1:8" ht="44.25" customHeight="1" x14ac:dyDescent="0.5">
      <c r="A6" s="8"/>
      <c r="B6" s="10" t="s">
        <v>12</v>
      </c>
      <c r="C6" s="10" t="s">
        <v>12</v>
      </c>
      <c r="D6" s="10" t="s">
        <v>12</v>
      </c>
      <c r="E6" s="8" t="s">
        <v>11</v>
      </c>
      <c r="F6" s="8">
        <v>1</v>
      </c>
      <c r="G6" s="9">
        <v>4</v>
      </c>
      <c r="H6" s="8" t="s">
        <v>22</v>
      </c>
    </row>
    <row r="7" spans="1:8" ht="44.25" customHeight="1" x14ac:dyDescent="0.35">
      <c r="A7" s="3" t="s">
        <v>15</v>
      </c>
      <c r="B7" s="3"/>
      <c r="C7" s="3"/>
      <c r="D7" s="3"/>
      <c r="E7" s="3"/>
      <c r="F7" s="3"/>
      <c r="G7" s="5"/>
      <c r="H7" s="3"/>
    </row>
    <row r="8" spans="1:8" ht="44.25" customHeight="1" x14ac:dyDescent="0.55000000000000004">
      <c r="A8" s="12">
        <v>1.1000000000000001</v>
      </c>
      <c r="B8" s="12">
        <v>20190926</v>
      </c>
      <c r="C8" s="12" t="s">
        <v>23</v>
      </c>
      <c r="D8" s="12" t="s">
        <v>24</v>
      </c>
      <c r="E8" s="12" t="s">
        <v>25</v>
      </c>
      <c r="F8" s="12">
        <v>27</v>
      </c>
      <c r="G8" s="13">
        <v>3</v>
      </c>
      <c r="H8" s="12" t="s">
        <v>26</v>
      </c>
    </row>
    <row r="9" spans="1:8" ht="44.25" customHeight="1" x14ac:dyDescent="0.55000000000000004">
      <c r="A9" s="12"/>
      <c r="B9" s="12"/>
      <c r="C9" s="12"/>
      <c r="D9" s="12"/>
      <c r="E9" s="12"/>
      <c r="F9" s="12"/>
      <c r="G9" s="13"/>
      <c r="H9" s="12"/>
    </row>
    <row r="10" spans="1:8" ht="44.25" customHeight="1" x14ac:dyDescent="0.55000000000000004">
      <c r="A10" s="12">
        <v>1.2</v>
      </c>
      <c r="B10" s="12">
        <v>20190926</v>
      </c>
      <c r="C10" s="12" t="s">
        <v>23</v>
      </c>
      <c r="D10" s="12" t="s">
        <v>24</v>
      </c>
      <c r="E10" s="12" t="s">
        <v>25</v>
      </c>
      <c r="F10" s="12">
        <v>38</v>
      </c>
      <c r="G10" s="13">
        <v>0</v>
      </c>
      <c r="H10" s="12" t="s">
        <v>28</v>
      </c>
    </row>
    <row r="11" spans="1:8" ht="44.25" customHeight="1" x14ac:dyDescent="0.55000000000000004">
      <c r="A11" s="12"/>
      <c r="B11" s="12"/>
      <c r="C11" s="12"/>
      <c r="D11" s="12"/>
      <c r="E11" s="12"/>
      <c r="F11" s="12"/>
      <c r="G11" s="13"/>
      <c r="H11" s="12"/>
    </row>
    <row r="12" spans="1:8" ht="44.25" customHeight="1" x14ac:dyDescent="0.55000000000000004">
      <c r="A12" s="12">
        <v>1.3</v>
      </c>
      <c r="B12" s="12">
        <v>20190926</v>
      </c>
      <c r="C12" s="12" t="s">
        <v>23</v>
      </c>
      <c r="D12" s="12" t="s">
        <v>24</v>
      </c>
      <c r="E12" s="12" t="s">
        <v>25</v>
      </c>
      <c r="F12" s="12">
        <v>46</v>
      </c>
      <c r="G12" s="13">
        <v>12</v>
      </c>
      <c r="H12" s="12"/>
    </row>
    <row r="13" spans="1:8" ht="44.25" customHeight="1" x14ac:dyDescent="0.55000000000000004">
      <c r="A13" s="12"/>
      <c r="B13" s="12"/>
      <c r="C13" s="12"/>
      <c r="D13" s="12"/>
      <c r="E13" s="12"/>
      <c r="F13" s="12">
        <f>SUM(F8:F12)</f>
        <v>111</v>
      </c>
      <c r="G13" s="13">
        <f>SUM(G8:G12)</f>
        <v>15</v>
      </c>
      <c r="H13" s="12"/>
    </row>
    <row r="14" spans="1:8" ht="44.25" customHeight="1" x14ac:dyDescent="0.55000000000000004">
      <c r="A14" s="12">
        <v>2.1</v>
      </c>
      <c r="B14" s="12">
        <v>20190926</v>
      </c>
      <c r="C14" s="12" t="s">
        <v>23</v>
      </c>
      <c r="D14" s="12" t="s">
        <v>27</v>
      </c>
      <c r="E14" s="12" t="s">
        <v>25</v>
      </c>
      <c r="F14" s="12">
        <v>50</v>
      </c>
      <c r="G14" s="13">
        <v>6</v>
      </c>
      <c r="H14" s="12"/>
    </row>
    <row r="15" spans="1:8" ht="44.25" customHeight="1" x14ac:dyDescent="0.55000000000000004">
      <c r="A15" s="12"/>
      <c r="B15" s="12"/>
      <c r="C15" s="12"/>
      <c r="D15" s="12"/>
      <c r="E15" s="12"/>
      <c r="F15" s="12"/>
      <c r="G15" s="13"/>
      <c r="H15" s="12"/>
    </row>
    <row r="16" spans="1:8" ht="44.25" customHeight="1" x14ac:dyDescent="0.55000000000000004">
      <c r="A16" s="12">
        <v>2.2000000000000002</v>
      </c>
      <c r="B16" s="12">
        <v>20190926</v>
      </c>
      <c r="C16" s="12" t="s">
        <v>23</v>
      </c>
      <c r="D16" s="12" t="s">
        <v>27</v>
      </c>
      <c r="E16" s="12" t="s">
        <v>25</v>
      </c>
      <c r="F16" s="12">
        <v>28</v>
      </c>
      <c r="G16" s="13">
        <v>8</v>
      </c>
      <c r="H16" s="12"/>
    </row>
    <row r="17" spans="1:8" ht="44.25" customHeight="1" x14ac:dyDescent="0.55000000000000004">
      <c r="A17" s="12"/>
      <c r="B17" s="12"/>
      <c r="C17" s="12"/>
      <c r="D17" s="12"/>
      <c r="E17" s="12"/>
      <c r="F17" s="12"/>
      <c r="G17" s="13"/>
      <c r="H17" s="12"/>
    </row>
    <row r="18" spans="1:8" ht="44.25" customHeight="1" x14ac:dyDescent="0.55000000000000004">
      <c r="A18" s="12">
        <v>2.2999999999999998</v>
      </c>
      <c r="B18" s="12">
        <v>20190926</v>
      </c>
      <c r="C18" s="12" t="s">
        <v>23</v>
      </c>
      <c r="D18" s="12" t="s">
        <v>27</v>
      </c>
      <c r="E18" s="12" t="s">
        <v>25</v>
      </c>
      <c r="F18" s="12">
        <v>48</v>
      </c>
      <c r="G18" s="13">
        <v>9</v>
      </c>
      <c r="H18" s="12"/>
    </row>
    <row r="19" spans="1:8" ht="44.25" customHeight="1" x14ac:dyDescent="0.55000000000000004">
      <c r="A19" s="12"/>
      <c r="B19" s="12"/>
      <c r="C19" s="12"/>
      <c r="D19" s="12"/>
      <c r="E19" s="12"/>
      <c r="F19" s="12">
        <f>SUM(F14:F18)</f>
        <v>126</v>
      </c>
      <c r="G19" s="12">
        <f>SUM(G14:G18)</f>
        <v>23</v>
      </c>
      <c r="H19" s="12"/>
    </row>
    <row r="20" spans="1:8" ht="44.25" customHeight="1" x14ac:dyDescent="0.55000000000000004">
      <c r="A20" s="12">
        <v>1.1000000000000001</v>
      </c>
      <c r="B20" s="12">
        <v>20190930</v>
      </c>
      <c r="C20" s="12" t="s">
        <v>23</v>
      </c>
      <c r="D20" s="12" t="s">
        <v>24</v>
      </c>
      <c r="E20" s="12" t="s">
        <v>25</v>
      </c>
      <c r="F20" s="12">
        <v>20</v>
      </c>
      <c r="G20" s="13">
        <v>1</v>
      </c>
      <c r="H20" s="12"/>
    </row>
    <row r="21" spans="1:8" ht="44.25" customHeight="1" x14ac:dyDescent="0.55000000000000004">
      <c r="A21" s="12"/>
      <c r="B21" s="12"/>
      <c r="C21" s="12"/>
      <c r="D21" s="12"/>
      <c r="E21" s="12"/>
      <c r="F21" s="12"/>
      <c r="G21" s="13"/>
      <c r="H21" s="12"/>
    </row>
    <row r="22" spans="1:8" ht="44.25" customHeight="1" x14ac:dyDescent="0.55000000000000004">
      <c r="A22" s="12">
        <v>1.2</v>
      </c>
      <c r="B22" s="12">
        <v>20190930</v>
      </c>
      <c r="C22" s="12" t="s">
        <v>23</v>
      </c>
      <c r="D22" s="12" t="s">
        <v>24</v>
      </c>
      <c r="E22" s="12" t="s">
        <v>25</v>
      </c>
      <c r="F22" s="12">
        <v>11</v>
      </c>
      <c r="G22" s="13">
        <v>1</v>
      </c>
      <c r="H22" s="12"/>
    </row>
    <row r="23" spans="1:8" ht="44.25" customHeight="1" x14ac:dyDescent="0.55000000000000004">
      <c r="A23" s="12"/>
      <c r="B23" s="12"/>
      <c r="C23" s="12"/>
      <c r="D23" s="12"/>
      <c r="E23" s="12"/>
      <c r="F23" s="12"/>
      <c r="G23" s="13"/>
      <c r="H23" s="12"/>
    </row>
    <row r="24" spans="1:8" ht="44.25" customHeight="1" x14ac:dyDescent="0.55000000000000004">
      <c r="A24" s="12">
        <v>1.3</v>
      </c>
      <c r="B24" s="12">
        <v>20190930</v>
      </c>
      <c r="C24" s="12" t="s">
        <v>23</v>
      </c>
      <c r="D24" s="12" t="s">
        <v>24</v>
      </c>
      <c r="E24" s="12" t="s">
        <v>25</v>
      </c>
      <c r="F24" s="12">
        <v>23</v>
      </c>
      <c r="G24" s="13">
        <v>0</v>
      </c>
      <c r="H24" s="12"/>
    </row>
    <row r="25" spans="1:8" ht="44.25" customHeight="1" x14ac:dyDescent="0.55000000000000004">
      <c r="A25" s="12"/>
      <c r="B25" s="12"/>
      <c r="C25" s="12"/>
      <c r="D25" s="12"/>
      <c r="E25" s="12"/>
      <c r="F25" s="12">
        <f>SUM(F20:F24)</f>
        <v>54</v>
      </c>
      <c r="G25" s="13"/>
      <c r="H25" s="12"/>
    </row>
    <row r="26" spans="1:8" ht="44.25" customHeight="1" x14ac:dyDescent="0.55000000000000004">
      <c r="A26" s="12">
        <v>2.1</v>
      </c>
      <c r="B26" s="12">
        <v>20190930</v>
      </c>
      <c r="C26" s="12" t="s">
        <v>23</v>
      </c>
      <c r="D26" s="12" t="s">
        <v>27</v>
      </c>
      <c r="E26" s="12" t="s">
        <v>25</v>
      </c>
      <c r="F26" s="12">
        <v>11</v>
      </c>
      <c r="G26" s="13">
        <v>1</v>
      </c>
      <c r="H26" s="12"/>
    </row>
    <row r="27" spans="1:8" ht="44.25" customHeight="1" x14ac:dyDescent="0.55000000000000004">
      <c r="A27" s="12"/>
      <c r="B27" s="12"/>
      <c r="C27" s="12"/>
      <c r="D27" s="12"/>
      <c r="E27" s="12"/>
      <c r="F27" s="12"/>
      <c r="G27" s="13"/>
      <c r="H27" s="12"/>
    </row>
    <row r="28" spans="1:8" ht="44.25" customHeight="1" x14ac:dyDescent="0.55000000000000004">
      <c r="A28" s="12">
        <v>2.2000000000000002</v>
      </c>
      <c r="B28" s="12">
        <v>20190930</v>
      </c>
      <c r="C28" s="12" t="s">
        <v>23</v>
      </c>
      <c r="D28" s="12" t="s">
        <v>27</v>
      </c>
      <c r="E28" s="12" t="s">
        <v>25</v>
      </c>
      <c r="F28" s="12">
        <v>16</v>
      </c>
      <c r="G28" s="13">
        <v>3</v>
      </c>
      <c r="H28" s="12"/>
    </row>
    <row r="29" spans="1:8" ht="44.25" customHeight="1" x14ac:dyDescent="0.55000000000000004">
      <c r="A29" s="12"/>
      <c r="B29" s="12"/>
      <c r="C29" s="12"/>
      <c r="D29" s="12"/>
      <c r="E29" s="12"/>
      <c r="F29" s="12"/>
      <c r="G29" s="13"/>
      <c r="H29" s="12"/>
    </row>
    <row r="30" spans="1:8" ht="44.25" customHeight="1" x14ac:dyDescent="0.55000000000000004">
      <c r="A30" s="12">
        <v>2.2999999999999998</v>
      </c>
      <c r="B30" s="12">
        <v>20190930</v>
      </c>
      <c r="C30" s="12" t="s">
        <v>23</v>
      </c>
      <c r="D30" s="12" t="s">
        <v>27</v>
      </c>
      <c r="E30" s="12" t="s">
        <v>25</v>
      </c>
      <c r="F30" s="12">
        <v>15</v>
      </c>
      <c r="G30" s="13">
        <v>1</v>
      </c>
      <c r="H30" s="12"/>
    </row>
    <row r="31" spans="1:8" ht="44.25" customHeight="1" x14ac:dyDescent="0.55000000000000004">
      <c r="A31" s="12"/>
      <c r="B31" s="12"/>
      <c r="C31" s="12"/>
      <c r="D31" s="12"/>
      <c r="E31" s="12"/>
      <c r="F31" s="12">
        <f>SUM(F26:F30)</f>
        <v>42</v>
      </c>
      <c r="G31" s="12">
        <f>SUM(G26:G30)</f>
        <v>5</v>
      </c>
      <c r="H31" s="12"/>
    </row>
    <row r="32" spans="1:8" ht="44.25" customHeight="1" x14ac:dyDescent="0.55000000000000004">
      <c r="A32" s="12"/>
      <c r="B32" s="12"/>
      <c r="C32" s="12" t="s">
        <v>23</v>
      </c>
      <c r="D32" s="12" t="s">
        <v>24</v>
      </c>
      <c r="E32" s="12"/>
      <c r="F32" s="12">
        <f>F25+F13</f>
        <v>165</v>
      </c>
      <c r="G32" s="12">
        <f>G25+G13</f>
        <v>15</v>
      </c>
      <c r="H32" s="12">
        <f>G32/(G32+F32)</f>
        <v>8.3333333333333329E-2</v>
      </c>
    </row>
    <row r="33" spans="1:8" ht="44.25" customHeight="1" x14ac:dyDescent="0.55000000000000004">
      <c r="A33" s="12"/>
      <c r="B33" s="12"/>
      <c r="C33" s="12" t="s">
        <v>23</v>
      </c>
      <c r="D33" s="12" t="s">
        <v>27</v>
      </c>
      <c r="E33" s="12"/>
      <c r="F33" s="12">
        <f>F31+F19</f>
        <v>168</v>
      </c>
      <c r="G33" s="12">
        <f>G31+G19</f>
        <v>28</v>
      </c>
      <c r="H33" s="12">
        <f>G33/(G33+F33)</f>
        <v>0.14285714285714285</v>
      </c>
    </row>
    <row r="34" spans="1:8" ht="44.25" customHeight="1" x14ac:dyDescent="0.55000000000000004">
      <c r="A34" s="12"/>
      <c r="B34" s="12"/>
      <c r="C34" s="12"/>
      <c r="D34" s="12"/>
      <c r="E34" s="12"/>
      <c r="F34" s="12"/>
      <c r="G34" s="13"/>
      <c r="H34" s="12"/>
    </row>
    <row r="35" spans="1:8" ht="44.25" customHeight="1" x14ac:dyDescent="0.55000000000000004">
      <c r="A35" s="12"/>
      <c r="B35" s="12"/>
      <c r="C35" s="12"/>
      <c r="D35" s="12"/>
      <c r="E35" s="12"/>
      <c r="F35" s="12"/>
      <c r="G35" s="13"/>
      <c r="H35" s="12"/>
    </row>
    <row r="36" spans="1:8" ht="44.25" customHeight="1" x14ac:dyDescent="0.55000000000000004">
      <c r="A36" s="12"/>
      <c r="B36" s="12"/>
      <c r="C36" s="12"/>
      <c r="D36" s="12"/>
      <c r="E36" s="12"/>
      <c r="F36" s="12"/>
      <c r="G36" s="13"/>
      <c r="H36" s="12"/>
    </row>
    <row r="37" spans="1:8" ht="44.25" customHeight="1" x14ac:dyDescent="0.55000000000000004">
      <c r="A37" s="12"/>
      <c r="B37" s="12"/>
      <c r="C37" s="12"/>
      <c r="D37" s="12"/>
      <c r="E37" s="12"/>
      <c r="F37" s="12"/>
      <c r="G37" s="13"/>
      <c r="H37" s="12"/>
    </row>
    <row r="38" spans="1:8" ht="44.25" customHeight="1" x14ac:dyDescent="0.55000000000000004">
      <c r="A38" s="12"/>
      <c r="B38" s="12"/>
      <c r="C38" s="12"/>
      <c r="D38" s="12"/>
      <c r="E38" s="12"/>
      <c r="F38" s="12"/>
      <c r="G38" s="13"/>
      <c r="H38" s="12"/>
    </row>
    <row r="39" spans="1:8" ht="44.25" customHeight="1" x14ac:dyDescent="0.55000000000000004">
      <c r="A39" s="12"/>
      <c r="B39" s="12"/>
      <c r="C39" s="12"/>
      <c r="D39" s="12"/>
      <c r="E39" s="12"/>
      <c r="F39" s="12"/>
      <c r="G39" s="13"/>
      <c r="H39" s="12"/>
    </row>
    <row r="40" spans="1:8" ht="44.25" customHeight="1" x14ac:dyDescent="0.55000000000000004">
      <c r="A40" s="12"/>
      <c r="B40" s="12"/>
      <c r="C40" s="12"/>
      <c r="D40" s="12"/>
      <c r="E40" s="12"/>
      <c r="F40" s="12"/>
      <c r="G40" s="13"/>
      <c r="H40" s="12"/>
    </row>
    <row r="41" spans="1:8" ht="44.25" customHeight="1" x14ac:dyDescent="0.55000000000000004">
      <c r="A41" s="12"/>
      <c r="B41" s="12"/>
      <c r="C41" s="12"/>
      <c r="D41" s="12"/>
      <c r="E41" s="12"/>
      <c r="F41" s="12"/>
      <c r="G41" s="13"/>
      <c r="H41" s="12"/>
    </row>
    <row r="42" spans="1:8" ht="44.25" customHeight="1" x14ac:dyDescent="0.55000000000000004">
      <c r="A42" s="12"/>
      <c r="B42" s="12"/>
      <c r="C42" s="12"/>
      <c r="D42" s="12"/>
      <c r="E42" s="12"/>
      <c r="F42" s="12"/>
      <c r="G42" s="13"/>
      <c r="H42" s="12"/>
    </row>
    <row r="43" spans="1:8" ht="44.25" customHeight="1" x14ac:dyDescent="0.55000000000000004">
      <c r="A43" s="12"/>
      <c r="B43" s="12"/>
      <c r="C43" s="12"/>
      <c r="D43" s="12"/>
      <c r="E43" s="12"/>
      <c r="F43" s="12"/>
      <c r="G43" s="13"/>
      <c r="H43" s="12"/>
    </row>
    <row r="44" spans="1:8" ht="44.25" customHeight="1" x14ac:dyDescent="0.55000000000000004">
      <c r="A44" s="12"/>
      <c r="B44" s="12"/>
      <c r="C44" s="12"/>
      <c r="D44" s="12"/>
      <c r="E44" s="12"/>
      <c r="F44" s="12"/>
      <c r="G44" s="13"/>
      <c r="H44" s="12"/>
    </row>
    <row r="45" spans="1:8" ht="44.25" customHeight="1" x14ac:dyDescent="0.55000000000000004">
      <c r="A45" s="12"/>
      <c r="B45" s="12"/>
      <c r="C45" s="12"/>
      <c r="D45" s="12"/>
      <c r="E45" s="12"/>
      <c r="F45" s="12"/>
      <c r="G45" s="13"/>
      <c r="H45" s="12"/>
    </row>
    <row r="46" spans="1:8" ht="44.25" customHeight="1" x14ac:dyDescent="0.55000000000000004">
      <c r="A46" s="12"/>
      <c r="B46" s="12"/>
      <c r="C46" s="12"/>
      <c r="D46" s="12"/>
      <c r="E46" s="12"/>
      <c r="F46" s="12"/>
      <c r="G46" s="13"/>
      <c r="H46" s="12"/>
    </row>
    <row r="47" spans="1:8" ht="44.25" customHeight="1" x14ac:dyDescent="0.55000000000000004">
      <c r="A47" s="12"/>
      <c r="B47" s="12"/>
      <c r="C47" s="12"/>
      <c r="D47" s="12"/>
      <c r="E47" s="12"/>
      <c r="F47" s="12"/>
      <c r="G47" s="13"/>
      <c r="H47" s="12"/>
    </row>
    <row r="48" spans="1:8" ht="44.25" customHeight="1" x14ac:dyDescent="0.55000000000000004">
      <c r="A48" s="12"/>
      <c r="B48" s="12"/>
      <c r="C48" s="12"/>
      <c r="D48" s="12"/>
      <c r="E48" s="12"/>
      <c r="F48" s="12"/>
      <c r="G48" s="13"/>
      <c r="H48" s="12"/>
    </row>
    <row r="49" spans="1:8" ht="44.25" customHeight="1" x14ac:dyDescent="0.55000000000000004">
      <c r="A49" s="12"/>
      <c r="B49" s="12"/>
      <c r="C49" s="12"/>
      <c r="D49" s="12"/>
      <c r="E49" s="12"/>
      <c r="F49" s="12"/>
      <c r="G49" s="13"/>
      <c r="H49" s="12"/>
    </row>
    <row r="50" spans="1:8" ht="44.25" customHeight="1" x14ac:dyDescent="0.55000000000000004">
      <c r="A50" s="12"/>
      <c r="B50" s="12"/>
      <c r="C50" s="12"/>
      <c r="D50" s="12"/>
      <c r="E50" s="12"/>
      <c r="F50" s="12"/>
      <c r="G50" s="13"/>
      <c r="H50" s="12"/>
    </row>
    <row r="51" spans="1:8" ht="44.25" customHeight="1" x14ac:dyDescent="0.55000000000000004">
      <c r="A51" s="12"/>
      <c r="B51" s="12"/>
      <c r="C51" s="12"/>
      <c r="D51" s="12"/>
      <c r="E51" s="12"/>
      <c r="F51" s="12"/>
      <c r="G51" s="13"/>
      <c r="H51" s="12"/>
    </row>
    <row r="52" spans="1:8" ht="44.25" customHeight="1" x14ac:dyDescent="0.55000000000000004">
      <c r="A52" s="12"/>
      <c r="B52" s="12"/>
      <c r="C52" s="12"/>
      <c r="D52" s="12"/>
      <c r="E52" s="12"/>
      <c r="F52" s="12"/>
      <c r="G52" s="13"/>
      <c r="H52" s="12"/>
    </row>
    <row r="53" spans="1:8" ht="44.25" customHeight="1" x14ac:dyDescent="0.55000000000000004">
      <c r="A53" s="12"/>
      <c r="B53" s="12"/>
      <c r="C53" s="12"/>
      <c r="D53" s="12"/>
      <c r="E53" s="12"/>
      <c r="F53" s="12"/>
      <c r="G53" s="13"/>
      <c r="H53" s="12"/>
    </row>
    <row r="54" spans="1:8" ht="44.25" customHeight="1" x14ac:dyDescent="0.55000000000000004">
      <c r="A54" s="12"/>
      <c r="B54" s="12"/>
      <c r="C54" s="12"/>
      <c r="D54" s="12"/>
      <c r="E54" s="12"/>
      <c r="F54" s="12"/>
      <c r="G54" s="13"/>
      <c r="H54" s="12"/>
    </row>
    <row r="55" spans="1:8" ht="44.25" customHeight="1" x14ac:dyDescent="0.55000000000000004">
      <c r="A55" s="12"/>
      <c r="B55" s="12"/>
      <c r="C55" s="12"/>
      <c r="D55" s="12"/>
      <c r="E55" s="12"/>
      <c r="F55" s="12"/>
      <c r="G55" s="13"/>
      <c r="H55" s="12"/>
    </row>
    <row r="56" spans="1:8" ht="44.25" customHeight="1" x14ac:dyDescent="0.55000000000000004">
      <c r="A56" s="12"/>
      <c r="B56" s="12"/>
      <c r="C56" s="12"/>
      <c r="D56" s="12"/>
      <c r="E56" s="12"/>
      <c r="F56" s="12"/>
      <c r="G56" s="13"/>
      <c r="H56" s="12"/>
    </row>
    <row r="57" spans="1:8" ht="44.25" customHeight="1" x14ac:dyDescent="0.55000000000000004">
      <c r="A57" s="12"/>
      <c r="B57" s="12"/>
      <c r="C57" s="12"/>
      <c r="D57" s="12"/>
      <c r="E57" s="12"/>
      <c r="F57" s="12"/>
      <c r="G57" s="13"/>
      <c r="H57" s="12"/>
    </row>
    <row r="58" spans="1:8" ht="44.25" customHeight="1" x14ac:dyDescent="0.55000000000000004">
      <c r="A58" s="12"/>
      <c r="B58" s="12"/>
      <c r="C58" s="12"/>
      <c r="D58" s="12"/>
      <c r="E58" s="12"/>
      <c r="F58" s="12"/>
      <c r="G58" s="13"/>
      <c r="H58" s="12"/>
    </row>
    <row r="59" spans="1:8" ht="44.25" customHeight="1" x14ac:dyDescent="0.55000000000000004">
      <c r="A59" s="12"/>
      <c r="B59" s="12"/>
      <c r="C59" s="12"/>
      <c r="D59" s="12"/>
      <c r="E59" s="12"/>
      <c r="F59" s="12"/>
      <c r="G59" s="13"/>
      <c r="H59" s="12"/>
    </row>
    <row r="60" spans="1:8" ht="44.25" customHeight="1" x14ac:dyDescent="0.55000000000000004">
      <c r="A60" s="12"/>
      <c r="B60" s="12"/>
      <c r="C60" s="12"/>
      <c r="D60" s="12"/>
      <c r="E60" s="12"/>
      <c r="F60" s="12"/>
      <c r="G60" s="13"/>
      <c r="H60" s="12"/>
    </row>
    <row r="61" spans="1:8" ht="44.25" customHeight="1" x14ac:dyDescent="0.55000000000000004">
      <c r="A61" s="12"/>
      <c r="B61" s="12"/>
      <c r="C61" s="12"/>
      <c r="D61" s="12"/>
      <c r="E61" s="12"/>
      <c r="F61" s="12"/>
      <c r="G61" s="13"/>
      <c r="H61" s="12"/>
    </row>
    <row r="62" spans="1:8" ht="44.25" customHeight="1" x14ac:dyDescent="0.55000000000000004">
      <c r="A62" s="12"/>
      <c r="B62" s="12"/>
      <c r="C62" s="12"/>
      <c r="D62" s="12"/>
      <c r="E62" s="12"/>
      <c r="F62" s="12"/>
      <c r="G62" s="13"/>
      <c r="H62" s="12"/>
    </row>
    <row r="63" spans="1:8" ht="44.25" customHeight="1" x14ac:dyDescent="0.55000000000000004">
      <c r="A63" s="12"/>
      <c r="B63" s="12"/>
      <c r="C63" s="12"/>
      <c r="D63" s="12"/>
      <c r="E63" s="12"/>
      <c r="F63" s="12"/>
      <c r="G63" s="13"/>
      <c r="H63" s="12"/>
    </row>
    <row r="64" spans="1:8" ht="44.25" customHeight="1" x14ac:dyDescent="0.55000000000000004">
      <c r="A64" s="12"/>
      <c r="B64" s="12"/>
      <c r="C64" s="12"/>
      <c r="D64" s="12"/>
      <c r="E64" s="12"/>
      <c r="F64" s="12"/>
      <c r="G64" s="13"/>
      <c r="H64" s="12"/>
    </row>
    <row r="65" spans="1:8" ht="44.25" customHeight="1" x14ac:dyDescent="0.55000000000000004">
      <c r="A65" s="12"/>
      <c r="B65" s="12"/>
      <c r="C65" s="12"/>
      <c r="D65" s="12"/>
      <c r="E65" s="12"/>
      <c r="F65" s="12"/>
      <c r="G65" s="13"/>
      <c r="H65" s="12"/>
    </row>
    <row r="66" spans="1:8" ht="44.25" customHeight="1" x14ac:dyDescent="0.55000000000000004">
      <c r="A66" s="12"/>
      <c r="B66" s="12"/>
      <c r="C66" s="12"/>
      <c r="D66" s="12"/>
      <c r="E66" s="12"/>
      <c r="F66" s="12"/>
      <c r="G66" s="13"/>
      <c r="H66" s="12"/>
    </row>
    <row r="67" spans="1:8" ht="44.25" customHeight="1" x14ac:dyDescent="0.55000000000000004">
      <c r="A67" s="12"/>
      <c r="B67" s="12"/>
      <c r="C67" s="12"/>
      <c r="D67" s="12"/>
      <c r="E67" s="12"/>
      <c r="F67" s="12"/>
      <c r="G67" s="13"/>
      <c r="H67" s="12"/>
    </row>
    <row r="68" spans="1:8" ht="44.25" customHeight="1" x14ac:dyDescent="0.55000000000000004">
      <c r="A68" s="12"/>
      <c r="B68" s="12"/>
      <c r="C68" s="12"/>
      <c r="D68" s="12"/>
      <c r="E68" s="12"/>
      <c r="F68" s="12"/>
      <c r="G68" s="13"/>
      <c r="H68" s="12"/>
    </row>
    <row r="69" spans="1:8" ht="44.25" customHeight="1" x14ac:dyDescent="0.55000000000000004">
      <c r="A69" s="12"/>
      <c r="B69" s="12"/>
      <c r="C69" s="12"/>
      <c r="D69" s="12"/>
      <c r="E69" s="12"/>
      <c r="F69" s="12"/>
      <c r="G69" s="13"/>
      <c r="H69" s="12"/>
    </row>
    <row r="70" spans="1:8" ht="44.25" customHeight="1" x14ac:dyDescent="0.55000000000000004">
      <c r="A70" s="12"/>
      <c r="B70" s="12"/>
      <c r="C70" s="12"/>
      <c r="D70" s="12"/>
      <c r="E70" s="12"/>
      <c r="F70" s="12"/>
      <c r="G70" s="13"/>
      <c r="H70" s="12"/>
    </row>
    <row r="71" spans="1:8" ht="44.25" customHeight="1" x14ac:dyDescent="0.55000000000000004">
      <c r="A71" s="12"/>
      <c r="B71" s="12"/>
      <c r="C71" s="12"/>
      <c r="D71" s="12"/>
      <c r="E71" s="12"/>
      <c r="F71" s="12"/>
      <c r="G71" s="13"/>
      <c r="H71" s="12"/>
    </row>
  </sheetData>
  <mergeCells count="3">
    <mergeCell ref="A2:B2"/>
    <mergeCell ref="E2:F2"/>
    <mergeCell ref="G2:H2"/>
  </mergeCells>
  <pageMargins left="0.5" right="0.25" top="0.1" bottom="0.1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5C08E-0ABA-4B9B-A913-5B34749F33A6}">
  <dimension ref="A1:V18"/>
  <sheetViews>
    <sheetView tabSelected="1" workbookViewId="0">
      <selection activeCell="S22" sqref="S22"/>
    </sheetView>
  </sheetViews>
  <sheetFormatPr defaultRowHeight="14.5" x14ac:dyDescent="0.35"/>
  <cols>
    <col min="1" max="1" width="14.54296875" customWidth="1"/>
    <col min="2" max="2" width="15.1796875" customWidth="1"/>
    <col min="3" max="3" width="13" customWidth="1"/>
    <col min="4" max="4" width="12.54296875" customWidth="1"/>
    <col min="5" max="5" width="13.81640625" customWidth="1"/>
    <col min="6" max="6" width="12.54296875" customWidth="1"/>
    <col min="7" max="9" width="12.7265625" customWidth="1"/>
    <col min="10" max="10" width="13.1796875" customWidth="1"/>
    <col min="11" max="11" width="12.453125" customWidth="1"/>
    <col min="12" max="12" width="14.81640625" customWidth="1"/>
    <col min="13" max="13" width="13.54296875" customWidth="1"/>
    <col min="14" max="14" width="14.453125" customWidth="1"/>
    <col min="15" max="19" width="15.1796875" customWidth="1"/>
    <col min="20" max="20" width="13.7265625" customWidth="1"/>
    <col min="21" max="21" width="11" customWidth="1"/>
    <col min="22" max="22" width="11.26953125" customWidth="1"/>
  </cols>
  <sheetData>
    <row r="1" spans="1:22" x14ac:dyDescent="0.35">
      <c r="A1" s="18" t="s">
        <v>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22.5" x14ac:dyDescent="0.5">
      <c r="A2" s="19" t="s">
        <v>31</v>
      </c>
      <c r="B2" s="19" t="s">
        <v>32</v>
      </c>
      <c r="C2" s="19" t="s">
        <v>33</v>
      </c>
      <c r="D2" s="19" t="s">
        <v>34</v>
      </c>
      <c r="E2" s="19" t="s">
        <v>35</v>
      </c>
      <c r="F2" s="19" t="s">
        <v>36</v>
      </c>
      <c r="G2" s="19" t="s">
        <v>37</v>
      </c>
      <c r="H2" s="19" t="s">
        <v>38</v>
      </c>
      <c r="I2" s="19" t="s">
        <v>39</v>
      </c>
      <c r="J2" s="19" t="s">
        <v>40</v>
      </c>
      <c r="K2" s="19" t="s">
        <v>41</v>
      </c>
      <c r="L2" s="19" t="s">
        <v>42</v>
      </c>
      <c r="M2" s="19" t="s">
        <v>43</v>
      </c>
      <c r="N2" s="19" t="s">
        <v>44</v>
      </c>
      <c r="O2" s="19" t="s">
        <v>45</v>
      </c>
      <c r="P2" s="19" t="s">
        <v>46</v>
      </c>
      <c r="Q2" s="19" t="s">
        <v>47</v>
      </c>
      <c r="R2" s="20" t="s">
        <v>48</v>
      </c>
      <c r="S2" s="20" t="s">
        <v>49</v>
      </c>
      <c r="T2" s="21" t="s">
        <v>50</v>
      </c>
      <c r="U2" s="19" t="s">
        <v>51</v>
      </c>
      <c r="V2" s="19" t="s">
        <v>52</v>
      </c>
    </row>
    <row r="3" spans="1:22" x14ac:dyDescent="0.35">
      <c r="A3" s="22" t="s">
        <v>53</v>
      </c>
      <c r="B3" s="23">
        <v>19.260000000000002</v>
      </c>
      <c r="C3" s="23">
        <v>19.14</v>
      </c>
      <c r="D3" s="23">
        <v>19.268999999999998</v>
      </c>
      <c r="E3" s="24">
        <v>19.5</v>
      </c>
      <c r="F3" s="24">
        <v>19.899999999999999</v>
      </c>
      <c r="G3" s="24">
        <f>AVERAGE(B3:F3)</f>
        <v>19.413800000000002</v>
      </c>
      <c r="H3" s="24">
        <f>_xlfn.STDEV.S(B3:F3)</f>
        <v>0.30141698691347768</v>
      </c>
      <c r="I3" s="25">
        <f>H3^2</f>
        <v>9.0852199999999578E-2</v>
      </c>
      <c r="J3" s="23">
        <v>32</v>
      </c>
      <c r="K3" s="23">
        <v>32.567999999999998</v>
      </c>
      <c r="L3" s="23">
        <v>32.706000000000003</v>
      </c>
      <c r="M3" s="24">
        <v>30.904</v>
      </c>
      <c r="N3" s="24">
        <v>31.416</v>
      </c>
      <c r="O3" s="24">
        <f>AVERAGE(J3:N3)</f>
        <v>31.918799999999997</v>
      </c>
      <c r="P3" s="24">
        <f>_xlfn.STDEV.S(J3:N3)</f>
        <v>0.76327662089179737</v>
      </c>
      <c r="Q3" s="24">
        <f>(P3)^2</f>
        <v>0.58259120000000053</v>
      </c>
      <c r="R3" s="24">
        <f>SQRT(I3+Q3)</f>
        <v>0.82063597288931966</v>
      </c>
      <c r="S3" s="24">
        <f>R3/SQRT(6)</f>
        <v>0.33502323302521381</v>
      </c>
      <c r="T3" s="24">
        <f t="shared" ref="T3:T8" si="0">O3-G3</f>
        <v>12.504999999999995</v>
      </c>
      <c r="U3" s="24">
        <f>T3-T4</f>
        <v>20.414599999999993</v>
      </c>
      <c r="V3" s="26">
        <f>2^(-U3)</f>
        <v>7.1547267249368494E-7</v>
      </c>
    </row>
    <row r="4" spans="1:22" x14ac:dyDescent="0.35">
      <c r="A4" s="22" t="s">
        <v>54</v>
      </c>
      <c r="B4" s="23">
        <v>21.004000000000001</v>
      </c>
      <c r="C4" s="23">
        <v>21.027999999999999</v>
      </c>
      <c r="D4" s="23">
        <v>20.986000000000001</v>
      </c>
      <c r="E4" s="24">
        <v>21.285</v>
      </c>
      <c r="F4" s="24">
        <v>21.225999999999999</v>
      </c>
      <c r="G4" s="24">
        <f t="shared" ref="G4:G7" si="1">AVERAGE(B4:F4)</f>
        <v>21.105799999999999</v>
      </c>
      <c r="H4" s="24">
        <f t="shared" ref="H4:H8" si="2">_xlfn.STDEV.S(B4:F4)</f>
        <v>0.13904028193297044</v>
      </c>
      <c r="I4" s="25">
        <f t="shared" ref="I4:I8" si="3">H4^2</f>
        <v>1.9332199999999907E-2</v>
      </c>
      <c r="J4" s="23">
        <v>13.287000000000001</v>
      </c>
      <c r="K4" s="23">
        <v>13.000999999999999</v>
      </c>
      <c r="L4" s="23">
        <v>13.342000000000001</v>
      </c>
      <c r="M4" s="24">
        <v>13.268000000000001</v>
      </c>
      <c r="N4" s="24">
        <v>13.083</v>
      </c>
      <c r="O4" s="24">
        <f t="shared" ref="O4:O8" si="4">AVERAGE(J4:N4)</f>
        <v>13.196200000000001</v>
      </c>
      <c r="P4" s="24">
        <f t="shared" ref="P4:P8" si="5">_xlfn.STDEV.S(J4:N4)</f>
        <v>0.14626585384155846</v>
      </c>
      <c r="Q4" s="24">
        <f t="shared" ref="Q4:Q8" si="6">(P4)^2</f>
        <v>2.1393700000000144E-2</v>
      </c>
      <c r="R4" s="24">
        <f t="shared" ref="R4" si="7">SQRT(I4+Q4)</f>
        <v>0.20180659057622485</v>
      </c>
      <c r="S4" s="24">
        <f t="shared" ref="S4:S8" si="8">R4/SQRT(6)</f>
        <v>8.2387195607084532E-2</v>
      </c>
      <c r="T4" s="24">
        <f t="shared" si="0"/>
        <v>-7.9095999999999975</v>
      </c>
      <c r="U4" s="24">
        <f>T4-T4</f>
        <v>0</v>
      </c>
      <c r="V4" s="27">
        <f t="shared" ref="V4:V8" si="9">2^(-U4)</f>
        <v>1</v>
      </c>
    </row>
    <row r="5" spans="1:22" x14ac:dyDescent="0.35">
      <c r="A5" s="22" t="s">
        <v>55</v>
      </c>
      <c r="B5" s="23">
        <v>22</v>
      </c>
      <c r="C5" s="23">
        <v>21.28</v>
      </c>
      <c r="D5" s="23">
        <v>21.475999999999999</v>
      </c>
      <c r="E5" s="24">
        <v>20.36</v>
      </c>
      <c r="F5" s="24">
        <v>20.411999999999999</v>
      </c>
      <c r="G5" s="24">
        <f t="shared" si="1"/>
        <v>21.105599999999999</v>
      </c>
      <c r="H5" s="24">
        <f t="shared" si="2"/>
        <v>0.70791298900359256</v>
      </c>
      <c r="I5" s="25">
        <f t="shared" si="3"/>
        <v>0.50114080000000061</v>
      </c>
      <c r="J5" s="23">
        <v>17.611000000000001</v>
      </c>
      <c r="K5" s="23">
        <v>17.501000000000001</v>
      </c>
      <c r="L5" s="23">
        <v>17.530999999999999</v>
      </c>
      <c r="M5" s="24">
        <v>16.948</v>
      </c>
      <c r="N5" s="24">
        <v>17.056999999999999</v>
      </c>
      <c r="O5" s="24">
        <f t="shared" si="4"/>
        <v>17.329600000000003</v>
      </c>
      <c r="P5" s="24">
        <f t="shared" si="5"/>
        <v>0.3037495679009275</v>
      </c>
      <c r="Q5" s="24">
        <f t="shared" si="6"/>
        <v>9.226380000000016E-2</v>
      </c>
      <c r="R5" s="24">
        <f>SQRT(I5+Q5)</f>
        <v>0.77032759265133477</v>
      </c>
      <c r="S5" s="24">
        <f t="shared" si="8"/>
        <v>0.31448492279705048</v>
      </c>
      <c r="T5" s="24">
        <f t="shared" si="0"/>
        <v>-3.7759999999999962</v>
      </c>
      <c r="U5" s="24">
        <f>T5-T4</f>
        <v>4.1336000000000013</v>
      </c>
      <c r="V5" s="25">
        <f t="shared" si="9"/>
        <v>5.6972123877043722E-2</v>
      </c>
    </row>
    <row r="6" spans="1:22" x14ac:dyDescent="0.35">
      <c r="A6" s="22" t="s">
        <v>56</v>
      </c>
      <c r="B6" s="23">
        <v>20.074999999999999</v>
      </c>
      <c r="C6" s="23">
        <v>20.132000000000001</v>
      </c>
      <c r="D6" s="23">
        <v>19.890999999999998</v>
      </c>
      <c r="E6" s="24">
        <v>19.251999999999999</v>
      </c>
      <c r="F6" s="24">
        <v>21.431999999999999</v>
      </c>
      <c r="G6" s="24">
        <f t="shared" si="1"/>
        <v>20.156399999999998</v>
      </c>
      <c r="H6" s="24">
        <f t="shared" si="2"/>
        <v>0.79415886320055629</v>
      </c>
      <c r="I6" s="25">
        <f t="shared" si="3"/>
        <v>0.63068829999999987</v>
      </c>
      <c r="J6" s="23">
        <v>15.505000000000001</v>
      </c>
      <c r="K6" s="23">
        <v>15.378</v>
      </c>
      <c r="L6" s="23">
        <v>15.433</v>
      </c>
      <c r="M6" s="24">
        <v>15.885</v>
      </c>
      <c r="N6" s="24">
        <v>15.754</v>
      </c>
      <c r="O6" s="24">
        <f t="shared" si="4"/>
        <v>15.590999999999999</v>
      </c>
      <c r="P6" s="24">
        <f t="shared" si="5"/>
        <v>0.2183655192561314</v>
      </c>
      <c r="Q6" s="24">
        <f t="shared" si="6"/>
        <v>4.7683499999999893E-2</v>
      </c>
      <c r="R6" s="24">
        <f>SQRT(I6+Q6)</f>
        <v>0.82363329218773074</v>
      </c>
      <c r="S6" s="24">
        <f t="shared" si="8"/>
        <v>0.3362468835047645</v>
      </c>
      <c r="T6" s="24">
        <f t="shared" si="0"/>
        <v>-4.5653999999999986</v>
      </c>
      <c r="U6" s="24">
        <f>T6-T4</f>
        <v>3.344199999999999</v>
      </c>
      <c r="V6" s="25">
        <f t="shared" si="9"/>
        <v>9.8468084234946338E-2</v>
      </c>
    </row>
    <row r="7" spans="1:22" x14ac:dyDescent="0.35">
      <c r="A7" s="22" t="s">
        <v>57</v>
      </c>
      <c r="B7" s="23">
        <v>20.161999999999999</v>
      </c>
      <c r="C7" s="23">
        <v>19.811</v>
      </c>
      <c r="D7" s="23">
        <v>19.850999999999999</v>
      </c>
      <c r="E7" s="28">
        <v>20</v>
      </c>
      <c r="F7" s="28">
        <v>18.693000000000001</v>
      </c>
      <c r="G7" s="24">
        <f t="shared" si="1"/>
        <v>19.703399999999998</v>
      </c>
      <c r="H7" s="24">
        <f t="shared" si="2"/>
        <v>0.58149746345104469</v>
      </c>
      <c r="I7" s="25">
        <f t="shared" si="3"/>
        <v>0.33813929999999903</v>
      </c>
      <c r="J7" s="23">
        <v>16.145</v>
      </c>
      <c r="K7" s="23">
        <v>16.007999999999999</v>
      </c>
      <c r="L7" s="23">
        <v>16.352</v>
      </c>
      <c r="M7" s="28">
        <v>14.401</v>
      </c>
      <c r="N7" s="28">
        <v>14.462999999999999</v>
      </c>
      <c r="O7" s="24">
        <f t="shared" si="4"/>
        <v>15.473799999999997</v>
      </c>
      <c r="P7" s="24">
        <f t="shared" si="5"/>
        <v>0.95913122147076424</v>
      </c>
      <c r="Q7" s="24">
        <f t="shared" si="6"/>
        <v>0.91993270000000016</v>
      </c>
      <c r="R7" s="24">
        <f>SQRT(I7+Q7)</f>
        <v>1.1216380877983767</v>
      </c>
      <c r="S7" s="24">
        <f t="shared" si="8"/>
        <v>0.45790683186284364</v>
      </c>
      <c r="T7" s="24">
        <f t="shared" si="0"/>
        <v>-4.2296000000000014</v>
      </c>
      <c r="U7" s="24">
        <f>T7-T4</f>
        <v>3.6799999999999962</v>
      </c>
      <c r="V7" s="25">
        <f t="shared" si="9"/>
        <v>7.8020659306350965E-2</v>
      </c>
    </row>
    <row r="8" spans="1:22" x14ac:dyDescent="0.35">
      <c r="A8" s="22" t="s">
        <v>58</v>
      </c>
      <c r="B8" s="23">
        <v>20.05</v>
      </c>
      <c r="C8" s="23">
        <v>20.372</v>
      </c>
      <c r="D8" s="23">
        <v>20.25</v>
      </c>
      <c r="E8" s="28">
        <v>19.472999999999999</v>
      </c>
      <c r="F8" s="28">
        <v>18.614999999999998</v>
      </c>
      <c r="G8" s="24">
        <f>AVERAGE(B8:F8)</f>
        <v>19.751999999999999</v>
      </c>
      <c r="H8" s="24">
        <f t="shared" si="2"/>
        <v>0.72315593062630767</v>
      </c>
      <c r="I8" s="25">
        <f t="shared" si="3"/>
        <v>0.5229545000000011</v>
      </c>
      <c r="J8" s="23">
        <v>16.032</v>
      </c>
      <c r="K8" s="23">
        <v>15.984</v>
      </c>
      <c r="L8" s="23">
        <v>16.398</v>
      </c>
      <c r="M8" s="28">
        <v>14.089</v>
      </c>
      <c r="N8" s="28">
        <v>14.179</v>
      </c>
      <c r="O8" s="24">
        <f t="shared" si="4"/>
        <v>15.336400000000001</v>
      </c>
      <c r="P8" s="24">
        <f t="shared" si="5"/>
        <v>1.1097095565957786</v>
      </c>
      <c r="Q8" s="24">
        <f t="shared" si="6"/>
        <v>1.2314552999999997</v>
      </c>
      <c r="R8" s="24">
        <f>SQRT(I8+Q8)</f>
        <v>1.3245413545827858</v>
      </c>
      <c r="S8" s="24">
        <f t="shared" si="8"/>
        <v>0.5407417436571117</v>
      </c>
      <c r="T8" s="24">
        <f t="shared" si="0"/>
        <v>-4.4155999999999977</v>
      </c>
      <c r="U8" s="24">
        <f>T8-T4</f>
        <v>3.4939999999999998</v>
      </c>
      <c r="V8" s="25">
        <f t="shared" si="9"/>
        <v>8.8756709908964213E-2</v>
      </c>
    </row>
    <row r="11" spans="1:22" x14ac:dyDescent="0.35">
      <c r="M11" s="29"/>
    </row>
    <row r="12" spans="1:22" x14ac:dyDescent="0.35">
      <c r="A12" s="19" t="s">
        <v>31</v>
      </c>
      <c r="B12" s="30" t="s">
        <v>52</v>
      </c>
      <c r="C12" s="30" t="s">
        <v>59</v>
      </c>
      <c r="D12" t="s">
        <v>60</v>
      </c>
    </row>
    <row r="13" spans="1:22" x14ac:dyDescent="0.35">
      <c r="A13" s="22" t="s">
        <v>61</v>
      </c>
      <c r="B13" s="31">
        <v>7.1547267249368494E-7</v>
      </c>
      <c r="C13" s="32">
        <v>0.33502323302521381</v>
      </c>
      <c r="D13" s="33">
        <f>C13/100</f>
        <v>3.350232330252138E-3</v>
      </c>
    </row>
    <row r="14" spans="1:22" x14ac:dyDescent="0.35">
      <c r="A14" s="22" t="s">
        <v>62</v>
      </c>
      <c r="B14" s="31">
        <v>1</v>
      </c>
      <c r="C14" s="32">
        <v>8.2387195607084532E-2</v>
      </c>
      <c r="D14" s="33">
        <f t="shared" ref="D14:D18" si="10">C14/100</f>
        <v>8.2387195607084532E-4</v>
      </c>
    </row>
    <row r="15" spans="1:22" x14ac:dyDescent="0.35">
      <c r="A15" s="22" t="s">
        <v>63</v>
      </c>
      <c r="B15" s="31">
        <v>5.6972123877043722E-2</v>
      </c>
      <c r="C15" s="32">
        <v>0.31448492279705048</v>
      </c>
      <c r="D15" s="33">
        <f t="shared" si="10"/>
        <v>3.1448492279705048E-3</v>
      </c>
    </row>
    <row r="16" spans="1:22" x14ac:dyDescent="0.35">
      <c r="A16" s="22" t="s">
        <v>64</v>
      </c>
      <c r="B16" s="31">
        <v>9.8468084234946338E-2</v>
      </c>
      <c r="C16" s="32">
        <v>0.3362468835047645</v>
      </c>
      <c r="D16" s="33">
        <f t="shared" si="10"/>
        <v>3.3624688350476451E-3</v>
      </c>
    </row>
    <row r="17" spans="1:4" x14ac:dyDescent="0.35">
      <c r="A17" s="22" t="s">
        <v>65</v>
      </c>
      <c r="B17" s="31">
        <v>7.8020659306350965E-2</v>
      </c>
      <c r="C17" s="32">
        <v>0.45790683186284364</v>
      </c>
      <c r="D17" s="33">
        <f t="shared" si="10"/>
        <v>4.5790683186284365E-3</v>
      </c>
    </row>
    <row r="18" spans="1:4" x14ac:dyDescent="0.35">
      <c r="A18" s="22" t="s">
        <v>66</v>
      </c>
      <c r="B18" s="31">
        <v>8.8756709908964213E-2</v>
      </c>
      <c r="C18" s="32">
        <v>0.5407417436571117</v>
      </c>
      <c r="D18" s="33">
        <f t="shared" si="10"/>
        <v>5.4074174365711172E-3</v>
      </c>
    </row>
  </sheetData>
  <mergeCells count="1">
    <mergeCell ref="A1:V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GDdataFig5S2B</vt:lpstr>
      <vt:lpstr>qPCRdataFig5S2C</vt:lpstr>
      <vt:lpstr>GDdataFig5S2B!Print_Area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nlau</dc:creator>
  <cp:lastModifiedBy>nlau</cp:lastModifiedBy>
  <cp:lastPrinted>2016-10-24T19:17:24Z</cp:lastPrinted>
  <dcterms:created xsi:type="dcterms:W3CDTF">2016-10-24T18:36:04Z</dcterms:created>
  <dcterms:modified xsi:type="dcterms:W3CDTF">2019-11-05T16:02:55Z</dcterms:modified>
</cp:coreProperties>
</file>