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881B57E9-7479-7845-A579-FC7F9A71F30E}" xr6:coauthVersionLast="45" xr6:coauthVersionMax="45" xr10:uidLastSave="{00000000-0000-0000-0000-000000000000}"/>
  <bookViews>
    <workbookView xWindow="1600" yWindow="1320" windowWidth="28160" windowHeight="152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1" l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N13" i="1"/>
  <c r="O13" i="1"/>
  <c r="N14" i="1"/>
  <c r="O14" i="1"/>
  <c r="N15" i="1"/>
  <c r="N6" i="1"/>
  <c r="O6" i="1"/>
  <c r="M6" i="1"/>
  <c r="I43" i="1"/>
  <c r="J43" i="1"/>
  <c r="I44" i="1"/>
  <c r="J44" i="1"/>
  <c r="H43" i="1"/>
  <c r="T7" i="1" s="1"/>
  <c r="H44" i="1"/>
  <c r="J21" i="1"/>
  <c r="J22" i="1"/>
  <c r="J23" i="1" s="1"/>
  <c r="I21" i="1"/>
  <c r="I22" i="1"/>
  <c r="I23" i="1" s="1"/>
  <c r="H21" i="1"/>
  <c r="H22" i="1"/>
  <c r="H23" i="1"/>
  <c r="J19" i="1"/>
  <c r="I19" i="1"/>
  <c r="H19" i="1"/>
  <c r="J18" i="1"/>
  <c r="I18" i="1"/>
  <c r="H18" i="1"/>
  <c r="D18" i="1"/>
  <c r="E18" i="1"/>
  <c r="D19" i="1"/>
  <c r="E19" i="1"/>
  <c r="D21" i="1"/>
  <c r="E21" i="1"/>
  <c r="D22" i="1"/>
  <c r="D23" i="1" s="1"/>
  <c r="D29" i="1" s="1"/>
  <c r="D26" i="1" s="1"/>
  <c r="E22" i="1"/>
  <c r="E23" i="1" s="1"/>
  <c r="C19" i="1"/>
  <c r="C21" i="1"/>
  <c r="C22" i="1"/>
  <c r="C23" i="1" s="1"/>
  <c r="C18" i="1"/>
  <c r="C29" i="1" l="1"/>
  <c r="C26" i="1" s="1"/>
  <c r="S6" i="1"/>
  <c r="H28" i="1"/>
  <c r="H25" i="1" s="1"/>
  <c r="H29" i="1"/>
  <c r="H26" i="1" s="1"/>
  <c r="S12" i="1"/>
  <c r="S11" i="1"/>
  <c r="S10" i="1"/>
  <c r="S9" i="1"/>
  <c r="J28" i="1"/>
  <c r="S8" i="1"/>
  <c r="C28" i="1"/>
  <c r="C25" i="1" s="1"/>
  <c r="J29" i="1"/>
  <c r="J26" i="1" s="1"/>
  <c r="R7" i="1"/>
  <c r="I28" i="1"/>
  <c r="I25" i="1" s="1"/>
  <c r="I29" i="1"/>
  <c r="I26" i="1" s="1"/>
  <c r="E29" i="1"/>
  <c r="E26" i="1" s="1"/>
  <c r="J25" i="1"/>
  <c r="N21" i="1"/>
  <c r="N20" i="1"/>
  <c r="E28" i="1"/>
  <c r="E25" i="1" s="1"/>
  <c r="P21" i="1"/>
  <c r="T6" i="1"/>
  <c r="T8" i="1"/>
  <c r="O21" i="1"/>
  <c r="D28" i="1"/>
  <c r="D25" i="1" s="1"/>
  <c r="P20" i="1"/>
  <c r="S14" i="1"/>
  <c r="R8" i="1"/>
  <c r="N23" i="1" s="1"/>
  <c r="O20" i="1"/>
  <c r="S13" i="1"/>
  <c r="O22" i="1" s="1"/>
  <c r="N22" i="1" l="1"/>
  <c r="P23" i="1"/>
  <c r="P22" i="1"/>
  <c r="N29" i="1"/>
  <c r="N27" i="1"/>
  <c r="N28" i="1"/>
  <c r="O23" i="1"/>
</calcChain>
</file>

<file path=xl/sharedStrings.xml><?xml version="1.0" encoding="utf-8"?>
<sst xmlns="http://schemas.openxmlformats.org/spreadsheetml/2006/main" count="75" uniqueCount="40">
  <si>
    <t>Fertilized</t>
  </si>
  <si>
    <t>Unfertilized</t>
  </si>
  <si>
    <t>prebudding</t>
  </si>
  <si>
    <t>budding</t>
  </si>
  <si>
    <t>postbudding</t>
  </si>
  <si>
    <t>Avg</t>
  </si>
  <si>
    <t>StDev</t>
  </si>
  <si>
    <t>Remove outliers based on interquartile range</t>
  </si>
  <si>
    <t>Min</t>
  </si>
  <si>
    <t>Max</t>
  </si>
  <si>
    <t>Sample</t>
  </si>
  <si>
    <t>Q1</t>
  </si>
  <si>
    <t>Q3</t>
  </si>
  <si>
    <t>IQR</t>
  </si>
  <si>
    <t>High outlier?</t>
  </si>
  <si>
    <t>Low outlier?</t>
  </si>
  <si>
    <t>Above</t>
  </si>
  <si>
    <t>Below</t>
  </si>
  <si>
    <t>Data minus outliers</t>
  </si>
  <si>
    <t>Average intensity relative to 0-45 min time point</t>
  </si>
  <si>
    <t>Prebudding</t>
  </si>
  <si>
    <t>Budding</t>
  </si>
  <si>
    <t>Postbudding</t>
  </si>
  <si>
    <t>Mean</t>
  </si>
  <si>
    <t>0-45min</t>
  </si>
  <si>
    <t>45-90min</t>
  </si>
  <si>
    <t>90-135min</t>
  </si>
  <si>
    <t>Ttests</t>
  </si>
  <si>
    <t>Array1</t>
  </si>
  <si>
    <t>Array2</t>
  </si>
  <si>
    <t>p-value</t>
  </si>
  <si>
    <t>fertilized 0-45min</t>
  </si>
  <si>
    <t>unfertilized 0-45min</t>
  </si>
  <si>
    <t>fertilized 45-90min</t>
  </si>
  <si>
    <t>fertilized 95-135min</t>
  </si>
  <si>
    <t>unfertilized 45-90min</t>
  </si>
  <si>
    <t>unfertilized 90-135min</t>
  </si>
  <si>
    <t>n.s.</t>
  </si>
  <si>
    <t>Normalized to avg at 0-45min</t>
  </si>
  <si>
    <t>Figure 7 -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</si>
</sst>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workbookViewId="0">
      <selection sqref="A1:C1"/>
    </sheetView>
  </sheetViews>
  <sheetFormatPr baseColWidth="10" defaultRowHeight="16" x14ac:dyDescent="0.2"/>
  <cols>
    <col min="12" max="12" width="18.83203125" customWidth="1"/>
    <col min="13" max="13" width="20.33203125" customWidth="1"/>
  </cols>
  <sheetData>
    <row r="1" spans="1:20" ht="21" x14ac:dyDescent="0.25">
      <c r="A1" s="2" t="s">
        <v>39</v>
      </c>
      <c r="B1" s="3"/>
      <c r="C1" s="3"/>
    </row>
    <row r="2" spans="1:20" x14ac:dyDescent="0.2">
      <c r="L2" t="s">
        <v>38</v>
      </c>
    </row>
    <row r="3" spans="1:20" x14ac:dyDescent="0.2">
      <c r="C3" t="s">
        <v>0</v>
      </c>
      <c r="H3" t="s">
        <v>1</v>
      </c>
      <c r="M3" t="s">
        <v>0</v>
      </c>
      <c r="R3" t="s">
        <v>1</v>
      </c>
    </row>
    <row r="5" spans="1:20" x14ac:dyDescent="0.2">
      <c r="B5" s="1" t="s">
        <v>10</v>
      </c>
      <c r="C5" t="s">
        <v>24</v>
      </c>
      <c r="D5" t="s">
        <v>25</v>
      </c>
      <c r="E5" t="s">
        <v>26</v>
      </c>
      <c r="G5" s="1" t="s">
        <v>10</v>
      </c>
      <c r="H5" t="s">
        <v>24</v>
      </c>
      <c r="I5" t="s">
        <v>25</v>
      </c>
      <c r="J5" t="s">
        <v>26</v>
      </c>
      <c r="L5" s="1" t="s">
        <v>10</v>
      </c>
      <c r="M5" t="s">
        <v>24</v>
      </c>
      <c r="N5" t="s">
        <v>25</v>
      </c>
      <c r="O5" t="s">
        <v>26</v>
      </c>
      <c r="Q5" s="1" t="s">
        <v>10</v>
      </c>
      <c r="R5" t="s">
        <v>24</v>
      </c>
      <c r="S5" t="s">
        <v>25</v>
      </c>
      <c r="T5" t="s">
        <v>26</v>
      </c>
    </row>
    <row r="6" spans="1:20" x14ac:dyDescent="0.2">
      <c r="B6" s="1">
        <v>1</v>
      </c>
      <c r="C6">
        <v>464645.71600000001</v>
      </c>
      <c r="D6">
        <v>352543.31900000002</v>
      </c>
      <c r="E6">
        <v>31708.089</v>
      </c>
      <c r="G6" s="1">
        <v>1</v>
      </c>
      <c r="H6">
        <v>146701.56299999999</v>
      </c>
      <c r="I6">
        <v>81841.331999999995</v>
      </c>
      <c r="J6">
        <v>2557.556</v>
      </c>
      <c r="L6" s="1">
        <v>1</v>
      </c>
      <c r="M6">
        <f>C6/$C$31</f>
        <v>0.93436575430396163</v>
      </c>
      <c r="N6">
        <f t="shared" ref="N6:O6" si="0">D6/$C$31</f>
        <v>0.70893670777383688</v>
      </c>
      <c r="O6">
        <f t="shared" si="0"/>
        <v>6.3762457020096891E-2</v>
      </c>
      <c r="Q6" s="1">
        <v>1</v>
      </c>
      <c r="R6">
        <f>H33/$H$43</f>
        <v>1.0708921909278382</v>
      </c>
      <c r="S6">
        <f t="shared" ref="S6:T6" si="1">I33/$H$43</f>
        <v>0.59742542302656032</v>
      </c>
      <c r="T6">
        <f t="shared" si="1"/>
        <v>1.8669649404216903E-2</v>
      </c>
    </row>
    <row r="7" spans="1:20" x14ac:dyDescent="0.2">
      <c r="B7" s="1">
        <v>2</v>
      </c>
      <c r="C7">
        <v>463733.91499999998</v>
      </c>
      <c r="D7">
        <v>338362.79499999998</v>
      </c>
      <c r="E7">
        <v>62185.665000000001</v>
      </c>
      <c r="G7" s="1">
        <v>2</v>
      </c>
      <c r="H7">
        <v>127163.599</v>
      </c>
      <c r="I7">
        <v>124340.496</v>
      </c>
      <c r="J7">
        <v>11725.596</v>
      </c>
      <c r="L7" s="1">
        <v>2</v>
      </c>
      <c r="M7">
        <f t="shared" ref="M7:M12" si="2">C7/$C$31</f>
        <v>0.93253219466959258</v>
      </c>
      <c r="N7">
        <f t="shared" ref="N7:N15" si="3">D7/$C$31</f>
        <v>0.68042079651622511</v>
      </c>
      <c r="O7">
        <f t="shared" ref="O7:O14" si="4">E7/$C$31</f>
        <v>0.12505044980252969</v>
      </c>
      <c r="Q7" s="1">
        <v>2</v>
      </c>
      <c r="R7">
        <f t="shared" ref="R7:R8" si="5">H34/$H$43</f>
        <v>0.92826894516031211</v>
      </c>
      <c r="T7">
        <f t="shared" ref="T7:T8" si="6">J34/$H$43</f>
        <v>8.5594515379326233E-2</v>
      </c>
    </row>
    <row r="8" spans="1:20" x14ac:dyDescent="0.2">
      <c r="B8" s="1">
        <v>3</v>
      </c>
      <c r="C8">
        <v>532960.49399999995</v>
      </c>
      <c r="D8">
        <v>331031.59399999998</v>
      </c>
      <c r="E8">
        <v>5000.6909999999998</v>
      </c>
      <c r="G8" s="1">
        <v>3</v>
      </c>
      <c r="H8">
        <v>137104.95499999999</v>
      </c>
      <c r="I8">
        <v>89564.800000000003</v>
      </c>
      <c r="J8">
        <v>23146.851999999999</v>
      </c>
      <c r="L8" s="1">
        <v>3</v>
      </c>
      <c r="M8">
        <f t="shared" si="2"/>
        <v>1.0717413651792325</v>
      </c>
      <c r="N8">
        <f t="shared" si="3"/>
        <v>0.66567833163074464</v>
      </c>
      <c r="O8">
        <f t="shared" si="4"/>
        <v>1.005599375472566E-2</v>
      </c>
      <c r="Q8" s="1">
        <v>3</v>
      </c>
      <c r="R8">
        <f t="shared" si="5"/>
        <v>1.0008388639118497</v>
      </c>
      <c r="S8">
        <f t="shared" ref="S8:S14" si="7">I35/$H$43</f>
        <v>0.65380520112122908</v>
      </c>
      <c r="T8">
        <f t="shared" si="6"/>
        <v>0.16896740937492544</v>
      </c>
    </row>
    <row r="9" spans="1:20" x14ac:dyDescent="0.2">
      <c r="B9" s="1">
        <v>4</v>
      </c>
      <c r="C9">
        <v>541292.91799999995</v>
      </c>
      <c r="D9">
        <v>305683.26500000001</v>
      </c>
      <c r="E9">
        <v>92.741</v>
      </c>
      <c r="G9" s="1">
        <v>4</v>
      </c>
      <c r="I9">
        <v>89165.788</v>
      </c>
      <c r="L9" s="1">
        <v>4</v>
      </c>
      <c r="M9">
        <f t="shared" si="2"/>
        <v>1.0884972102625872</v>
      </c>
      <c r="N9">
        <f t="shared" si="3"/>
        <v>0.6147048485427612</v>
      </c>
      <c r="O9">
        <f t="shared" si="4"/>
        <v>1.8649480977869106E-4</v>
      </c>
      <c r="Q9" s="1">
        <v>4</v>
      </c>
      <c r="S9">
        <f t="shared" si="7"/>
        <v>0.65089249299359642</v>
      </c>
    </row>
    <row r="10" spans="1:20" x14ac:dyDescent="0.2">
      <c r="B10" s="1">
        <v>5</v>
      </c>
      <c r="C10">
        <v>497532.44300000003</v>
      </c>
      <c r="D10">
        <v>330814.67099999997</v>
      </c>
      <c r="E10">
        <v>804.20600000000002</v>
      </c>
      <c r="G10" s="1">
        <v>5</v>
      </c>
      <c r="I10">
        <v>91113.05</v>
      </c>
      <c r="L10" s="1">
        <v>5</v>
      </c>
      <c r="M10">
        <f t="shared" si="2"/>
        <v>1.0004983590430603</v>
      </c>
      <c r="N10">
        <f t="shared" si="3"/>
        <v>0.66524211664900379</v>
      </c>
      <c r="O10">
        <f t="shared" si="4"/>
        <v>1.6171946064079752E-3</v>
      </c>
      <c r="Q10" s="1">
        <v>5</v>
      </c>
      <c r="S10">
        <f t="shared" si="7"/>
        <v>0.66510711775182429</v>
      </c>
    </row>
    <row r="11" spans="1:20" x14ac:dyDescent="0.2">
      <c r="B11" s="1">
        <v>6</v>
      </c>
      <c r="C11">
        <v>503733.48599999998</v>
      </c>
      <c r="D11">
        <v>354637.07500000001</v>
      </c>
      <c r="E11">
        <v>27494.638999999999</v>
      </c>
      <c r="G11" s="1">
        <v>6</v>
      </c>
      <c r="I11">
        <v>72283.285999999993</v>
      </c>
      <c r="L11" s="1">
        <v>6</v>
      </c>
      <c r="M11">
        <f t="shared" si="2"/>
        <v>1.0129681656519438</v>
      </c>
      <c r="N11">
        <f t="shared" si="3"/>
        <v>0.71314708535163951</v>
      </c>
      <c r="O11">
        <f t="shared" si="4"/>
        <v>5.528954259970003E-2</v>
      </c>
      <c r="Q11" s="1">
        <v>6</v>
      </c>
      <c r="S11">
        <f t="shared" si="7"/>
        <v>0.52765359093006758</v>
      </c>
    </row>
    <row r="12" spans="1:20" x14ac:dyDescent="0.2">
      <c r="B12" s="1">
        <v>7</v>
      </c>
      <c r="C12">
        <v>477093.34499999997</v>
      </c>
      <c r="D12">
        <v>317126.42700000003</v>
      </c>
      <c r="E12">
        <v>2384.3440000000001</v>
      </c>
      <c r="G12" s="1">
        <v>7</v>
      </c>
      <c r="I12">
        <v>72511.194000000003</v>
      </c>
      <c r="L12" s="1">
        <v>7</v>
      </c>
      <c r="M12">
        <f t="shared" si="2"/>
        <v>0.95939695088962185</v>
      </c>
      <c r="N12">
        <f t="shared" si="3"/>
        <v>0.63771614150333678</v>
      </c>
      <c r="O12">
        <f t="shared" si="4"/>
        <v>4.7947270433461291E-3</v>
      </c>
      <c r="Q12" s="1">
        <v>7</v>
      </c>
      <c r="S12">
        <f t="shared" si="7"/>
        <v>0.52931727393697592</v>
      </c>
    </row>
    <row r="13" spans="1:20" x14ac:dyDescent="0.2">
      <c r="B13" s="1">
        <v>8</v>
      </c>
      <c r="D13">
        <v>342541.10800000001</v>
      </c>
      <c r="E13">
        <v>6281.57</v>
      </c>
      <c r="G13" s="1">
        <v>8</v>
      </c>
      <c r="I13">
        <v>79096.508000000002</v>
      </c>
      <c r="L13" s="1">
        <v>8</v>
      </c>
      <c r="N13">
        <f t="shared" si="3"/>
        <v>0.68882305321100779</v>
      </c>
      <c r="O13">
        <f t="shared" si="4"/>
        <v>1.2631740031502057E-2</v>
      </c>
      <c r="Q13" s="1">
        <v>8</v>
      </c>
      <c r="S13">
        <f t="shared" si="7"/>
        <v>0.57738875452104954</v>
      </c>
    </row>
    <row r="14" spans="1:20" x14ac:dyDescent="0.2">
      <c r="B14" s="1">
        <v>9</v>
      </c>
      <c r="D14">
        <v>301067.712</v>
      </c>
      <c r="E14">
        <v>7917.6540000000005</v>
      </c>
      <c r="G14" s="1">
        <v>9</v>
      </c>
      <c r="I14">
        <v>92137.596000000005</v>
      </c>
      <c r="L14" s="1">
        <v>9</v>
      </c>
      <c r="N14">
        <f t="shared" si="3"/>
        <v>0.60542333681916027</v>
      </c>
      <c r="O14">
        <f t="shared" si="4"/>
        <v>1.592177544584911E-2</v>
      </c>
      <c r="Q14" s="1">
        <v>9</v>
      </c>
      <c r="S14">
        <f t="shared" si="7"/>
        <v>0.67258609949005133</v>
      </c>
    </row>
    <row r="15" spans="1:20" x14ac:dyDescent="0.2">
      <c r="B15" s="1">
        <v>10</v>
      </c>
      <c r="D15">
        <v>320548.48800000001</v>
      </c>
      <c r="L15" s="1">
        <v>10</v>
      </c>
      <c r="N15">
        <f t="shared" si="3"/>
        <v>0.64459763528975356</v>
      </c>
    </row>
    <row r="17" spans="2:16" x14ac:dyDescent="0.2">
      <c r="B17" t="s">
        <v>7</v>
      </c>
      <c r="G17" t="s">
        <v>7</v>
      </c>
    </row>
    <row r="18" spans="2:16" x14ac:dyDescent="0.2">
      <c r="B18" t="s">
        <v>9</v>
      </c>
      <c r="C18">
        <f>MAX(C6:C15)</f>
        <v>541292.91799999995</v>
      </c>
      <c r="D18">
        <f t="shared" ref="D18:E18" si="8">MAX(D6:D15)</f>
        <v>354637.07500000001</v>
      </c>
      <c r="E18">
        <f t="shared" si="8"/>
        <v>62185.665000000001</v>
      </c>
      <c r="G18" t="s">
        <v>9</v>
      </c>
      <c r="H18">
        <f>MAX(H6:H15)</f>
        <v>146701.56299999999</v>
      </c>
      <c r="I18">
        <f t="shared" ref="I18:J18" si="9">MAX(I6:I15)</f>
        <v>124340.496</v>
      </c>
      <c r="J18">
        <f t="shared" si="9"/>
        <v>23146.851999999999</v>
      </c>
      <c r="L18" t="s">
        <v>19</v>
      </c>
    </row>
    <row r="19" spans="2:16" x14ac:dyDescent="0.2">
      <c r="B19" t="s">
        <v>8</v>
      </c>
      <c r="C19">
        <f>MIN(C6:C15)</f>
        <v>463733.91499999998</v>
      </c>
      <c r="D19">
        <f t="shared" ref="D19:E19" si="10">MIN(D6:D15)</f>
        <v>301067.712</v>
      </c>
      <c r="E19">
        <f t="shared" si="10"/>
        <v>92.741</v>
      </c>
      <c r="G19" t="s">
        <v>8</v>
      </c>
      <c r="H19">
        <f>MIN(H6:H15)</f>
        <v>127163.599</v>
      </c>
      <c r="I19">
        <f t="shared" ref="I19:J19" si="11">MIN(I6:I15)</f>
        <v>72283.285999999993</v>
      </c>
      <c r="J19">
        <f t="shared" si="11"/>
        <v>2557.556</v>
      </c>
      <c r="L19" t="s">
        <v>10</v>
      </c>
      <c r="N19" t="s">
        <v>20</v>
      </c>
      <c r="O19" t="s">
        <v>21</v>
      </c>
      <c r="P19" t="s">
        <v>22</v>
      </c>
    </row>
    <row r="20" spans="2:16" x14ac:dyDescent="0.2">
      <c r="L20" t="s">
        <v>0</v>
      </c>
      <c r="M20" t="s">
        <v>23</v>
      </c>
      <c r="N20">
        <f>AVERAGE(M6:M15)</f>
        <v>1</v>
      </c>
      <c r="O20">
        <f t="shared" ref="O20:P20" si="12">AVERAGE(N6:N15)</f>
        <v>0.66246900532874697</v>
      </c>
      <c r="P20">
        <f t="shared" si="12"/>
        <v>3.2145597234881799E-2</v>
      </c>
    </row>
    <row r="21" spans="2:16" x14ac:dyDescent="0.2">
      <c r="B21" t="s">
        <v>11</v>
      </c>
      <c r="C21">
        <f>QUARTILE(C6:C15,1)</f>
        <v>470869.53049999999</v>
      </c>
      <c r="D21">
        <f t="shared" ref="D21:E21" si="13">QUARTILE(D6:D15,1)</f>
        <v>317981.94225000002</v>
      </c>
      <c r="E21">
        <f t="shared" si="13"/>
        <v>2384.3440000000001</v>
      </c>
      <c r="G21" t="s">
        <v>11</v>
      </c>
      <c r="H21">
        <f>QUARTILE(H6:H15,1)</f>
        <v>132134.277</v>
      </c>
      <c r="I21">
        <f t="shared" ref="I21:J21" si="14">QUARTILE(I6:I15,1)</f>
        <v>79096.508000000002</v>
      </c>
      <c r="J21">
        <f t="shared" si="14"/>
        <v>7141.5759999999991</v>
      </c>
      <c r="M21" t="s">
        <v>6</v>
      </c>
      <c r="N21">
        <f>STDEV(M6:M15)</f>
        <v>6.278981863513923E-2</v>
      </c>
      <c r="O21">
        <f t="shared" ref="O21:P21" si="15">STDEV(N6:N15)</f>
        <v>3.6863141539529513E-2</v>
      </c>
      <c r="P21">
        <f t="shared" si="15"/>
        <v>4.1832957930544173E-2</v>
      </c>
    </row>
    <row r="22" spans="2:16" x14ac:dyDescent="0.2">
      <c r="B22" t="s">
        <v>12</v>
      </c>
      <c r="C22">
        <f>QUARTILE(C6:C15,3)</f>
        <v>518346.99</v>
      </c>
      <c r="D22">
        <f t="shared" ref="D22:E22" si="16">QUARTILE(D6:D15,3)</f>
        <v>341496.52974999999</v>
      </c>
      <c r="E22">
        <f t="shared" si="16"/>
        <v>27494.638999999999</v>
      </c>
      <c r="G22" t="s">
        <v>12</v>
      </c>
      <c r="H22">
        <f>QUARTILE(H6:H15,3)</f>
        <v>141903.25899999999</v>
      </c>
      <c r="I22">
        <f t="shared" ref="I22:J22" si="17">QUARTILE(I6:I15,3)</f>
        <v>91113.05</v>
      </c>
      <c r="J22">
        <f t="shared" si="17"/>
        <v>17436.223999999998</v>
      </c>
      <c r="L22" t="s">
        <v>1</v>
      </c>
      <c r="M22" t="s">
        <v>23</v>
      </c>
      <c r="N22">
        <f>AVERAGE(R6:R14)</f>
        <v>1</v>
      </c>
      <c r="O22">
        <f t="shared" ref="O22:P22" si="18">AVERAGE(S6:S14)</f>
        <v>0.60927199422141931</v>
      </c>
      <c r="P22">
        <f t="shared" si="18"/>
        <v>9.1077191386156178E-2</v>
      </c>
    </row>
    <row r="23" spans="2:16" x14ac:dyDescent="0.2">
      <c r="B23" t="s">
        <v>13</v>
      </c>
      <c r="C23">
        <f>C22-C21</f>
        <v>47477.459499999997</v>
      </c>
      <c r="D23">
        <f t="shared" ref="D23:E23" si="19">D22-D21</f>
        <v>23514.587499999965</v>
      </c>
      <c r="E23">
        <f t="shared" si="19"/>
        <v>25110.294999999998</v>
      </c>
      <c r="G23" t="s">
        <v>13</v>
      </c>
      <c r="H23">
        <f>H22-H21</f>
        <v>9768.9819999999891</v>
      </c>
      <c r="I23">
        <f t="shared" ref="I23" si="20">I22-I21</f>
        <v>12016.542000000001</v>
      </c>
      <c r="J23">
        <f t="shared" ref="J23" si="21">J22-J21</f>
        <v>10294.647999999999</v>
      </c>
      <c r="M23" t="s">
        <v>6</v>
      </c>
      <c r="N23">
        <f>STDEV(R6:R14)</f>
        <v>7.1315323232899866E-2</v>
      </c>
      <c r="O23">
        <f t="shared" ref="O23:P23" si="22">STDEV(S6:S14)</f>
        <v>5.9824639757626474E-2</v>
      </c>
      <c r="P23">
        <f t="shared" si="22"/>
        <v>7.5298731497948107E-2</v>
      </c>
    </row>
    <row r="25" spans="2:16" x14ac:dyDescent="0.2">
      <c r="B25" t="s">
        <v>14</v>
      </c>
      <c r="C25" t="b">
        <f>C18&gt;C28</f>
        <v>0</v>
      </c>
      <c r="D25" t="b">
        <f t="shared" ref="D25:E25" si="23">D18&gt;D28</f>
        <v>0</v>
      </c>
      <c r="E25" t="b">
        <f t="shared" si="23"/>
        <v>0</v>
      </c>
      <c r="G25" t="s">
        <v>14</v>
      </c>
      <c r="H25" t="b">
        <f>H18&gt;H28</f>
        <v>0</v>
      </c>
      <c r="I25" t="b">
        <f t="shared" ref="I25:J25" si="24">I18&gt;I28</f>
        <v>1</v>
      </c>
      <c r="J25" t="b">
        <f t="shared" si="24"/>
        <v>0</v>
      </c>
      <c r="L25" t="s">
        <v>27</v>
      </c>
    </row>
    <row r="26" spans="2:16" x14ac:dyDescent="0.2">
      <c r="B26" t="s">
        <v>15</v>
      </c>
      <c r="C26" t="b">
        <f>C19&lt;C29</f>
        <v>0</v>
      </c>
      <c r="D26" t="b">
        <f t="shared" ref="D26:E26" si="25">D19&lt;D29</f>
        <v>0</v>
      </c>
      <c r="E26" t="b">
        <f t="shared" si="25"/>
        <v>0</v>
      </c>
      <c r="G26" t="s">
        <v>15</v>
      </c>
      <c r="H26" t="b">
        <f>H19&lt;H29</f>
        <v>0</v>
      </c>
      <c r="I26" t="b">
        <f t="shared" ref="I26:J26" si="26">I19&lt;I29</f>
        <v>0</v>
      </c>
      <c r="J26" t="b">
        <f t="shared" si="26"/>
        <v>0</v>
      </c>
      <c r="L26" t="s">
        <v>28</v>
      </c>
      <c r="M26" t="s">
        <v>29</v>
      </c>
      <c r="N26" t="s">
        <v>30</v>
      </c>
    </row>
    <row r="27" spans="2:16" x14ac:dyDescent="0.2">
      <c r="L27" t="s">
        <v>31</v>
      </c>
      <c r="M27" t="s">
        <v>32</v>
      </c>
      <c r="N27">
        <f>TTEST(M6:M15,R6:R15,2,2)</f>
        <v>1</v>
      </c>
      <c r="O27" t="s">
        <v>37</v>
      </c>
    </row>
    <row r="28" spans="2:16" x14ac:dyDescent="0.2">
      <c r="B28" t="s">
        <v>16</v>
      </c>
      <c r="C28">
        <f>C22+(1.5*C23)</f>
        <v>589563.17925000004</v>
      </c>
      <c r="D28">
        <f t="shared" ref="D28:E28" si="27">D22+(1.5*D23)</f>
        <v>376768.41099999996</v>
      </c>
      <c r="E28">
        <f t="shared" si="27"/>
        <v>65160.0815</v>
      </c>
      <c r="G28" t="s">
        <v>16</v>
      </c>
      <c r="H28">
        <f>H22+(1.5*H23)</f>
        <v>156556.73199999996</v>
      </c>
      <c r="I28">
        <f t="shared" ref="I28:J28" si="28">I22+(1.5*I23)</f>
        <v>109137.86300000001</v>
      </c>
      <c r="J28">
        <f t="shared" si="28"/>
        <v>32878.195999999996</v>
      </c>
      <c r="L28" t="s">
        <v>33</v>
      </c>
      <c r="M28" t="s">
        <v>35</v>
      </c>
      <c r="N28">
        <f>TTEST(N6:N15,S6:S15,2,2)</f>
        <v>3.3666655693362559E-2</v>
      </c>
      <c r="O28" t="s">
        <v>37</v>
      </c>
    </row>
    <row r="29" spans="2:16" x14ac:dyDescent="0.2">
      <c r="B29" t="s">
        <v>17</v>
      </c>
      <c r="C29">
        <f>C21-(1.5*C23)</f>
        <v>399653.34125</v>
      </c>
      <c r="D29">
        <f t="shared" ref="D29:E29" si="29">D21-(1.5*D23)</f>
        <v>282710.0610000001</v>
      </c>
      <c r="E29">
        <f t="shared" si="29"/>
        <v>-35281.0985</v>
      </c>
      <c r="G29" t="s">
        <v>17</v>
      </c>
      <c r="H29">
        <f>H21-(1.5*H23)</f>
        <v>117480.80400000002</v>
      </c>
      <c r="I29">
        <f t="shared" ref="I29:J29" si="30">I21-(1.5*I23)</f>
        <v>61071.695</v>
      </c>
      <c r="J29">
        <f t="shared" si="30"/>
        <v>-8300.3959999999988</v>
      </c>
      <c r="L29" t="s">
        <v>34</v>
      </c>
      <c r="M29" t="s">
        <v>36</v>
      </c>
      <c r="N29">
        <f>TTEST(O6:O15,T6:T15,2,2)</f>
        <v>0.10960166095407374</v>
      </c>
      <c r="O29" t="s">
        <v>37</v>
      </c>
    </row>
    <row r="31" spans="2:16" x14ac:dyDescent="0.2">
      <c r="B31" t="s">
        <v>5</v>
      </c>
      <c r="C31">
        <v>497284.61671428569</v>
      </c>
      <c r="D31">
        <v>329435.64539999998</v>
      </c>
      <c r="E31">
        <v>15985.511000000002</v>
      </c>
      <c r="G31" t="s">
        <v>18</v>
      </c>
    </row>
    <row r="32" spans="2:16" x14ac:dyDescent="0.2">
      <c r="B32" t="s">
        <v>6</v>
      </c>
      <c r="C32">
        <v>31224.410893534747</v>
      </c>
      <c r="D32">
        <v>18331.47321136939</v>
      </c>
      <c r="E32">
        <v>20802.886450515489</v>
      </c>
      <c r="G32" s="1" t="s">
        <v>10</v>
      </c>
      <c r="H32" t="s">
        <v>2</v>
      </c>
      <c r="I32" t="s">
        <v>3</v>
      </c>
      <c r="J32" t="s">
        <v>4</v>
      </c>
    </row>
    <row r="33" spans="2:10" x14ac:dyDescent="0.2">
      <c r="B33" s="1"/>
      <c r="G33" s="1">
        <v>1</v>
      </c>
      <c r="H33">
        <v>146701.56299999999</v>
      </c>
      <c r="I33">
        <v>81841.331999999995</v>
      </c>
      <c r="J33">
        <v>2557.556</v>
      </c>
    </row>
    <row r="34" spans="2:10" x14ac:dyDescent="0.2">
      <c r="B34" s="1"/>
      <c r="G34" s="1">
        <v>2</v>
      </c>
      <c r="H34">
        <v>127163.599</v>
      </c>
      <c r="J34">
        <v>11725.596</v>
      </c>
    </row>
    <row r="35" spans="2:10" x14ac:dyDescent="0.2">
      <c r="B35" s="1"/>
      <c r="G35" s="1">
        <v>3</v>
      </c>
      <c r="H35">
        <v>137104.95499999999</v>
      </c>
      <c r="I35">
        <v>89564.800000000003</v>
      </c>
      <c r="J35">
        <v>23146.851999999999</v>
      </c>
    </row>
    <row r="36" spans="2:10" x14ac:dyDescent="0.2">
      <c r="B36" s="1"/>
      <c r="G36" s="1">
        <v>4</v>
      </c>
      <c r="I36">
        <v>89165.788</v>
      </c>
    </row>
    <row r="37" spans="2:10" x14ac:dyDescent="0.2">
      <c r="B37" s="1"/>
      <c r="G37" s="1">
        <v>5</v>
      </c>
      <c r="I37">
        <v>91113.05</v>
      </c>
    </row>
    <row r="38" spans="2:10" x14ac:dyDescent="0.2">
      <c r="B38" s="1"/>
      <c r="G38" s="1">
        <v>6</v>
      </c>
      <c r="I38">
        <v>72283.285999999993</v>
      </c>
    </row>
    <row r="39" spans="2:10" x14ac:dyDescent="0.2">
      <c r="B39" s="1"/>
      <c r="G39" s="1">
        <v>7</v>
      </c>
      <c r="I39">
        <v>72511.194000000003</v>
      </c>
    </row>
    <row r="40" spans="2:10" x14ac:dyDescent="0.2">
      <c r="B40" s="1"/>
      <c r="G40" s="1">
        <v>8</v>
      </c>
      <c r="I40">
        <v>79096.508000000002</v>
      </c>
    </row>
    <row r="41" spans="2:10" x14ac:dyDescent="0.2">
      <c r="B41" s="1"/>
      <c r="G41" s="1">
        <v>9</v>
      </c>
      <c r="I41">
        <v>92137.596000000005</v>
      </c>
    </row>
    <row r="42" spans="2:10" x14ac:dyDescent="0.2">
      <c r="B42" s="1"/>
    </row>
    <row r="43" spans="2:10" x14ac:dyDescent="0.2">
      <c r="G43" t="s">
        <v>5</v>
      </c>
      <c r="H43">
        <f>AVERAGE(H33:H41)</f>
        <v>136990.03899999999</v>
      </c>
      <c r="I43">
        <f t="shared" ref="I43:J43" si="31">AVERAGE(I33:I41)</f>
        <v>83464.19425</v>
      </c>
      <c r="J43">
        <f t="shared" si="31"/>
        <v>12476.668</v>
      </c>
    </row>
    <row r="44" spans="2:10" x14ac:dyDescent="0.2">
      <c r="G44" t="s">
        <v>6</v>
      </c>
      <c r="H44">
        <f>STDEV(H33:H41)</f>
        <v>9769.4889109725664</v>
      </c>
      <c r="I44">
        <f t="shared" ref="I44:J44" si="32">STDEV(I33:I41)</f>
        <v>8195.379733558204</v>
      </c>
      <c r="J44">
        <f t="shared" si="32"/>
        <v>10315.176164554436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2019-08-27T19:59:48Z</dcterms:created>
  <dcterms:modified xsi:type="dcterms:W3CDTF">2019-12-18T19:41:42Z</dcterms:modified>
</cp:coreProperties>
</file>