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g01\Desktop\eLife Resubmit\RawData AG\"/>
    </mc:Choice>
  </mc:AlternateContent>
  <xr:revisionPtr revIDLastSave="0" documentId="13_ncr:1_{5928FC74-FFD7-4A9B-B53E-F6B234D9962F}" xr6:coauthVersionLast="45" xr6:coauthVersionMax="45" xr10:uidLastSave="{00000000-0000-0000-0000-000000000000}"/>
  <bookViews>
    <workbookView xWindow="-108" yWindow="-108" windowWidth="22140" windowHeight="13176" firstSheet="2" activeTab="10" xr2:uid="{00000000-000D-0000-FFFF-FFFF00000000}"/>
  </bookViews>
  <sheets>
    <sheet name="01.26.17" sheetId="1" r:id="rId1"/>
    <sheet name="02.02.17" sheetId="2" r:id="rId2"/>
    <sheet name="02.9.17" sheetId="3" r:id="rId3"/>
    <sheet name="02.12.17" sheetId="4" r:id="rId4"/>
    <sheet name="02.16.17" sheetId="7" r:id="rId5"/>
    <sheet name="06.08.17" sheetId="14" r:id="rId6"/>
    <sheet name="06.15.17" sheetId="15" r:id="rId7"/>
    <sheet name="06.22.17" sheetId="16" r:id="rId8"/>
    <sheet name="06.26.17" sheetId="19" r:id="rId9"/>
    <sheet name="06.29.17" sheetId="20" r:id="rId10"/>
    <sheet name="Summary" sheetId="21" r:id="rId1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7" l="1"/>
  <c r="N12" i="7"/>
  <c r="N13" i="7"/>
  <c r="N14" i="7"/>
  <c r="N15" i="7"/>
  <c r="N18" i="7"/>
  <c r="N19" i="7"/>
  <c r="N20" i="7"/>
  <c r="N21" i="7"/>
  <c r="N22" i="7"/>
  <c r="N23" i="7"/>
  <c r="N26" i="7"/>
  <c r="N27" i="7"/>
  <c r="N28" i="7"/>
  <c r="N29" i="7"/>
  <c r="N30" i="7"/>
  <c r="N31" i="7"/>
  <c r="N34" i="7"/>
  <c r="N35" i="7"/>
  <c r="N36" i="7"/>
  <c r="N37" i="7"/>
  <c r="N38" i="7"/>
  <c r="N39" i="7"/>
  <c r="N42" i="7"/>
  <c r="N43" i="7"/>
  <c r="N44" i="7"/>
  <c r="N45" i="7"/>
  <c r="N46" i="7"/>
  <c r="N47" i="7"/>
  <c r="N50" i="7"/>
  <c r="N51" i="7"/>
  <c r="N52" i="7"/>
  <c r="N53" i="7"/>
  <c r="N54" i="7"/>
  <c r="N55" i="7"/>
  <c r="N10" i="7"/>
  <c r="N17" i="4"/>
  <c r="N18" i="4"/>
  <c r="N19" i="4"/>
  <c r="N20" i="4"/>
  <c r="N24" i="4"/>
  <c r="N25" i="4"/>
  <c r="N26" i="4"/>
  <c r="N27" i="4"/>
  <c r="N28" i="4"/>
  <c r="N29" i="4"/>
  <c r="N32" i="4"/>
  <c r="N33" i="4"/>
  <c r="N34" i="4"/>
  <c r="N35" i="4"/>
  <c r="N36" i="4"/>
  <c r="N37" i="4"/>
  <c r="N40" i="4"/>
  <c r="N41" i="4"/>
  <c r="N42" i="4"/>
  <c r="N43" i="4"/>
  <c r="N44" i="4"/>
  <c r="N45" i="4"/>
  <c r="N16" i="4"/>
  <c r="N53" i="3"/>
  <c r="N17" i="3"/>
  <c r="N18" i="3"/>
  <c r="N19" i="3"/>
  <c r="N20" i="3"/>
  <c r="N21" i="3"/>
  <c r="N24" i="3"/>
  <c r="N25" i="3"/>
  <c r="N27" i="3"/>
  <c r="N28" i="3"/>
  <c r="N29" i="3"/>
  <c r="N32" i="3"/>
  <c r="N33" i="3"/>
  <c r="N34" i="3"/>
  <c r="N35" i="3"/>
  <c r="N36" i="3"/>
  <c r="N37" i="3"/>
  <c r="N40" i="3"/>
  <c r="N41" i="3"/>
  <c r="N42" i="3"/>
  <c r="N43" i="3"/>
  <c r="N44" i="3"/>
  <c r="N45" i="3"/>
  <c r="N49" i="3"/>
  <c r="N50" i="3"/>
  <c r="N51" i="3"/>
  <c r="N52" i="3"/>
  <c r="N16" i="3"/>
  <c r="N11" i="2"/>
  <c r="N12" i="2"/>
  <c r="N13" i="2"/>
  <c r="N14" i="2"/>
  <c r="N15" i="2"/>
  <c r="N16" i="2"/>
  <c r="N17" i="2"/>
  <c r="N18" i="2"/>
  <c r="N19" i="2"/>
  <c r="N22" i="2"/>
  <c r="N23" i="2"/>
  <c r="N24" i="2"/>
  <c r="N25" i="2"/>
  <c r="N26" i="2"/>
  <c r="N27" i="2"/>
  <c r="N30" i="2"/>
  <c r="N31" i="2"/>
  <c r="N32" i="2"/>
  <c r="N33" i="2"/>
  <c r="N10" i="2"/>
  <c r="N13" i="1"/>
  <c r="N14" i="1"/>
  <c r="N15" i="1"/>
  <c r="N16" i="1"/>
  <c r="N19" i="1"/>
  <c r="N20" i="1"/>
  <c r="N21" i="1"/>
  <c r="N22" i="1"/>
  <c r="N25" i="1"/>
  <c r="N26" i="1"/>
  <c r="N27" i="1"/>
  <c r="N28" i="1"/>
  <c r="N31" i="1"/>
  <c r="N32" i="1"/>
  <c r="N33" i="1"/>
  <c r="N34" i="1"/>
  <c r="N12" i="1"/>
  <c r="AE5" i="21" l="1"/>
  <c r="AE6" i="21"/>
  <c r="AE7" i="21"/>
  <c r="AE8" i="21"/>
  <c r="AE9" i="21"/>
  <c r="AE10" i="21"/>
  <c r="AE4" i="21"/>
  <c r="X9" i="21"/>
  <c r="O5" i="21"/>
  <c r="O6" i="21"/>
  <c r="O7" i="21"/>
  <c r="O8" i="21"/>
  <c r="O9" i="21"/>
  <c r="O10" i="21"/>
  <c r="O4" i="21"/>
  <c r="H9" i="21"/>
  <c r="S9" i="21"/>
  <c r="C9" i="21"/>
  <c r="V8" i="21"/>
  <c r="U8" i="21"/>
  <c r="T8" i="21"/>
  <c r="X8" i="21" s="1"/>
  <c r="F8" i="21"/>
  <c r="E8" i="21"/>
  <c r="H8" i="21" s="1"/>
  <c r="V7" i="21"/>
  <c r="X7" i="21" s="1"/>
  <c r="U7" i="21"/>
  <c r="T7" i="21"/>
  <c r="S7" i="21"/>
  <c r="F7" i="21"/>
  <c r="E7" i="21"/>
  <c r="D7" i="21"/>
  <c r="C7" i="21"/>
  <c r="H7" i="21" s="1"/>
  <c r="V6" i="21"/>
  <c r="X6" i="21" s="1"/>
  <c r="U6" i="21"/>
  <c r="T6" i="21"/>
  <c r="S6" i="21"/>
  <c r="F6" i="21"/>
  <c r="E6" i="21"/>
  <c r="D6" i="21"/>
  <c r="C6" i="21"/>
  <c r="H6" i="21" s="1"/>
  <c r="V5" i="21"/>
  <c r="X5" i="21" s="1"/>
  <c r="U5" i="21"/>
  <c r="T5" i="21"/>
  <c r="F5" i="21"/>
  <c r="E5" i="21"/>
  <c r="D5" i="21"/>
  <c r="H5" i="21" s="1"/>
  <c r="V4" i="21"/>
  <c r="U4" i="21"/>
  <c r="T4" i="21"/>
  <c r="X4" i="21" s="1"/>
  <c r="F4" i="21"/>
  <c r="H4" i="21" s="1"/>
  <c r="E4" i="21"/>
  <c r="D4" i="21"/>
  <c r="E56" i="20"/>
  <c r="D53" i="20"/>
  <c r="J23" i="20"/>
  <c r="E54" i="20"/>
  <c r="E57" i="20"/>
  <c r="D57" i="20"/>
  <c r="D56" i="20"/>
  <c r="D55" i="20"/>
  <c r="D54" i="20"/>
  <c r="K48" i="20"/>
  <c r="J48" i="20"/>
  <c r="K47" i="20"/>
  <c r="J47" i="20"/>
  <c r="K46" i="20"/>
  <c r="J46" i="20"/>
  <c r="K45" i="20"/>
  <c r="J45" i="20"/>
  <c r="K44" i="20"/>
  <c r="J44" i="20"/>
  <c r="J50" i="20" s="1"/>
  <c r="K43" i="20"/>
  <c r="J43" i="20"/>
  <c r="K40" i="20"/>
  <c r="J40" i="20"/>
  <c r="K39" i="20"/>
  <c r="J39" i="20"/>
  <c r="K38" i="20"/>
  <c r="J38" i="20"/>
  <c r="K37" i="20"/>
  <c r="J37" i="20"/>
  <c r="K36" i="20"/>
  <c r="J36" i="20"/>
  <c r="K35" i="20"/>
  <c r="J35" i="20"/>
  <c r="K32" i="20"/>
  <c r="J32" i="20"/>
  <c r="K31" i="20"/>
  <c r="J31" i="20"/>
  <c r="K30" i="20"/>
  <c r="J30" i="20"/>
  <c r="K29" i="20"/>
  <c r="J29" i="20"/>
  <c r="K28" i="20"/>
  <c r="J28" i="20"/>
  <c r="K27" i="20"/>
  <c r="J27" i="20"/>
  <c r="K24" i="20"/>
  <c r="J24" i="20"/>
  <c r="K23" i="20"/>
  <c r="K22" i="20"/>
  <c r="J22" i="20"/>
  <c r="K21" i="20"/>
  <c r="J21" i="20"/>
  <c r="K20" i="20"/>
  <c r="J20" i="20"/>
  <c r="K19" i="20"/>
  <c r="J19" i="20"/>
  <c r="K16" i="20"/>
  <c r="J16" i="20"/>
  <c r="K15" i="20"/>
  <c r="J15" i="20"/>
  <c r="K14" i="20"/>
  <c r="J14" i="20"/>
  <c r="K13" i="20"/>
  <c r="J13" i="20"/>
  <c r="K12" i="20"/>
  <c r="J12" i="20"/>
  <c r="J18" i="20" s="1"/>
  <c r="K11" i="20"/>
  <c r="J11" i="20"/>
  <c r="K8" i="20"/>
  <c r="J8" i="20"/>
  <c r="K7" i="20"/>
  <c r="J7" i="20"/>
  <c r="K6" i="20"/>
  <c r="J6" i="20"/>
  <c r="K5" i="20"/>
  <c r="J5" i="20"/>
  <c r="K4" i="20"/>
  <c r="J4" i="20"/>
  <c r="K3" i="20"/>
  <c r="J3" i="20"/>
  <c r="K18" i="20" l="1"/>
  <c r="J42" i="20"/>
  <c r="K26" i="20"/>
  <c r="K50" i="20"/>
  <c r="K42" i="20"/>
  <c r="J34" i="20"/>
  <c r="K34" i="20"/>
  <c r="J26" i="20"/>
  <c r="E53" i="20"/>
  <c r="E55" i="20"/>
  <c r="K10" i="20"/>
  <c r="F54" i="20"/>
  <c r="J9" i="20"/>
  <c r="J17" i="20"/>
  <c r="J25" i="20"/>
  <c r="J33" i="20"/>
  <c r="J41" i="20"/>
  <c r="J49" i="20"/>
  <c r="G57" i="20"/>
  <c r="K17" i="20"/>
  <c r="K25" i="20"/>
  <c r="K33" i="20"/>
  <c r="K41" i="20"/>
  <c r="K49" i="20"/>
  <c r="F55" i="20"/>
  <c r="F56" i="20"/>
  <c r="K9" i="20"/>
  <c r="F53" i="20"/>
  <c r="F57" i="20"/>
  <c r="J10" i="20"/>
  <c r="G53" i="20"/>
  <c r="G54" i="20"/>
  <c r="G55" i="20"/>
  <c r="G56" i="20"/>
  <c r="E54" i="19"/>
  <c r="D55" i="19"/>
  <c r="E55" i="19"/>
  <c r="E57" i="19"/>
  <c r="K47" i="19"/>
  <c r="J47" i="19"/>
  <c r="D57" i="19"/>
  <c r="E56" i="19"/>
  <c r="D56" i="19"/>
  <c r="D54" i="19"/>
  <c r="E53" i="19"/>
  <c r="D53" i="19"/>
  <c r="K48" i="19"/>
  <c r="J48" i="19"/>
  <c r="K46" i="19"/>
  <c r="J46" i="19"/>
  <c r="K45" i="19"/>
  <c r="J45" i="19"/>
  <c r="K44" i="19"/>
  <c r="J44" i="19"/>
  <c r="K43" i="19"/>
  <c r="J43" i="19"/>
  <c r="K40" i="19"/>
  <c r="J40" i="19"/>
  <c r="K39" i="19"/>
  <c r="J39" i="19"/>
  <c r="K38" i="19"/>
  <c r="J38" i="19"/>
  <c r="K37" i="19"/>
  <c r="J37" i="19"/>
  <c r="K36" i="19"/>
  <c r="J36" i="19"/>
  <c r="K35" i="19"/>
  <c r="J35" i="19"/>
  <c r="K32" i="19"/>
  <c r="J32" i="19"/>
  <c r="K31" i="19"/>
  <c r="J31" i="19"/>
  <c r="K30" i="19"/>
  <c r="J30" i="19"/>
  <c r="K29" i="19"/>
  <c r="J29" i="19"/>
  <c r="K28" i="19"/>
  <c r="J28" i="19"/>
  <c r="K27" i="19"/>
  <c r="J27" i="19"/>
  <c r="K24" i="19"/>
  <c r="J24" i="19"/>
  <c r="K23" i="19"/>
  <c r="J23" i="19"/>
  <c r="K22" i="19"/>
  <c r="J22" i="19"/>
  <c r="K21" i="19"/>
  <c r="J21" i="19"/>
  <c r="K20" i="19"/>
  <c r="J20" i="19"/>
  <c r="K19" i="19"/>
  <c r="J19" i="19"/>
  <c r="K16" i="19"/>
  <c r="J16" i="19"/>
  <c r="K15" i="19"/>
  <c r="J15" i="19"/>
  <c r="K14" i="19"/>
  <c r="J14" i="19"/>
  <c r="K13" i="19"/>
  <c r="J13" i="19"/>
  <c r="K12" i="19"/>
  <c r="J12" i="19"/>
  <c r="K11" i="19"/>
  <c r="J11" i="19"/>
  <c r="K8" i="19"/>
  <c r="J8" i="19"/>
  <c r="K7" i="19"/>
  <c r="J7" i="19"/>
  <c r="K6" i="19"/>
  <c r="J6" i="19"/>
  <c r="K5" i="19"/>
  <c r="J5" i="19"/>
  <c r="K4" i="19"/>
  <c r="J4" i="19"/>
  <c r="F56" i="19" s="1"/>
  <c r="K3" i="19"/>
  <c r="J3" i="19"/>
  <c r="J33" i="19" l="1"/>
  <c r="K33" i="19"/>
  <c r="J50" i="19"/>
  <c r="K50" i="19"/>
  <c r="J17" i="19"/>
  <c r="K18" i="19"/>
  <c r="F55" i="19"/>
  <c r="F57" i="19"/>
  <c r="J26" i="19"/>
  <c r="K26" i="19"/>
  <c r="F53" i="19"/>
  <c r="G57" i="19"/>
  <c r="F54" i="19"/>
  <c r="K49" i="19"/>
  <c r="J41" i="19"/>
  <c r="K41" i="19"/>
  <c r="J10" i="19"/>
  <c r="J18" i="19"/>
  <c r="J25" i="19"/>
  <c r="K34" i="19"/>
  <c r="K42" i="19"/>
  <c r="K17" i="19"/>
  <c r="K10" i="19"/>
  <c r="K25" i="19"/>
  <c r="J9" i="19"/>
  <c r="J34" i="19"/>
  <c r="J42" i="19"/>
  <c r="J49" i="19"/>
  <c r="K9" i="19"/>
  <c r="G53" i="19"/>
  <c r="G54" i="19"/>
  <c r="G55" i="19"/>
  <c r="G56" i="19"/>
  <c r="E55" i="16" l="1"/>
  <c r="D54" i="16"/>
  <c r="E54" i="16"/>
  <c r="E53" i="16"/>
  <c r="K24" i="16"/>
  <c r="J24" i="16"/>
  <c r="E57" i="16"/>
  <c r="K48" i="16"/>
  <c r="J48" i="16"/>
  <c r="K47" i="16"/>
  <c r="J47" i="16"/>
  <c r="K46" i="16"/>
  <c r="J46" i="16"/>
  <c r="K45" i="16"/>
  <c r="J45" i="16"/>
  <c r="K44" i="16"/>
  <c r="J44" i="16"/>
  <c r="K41" i="16"/>
  <c r="J41" i="16"/>
  <c r="K40" i="16"/>
  <c r="J40" i="16"/>
  <c r="K39" i="16"/>
  <c r="J39" i="16"/>
  <c r="K38" i="16"/>
  <c r="J38" i="16"/>
  <c r="K37" i="16"/>
  <c r="J37" i="16"/>
  <c r="K36" i="16"/>
  <c r="J36" i="16"/>
  <c r="K33" i="16"/>
  <c r="J33" i="16"/>
  <c r="K32" i="16"/>
  <c r="J32" i="16"/>
  <c r="K31" i="16"/>
  <c r="J31" i="16"/>
  <c r="K30" i="16"/>
  <c r="J30" i="16"/>
  <c r="K29" i="16"/>
  <c r="J29" i="16"/>
  <c r="K28" i="16"/>
  <c r="J28" i="16"/>
  <c r="K25" i="16"/>
  <c r="J25" i="16"/>
  <c r="K23" i="16"/>
  <c r="J23" i="16"/>
  <c r="K22" i="16"/>
  <c r="J22" i="16"/>
  <c r="K21" i="16"/>
  <c r="J21" i="16"/>
  <c r="K20" i="16"/>
  <c r="J20" i="16"/>
  <c r="K19" i="16"/>
  <c r="J19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K8" i="16"/>
  <c r="J8" i="16"/>
  <c r="K7" i="16"/>
  <c r="J7" i="16"/>
  <c r="K6" i="16"/>
  <c r="J6" i="16"/>
  <c r="K5" i="16"/>
  <c r="J5" i="16"/>
  <c r="K4" i="16"/>
  <c r="J4" i="16"/>
  <c r="K3" i="16"/>
  <c r="G54" i="16" s="1"/>
  <c r="J3" i="16"/>
  <c r="F54" i="16" s="1"/>
  <c r="F55" i="16" l="1"/>
  <c r="J26" i="16"/>
  <c r="F56" i="16"/>
  <c r="F57" i="16"/>
  <c r="G53" i="16"/>
  <c r="K10" i="16"/>
  <c r="J50" i="16"/>
  <c r="G55" i="16"/>
  <c r="K49" i="16"/>
  <c r="F53" i="16"/>
  <c r="G56" i="16"/>
  <c r="G57" i="16"/>
  <c r="D55" i="16"/>
  <c r="D56" i="16"/>
  <c r="E56" i="16"/>
  <c r="D53" i="16"/>
  <c r="D57" i="16"/>
  <c r="J43" i="16"/>
  <c r="K43" i="16"/>
  <c r="K35" i="16"/>
  <c r="J35" i="16"/>
  <c r="K27" i="16"/>
  <c r="K18" i="16"/>
  <c r="J17" i="16"/>
  <c r="J9" i="16"/>
  <c r="K9" i="16"/>
  <c r="K17" i="16"/>
  <c r="K26" i="16"/>
  <c r="K34" i="16"/>
  <c r="K42" i="16"/>
  <c r="K50" i="16"/>
  <c r="J34" i="16"/>
  <c r="J42" i="16"/>
  <c r="J10" i="16"/>
  <c r="J18" i="16"/>
  <c r="J27" i="16"/>
  <c r="J49" i="16"/>
  <c r="E53" i="15"/>
  <c r="E54" i="15"/>
  <c r="E55" i="15"/>
  <c r="E56" i="15"/>
  <c r="E52" i="15"/>
  <c r="D53" i="15"/>
  <c r="D54" i="15"/>
  <c r="D55" i="15"/>
  <c r="D56" i="15"/>
  <c r="D52" i="15"/>
  <c r="K4" i="15"/>
  <c r="K9" i="15" s="1"/>
  <c r="K5" i="15"/>
  <c r="K6" i="15"/>
  <c r="K7" i="15"/>
  <c r="K8" i="15"/>
  <c r="K11" i="15"/>
  <c r="K12" i="15"/>
  <c r="K13" i="15"/>
  <c r="K14" i="15"/>
  <c r="K15" i="15"/>
  <c r="K16" i="15"/>
  <c r="K19" i="15"/>
  <c r="K20" i="15"/>
  <c r="K21" i="15"/>
  <c r="K22" i="15"/>
  <c r="K23" i="15"/>
  <c r="K24" i="15"/>
  <c r="K27" i="15"/>
  <c r="K28" i="15"/>
  <c r="K29" i="15"/>
  <c r="K30" i="15"/>
  <c r="K31" i="15"/>
  <c r="K32" i="15"/>
  <c r="K35" i="15"/>
  <c r="K36" i="15"/>
  <c r="K42" i="15" s="1"/>
  <c r="K37" i="15"/>
  <c r="K38" i="15"/>
  <c r="K39" i="15"/>
  <c r="K40" i="15"/>
  <c r="K43" i="15"/>
  <c r="K44" i="15"/>
  <c r="K45" i="15"/>
  <c r="K46" i="15"/>
  <c r="K47" i="15"/>
  <c r="K3" i="15"/>
  <c r="J4" i="15"/>
  <c r="J5" i="15"/>
  <c r="J6" i="15"/>
  <c r="J7" i="15"/>
  <c r="J8" i="15"/>
  <c r="J11" i="15"/>
  <c r="J18" i="15" s="1"/>
  <c r="J12" i="15"/>
  <c r="J13" i="15"/>
  <c r="J14" i="15"/>
  <c r="J15" i="15"/>
  <c r="J16" i="15"/>
  <c r="J19" i="15"/>
  <c r="J20" i="15"/>
  <c r="J21" i="15"/>
  <c r="J22" i="15"/>
  <c r="J23" i="15"/>
  <c r="J24" i="15"/>
  <c r="J27" i="15"/>
  <c r="J28" i="15"/>
  <c r="J29" i="15"/>
  <c r="J30" i="15"/>
  <c r="J31" i="15"/>
  <c r="J32" i="15"/>
  <c r="J35" i="15"/>
  <c r="J36" i="15"/>
  <c r="J37" i="15"/>
  <c r="J38" i="15"/>
  <c r="J39" i="15"/>
  <c r="J40" i="15"/>
  <c r="J43" i="15"/>
  <c r="J49" i="15" s="1"/>
  <c r="J44" i="15"/>
  <c r="J45" i="15"/>
  <c r="J46" i="15"/>
  <c r="J47" i="15"/>
  <c r="J3" i="15"/>
  <c r="J10" i="15" s="1"/>
  <c r="J26" i="15" l="1"/>
  <c r="K25" i="15"/>
  <c r="J34" i="15"/>
  <c r="K26" i="15"/>
  <c r="J42" i="15"/>
  <c r="K49" i="15"/>
  <c r="K18" i="15"/>
  <c r="K48" i="15"/>
  <c r="K33" i="15"/>
  <c r="K17" i="15"/>
  <c r="K34" i="15"/>
  <c r="J9" i="15"/>
  <c r="J25" i="15"/>
  <c r="J41" i="15"/>
  <c r="K10" i="15"/>
  <c r="K41" i="15"/>
  <c r="J17" i="15"/>
  <c r="J33" i="15"/>
  <c r="J48" i="15"/>
  <c r="E46" i="14"/>
  <c r="E47" i="14"/>
  <c r="E45" i="14"/>
  <c r="D46" i="14"/>
  <c r="D47" i="14"/>
  <c r="D45" i="14"/>
  <c r="K13" i="14"/>
  <c r="K4" i="14"/>
  <c r="K5" i="14"/>
  <c r="K6" i="14"/>
  <c r="K7" i="14"/>
  <c r="K8" i="14"/>
  <c r="K11" i="14"/>
  <c r="K12" i="14"/>
  <c r="K24" i="14"/>
  <c r="K25" i="14"/>
  <c r="K26" i="14"/>
  <c r="K27" i="14"/>
  <c r="K28" i="14"/>
  <c r="K29" i="14"/>
  <c r="K30" i="14"/>
  <c r="K32" i="14"/>
  <c r="K35" i="14"/>
  <c r="K42" i="14" s="1"/>
  <c r="K36" i="14"/>
  <c r="K37" i="14"/>
  <c r="K38" i="14"/>
  <c r="K39" i="14"/>
  <c r="K40" i="14"/>
  <c r="J4" i="14"/>
  <c r="J5" i="14"/>
  <c r="J6" i="14"/>
  <c r="J7" i="14"/>
  <c r="J8" i="14"/>
  <c r="J11" i="14"/>
  <c r="J12" i="14"/>
  <c r="J13" i="14" s="1"/>
  <c r="J24" i="14"/>
  <c r="J25" i="14"/>
  <c r="J26" i="14"/>
  <c r="J27" i="14"/>
  <c r="J28" i="14"/>
  <c r="J29" i="14"/>
  <c r="J30" i="14"/>
  <c r="J32" i="14"/>
  <c r="J35" i="14"/>
  <c r="J42" i="14" s="1"/>
  <c r="J36" i="14"/>
  <c r="J37" i="14"/>
  <c r="J38" i="14"/>
  <c r="J39" i="14"/>
  <c r="J40" i="14"/>
  <c r="J3" i="14"/>
  <c r="K3" i="14"/>
  <c r="J10" i="14" l="1"/>
  <c r="J33" i="14"/>
  <c r="K10" i="14"/>
  <c r="K34" i="14"/>
  <c r="J34" i="14"/>
  <c r="K41" i="14"/>
  <c r="J9" i="14"/>
  <c r="K33" i="14"/>
  <c r="J41" i="14"/>
  <c r="K9" i="14"/>
  <c r="E60" i="7" l="1"/>
  <c r="E61" i="7"/>
  <c r="E62" i="7"/>
  <c r="E63" i="7"/>
  <c r="E64" i="7"/>
  <c r="D60" i="7"/>
  <c r="D61" i="7"/>
  <c r="D62" i="7"/>
  <c r="D63" i="7"/>
  <c r="D64" i="7"/>
  <c r="E65" i="7"/>
  <c r="D65" i="7"/>
  <c r="L51" i="7"/>
  <c r="L52" i="7"/>
  <c r="L53" i="7"/>
  <c r="L54" i="7"/>
  <c r="L55" i="7"/>
  <c r="L50" i="7"/>
  <c r="K51" i="7"/>
  <c r="K52" i="7"/>
  <c r="K53" i="7"/>
  <c r="K54" i="7"/>
  <c r="K55" i="7"/>
  <c r="K50" i="7"/>
  <c r="K56" i="7" s="1"/>
  <c r="L43" i="7"/>
  <c r="L44" i="7"/>
  <c r="L45" i="7"/>
  <c r="L46" i="7"/>
  <c r="L47" i="7"/>
  <c r="L42" i="7"/>
  <c r="K43" i="7"/>
  <c r="K44" i="7"/>
  <c r="K45" i="7"/>
  <c r="K46" i="7"/>
  <c r="K47" i="7"/>
  <c r="K42" i="7"/>
  <c r="L35" i="7"/>
  <c r="L36" i="7"/>
  <c r="L37" i="7"/>
  <c r="L38" i="7"/>
  <c r="L39" i="7"/>
  <c r="K35" i="7"/>
  <c r="K36" i="7"/>
  <c r="K37" i="7"/>
  <c r="K38" i="7"/>
  <c r="K39" i="7"/>
  <c r="K34" i="7"/>
  <c r="L34" i="7"/>
  <c r="L27" i="7"/>
  <c r="L28" i="7"/>
  <c r="L29" i="7"/>
  <c r="L30" i="7"/>
  <c r="L31" i="7"/>
  <c r="K31" i="7"/>
  <c r="K27" i="7"/>
  <c r="K28" i="7"/>
  <c r="K29" i="7"/>
  <c r="K30" i="7"/>
  <c r="L26" i="7"/>
  <c r="K26" i="7"/>
  <c r="L19" i="7"/>
  <c r="L20" i="7"/>
  <c r="L21" i="7"/>
  <c r="L22" i="7"/>
  <c r="L23" i="7"/>
  <c r="K19" i="7"/>
  <c r="K20" i="7"/>
  <c r="K21" i="7"/>
  <c r="K22" i="7"/>
  <c r="K23" i="7"/>
  <c r="L18" i="7"/>
  <c r="K18" i="7"/>
  <c r="L11" i="7"/>
  <c r="L12" i="7"/>
  <c r="L13" i="7"/>
  <c r="L14" i="7"/>
  <c r="L15" i="7"/>
  <c r="K11" i="7"/>
  <c r="K12" i="7"/>
  <c r="K13" i="7"/>
  <c r="K14" i="7"/>
  <c r="K15" i="7"/>
  <c r="L10" i="7"/>
  <c r="K10" i="7"/>
  <c r="L3" i="7"/>
  <c r="L4" i="7"/>
  <c r="L5" i="7"/>
  <c r="L6" i="7"/>
  <c r="L7" i="7"/>
  <c r="K3" i="7"/>
  <c r="K4" i="7"/>
  <c r="K5" i="7"/>
  <c r="K6" i="7"/>
  <c r="K7" i="7"/>
  <c r="L2" i="7"/>
  <c r="K2" i="7"/>
  <c r="L57" i="7" l="1"/>
  <c r="F64" i="7"/>
  <c r="K24" i="7"/>
  <c r="G62" i="7"/>
  <c r="L24" i="7"/>
  <c r="K40" i="7"/>
  <c r="L41" i="7"/>
  <c r="L40" i="7"/>
  <c r="L49" i="7"/>
  <c r="K16" i="7"/>
  <c r="L32" i="7"/>
  <c r="K48" i="7"/>
  <c r="L16" i="7"/>
  <c r="L33" i="7"/>
  <c r="L9" i="7"/>
  <c r="L17" i="7"/>
  <c r="L25" i="7"/>
  <c r="K41" i="7"/>
  <c r="K49" i="7"/>
  <c r="K57" i="7"/>
  <c r="F61" i="7"/>
  <c r="F65" i="7"/>
  <c r="G63" i="7"/>
  <c r="L48" i="7"/>
  <c r="L56" i="7"/>
  <c r="F62" i="7"/>
  <c r="G60" i="7"/>
  <c r="G64" i="7"/>
  <c r="K8" i="7"/>
  <c r="K9" i="7"/>
  <c r="K17" i="7"/>
  <c r="K25" i="7"/>
  <c r="K33" i="7"/>
  <c r="F63" i="7"/>
  <c r="G61" i="7"/>
  <c r="G65" i="7"/>
  <c r="L8" i="7"/>
  <c r="F60" i="7"/>
  <c r="K32" i="7"/>
  <c r="D60" i="4" l="1"/>
  <c r="D59" i="4"/>
  <c r="E60" i="4"/>
  <c r="E61" i="4"/>
  <c r="D61" i="4"/>
  <c r="E62" i="4"/>
  <c r="L26" i="4"/>
  <c r="K26" i="4"/>
  <c r="L2" i="4"/>
  <c r="L3" i="4"/>
  <c r="L4" i="4"/>
  <c r="L5" i="4"/>
  <c r="L6" i="4"/>
  <c r="K2" i="4"/>
  <c r="K3" i="4"/>
  <c r="K4" i="4"/>
  <c r="K5" i="4"/>
  <c r="K6" i="4"/>
  <c r="D62" i="4"/>
  <c r="L45" i="4"/>
  <c r="K45" i="4"/>
  <c r="L44" i="4"/>
  <c r="K44" i="4"/>
  <c r="L43" i="4"/>
  <c r="K43" i="4"/>
  <c r="L42" i="4"/>
  <c r="K42" i="4"/>
  <c r="L41" i="4"/>
  <c r="K41" i="4"/>
  <c r="L40" i="4"/>
  <c r="K40" i="4"/>
  <c r="F62" i="4" s="1"/>
  <c r="L37" i="4"/>
  <c r="K37" i="4"/>
  <c r="L36" i="4"/>
  <c r="K36" i="4"/>
  <c r="L35" i="4"/>
  <c r="K35" i="4"/>
  <c r="L34" i="4"/>
  <c r="K34" i="4"/>
  <c r="L33" i="4"/>
  <c r="K33" i="4"/>
  <c r="L32" i="4"/>
  <c r="K32" i="4"/>
  <c r="L29" i="4"/>
  <c r="K29" i="4"/>
  <c r="L28" i="4"/>
  <c r="K28" i="4"/>
  <c r="L27" i="4"/>
  <c r="K27" i="4"/>
  <c r="L25" i="4"/>
  <c r="K25" i="4"/>
  <c r="L24" i="4"/>
  <c r="K24" i="4"/>
  <c r="L20" i="4"/>
  <c r="K20" i="4"/>
  <c r="L19" i="4"/>
  <c r="K19" i="4"/>
  <c r="L18" i="4"/>
  <c r="K18" i="4"/>
  <c r="L17" i="4"/>
  <c r="K17" i="4"/>
  <c r="L16" i="4"/>
  <c r="K16" i="4"/>
  <c r="L7" i="4"/>
  <c r="K7" i="4"/>
  <c r="L46" i="4" l="1"/>
  <c r="L22" i="4"/>
  <c r="F60" i="4"/>
  <c r="F59" i="4"/>
  <c r="L47" i="4"/>
  <c r="G60" i="4"/>
  <c r="F61" i="4"/>
  <c r="L39" i="4"/>
  <c r="G59" i="4"/>
  <c r="L30" i="4"/>
  <c r="K47" i="4"/>
  <c r="G62" i="4"/>
  <c r="G61" i="4"/>
  <c r="E59" i="4"/>
  <c r="K22" i="4"/>
  <c r="K30" i="4"/>
  <c r="K38" i="4"/>
  <c r="K46" i="4"/>
  <c r="K23" i="4"/>
  <c r="K31" i="4"/>
  <c r="L23" i="4"/>
  <c r="L31" i="4"/>
  <c r="K15" i="4"/>
  <c r="K14" i="4"/>
  <c r="K39" i="4"/>
  <c r="L15" i="4"/>
  <c r="L38" i="4"/>
  <c r="L14" i="4"/>
  <c r="E60" i="3"/>
  <c r="E61" i="3"/>
  <c r="E62" i="3"/>
  <c r="E63" i="3"/>
  <c r="E59" i="3"/>
  <c r="D60" i="3"/>
  <c r="D61" i="3"/>
  <c r="D62" i="3"/>
  <c r="D63" i="3"/>
  <c r="D59" i="3"/>
  <c r="L16" i="3"/>
  <c r="L3" i="3"/>
  <c r="L4" i="3"/>
  <c r="L6" i="3"/>
  <c r="L7" i="3"/>
  <c r="L10" i="3"/>
  <c r="L11" i="3"/>
  <c r="L12" i="3"/>
  <c r="L13" i="3"/>
  <c r="L17" i="3"/>
  <c r="L18" i="3"/>
  <c r="L19" i="3"/>
  <c r="L20" i="3"/>
  <c r="L21" i="3"/>
  <c r="L24" i="3"/>
  <c r="L25" i="3"/>
  <c r="L27" i="3"/>
  <c r="L28" i="3"/>
  <c r="L29" i="3"/>
  <c r="L32" i="3"/>
  <c r="L33" i="3"/>
  <c r="L34" i="3"/>
  <c r="L35" i="3"/>
  <c r="L36" i="3"/>
  <c r="L37" i="3"/>
  <c r="L40" i="3"/>
  <c r="L41" i="3"/>
  <c r="L42" i="3"/>
  <c r="L43" i="3"/>
  <c r="L44" i="3"/>
  <c r="L45" i="3"/>
  <c r="L49" i="3"/>
  <c r="L50" i="3"/>
  <c r="L51" i="3"/>
  <c r="L52" i="3"/>
  <c r="L53" i="3"/>
  <c r="K3" i="3"/>
  <c r="K4" i="3"/>
  <c r="K6" i="3"/>
  <c r="K7" i="3"/>
  <c r="K10" i="3"/>
  <c r="K11" i="3"/>
  <c r="K12" i="3"/>
  <c r="K13" i="3"/>
  <c r="K16" i="3"/>
  <c r="K17" i="3"/>
  <c r="K18" i="3"/>
  <c r="K19" i="3"/>
  <c r="K20" i="3"/>
  <c r="K21" i="3"/>
  <c r="K24" i="3"/>
  <c r="K25" i="3"/>
  <c r="K27" i="3"/>
  <c r="K28" i="3"/>
  <c r="K29" i="3"/>
  <c r="K32" i="3"/>
  <c r="K33" i="3"/>
  <c r="K34" i="3"/>
  <c r="K35" i="3"/>
  <c r="K36" i="3"/>
  <c r="K37" i="3"/>
  <c r="K40" i="3"/>
  <c r="K41" i="3"/>
  <c r="K42" i="3"/>
  <c r="K43" i="3"/>
  <c r="K44" i="3"/>
  <c r="K45" i="3"/>
  <c r="K49" i="3"/>
  <c r="K50" i="3"/>
  <c r="K51" i="3"/>
  <c r="K52" i="3"/>
  <c r="K53" i="3"/>
  <c r="L31" i="3" l="1"/>
  <c r="K55" i="3"/>
  <c r="L38" i="3"/>
  <c r="K31" i="3"/>
  <c r="G62" i="3"/>
  <c r="L14" i="3"/>
  <c r="L22" i="3"/>
  <c r="K39" i="3"/>
  <c r="L54" i="3"/>
  <c r="L30" i="3"/>
  <c r="K47" i="3"/>
  <c r="F59" i="3"/>
  <c r="F60" i="3"/>
  <c r="L39" i="3"/>
  <c r="L15" i="3"/>
  <c r="L23" i="3"/>
  <c r="L47" i="3"/>
  <c r="L55" i="3"/>
  <c r="F62" i="3"/>
  <c r="G60" i="3"/>
  <c r="G63" i="3"/>
  <c r="K14" i="3"/>
  <c r="K22" i="3"/>
  <c r="K30" i="3"/>
  <c r="K38" i="3"/>
  <c r="K46" i="3"/>
  <c r="K54" i="3"/>
  <c r="F61" i="3"/>
  <c r="G59" i="3"/>
  <c r="K15" i="3"/>
  <c r="K23" i="3"/>
  <c r="G61" i="3"/>
  <c r="L46" i="3"/>
  <c r="F63" i="3"/>
  <c r="D40" i="2"/>
  <c r="E40" i="2"/>
  <c r="L30" i="2"/>
  <c r="L31" i="2"/>
  <c r="K30" i="2"/>
  <c r="K31" i="2"/>
  <c r="K32" i="2"/>
  <c r="L22" i="2"/>
  <c r="L23" i="2"/>
  <c r="L24" i="2"/>
  <c r="L25" i="2"/>
  <c r="K23" i="2"/>
  <c r="K24" i="2"/>
  <c r="K25" i="2"/>
  <c r="K26" i="2"/>
  <c r="L17" i="2"/>
  <c r="L18" i="2"/>
  <c r="L19" i="2"/>
  <c r="K17" i="2"/>
  <c r="K18" i="2"/>
  <c r="K19" i="2"/>
  <c r="L10" i="2"/>
  <c r="L11" i="2"/>
  <c r="L12" i="2"/>
  <c r="K10" i="2"/>
  <c r="K11" i="2"/>
  <c r="K12" i="2"/>
  <c r="K13" i="2"/>
  <c r="K14" i="2"/>
  <c r="K15" i="2"/>
  <c r="E42" i="2"/>
  <c r="E41" i="2"/>
  <c r="L33" i="2"/>
  <c r="K33" i="2"/>
  <c r="L32" i="2"/>
  <c r="L27" i="2"/>
  <c r="K27" i="2"/>
  <c r="L26" i="2"/>
  <c r="K22" i="2"/>
  <c r="L16" i="2"/>
  <c r="K16" i="2"/>
  <c r="L15" i="2"/>
  <c r="L14" i="2"/>
  <c r="L13" i="2"/>
  <c r="L7" i="2"/>
  <c r="K7" i="2"/>
  <c r="L6" i="2"/>
  <c r="K6" i="2"/>
  <c r="L5" i="2"/>
  <c r="K5" i="2"/>
  <c r="L4" i="2"/>
  <c r="K4" i="2"/>
  <c r="L3" i="2"/>
  <c r="K3" i="2"/>
  <c r="L2" i="2"/>
  <c r="K2" i="2"/>
  <c r="K28" i="2" l="1"/>
  <c r="F42" i="2"/>
  <c r="G42" i="2"/>
  <c r="L20" i="2"/>
  <c r="L28" i="2"/>
  <c r="L21" i="2"/>
  <c r="K29" i="2"/>
  <c r="K35" i="2"/>
  <c r="K21" i="2"/>
  <c r="G41" i="2"/>
  <c r="L34" i="2"/>
  <c r="L35" i="2"/>
  <c r="F40" i="2"/>
  <c r="L9" i="2"/>
  <c r="L29" i="2"/>
  <c r="G40" i="2"/>
  <c r="L8" i="2"/>
  <c r="K8" i="2"/>
  <c r="K20" i="2"/>
  <c r="K34" i="2"/>
  <c r="F41" i="2"/>
  <c r="K9" i="2"/>
  <c r="D42" i="2"/>
  <c r="D41" i="2"/>
  <c r="E41" i="1"/>
  <c r="E42" i="1"/>
  <c r="E43" i="1"/>
  <c r="E40" i="1"/>
  <c r="D41" i="1"/>
  <c r="D42" i="1"/>
  <c r="D43" i="1"/>
  <c r="D40" i="1"/>
  <c r="L32" i="1" l="1"/>
  <c r="L33" i="1"/>
  <c r="L34" i="1"/>
  <c r="L31" i="1"/>
  <c r="L36" i="1" s="1"/>
  <c r="K32" i="1"/>
  <c r="K33" i="1"/>
  <c r="K34" i="1"/>
  <c r="K31" i="1"/>
  <c r="K36" i="1" s="1"/>
  <c r="L26" i="1"/>
  <c r="L27" i="1"/>
  <c r="L28" i="1"/>
  <c r="L25" i="1"/>
  <c r="L30" i="1" s="1"/>
  <c r="K26" i="1"/>
  <c r="K27" i="1"/>
  <c r="K28" i="1"/>
  <c r="K25" i="1"/>
  <c r="K30" i="1" s="1"/>
  <c r="L20" i="1"/>
  <c r="L21" i="1"/>
  <c r="L22" i="1"/>
  <c r="L19" i="1"/>
  <c r="K20" i="1"/>
  <c r="K21" i="1"/>
  <c r="K22" i="1"/>
  <c r="K19" i="1"/>
  <c r="K24" i="1" s="1"/>
  <c r="L16" i="1"/>
  <c r="L13" i="1"/>
  <c r="L14" i="1"/>
  <c r="L15" i="1"/>
  <c r="L12" i="1"/>
  <c r="K13" i="1"/>
  <c r="K14" i="1"/>
  <c r="K15" i="1"/>
  <c r="K16" i="1"/>
  <c r="K12" i="1"/>
  <c r="L3" i="1"/>
  <c r="L4" i="1"/>
  <c r="L5" i="1"/>
  <c r="L6" i="1"/>
  <c r="L7" i="1"/>
  <c r="L8" i="1"/>
  <c r="L9" i="1"/>
  <c r="L2" i="1"/>
  <c r="K3" i="1"/>
  <c r="K4" i="1"/>
  <c r="K5" i="1"/>
  <c r="K6" i="1"/>
  <c r="K7" i="1"/>
  <c r="K8" i="1"/>
  <c r="K9" i="1"/>
  <c r="K2" i="1"/>
  <c r="K18" i="1" l="1"/>
  <c r="K29" i="1"/>
  <c r="K35" i="1"/>
  <c r="K11" i="1"/>
  <c r="F43" i="1"/>
  <c r="F40" i="1"/>
  <c r="F41" i="1"/>
  <c r="F42" i="1"/>
  <c r="L17" i="1"/>
  <c r="L29" i="1"/>
  <c r="L35" i="1"/>
  <c r="L11" i="1"/>
  <c r="G43" i="1"/>
  <c r="G42" i="1"/>
  <c r="G41" i="1"/>
  <c r="G40" i="1"/>
  <c r="L18" i="1"/>
  <c r="L24" i="1"/>
  <c r="L10" i="1"/>
  <c r="K17" i="1"/>
  <c r="K23" i="1"/>
  <c r="L23" i="1"/>
  <c r="K10" i="1"/>
</calcChain>
</file>

<file path=xl/sharedStrings.xml><?xml version="1.0" encoding="utf-8"?>
<sst xmlns="http://schemas.openxmlformats.org/spreadsheetml/2006/main" count="521" uniqueCount="281">
  <si>
    <t>mRFPwGBDeGFP2xrGBDctrl001</t>
  </si>
  <si>
    <t>mRFPwGBDeGFP2xrGBDctrl002</t>
  </si>
  <si>
    <t>mRFPwGBDeGFP2xrGBDctrl003</t>
  </si>
  <si>
    <t>mRFPwGBDeGFP2xrGBDctrl004</t>
  </si>
  <si>
    <t>mRFPwGBDeGFP2xrGBDctrl005</t>
  </si>
  <si>
    <t>mRFPwGBDeGFP2xrGBDctrl006</t>
  </si>
  <si>
    <t>mRFPwGBDeGFP2xrGBDctrl007</t>
  </si>
  <si>
    <t>mRFPwGBDeGFP2xrGBDctrl008</t>
  </si>
  <si>
    <t>mRFPwGBDeGFP2xrGBDFlagGDIWTProtein0.5x017</t>
  </si>
  <si>
    <t>mRFPwGBDeGFP2xrGBDFlagGDIWTProtein0.5x018</t>
  </si>
  <si>
    <t>mRFPwGBDeGFP2xrGBDFlagGDIWTProtein0.5x019</t>
  </si>
  <si>
    <t>mRFPwGBDeGFP2xrGBDFlagGDIWTProtein0.5x020</t>
  </si>
  <si>
    <t>mRFPwGBDeGFP2xrGBDFlagGDIWTProtein0.5x025</t>
  </si>
  <si>
    <t>mRFPwGBDeGFP2xrGBDFlagGDIWTProtein0.25x021</t>
  </si>
  <si>
    <t>mRFPwGBDeGFP2xrGBDFlagGDIWTProtein0.25x022</t>
  </si>
  <si>
    <t>mRFPwGBDeGFP2xrGBDFlagGDIWTProtein0.25x023</t>
  </si>
  <si>
    <t>mRFPwGBDeGFP2xrGBDFlagGDIWTProtein0.25x024</t>
  </si>
  <si>
    <t>mRFPwGBDeGFP2xrGBDFlagGDIWTProtein1x009</t>
  </si>
  <si>
    <t>mRFPwGBDeGFP2xrGBDFlagGDIWTProtein1x010</t>
  </si>
  <si>
    <t>mRFPwGBDeGFP2xrGBDFlagGDIWTProtein1x011</t>
  </si>
  <si>
    <t>mRFPwGBDeGFP2xrGBDFlagGDIWTProtein1x012</t>
  </si>
  <si>
    <t>mRFPwGBDeGFP2xrGBDFlagGDIWTProtein2x014</t>
  </si>
  <si>
    <t>mRFPwGBDeGFP2xrGBDFlagGDIWTProtein2x013</t>
  </si>
  <si>
    <t>mRFPwGBDeGFP2xrGBDFlagGDIWTProtein2x015</t>
  </si>
  <si>
    <t>mRFPwGBDeGFP2xrGBDFlagGDIWTProtein2x016</t>
  </si>
  <si>
    <t>Cdc42 R</t>
  </si>
  <si>
    <t>Cdc42 BG</t>
  </si>
  <si>
    <t>Cdc42 R-BG</t>
  </si>
  <si>
    <t>Rho R</t>
  </si>
  <si>
    <t>Rho BG</t>
  </si>
  <si>
    <t>Rho R-BG</t>
  </si>
  <si>
    <t>Summary:</t>
  </si>
  <si>
    <t>Cdc42</t>
  </si>
  <si>
    <t>Rho</t>
  </si>
  <si>
    <t>Ctrl</t>
  </si>
  <si>
    <t>T-test</t>
  </si>
  <si>
    <t>% Change</t>
  </si>
  <si>
    <t>176uM protein, 40nL injections, 1x=7.04pmol protein injected, 0.25x=1.76pmol=1760fmol</t>
  </si>
  <si>
    <t>Total GDI in oocyte 1195.54fmol, so with 0.25x injection with 2.5 fold change the amount of GDI over endogenous protein</t>
  </si>
  <si>
    <t>mRFPwGBDeGFP2xrGBDctrl019</t>
  </si>
  <si>
    <t>mRFPwGBDeGFP2xrGBDctrl020</t>
  </si>
  <si>
    <t>mRFPwGBDeGFP2xrGBDctrl021</t>
  </si>
  <si>
    <t>mRFPwGBDeGFP2xrGBDctrl022</t>
  </si>
  <si>
    <t>mRFPwGBDeGFP2xrGBDFlagGDIWTProtein0.5x003</t>
  </si>
  <si>
    <t>mRFPwGBDeGFP2xrGBDFlagGDIWTProtein0.5x004</t>
  </si>
  <si>
    <t>mRFPwGBDeGFP2xrGBDFlagGDIWTProtein0.5x005</t>
  </si>
  <si>
    <t>mRFPwGBDeGFP2xrGBDFlagGDIWTProtein0.5x006</t>
  </si>
  <si>
    <t>mRFPwGBDeGFP2xrGBDFlagGDIWTProtein0.5x013</t>
  </si>
  <si>
    <t>mRFPwGBDeGFP2xrGBDFlagGDIWTProtein0.5x014</t>
  </si>
  <si>
    <t>mRFPwGBDeGFP2xrGBDFlagGDIWTProtein0.5x015</t>
  </si>
  <si>
    <t>mRFPwGBDeGFP2xrGBDFlagGDIWTProtein0.5x016</t>
  </si>
  <si>
    <t>mRFPwGBDeGFP2xrGBDFlagGDIWTProtein0.25007</t>
  </si>
  <si>
    <t>mRFPwGBDeGFP2xrGBDFlagGDIWTProtein0.25008</t>
  </si>
  <si>
    <t>mRFPwGBDeGFP2xrGBDFlagGDIWTProtein0.25023</t>
  </si>
  <si>
    <t>mRFPwGBDeGFP2xrGBDFlagGDIWTProtein0.25024</t>
  </si>
  <si>
    <t>mRFPwGBDeGFP2xrGBDFlagGDIWTProtein0.25025</t>
  </si>
  <si>
    <t>mRFPwGBDeGFP2xrGBDFlagGDIWTProtein0.25026</t>
  </si>
  <si>
    <t>mRFPwGBDeGFP2xrGBDFlagGDIWTProtein0.125009</t>
  </si>
  <si>
    <t>mRFPwGBDeGFP2xrGBDFlagGDIWTProtein0.125010</t>
  </si>
  <si>
    <t>mRFPwGBDeGFP2xrGBDFlagGDIWTProtein0.125011</t>
  </si>
  <si>
    <t>mRFPwGBDeGFP2xrGBDFlagGDIWTProtein0.125012</t>
  </si>
  <si>
    <t>mRFPwGBDeGFP2xrGBDctrl039</t>
  </si>
  <si>
    <t>mRFPwGBDeGFP2xrGBDctrl040</t>
  </si>
  <si>
    <t>mRFPwGBDeGFP2xrGBDctrl041</t>
  </si>
  <si>
    <t>mRFPwGBDeGFP2xrGBDctrl042</t>
  </si>
  <si>
    <t>mRFPwGBDeGFP2xrGBDProteinFlagGDIa20.75009</t>
  </si>
  <si>
    <t>mRFPwGBDeGFP2xrGBDProteinFlagGDIa20.75010</t>
  </si>
  <si>
    <t>mRFPwGBDeGFP2xrGBDProteinFlagGDIa20.75011</t>
  </si>
  <si>
    <t>mRFPwGBDeGFP2xrGBDProteinFlagGDIa20.75012</t>
  </si>
  <si>
    <t>mRFPwGBDeGFP2xrGBDProteinFlagGDIa20.75037</t>
  </si>
  <si>
    <t>mRFPwGBDeGFP2xrGBDProteinFlagGDIa20.75038</t>
  </si>
  <si>
    <t>mRFPwGBDeGFP2xrGBDProteinFlagGDIa20.5013</t>
  </si>
  <si>
    <t>mRFPwGBDeGFP2xrGBDProteinFlagGDIa20.5014</t>
  </si>
  <si>
    <t>mRFPwGBDeGFP2xrGBDProteinFlagGDIa20.5015</t>
  </si>
  <si>
    <t>mRFPwGBDeGFP2xrGBDProteinFlagGDIa20.5016</t>
  </si>
  <si>
    <t>mRFPwGBDeGFP2xrGBDProteinFlagGDIa20.5017</t>
  </si>
  <si>
    <t>mRFPwGBDeGFP2xrGBDProteinFlagGDIa20.5018</t>
  </si>
  <si>
    <t>mRFPwGBDeGFP2xrGBDProteinFlagGDIa20.25019</t>
  </si>
  <si>
    <t>mRFPwGBDeGFP2xrGBDProteinFlagGDIa20.25020</t>
  </si>
  <si>
    <t>mRFPwGBDeGFP2xrGBDProteinFlagGDIa20.25021</t>
  </si>
  <si>
    <t>mRFPwGBDeGFP2xrGBDProteinFlagGDIa20.25022</t>
  </si>
  <si>
    <t>mRFPwGBDeGFP2xrGBDProteinFlagGDIa20.25023</t>
  </si>
  <si>
    <t>mRFPwGBDeGFP2xrGBDProteinFlagGDIa20.25024</t>
  </si>
  <si>
    <t>mRFPwGBDeGFP2xrGBDProteinFlagGDIa20.125025</t>
  </si>
  <si>
    <t>mRFPwGBDeGFP2xrGBDProteinFlagGDIa20.125026</t>
  </si>
  <si>
    <t>mRFPwGBDeGFP2xrGBDProteinFlagGDIa20.125027</t>
  </si>
  <si>
    <t>mRFPwGBDeGFP2xrGBDProteinFlagGDIa20.125028</t>
  </si>
  <si>
    <t>mRFPwGBDeGFP2xrGBDProteinFlagGDIa20.125029</t>
  </si>
  <si>
    <t>mRFPwGBDeGFP2xrGBDProteinFlagGDIa20.125030</t>
  </si>
  <si>
    <t>mRFPwGBDeGFP2xrGBDProteinFlagGDIa20.0675031</t>
  </si>
  <si>
    <t>mRFPwGBDeGFP2xrGBDProteinFlagGDIa20.0675032</t>
  </si>
  <si>
    <t>mRFPwGBDeGFP2xrGBDProteinFlagGDIa20.0675033</t>
  </si>
  <si>
    <t>mRFPwGBDeGFP2xrGBDProteinFlagGDIa20.0675034</t>
  </si>
  <si>
    <t>mRFPwGBDeGFP2xrGBDProteinFlagGDIa20.0675035</t>
  </si>
  <si>
    <t>mRFPwGBDeGFP2xrGBDProteinFlagGDIa20.0675036</t>
  </si>
  <si>
    <t>Crap coming out of wound</t>
  </si>
  <si>
    <t>mRFPwGBDeGFP2xrGBDctrl028</t>
  </si>
  <si>
    <t>mRFPwGBDeGFP2xrGBDctrl029</t>
  </si>
  <si>
    <t>mRFPwGBDeGFP2xrGBDProteinFlagGDIa20.5005</t>
  </si>
  <si>
    <t>mRFPwGBDeGFP2xrGBDProteinFlagGDIa20.5006</t>
  </si>
  <si>
    <t>mRFPwGBDeGFP2xrGBDProteinFlagGDIa20.525</t>
  </si>
  <si>
    <t>mRFPwGBDeGFP2xrGBDProteinFlagGDIa20.526</t>
  </si>
  <si>
    <t>mRFPwGBDeGFP2xrGBDProteinFlagGDIa20.527</t>
  </si>
  <si>
    <t>mRFPwGBDeGFP2xrGBDProteinFlagGDIa20.25007</t>
  </si>
  <si>
    <t>mRFPwGBDeGFP2xrGBDProteinFlagGDIa20.25008</t>
  </si>
  <si>
    <t>mRFPwGBDeGFP2xrGBDProteinFlagGDIa20.125009</t>
  </si>
  <si>
    <t>mRFPwGBDeGFP2xrGBDProteinFlagGDIa20.125010</t>
  </si>
  <si>
    <t>mRFPwGBDeGFP2xrGBDProteinFlagGDIa20.25017</t>
  </si>
  <si>
    <t>mRFPwGBDeGFP2xrGBDProteinFlagGDIa20.25018</t>
  </si>
  <si>
    <t>mRFPwGBDeGFP2xrGBDProteinFlagGDIa20.0675011</t>
  </si>
  <si>
    <t>mRFPwGBDeGFP2xrGBDProteinFlagGDIa20.0675012</t>
  </si>
  <si>
    <t>mRFPwGBDeGFP2xrGBDProteinFlagGDIa20.0675013</t>
  </si>
  <si>
    <t>mRFPwGBDeGFP2xrGBDProteinFlagGDIa20.0675014</t>
  </si>
  <si>
    <t>mRFPwGBDeGFP2xrGBDProteinFlagGDIa20.0675015</t>
  </si>
  <si>
    <t>mRFPwGBDeGFP2xrGBDProteinFlagGDIa20.0675016</t>
  </si>
  <si>
    <t>01.26.17</t>
  </si>
  <si>
    <t>02.09.17</t>
  </si>
  <si>
    <t>02.12.17</t>
  </si>
  <si>
    <t>mRFPwGBDeGFP2xrGBDctrl043</t>
  </si>
  <si>
    <t>mRFPwGBDeGFP2xrGBDProteinFlagGDIa20.5007</t>
  </si>
  <si>
    <t>mRFPwGBDeGFP2xrGBDProteinFlagGDIa20.5008</t>
  </si>
  <si>
    <t>mRFPwGBDeGFP2xrGBDProteinFlagGDIa20.5020</t>
  </si>
  <si>
    <t>mRFPwGBDeGFP2xrGBDProteinFlagGDIa20.5021</t>
  </si>
  <si>
    <t>mRFPwGBDeGFP2xrGBDProteinFlagGDIa20.5032</t>
  </si>
  <si>
    <t>mRFPwGBDeGFP2xrGBDProteinFlagGDIa20.5033</t>
  </si>
  <si>
    <t>mRFPwGBDeGFP2xrGBDProteinFlagGDIa20.25009</t>
  </si>
  <si>
    <t>mRFPwGBDeGFP2xrGBDProteinFlagGDIa20.25010</t>
  </si>
  <si>
    <t>mRFPwGBDeGFP2xrGBDProteinFlagGDIa20.25034</t>
  </si>
  <si>
    <t>mRFPwGBDeGFP2xrGBDProteinFlagGDIa20.25035</t>
  </si>
  <si>
    <t>mRFPwGBDeGFP2xrGBDProteinFlagGDIa20.125011</t>
  </si>
  <si>
    <t>mRFPwGBDeGFP2xrGBDProteinFlagGDIa20.125012</t>
  </si>
  <si>
    <t>mRFPwGBDeGFP2xrGBDProteinFlagGDIa20.0675037</t>
  </si>
  <si>
    <t>mRFPwGBDeGFP2xrGBDProteinFlagGDIa20.0675038</t>
  </si>
  <si>
    <t>mRFPwGBDeGFP2xrGBDProteinFlagGDIa20.0675039</t>
  </si>
  <si>
    <t>mRFPwGBDeGFP2xrGBDProteinFlagGDIa21x005</t>
  </si>
  <si>
    <t>mRFPwGBDeGFP2xrGBDProteinFlagGDIa21x006</t>
  </si>
  <si>
    <t>mRFPwGBDeGFP2xrGBDProteinFlagGDIa21x023</t>
  </si>
  <si>
    <t>mRFPwGBDeGFP2xrGBDProteinFlagGDIa21x022</t>
  </si>
  <si>
    <t>mRFPwGBDeGFP2xrGBDProteinFlagGDIa21x030</t>
  </si>
  <si>
    <t>mRFPwGBDeGFP2xrGBDProteinFlagGDIa22x003</t>
  </si>
  <si>
    <t>mRFPwGBDeGFP2xrGBDProteinFlagGDIa22x004</t>
  </si>
  <si>
    <t>mRFPwGBDeGFP2xrGBDProteinFlagGDIa22x024</t>
  </si>
  <si>
    <t>mRFPwGBDeGFP2xrGBDProteinFlagGDIa22x025</t>
  </si>
  <si>
    <t>mRFPwGBDeGFP2xrGBDProteinFlagGDIa22x028</t>
  </si>
  <si>
    <t>mRFPwGBDeGFP2xrGBDProteinFlagGDIa22x029</t>
  </si>
  <si>
    <t>mRFPwGBDeGFP2xrGBDProteinFlagGDIa21x031</t>
  </si>
  <si>
    <t>mRFPwGBDeGFP2xrGBDProteinFlagGDIa20.125016</t>
  </si>
  <si>
    <t>mRFPwGBDeGFP2xrGBDProteinFlagGDIa20.125017</t>
  </si>
  <si>
    <t>02.16.17</t>
  </si>
  <si>
    <t>Standard Curve of Peter's RhoGDI protein</t>
  </si>
  <si>
    <t>mRFPwGBDeGFP2xrGBD001</t>
  </si>
  <si>
    <t>mRFPwGBDeGFP2xrGBD002</t>
  </si>
  <si>
    <t>mRFPwGBDeGFP2xrGBD003</t>
  </si>
  <si>
    <t>mRFPwGBDeGFP2xrGBD004</t>
  </si>
  <si>
    <t>mRFPwGBDeGFP2xrGBD005</t>
  </si>
  <si>
    <t>mRFPwGBDeGFP2xrGBD006</t>
  </si>
  <si>
    <t>mRFPwGBDeGFP2xrGBDPeter'sRhoGDI0.5028</t>
  </si>
  <si>
    <t>mRFPwGBDeGFP2xrGBDPeter'sRhoGDI0.5029</t>
  </si>
  <si>
    <t>mRFPwGBDeGFP2xrGBDPeter'sRhoGDI0.25017</t>
  </si>
  <si>
    <t>mRFPwGBDeGFP2xrGBDPeter'sRhoGDI0.25018</t>
  </si>
  <si>
    <t>mRFPwGBDeGFP2xrGBDPeter'sRhoGDI0.25019</t>
  </si>
  <si>
    <t>mRFPwGBDeGFP2xrGBDPeter'sRhoGDI0.25020</t>
  </si>
  <si>
    <t>mRFPwGBDeGFP2xrGBDPeter'sRhoGDI0.25021</t>
  </si>
  <si>
    <t>mRFPwGBDeGFP2xrGBDPeter'sRhoGDI0.25022</t>
  </si>
  <si>
    <t>mRFPwGBDeGFP2xrGBDPeter'sRhoGDI0.25023</t>
  </si>
  <si>
    <t>mRFPwGBDeGFP2xrGBDPeter'sRhoGDI0.125023</t>
  </si>
  <si>
    <t>mRFPwGBDeGFP2xrGBDPeter'sRhoGDI0.125013</t>
  </si>
  <si>
    <t>mRFPwGBDeGFP2xrGBDPeter'sRhoGDI0.125014</t>
  </si>
  <si>
    <t>mRFPwGBDeGFP2xrGBDPeter'sRhoGDI0.125015</t>
  </si>
  <si>
    <t>mRFPwGBDeGFP2xrGBDPeter'sRhoGDI0.125016</t>
  </si>
  <si>
    <t>mRFPwGBDeGFP2xrGBDPeter'sRhoGDI0.125024</t>
  </si>
  <si>
    <t>mRFPwGBDeGFP2xrGBDPeter'sRhoGDI0.125025</t>
  </si>
  <si>
    <t>mRFPwGBDeGFP2xrGBDPeter'sRhoGDI0.125026</t>
  </si>
  <si>
    <t>mRFPwGBDeGFP2xrGBDPeter'sRhoGDI0.125027</t>
  </si>
  <si>
    <t>mRFPwGBDeGFP2xrGBDPeter'sRhoGDI0.0625007</t>
  </si>
  <si>
    <t>mRFPwGBDeGFP2xrGBDPeter'sRhoGDI0.0625008</t>
  </si>
  <si>
    <t>mRFPwGBDeGFP2xrGBDPeter'sRhoGDI0.0625009</t>
  </si>
  <si>
    <t>mRFPwGBDeGFP2xrGBDPeter'sRhoGDI0.0625010</t>
  </si>
  <si>
    <t>mRFPwGBDeGFP2xrGBDPeter'sRhoGDI0.0625011</t>
  </si>
  <si>
    <t>mRFPwGBDeGFP2xrGBDPeter'sRhoGDI0.0625012</t>
  </si>
  <si>
    <t>ctrl</t>
  </si>
  <si>
    <t>% C Chg</t>
  </si>
  <si>
    <t>% R Chg</t>
  </si>
  <si>
    <t>C T-test</t>
  </si>
  <si>
    <t>R T-test</t>
  </si>
  <si>
    <t>mRFPwGBDeGFP2xrGBD011</t>
  </si>
  <si>
    <t>mRFPwGBDeGFP2xrGBD012</t>
  </si>
  <si>
    <t>mRFPwGBDeGFP2xrGBDPeter'sproteinRhoGDIa0.03019</t>
  </si>
  <si>
    <t>mRFPwGBDeGFP2xrGBDPeter'sproteinRhoGDIa0.03020</t>
  </si>
  <si>
    <t>mRFPwGBDeGFP2xrGBDPeter'sproteinRhoGDIa0.03021</t>
  </si>
  <si>
    <t>mRFPwGBDeGFP2xrGBDPeter'sproteinRhoGDIa0.03022</t>
  </si>
  <si>
    <t>mRFPwGBDeGFP2xrGBDPeter'sproteinRhoGDIa0.03023</t>
  </si>
  <si>
    <t>mRFPwGBDeGFP2xrGBDPeter'sproteinRhoGDIa0.03024</t>
  </si>
  <si>
    <t>mRFPwGBDeGFP2xrGBDPeter'sproteinRhoGDIa0.06025</t>
  </si>
  <si>
    <t>mRFPwGBDeGFP2xrGBDPeter'sproteinRhoGDIa0.06026</t>
  </si>
  <si>
    <t>mRFPwGBDeGFP2xrGBDPeter'sproteinRhoGDIa0.06027</t>
  </si>
  <si>
    <t>mRFPwGBDeGFP2xrGBDPeter'sproteinRhoGDIa0.06028</t>
  </si>
  <si>
    <t>mRFPwGBDeGFP2xrGBDPeter'sproteinRhoGDIa0.06029</t>
  </si>
  <si>
    <t>mRFPwGBDeGFP2xrGBDPeter'sproteinRhoGDIa0.06030</t>
  </si>
  <si>
    <t>mRFPwGBDeGFP2xrGBDPeter'sproteinRhoGDIa0.015013</t>
  </si>
  <si>
    <t>mRFPwGBDeGFP2xrGBDPeter'sproteinRhoGDIa0.015014</t>
  </si>
  <si>
    <t>mRFPwGBDeGFP2xrGBDPeter'sproteinRhoGDIa0.015015</t>
  </si>
  <si>
    <t>mRFPwGBDeGFP2xrGBDPeter'sproteinRhoGDIa0.015016</t>
  </si>
  <si>
    <t>mRFPwGBDeGFP2xrGBDPeter'sproteinRhoGDIa0.015017</t>
  </si>
  <si>
    <t>mRFPwGBDeGFP2xrGBDPeter'sproteinRhoGDIa0.015018</t>
  </si>
  <si>
    <t>mRFPwGBDeGFP2xrGBDPeter'sproteinRhoGDIa0.0125033</t>
  </si>
  <si>
    <t>mRFPwGBDeGFP2xrGBDPeter'sproteinRhoGDIa0.0125034</t>
  </si>
  <si>
    <t>mRFPwGBDeGFP2xrGBDPeter'sproteinRhoGDIa0.0125035</t>
  </si>
  <si>
    <t>mRFPwGBDeGFP2xrGBDPeter'sproteinRhoGDIa0.0125036</t>
  </si>
  <si>
    <t>mRFPwGBDeGFP2xrGBDPeter'sproteinRhoGDIa0.0125037</t>
  </si>
  <si>
    <t>mRFPwGBDeGFP2xrGBDPeter'sproteinRhoGDIa0.25031</t>
  </si>
  <si>
    <t>mRFPwGBDeGFP2xrGBDPeter'sproteinRhoGDIa0.25032</t>
  </si>
  <si>
    <t>mRFPwGBDeGFP2xrGBDPeter'sproteinRhoGDIa0.25007</t>
  </si>
  <si>
    <t>mRFPwGBDeGFP2xrGBDPeter'sproteinRhoGDIa0.25008</t>
  </si>
  <si>
    <t>mRFPwGBDeGFP2xrGBDPeter'sproteinRhoGDIa0.25009</t>
  </si>
  <si>
    <t>mRFPwGBDeGFP2xrGBDPeter'sproteinRhoGDIa0.25010</t>
  </si>
  <si>
    <t>% Ch C</t>
  </si>
  <si>
    <t>% Ch R</t>
  </si>
  <si>
    <t>T-test C</t>
  </si>
  <si>
    <t>T-test R</t>
  </si>
  <si>
    <t>mRFPwGBDeGFP2xrGBDPeter'sproteinRhoGDIa0.03027</t>
  </si>
  <si>
    <t>mRFPwGBDeGFP2xrGBDPeter'sproteinRhoGDIa0.03028</t>
  </si>
  <si>
    <t>mRFPwGBDeGFP2xrGBDPeter'sproteinRhoGDIa0.03029</t>
  </si>
  <si>
    <t>mRFPwGBDeGFP2xrGBDPeter'sproteinRhoGDIa0.03030</t>
  </si>
  <si>
    <t>mRFPwGBDeGFP2xrGBDPeter'sproteinRhoGDIa0.03031</t>
  </si>
  <si>
    <t>mRFPwGBDeGFP2xrGBDPeter'sproteinRhoGDIa0.03032</t>
  </si>
  <si>
    <t>mRFPwGBDeGFP2xrGBDPeter'sproteinRhoGDIa0.06022</t>
  </si>
  <si>
    <t>mRFPwGBDeGFP2xrGBDPeter'sproteinRhoGDIa0.06023</t>
  </si>
  <si>
    <t>mRFPwGBDeGFP2xrGBDPeter'sproteinRhoGDIa0.06024</t>
  </si>
  <si>
    <t>mRFPwGBDeGFP2xrGBDPeter'sproteinRhoGDIa0.06033</t>
  </si>
  <si>
    <t>mRFPwGBDeGFP2xrGBDPeter'sproteinRhoGDIa0.06034</t>
  </si>
  <si>
    <t>mRFPwGBDeGFP2xrGBDPeter'sproteinRhoGDIa0.015007</t>
  </si>
  <si>
    <t>mRFPwGBDeGFP2xrGBDPeter'sproteinRhoGDIa0.015008</t>
  </si>
  <si>
    <t>mRFPwGBDeGFP2xrGBDPeter'sproteinRhoGDIa0.015009</t>
  </si>
  <si>
    <t>mRFPwGBDeGFP2xrGBDPeter'sproteinRhoGDIa0.015010</t>
  </si>
  <si>
    <t>mRFPwGBDeGFP2xrGBDPeter'sproteinRhoGDIa0.015011</t>
  </si>
  <si>
    <t>mRFPwGBDeGFP2xrGBDPeter'sproteinRhoGDIa0.015012</t>
  </si>
  <si>
    <t>mRFPwGBDeGFP2xrGBDPeter'sproteinRhoGDIa0.25013</t>
  </si>
  <si>
    <t>mRFPwGBDeGFP2xrGBDPeter'sproteinRhoGDIa0.25014</t>
  </si>
  <si>
    <t>mRFPwGBDeGFP2xrGBDPeter'sproteinRhoGDIa0.25015</t>
  </si>
  <si>
    <t>mRFPwGBDeGFP2xrGBDPeter'sproteinRhoGDIa0.25016</t>
  </si>
  <si>
    <t>mRFPwGBDeGFP2xrGBDPeter'sproteinRhoGDIa0.25017</t>
  </si>
  <si>
    <t>mRFPwGBDeGFP2xrGBDPeter'sproteinRhoGDIa0.25018</t>
  </si>
  <si>
    <t>mRFPwGBDeGFP2xrGBDPeter'sproteinRhoGDIa0.0125019</t>
  </si>
  <si>
    <t>mRFPwGBDeGFP2xrGBDPeter'sproteinRhoGDIa0.0125020</t>
  </si>
  <si>
    <t>mRFPwGBDeGFP2xrGBDPeter'sproteinRhoGDIa0.0125021</t>
  </si>
  <si>
    <t>06.08.17</t>
  </si>
  <si>
    <t>06.15.17</t>
  </si>
  <si>
    <t>06.22.17</t>
  </si>
  <si>
    <t>mRFPwGBDeGFP2xrGBDPeter'sproteinRhoGDIa0.03013</t>
  </si>
  <si>
    <t>mRFPwGBDeGFP2xrGBDPeter'sproteinRhoGDIa0.03014</t>
  </si>
  <si>
    <t>mRFPwGBDeGFP2xrGBDPeter'sproteinRhoGDIa0.03015</t>
  </si>
  <si>
    <t>mRFPwGBDeGFP2xrGBDPeter'sproteinRhoGDIa0.03016</t>
  </si>
  <si>
    <t>mRFPwGBDeGFP2xrGBDPeter'sproteinRhoGDIa0.03017</t>
  </si>
  <si>
    <t>mRFPwGBDeGFP2xrGBDPeter'sproteinRhoGDIa0.03018</t>
  </si>
  <si>
    <t>mRFPwGBDeGFP2xrGBDPeter'sproteinRhoGDIa0.06019</t>
  </si>
  <si>
    <t>mRFPwGBDeGFP2xrGBDPeter'sproteinRhoGDIa0.06020</t>
  </si>
  <si>
    <t>mRFPwGBDeGFP2xrGBDPeter'sproteinRhoGDIa0.06021</t>
  </si>
  <si>
    <t>mRFPwGBDeGFP2xrGBDPeter'sproteinRhoGDIa0.25033</t>
  </si>
  <si>
    <t>mRFPwGBDeGFP2xrGBDPeter'sproteinRhoGDIa0.25034</t>
  </si>
  <si>
    <t>mRFPwGBDeGFP2xrGBDPeter'sproteinRhoGDIa0.25035</t>
  </si>
  <si>
    <t>mRFPwGBDeGFP2xrGBDPeter'sproteinRhoGDIa0.25036</t>
  </si>
  <si>
    <t>mRFPwGBDeGFP2xrGBDPeter'sproteinRhoGDIa0.0125025</t>
  </si>
  <si>
    <t>mRFPwGBDeGFP2xrGBDPeter'sproteinRhoGDIa0.0125026</t>
  </si>
  <si>
    <t>mRFPwGBDeGFP2xrGBDPeter'sproteinRhoGDIa0.0125027</t>
  </si>
  <si>
    <t>mRFPwGBDeGFP2xrGBDPeter'sproteinRhoGDIa0.0125028</t>
  </si>
  <si>
    <t>mRFPwGBDeGFP2xrGBDPeter'sproteinRhoGDIa0.0125029</t>
  </si>
  <si>
    <t>mRFPwGBDeGFP2xrGBDPeter'sproteinRhoGDIa0.0125030</t>
  </si>
  <si>
    <t>06.26.17</t>
  </si>
  <si>
    <t>mRFPwGBDeGFP2xrGBDPeter'sproteinRhoGDIa0.125025</t>
  </si>
  <si>
    <t>mRFPwGBDeGFP2xrGBDPeter'sproteinRhoGDIa0.125026</t>
  </si>
  <si>
    <t>mRFPwGBDeGFP2xrGBDPeter'sproteinRhoGDIa0.125027</t>
  </si>
  <si>
    <t>mRFPwGBDeGFP2xrGBDPeter'sproteinRhoGDIa0.125028</t>
  </si>
  <si>
    <t>mRFPwGBDeGFP2xrGBDPeter'sproteinRhoGDIa0.125029</t>
  </si>
  <si>
    <t>mRFPwGBDeGFP2xrGBDPeter'sproteinRhoGDIa0.125030</t>
  </si>
  <si>
    <t>06.29.17</t>
  </si>
  <si>
    <t>AVERAGE</t>
  </si>
  <si>
    <t>Xenopus</t>
  </si>
  <si>
    <t>Bovine</t>
  </si>
  <si>
    <t>label</t>
  </si>
  <si>
    <t>%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</si>
</sst>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2" borderId="0" xfId="0" applyFont="1" applyFill="1"/>
    <xf numFmtId="0" fontId="0" fillId="0" borderId="0" xfId="0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Adriana's WT RhoGDI</a:t>
            </a:r>
            <a:r>
              <a:rPr lang="en-US" baseline="0"/>
              <a:t> Cdc42 and Rho Activity (Avg)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Rho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Summary!$Z$4:$Z$10</c:f>
              <c:numCache>
                <c:formatCode>General</c:formatCode>
                <c:ptCount val="7"/>
                <c:pt idx="0">
                  <c:v>505.6</c:v>
                </c:pt>
                <c:pt idx="1">
                  <c:v>252.8</c:v>
                </c:pt>
                <c:pt idx="2">
                  <c:v>189.6</c:v>
                </c:pt>
                <c:pt idx="3">
                  <c:v>126.4</c:v>
                </c:pt>
                <c:pt idx="4">
                  <c:v>63.2</c:v>
                </c:pt>
                <c:pt idx="5">
                  <c:v>31.6</c:v>
                </c:pt>
                <c:pt idx="6">
                  <c:v>15.8</c:v>
                </c:pt>
              </c:numCache>
            </c:numRef>
          </c:xVal>
          <c:yVal>
            <c:numRef>
              <c:f>Summary!$AE$4:$AE$10</c:f>
              <c:numCache>
                <c:formatCode>General</c:formatCode>
                <c:ptCount val="7"/>
                <c:pt idx="0">
                  <c:v>92.335417259152223</c:v>
                </c:pt>
                <c:pt idx="1">
                  <c:v>80.738745180210856</c:v>
                </c:pt>
                <c:pt idx="2">
                  <c:v>75.913343266124343</c:v>
                </c:pt>
                <c:pt idx="3">
                  <c:v>45.189973462285423</c:v>
                </c:pt>
                <c:pt idx="4">
                  <c:v>17.839571296378345</c:v>
                </c:pt>
                <c:pt idx="5">
                  <c:v>6.7295406479212829</c:v>
                </c:pt>
                <c:pt idx="6">
                  <c:v>-0.96534630608378491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29-416D-942C-846C44529808}"/>
            </c:ext>
          </c:extLst>
        </c:ser>
        <c:ser>
          <c:idx val="1"/>
          <c:order val="1"/>
          <c:tx>
            <c:v>Cdc42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Summary!$J$4:$J$10</c:f>
              <c:numCache>
                <c:formatCode>General</c:formatCode>
                <c:ptCount val="7"/>
                <c:pt idx="0">
                  <c:v>505.6</c:v>
                </c:pt>
                <c:pt idx="1">
                  <c:v>252.8</c:v>
                </c:pt>
                <c:pt idx="2">
                  <c:v>189.6</c:v>
                </c:pt>
                <c:pt idx="3">
                  <c:v>126.4</c:v>
                </c:pt>
                <c:pt idx="4">
                  <c:v>63.2</c:v>
                </c:pt>
                <c:pt idx="5">
                  <c:v>31.6</c:v>
                </c:pt>
                <c:pt idx="6">
                  <c:v>15.8</c:v>
                </c:pt>
              </c:numCache>
            </c:numRef>
          </c:xVal>
          <c:yVal>
            <c:numRef>
              <c:f>Summary!$O$4:$O$10</c:f>
              <c:numCache>
                <c:formatCode>General</c:formatCode>
                <c:ptCount val="7"/>
                <c:pt idx="0">
                  <c:v>90.227432419059909</c:v>
                </c:pt>
                <c:pt idx="1">
                  <c:v>84.531936225683154</c:v>
                </c:pt>
                <c:pt idx="2">
                  <c:v>87.348575645047561</c:v>
                </c:pt>
                <c:pt idx="3">
                  <c:v>69.244409207598267</c:v>
                </c:pt>
                <c:pt idx="4">
                  <c:v>58.692782349205082</c:v>
                </c:pt>
                <c:pt idx="5">
                  <c:v>18.745440613882085</c:v>
                </c:pt>
                <c:pt idx="6">
                  <c:v>16.692154958086697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29-416D-942C-846C4452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616992"/>
        <c:axId val="360610104"/>
      </c:scatterChart>
      <c:valAx>
        <c:axId val="36061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[RhoGDI] injected</a:t>
                </a:r>
                <a:r>
                  <a:rPr lang="en-US" baseline="0"/>
                  <a:t> (uM)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610104"/>
        <c:crosses val="autoZero"/>
        <c:crossBetween val="midCat"/>
      </c:valAx>
      <c:valAx>
        <c:axId val="360610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Decrease in GTPase Activity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616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42612371473368"/>
          <c:y val="0.15615571776155721"/>
          <c:w val="0.82831856413987859"/>
          <c:h val="0.71632584248136866"/>
        </c:manualLayout>
      </c:layout>
      <c:scatterChart>
        <c:scatterStyle val="lineMarker"/>
        <c:varyColors val="0"/>
        <c:ser>
          <c:idx val="0"/>
          <c:order val="0"/>
          <c:tx>
            <c:v>Rho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Summary!$Z$4:$Z$10</c:f>
              <c:numCache>
                <c:formatCode>General</c:formatCode>
                <c:ptCount val="7"/>
                <c:pt idx="0">
                  <c:v>505.6</c:v>
                </c:pt>
                <c:pt idx="1">
                  <c:v>252.8</c:v>
                </c:pt>
                <c:pt idx="2">
                  <c:v>189.6</c:v>
                </c:pt>
                <c:pt idx="3">
                  <c:v>126.4</c:v>
                </c:pt>
                <c:pt idx="4">
                  <c:v>63.2</c:v>
                </c:pt>
                <c:pt idx="5">
                  <c:v>31.6</c:v>
                </c:pt>
                <c:pt idx="6">
                  <c:v>15.8</c:v>
                </c:pt>
              </c:numCache>
            </c:numRef>
          </c:xVal>
          <c:yVal>
            <c:numRef>
              <c:f>Summary!$AE$4:$AE$10</c:f>
              <c:numCache>
                <c:formatCode>General</c:formatCode>
                <c:ptCount val="7"/>
                <c:pt idx="0">
                  <c:v>92.335417259152223</c:v>
                </c:pt>
                <c:pt idx="1">
                  <c:v>80.738745180210856</c:v>
                </c:pt>
                <c:pt idx="2">
                  <c:v>75.913343266124343</c:v>
                </c:pt>
                <c:pt idx="3">
                  <c:v>45.189973462285423</c:v>
                </c:pt>
                <c:pt idx="4">
                  <c:v>17.839571296378345</c:v>
                </c:pt>
                <c:pt idx="5">
                  <c:v>6.7295406479212829</c:v>
                </c:pt>
                <c:pt idx="6">
                  <c:v>-0.96534630608378491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3C-4AF9-B5D3-5978CAA914D3}"/>
            </c:ext>
          </c:extLst>
        </c:ser>
        <c:ser>
          <c:idx val="1"/>
          <c:order val="1"/>
          <c:tx>
            <c:v>Cdc42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Summary!$J$4:$J$10</c:f>
              <c:numCache>
                <c:formatCode>General</c:formatCode>
                <c:ptCount val="7"/>
                <c:pt idx="0">
                  <c:v>505.6</c:v>
                </c:pt>
                <c:pt idx="1">
                  <c:v>252.8</c:v>
                </c:pt>
                <c:pt idx="2">
                  <c:v>189.6</c:v>
                </c:pt>
                <c:pt idx="3">
                  <c:v>126.4</c:v>
                </c:pt>
                <c:pt idx="4">
                  <c:v>63.2</c:v>
                </c:pt>
                <c:pt idx="5">
                  <c:v>31.6</c:v>
                </c:pt>
                <c:pt idx="6">
                  <c:v>15.8</c:v>
                </c:pt>
              </c:numCache>
            </c:numRef>
          </c:xVal>
          <c:yVal>
            <c:numRef>
              <c:f>Summary!$O$4:$O$10</c:f>
              <c:numCache>
                <c:formatCode>General</c:formatCode>
                <c:ptCount val="7"/>
                <c:pt idx="0">
                  <c:v>90.227432419059909</c:v>
                </c:pt>
                <c:pt idx="1">
                  <c:v>84.531936225683154</c:v>
                </c:pt>
                <c:pt idx="2">
                  <c:v>87.348575645047561</c:v>
                </c:pt>
                <c:pt idx="3">
                  <c:v>69.244409207598267</c:v>
                </c:pt>
                <c:pt idx="4">
                  <c:v>58.692782349205082</c:v>
                </c:pt>
                <c:pt idx="5">
                  <c:v>18.745440613882085</c:v>
                </c:pt>
                <c:pt idx="6">
                  <c:v>16.692154958086697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3C-4AF9-B5D3-5978CAA91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616992"/>
        <c:axId val="360610104"/>
      </c:scatterChart>
      <c:valAx>
        <c:axId val="36061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[RhoGDI] injected</a:t>
                </a:r>
                <a:r>
                  <a:rPr lang="en-US" b="1" baseline="0"/>
                  <a:t> (uM)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610104"/>
        <c:crosses val="autoZero"/>
        <c:crossBetween val="midCat"/>
      </c:valAx>
      <c:valAx>
        <c:axId val="360610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</a:t>
                </a:r>
                <a:r>
                  <a:rPr lang="en-US" b="1" baseline="0"/>
                  <a:t> Decrease in GTPase Activity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616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877879126495321"/>
          <c:y val="0.37430580301549898"/>
          <c:w val="0.11541262787696092"/>
          <c:h val="0.16423472613368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13</xdr:col>
      <xdr:colOff>583406</xdr:colOff>
      <xdr:row>55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2604351-BCDF-4931-8807-99DFEC648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39</xdr:row>
      <xdr:rowOff>47624</xdr:rowOff>
    </xdr:from>
    <xdr:to>
      <xdr:col>23</xdr:col>
      <xdr:colOff>266700</xdr:colOff>
      <xdr:row>54</xdr:row>
      <xdr:rowOff>47624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F51EEBC-DDEC-450B-85F3-4CCEF8F51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zoomScale="60" zoomScaleNormal="60" workbookViewId="0">
      <selection activeCell="AA28" sqref="AA28"/>
    </sheetView>
  </sheetViews>
  <sheetFormatPr defaultRowHeight="14.4" x14ac:dyDescent="0.3"/>
  <cols>
    <col min="2" max="2" width="13" bestFit="1" customWidth="1"/>
    <col min="6" max="6" width="13" bestFit="1" customWidth="1"/>
  </cols>
  <sheetData>
    <row r="1" spans="1:14" x14ac:dyDescent="0.3">
      <c r="G1" s="1" t="s">
        <v>25</v>
      </c>
      <c r="H1" s="1" t="s">
        <v>26</v>
      </c>
      <c r="I1" s="2" t="s">
        <v>28</v>
      </c>
      <c r="J1" s="2" t="s">
        <v>29</v>
      </c>
      <c r="K1" s="1" t="s">
        <v>27</v>
      </c>
      <c r="L1" s="2" t="s">
        <v>30</v>
      </c>
    </row>
    <row r="2" spans="1:14" x14ac:dyDescent="0.3">
      <c r="A2" t="s">
        <v>0</v>
      </c>
      <c r="G2">
        <v>76.361000000000004</v>
      </c>
      <c r="H2">
        <v>47.972000000000001</v>
      </c>
      <c r="I2">
        <v>97.748000000000005</v>
      </c>
      <c r="J2">
        <v>29.22</v>
      </c>
      <c r="K2">
        <f>G2-H2</f>
        <v>28.389000000000003</v>
      </c>
      <c r="L2">
        <f>I2-J2</f>
        <v>68.528000000000006</v>
      </c>
    </row>
    <row r="3" spans="1:14" x14ac:dyDescent="0.3">
      <c r="A3" t="s">
        <v>1</v>
      </c>
      <c r="G3">
        <v>84.798000000000002</v>
      </c>
      <c r="H3">
        <v>54.082000000000001</v>
      </c>
      <c r="I3">
        <v>99.843999999999994</v>
      </c>
      <c r="J3">
        <v>31.411000000000001</v>
      </c>
      <c r="K3">
        <f t="shared" ref="K3:K9" si="0">G3-H3</f>
        <v>30.716000000000001</v>
      </c>
      <c r="L3">
        <f t="shared" ref="L3:L9" si="1">I3-J3</f>
        <v>68.432999999999993</v>
      </c>
    </row>
    <row r="4" spans="1:14" x14ac:dyDescent="0.3">
      <c r="A4" t="s">
        <v>2</v>
      </c>
      <c r="G4">
        <v>86.58</v>
      </c>
      <c r="H4">
        <v>34.098999999999997</v>
      </c>
      <c r="I4">
        <v>83.212999999999994</v>
      </c>
      <c r="J4">
        <v>22.283000000000001</v>
      </c>
      <c r="K4">
        <f t="shared" si="0"/>
        <v>52.481000000000002</v>
      </c>
      <c r="L4">
        <f t="shared" si="1"/>
        <v>60.929999999999993</v>
      </c>
    </row>
    <row r="5" spans="1:14" x14ac:dyDescent="0.3">
      <c r="A5" t="s">
        <v>3</v>
      </c>
      <c r="G5">
        <v>98.352999999999994</v>
      </c>
      <c r="H5">
        <v>50.655000000000001</v>
      </c>
      <c r="I5">
        <v>123.119</v>
      </c>
      <c r="J5">
        <v>35.149000000000001</v>
      </c>
      <c r="K5">
        <f t="shared" si="0"/>
        <v>47.697999999999993</v>
      </c>
      <c r="L5">
        <f t="shared" si="1"/>
        <v>87.97</v>
      </c>
    </row>
    <row r="6" spans="1:14" x14ac:dyDescent="0.3">
      <c r="A6" t="s">
        <v>4</v>
      </c>
      <c r="G6">
        <v>98.498999999999995</v>
      </c>
      <c r="H6">
        <v>50.927999999999997</v>
      </c>
      <c r="I6">
        <v>119.43</v>
      </c>
      <c r="J6">
        <v>34.183999999999997</v>
      </c>
      <c r="K6">
        <f t="shared" si="0"/>
        <v>47.570999999999998</v>
      </c>
      <c r="L6">
        <f t="shared" si="1"/>
        <v>85.246000000000009</v>
      </c>
    </row>
    <row r="7" spans="1:14" x14ac:dyDescent="0.3">
      <c r="A7" t="s">
        <v>5</v>
      </c>
      <c r="G7">
        <v>102.423</v>
      </c>
      <c r="H7">
        <v>50.682000000000002</v>
      </c>
      <c r="I7">
        <v>104.756</v>
      </c>
      <c r="J7">
        <v>25.942</v>
      </c>
      <c r="K7">
        <f t="shared" si="0"/>
        <v>51.741</v>
      </c>
      <c r="L7">
        <f t="shared" si="1"/>
        <v>78.813999999999993</v>
      </c>
    </row>
    <row r="8" spans="1:14" x14ac:dyDescent="0.3">
      <c r="A8" t="s">
        <v>6</v>
      </c>
      <c r="G8">
        <v>72.129000000000005</v>
      </c>
      <c r="H8">
        <v>42.945999999999998</v>
      </c>
      <c r="I8">
        <v>87.91</v>
      </c>
      <c r="J8">
        <v>26.332000000000001</v>
      </c>
      <c r="K8">
        <f t="shared" si="0"/>
        <v>29.183000000000007</v>
      </c>
      <c r="L8">
        <f t="shared" si="1"/>
        <v>61.577999999999996</v>
      </c>
    </row>
    <row r="9" spans="1:14" x14ac:dyDescent="0.3">
      <c r="A9" t="s">
        <v>7</v>
      </c>
      <c r="G9">
        <v>78.911000000000001</v>
      </c>
      <c r="H9">
        <v>35.622999999999998</v>
      </c>
      <c r="I9">
        <v>68.322999999999993</v>
      </c>
      <c r="J9">
        <v>20.326000000000001</v>
      </c>
      <c r="K9">
        <f t="shared" si="0"/>
        <v>43.288000000000004</v>
      </c>
      <c r="L9">
        <f t="shared" si="1"/>
        <v>47.996999999999993</v>
      </c>
    </row>
    <row r="10" spans="1:14" x14ac:dyDescent="0.3">
      <c r="K10">
        <f>AVERAGE(K2:K9)</f>
        <v>41.383375000000001</v>
      </c>
      <c r="L10">
        <f>AVERAGE(L2:L9)</f>
        <v>69.936999999999983</v>
      </c>
    </row>
    <row r="11" spans="1:14" x14ac:dyDescent="0.3">
      <c r="K11">
        <f>STDEV(K2:K9)</f>
        <v>10.307572014751369</v>
      </c>
      <c r="L11">
        <f>STDEV(L2:L9)</f>
        <v>13.495848705647093</v>
      </c>
    </row>
    <row r="12" spans="1:14" x14ac:dyDescent="0.3">
      <c r="A12" t="s">
        <v>8</v>
      </c>
      <c r="G12">
        <v>64.177000000000007</v>
      </c>
      <c r="H12">
        <v>46.802999999999997</v>
      </c>
      <c r="I12">
        <v>76.665999999999997</v>
      </c>
      <c r="J12">
        <v>19.760999999999999</v>
      </c>
      <c r="K12">
        <f>G12-H12</f>
        <v>17.374000000000009</v>
      </c>
      <c r="L12">
        <f>I12-J12</f>
        <v>56.905000000000001</v>
      </c>
      <c r="N12">
        <f>1-K12/$K$10</f>
        <v>0.58016957292632587</v>
      </c>
    </row>
    <row r="13" spans="1:14" x14ac:dyDescent="0.3">
      <c r="A13" t="s">
        <v>9</v>
      </c>
      <c r="G13">
        <v>55.500999999999998</v>
      </c>
      <c r="H13">
        <v>40.161999999999999</v>
      </c>
      <c r="I13">
        <v>68.850999999999999</v>
      </c>
      <c r="J13">
        <v>18.364999999999998</v>
      </c>
      <c r="K13">
        <f t="shared" ref="K13:K16" si="2">G13-H13</f>
        <v>15.338999999999999</v>
      </c>
      <c r="L13">
        <f t="shared" ref="L13:L16" si="3">I13-J13</f>
        <v>50.486000000000004</v>
      </c>
      <c r="N13">
        <f t="shared" ref="N13:N34" si="4">1-K13/$K$10</f>
        <v>0.62934390923891548</v>
      </c>
    </row>
    <row r="14" spans="1:14" x14ac:dyDescent="0.3">
      <c r="A14" t="s">
        <v>10</v>
      </c>
      <c r="G14">
        <v>42.024000000000001</v>
      </c>
      <c r="H14">
        <v>37.518000000000001</v>
      </c>
      <c r="I14">
        <v>44.985999999999997</v>
      </c>
      <c r="J14">
        <v>20.847999999999999</v>
      </c>
      <c r="K14">
        <f t="shared" si="2"/>
        <v>4.5060000000000002</v>
      </c>
      <c r="L14">
        <f t="shared" si="3"/>
        <v>24.137999999999998</v>
      </c>
      <c r="N14">
        <f t="shared" si="4"/>
        <v>0.89111569561448289</v>
      </c>
    </row>
    <row r="15" spans="1:14" x14ac:dyDescent="0.3">
      <c r="A15" t="s">
        <v>11</v>
      </c>
      <c r="G15">
        <v>45.615000000000002</v>
      </c>
      <c r="H15">
        <v>42.819000000000003</v>
      </c>
      <c r="I15">
        <v>53.091999999999999</v>
      </c>
      <c r="J15">
        <v>21.565000000000001</v>
      </c>
      <c r="K15">
        <f t="shared" si="2"/>
        <v>2.7959999999999994</v>
      </c>
      <c r="L15">
        <f t="shared" si="3"/>
        <v>31.526999999999997</v>
      </c>
      <c r="N15">
        <f t="shared" si="4"/>
        <v>0.93243663669287491</v>
      </c>
    </row>
    <row r="16" spans="1:14" x14ac:dyDescent="0.3">
      <c r="A16" t="s">
        <v>12</v>
      </c>
      <c r="G16">
        <v>64.537999999999997</v>
      </c>
      <c r="H16">
        <v>42.981999999999999</v>
      </c>
      <c r="I16">
        <v>60.802999999999997</v>
      </c>
      <c r="J16">
        <v>27.86</v>
      </c>
      <c r="K16">
        <f t="shared" si="2"/>
        <v>21.555999999999997</v>
      </c>
      <c r="L16">
        <f t="shared" si="3"/>
        <v>32.942999999999998</v>
      </c>
      <c r="N16">
        <f t="shared" si="4"/>
        <v>0.47911449948197804</v>
      </c>
    </row>
    <row r="17" spans="1:14" x14ac:dyDescent="0.3">
      <c r="K17">
        <f>AVERAGE(K12:K16)</f>
        <v>12.314200000000001</v>
      </c>
      <c r="L17">
        <f>AVERAGE(L12:L16)</f>
        <v>39.199799999999996</v>
      </c>
    </row>
    <row r="18" spans="1:14" x14ac:dyDescent="0.3">
      <c r="K18">
        <f>STDEV(K12:K16)</f>
        <v>8.2420564302848618</v>
      </c>
      <c r="L18">
        <f>STDEV(L12:L16)</f>
        <v>13.835910186901362</v>
      </c>
    </row>
    <row r="19" spans="1:14" x14ac:dyDescent="0.3">
      <c r="A19" t="s">
        <v>13</v>
      </c>
      <c r="G19">
        <v>61.548999999999999</v>
      </c>
      <c r="H19">
        <v>45.341000000000001</v>
      </c>
      <c r="I19">
        <v>88.275999999999996</v>
      </c>
      <c r="J19">
        <v>26.8</v>
      </c>
      <c r="K19">
        <f>G19-H19</f>
        <v>16.207999999999998</v>
      </c>
      <c r="L19">
        <f>I19-J19</f>
        <v>61.475999999999999</v>
      </c>
      <c r="N19">
        <f t="shared" si="4"/>
        <v>0.60834513859732331</v>
      </c>
    </row>
    <row r="20" spans="1:14" x14ac:dyDescent="0.3">
      <c r="A20" t="s">
        <v>14</v>
      </c>
      <c r="G20">
        <v>49.781999999999996</v>
      </c>
      <c r="H20">
        <v>40.679000000000002</v>
      </c>
      <c r="I20">
        <v>100.684</v>
      </c>
      <c r="J20">
        <v>30.321999999999999</v>
      </c>
      <c r="K20">
        <f t="shared" ref="K20:K22" si="5">G20-H20</f>
        <v>9.1029999999999944</v>
      </c>
      <c r="L20">
        <f t="shared" ref="L20:L22" si="6">I20-J20</f>
        <v>70.361999999999995</v>
      </c>
      <c r="N20">
        <f t="shared" si="4"/>
        <v>0.78003244056339061</v>
      </c>
    </row>
    <row r="21" spans="1:14" x14ac:dyDescent="0.3">
      <c r="A21" t="s">
        <v>15</v>
      </c>
      <c r="G21">
        <v>58.531999999999996</v>
      </c>
      <c r="H21">
        <v>44.615000000000002</v>
      </c>
      <c r="I21">
        <v>104.86199999999999</v>
      </c>
      <c r="J21">
        <v>30.701000000000001</v>
      </c>
      <c r="K21">
        <f t="shared" si="5"/>
        <v>13.916999999999994</v>
      </c>
      <c r="L21">
        <f t="shared" si="6"/>
        <v>74.161000000000001</v>
      </c>
      <c r="N21">
        <f t="shared" si="4"/>
        <v>0.6637055339251573</v>
      </c>
    </row>
    <row r="22" spans="1:14" x14ac:dyDescent="0.3">
      <c r="A22" t="s">
        <v>16</v>
      </c>
      <c r="G22">
        <v>57.411000000000001</v>
      </c>
      <c r="H22">
        <v>45.396000000000001</v>
      </c>
      <c r="I22">
        <v>101.417</v>
      </c>
      <c r="J22">
        <v>29.382999999999999</v>
      </c>
      <c r="K22">
        <f t="shared" si="5"/>
        <v>12.015000000000001</v>
      </c>
      <c r="L22">
        <f t="shared" si="6"/>
        <v>72.034000000000006</v>
      </c>
      <c r="N22">
        <f t="shared" si="4"/>
        <v>0.70966601926498263</v>
      </c>
    </row>
    <row r="23" spans="1:14" x14ac:dyDescent="0.3">
      <c r="K23">
        <f>AVERAGE(K19:K22)</f>
        <v>12.810749999999997</v>
      </c>
      <c r="L23">
        <f>AVERAGE(L19:L22)</f>
        <v>69.508250000000004</v>
      </c>
    </row>
    <row r="24" spans="1:14" x14ac:dyDescent="0.3">
      <c r="K24">
        <f>STDEV(K19:K22)</f>
        <v>3.0080849251087813</v>
      </c>
      <c r="L24">
        <f>STDEV(L19:L22)</f>
        <v>5.5759431115582005</v>
      </c>
    </row>
    <row r="25" spans="1:14" x14ac:dyDescent="0.3">
      <c r="A25" t="s">
        <v>17</v>
      </c>
      <c r="G25">
        <v>48.491999999999997</v>
      </c>
      <c r="H25">
        <v>47.115000000000002</v>
      </c>
      <c r="I25">
        <v>33.402000000000001</v>
      </c>
      <c r="J25">
        <v>22.007000000000001</v>
      </c>
      <c r="K25">
        <f>G25-H25</f>
        <v>1.3769999999999953</v>
      </c>
      <c r="L25">
        <f>I25-J25</f>
        <v>11.395</v>
      </c>
      <c r="N25">
        <f t="shared" si="4"/>
        <v>0.96672576850003178</v>
      </c>
    </row>
    <row r="26" spans="1:14" x14ac:dyDescent="0.3">
      <c r="A26" t="s">
        <v>18</v>
      </c>
      <c r="G26">
        <v>49.039000000000001</v>
      </c>
      <c r="H26">
        <v>40.840000000000003</v>
      </c>
      <c r="I26">
        <v>27.216999999999999</v>
      </c>
      <c r="J26">
        <v>22.231999999999999</v>
      </c>
      <c r="K26">
        <f t="shared" ref="K26:K28" si="7">G26-H26</f>
        <v>8.1989999999999981</v>
      </c>
      <c r="L26">
        <f t="shared" ref="L26:L28" si="8">I26-J26</f>
        <v>4.9849999999999994</v>
      </c>
      <c r="N26">
        <f t="shared" si="4"/>
        <v>0.8018769614609732</v>
      </c>
    </row>
    <row r="27" spans="1:14" x14ac:dyDescent="0.3">
      <c r="A27" t="s">
        <v>19</v>
      </c>
      <c r="G27">
        <v>55.347000000000001</v>
      </c>
      <c r="H27">
        <v>46.040999999999997</v>
      </c>
      <c r="I27">
        <v>38.747999999999998</v>
      </c>
      <c r="J27">
        <v>25.372</v>
      </c>
      <c r="K27">
        <f t="shared" si="7"/>
        <v>9.3060000000000045</v>
      </c>
      <c r="L27">
        <f t="shared" si="8"/>
        <v>13.375999999999998</v>
      </c>
      <c r="N27">
        <f t="shared" si="4"/>
        <v>0.77512708907864558</v>
      </c>
    </row>
    <row r="28" spans="1:14" x14ac:dyDescent="0.3">
      <c r="A28" t="s">
        <v>20</v>
      </c>
      <c r="G28">
        <v>52.265000000000001</v>
      </c>
      <c r="H28">
        <v>34.866</v>
      </c>
      <c r="I28">
        <v>32.389000000000003</v>
      </c>
      <c r="J28">
        <v>19.306000000000001</v>
      </c>
      <c r="K28">
        <f t="shared" si="7"/>
        <v>17.399000000000001</v>
      </c>
      <c r="L28">
        <f t="shared" si="8"/>
        <v>13.083000000000002</v>
      </c>
      <c r="N28">
        <f t="shared" si="4"/>
        <v>0.57956546560061861</v>
      </c>
    </row>
    <row r="29" spans="1:14" x14ac:dyDescent="0.3">
      <c r="K29">
        <f>AVERAGE(K25:K28)</f>
        <v>9.0702499999999997</v>
      </c>
      <c r="L29">
        <f>AVERAGE(L25:L28)</f>
        <v>10.70975</v>
      </c>
    </row>
    <row r="30" spans="1:14" x14ac:dyDescent="0.3">
      <c r="K30">
        <f>STDEV(K25:K28)</f>
        <v>6.5668060920054607</v>
      </c>
      <c r="L30">
        <f>STDEV(L25:L28)</f>
        <v>3.9150791711875588</v>
      </c>
    </row>
    <row r="31" spans="1:14" x14ac:dyDescent="0.3">
      <c r="A31" t="s">
        <v>22</v>
      </c>
      <c r="G31">
        <v>62.677999999999997</v>
      </c>
      <c r="H31">
        <v>56.685000000000002</v>
      </c>
      <c r="I31">
        <v>36.021000000000001</v>
      </c>
      <c r="J31">
        <v>28.635000000000002</v>
      </c>
      <c r="K31">
        <f>G31-H31</f>
        <v>5.992999999999995</v>
      </c>
      <c r="L31">
        <f>I31-J31</f>
        <v>7.3859999999999992</v>
      </c>
      <c r="N31">
        <f t="shared" si="4"/>
        <v>0.8551833918814018</v>
      </c>
    </row>
    <row r="32" spans="1:14" x14ac:dyDescent="0.3">
      <c r="A32" t="s">
        <v>21</v>
      </c>
      <c r="G32">
        <v>62.954000000000001</v>
      </c>
      <c r="H32">
        <v>59.106000000000002</v>
      </c>
      <c r="I32">
        <v>33.369999999999997</v>
      </c>
      <c r="J32">
        <v>24.882000000000001</v>
      </c>
      <c r="K32">
        <f>G32-H32</f>
        <v>3.847999999999999</v>
      </c>
      <c r="L32">
        <f t="shared" ref="L32:L34" si="9">I32-J32</f>
        <v>8.487999999999996</v>
      </c>
      <c r="N32">
        <f t="shared" si="4"/>
        <v>0.90701580042710395</v>
      </c>
    </row>
    <row r="33" spans="1:14" x14ac:dyDescent="0.3">
      <c r="A33" t="s">
        <v>23</v>
      </c>
      <c r="G33">
        <v>45.555999999999997</v>
      </c>
      <c r="H33">
        <v>38.000999999999998</v>
      </c>
      <c r="I33">
        <v>29.337</v>
      </c>
      <c r="J33">
        <v>20.065999999999999</v>
      </c>
      <c r="K33">
        <f t="shared" ref="K33:K34" si="10">G33-H33</f>
        <v>7.5549999999999997</v>
      </c>
      <c r="L33">
        <f t="shared" si="9"/>
        <v>9.2710000000000008</v>
      </c>
      <c r="N33">
        <f t="shared" si="4"/>
        <v>0.81743876617119793</v>
      </c>
    </row>
    <row r="34" spans="1:14" x14ac:dyDescent="0.3">
      <c r="A34" t="s">
        <v>24</v>
      </c>
      <c r="G34">
        <v>40.569000000000003</v>
      </c>
      <c r="H34">
        <v>32.822000000000003</v>
      </c>
      <c r="I34">
        <v>27.472999999999999</v>
      </c>
      <c r="J34">
        <v>19.216999999999999</v>
      </c>
      <c r="K34">
        <f t="shared" si="10"/>
        <v>7.7469999999999999</v>
      </c>
      <c r="L34">
        <f t="shared" si="9"/>
        <v>8.2560000000000002</v>
      </c>
      <c r="N34">
        <f t="shared" si="4"/>
        <v>0.8127992219097645</v>
      </c>
    </row>
    <row r="35" spans="1:14" x14ac:dyDescent="0.3">
      <c r="K35">
        <f>AVERAGE(K31:K34)</f>
        <v>6.2857499999999984</v>
      </c>
      <c r="L35">
        <f>AVERAGE(L31:L34)</f>
        <v>8.3502499999999991</v>
      </c>
    </row>
    <row r="36" spans="1:14" x14ac:dyDescent="0.3">
      <c r="K36">
        <f>STDEV(K31:K34)</f>
        <v>1.80504614437785</v>
      </c>
      <c r="L36">
        <f>STDEV(L31:L34)</f>
        <v>0.7757612927526959</v>
      </c>
    </row>
    <row r="37" spans="1:14" x14ac:dyDescent="0.3">
      <c r="A37" t="s">
        <v>31</v>
      </c>
    </row>
    <row r="38" spans="1:14" x14ac:dyDescent="0.3">
      <c r="B38" t="s">
        <v>32</v>
      </c>
      <c r="C38" t="s">
        <v>33</v>
      </c>
      <c r="D38" t="s">
        <v>36</v>
      </c>
      <c r="F38" t="s">
        <v>35</v>
      </c>
    </row>
    <row r="39" spans="1:14" x14ac:dyDescent="0.3">
      <c r="A39" t="s">
        <v>34</v>
      </c>
      <c r="B39">
        <v>41.383375000000001</v>
      </c>
      <c r="C39">
        <v>69.936999999999983</v>
      </c>
      <c r="D39" t="s">
        <v>32</v>
      </c>
      <c r="E39" t="s">
        <v>33</v>
      </c>
      <c r="F39" t="s">
        <v>32</v>
      </c>
      <c r="G39" t="s">
        <v>33</v>
      </c>
    </row>
    <row r="40" spans="1:14" x14ac:dyDescent="0.3">
      <c r="A40">
        <v>0.25</v>
      </c>
      <c r="B40">
        <v>12.810749999999997</v>
      </c>
      <c r="C40">
        <v>69.508250000000004</v>
      </c>
      <c r="D40">
        <f>1-B40/$B$39</f>
        <v>0.69043728308771346</v>
      </c>
      <c r="E40">
        <f>1-C40/$C$39</f>
        <v>6.1305174657189099E-3</v>
      </c>
      <c r="F40">
        <f>TTEST(K2:K9,K19:K22,2,3)</f>
        <v>4.8863584521899927E-5</v>
      </c>
      <c r="G40">
        <f>TTEST(L2:L9,L19:L22,2,3)</f>
        <v>0.93970460085641161</v>
      </c>
    </row>
    <row r="41" spans="1:14" x14ac:dyDescent="0.3">
      <c r="A41">
        <v>0.5</v>
      </c>
      <c r="B41">
        <v>12.314200000000001</v>
      </c>
      <c r="C41">
        <v>39.199799999999996</v>
      </c>
      <c r="D41">
        <f t="shared" ref="D41:D43" si="11">1-B41/$B$39</f>
        <v>0.70243606279091542</v>
      </c>
      <c r="E41">
        <f t="shared" ref="E41:E43" si="12">1-C41/$C$39</f>
        <v>0.43949840570799426</v>
      </c>
      <c r="F41">
        <f>TTEST(K2:K9,K12:K16,2,3)</f>
        <v>2.1563246241681857E-4</v>
      </c>
      <c r="G41">
        <f>TTEST(L2:L9,L12:L16,2,3)</f>
        <v>3.8798649033042671E-3</v>
      </c>
    </row>
    <row r="42" spans="1:14" x14ac:dyDescent="0.3">
      <c r="A42">
        <v>1</v>
      </c>
      <c r="B42">
        <v>9.0702499999999997</v>
      </c>
      <c r="C42">
        <v>10.70975</v>
      </c>
      <c r="D42">
        <f t="shared" si="11"/>
        <v>0.78082382116006732</v>
      </c>
      <c r="E42">
        <f t="shared" si="12"/>
        <v>0.84686575060411506</v>
      </c>
      <c r="F42">
        <f>TTEST(K2:K9,K25:K28,2,3)</f>
        <v>9.7945509697931497E-5</v>
      </c>
      <c r="G42">
        <f>TTEST(L2:L9,L25:L28,2,3)</f>
        <v>1.159952721702868E-6</v>
      </c>
    </row>
    <row r="43" spans="1:14" x14ac:dyDescent="0.3">
      <c r="A43">
        <v>2</v>
      </c>
      <c r="B43">
        <v>6.2857499999999984</v>
      </c>
      <c r="C43">
        <v>8.3502499999999991</v>
      </c>
      <c r="D43">
        <f t="shared" si="11"/>
        <v>0.84810929509736699</v>
      </c>
      <c r="E43">
        <f t="shared" si="12"/>
        <v>0.88060325721720978</v>
      </c>
      <c r="F43">
        <f>TTEST(K2:K9,K31:K34,2,3)</f>
        <v>1.6340279404587086E-5</v>
      </c>
      <c r="G43">
        <f>TTEST(L2:L9,L31:L34,2,3)</f>
        <v>3.5699313646739199E-6</v>
      </c>
    </row>
    <row r="44" spans="1:14" ht="14.25" customHeight="1" x14ac:dyDescent="0.3"/>
    <row r="45" spans="1:14" x14ac:dyDescent="0.3">
      <c r="A45" t="s">
        <v>37</v>
      </c>
    </row>
    <row r="46" spans="1:14" x14ac:dyDescent="0.3">
      <c r="A46" t="s">
        <v>38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57"/>
  <sheetViews>
    <sheetView zoomScale="80" zoomScaleNormal="80" workbookViewId="0">
      <selection activeCell="J19" sqref="J19:K24"/>
    </sheetView>
  </sheetViews>
  <sheetFormatPr defaultRowHeight="14.4" x14ac:dyDescent="0.3"/>
  <sheetData>
    <row r="1" spans="1:11" x14ac:dyDescent="0.3">
      <c r="A1" t="s">
        <v>149</v>
      </c>
    </row>
    <row r="2" spans="1:11" x14ac:dyDescent="0.3">
      <c r="F2" s="1" t="s">
        <v>25</v>
      </c>
      <c r="G2" s="1" t="s">
        <v>26</v>
      </c>
      <c r="H2" s="2" t="s">
        <v>28</v>
      </c>
      <c r="I2" s="2" t="s">
        <v>29</v>
      </c>
      <c r="J2" s="1" t="s">
        <v>27</v>
      </c>
      <c r="K2" s="2" t="s">
        <v>30</v>
      </c>
    </row>
    <row r="3" spans="1:11" x14ac:dyDescent="0.3">
      <c r="A3" t="s">
        <v>150</v>
      </c>
      <c r="F3">
        <v>111.005</v>
      </c>
      <c r="G3">
        <v>37.213000000000001</v>
      </c>
      <c r="H3">
        <v>112.711</v>
      </c>
      <c r="I3">
        <v>26.818000000000001</v>
      </c>
      <c r="J3">
        <f>F3-G3</f>
        <v>73.792000000000002</v>
      </c>
      <c r="K3">
        <f>H3-I3</f>
        <v>85.893000000000001</v>
      </c>
    </row>
    <row r="4" spans="1:11" x14ac:dyDescent="0.3">
      <c r="A4" t="s">
        <v>151</v>
      </c>
      <c r="F4">
        <v>89.878</v>
      </c>
      <c r="G4">
        <v>31.672999999999998</v>
      </c>
      <c r="H4">
        <v>99.346000000000004</v>
      </c>
      <c r="I4">
        <v>20.911999999999999</v>
      </c>
      <c r="J4">
        <f t="shared" ref="J4:J48" si="0">F4-G4</f>
        <v>58.204999999999998</v>
      </c>
      <c r="K4">
        <f t="shared" ref="K4:K48" si="1">H4-I4</f>
        <v>78.433999999999997</v>
      </c>
    </row>
    <row r="5" spans="1:11" x14ac:dyDescent="0.3">
      <c r="A5" t="s">
        <v>152</v>
      </c>
      <c r="F5">
        <v>82.302000000000007</v>
      </c>
      <c r="G5">
        <v>33.142000000000003</v>
      </c>
      <c r="H5">
        <v>77.856999999999999</v>
      </c>
      <c r="I5">
        <v>22.481000000000002</v>
      </c>
      <c r="J5">
        <f t="shared" si="0"/>
        <v>49.160000000000004</v>
      </c>
      <c r="K5">
        <f t="shared" si="1"/>
        <v>55.375999999999998</v>
      </c>
    </row>
    <row r="6" spans="1:11" x14ac:dyDescent="0.3">
      <c r="A6" t="s">
        <v>153</v>
      </c>
      <c r="F6">
        <v>103.032</v>
      </c>
      <c r="G6">
        <v>41.36</v>
      </c>
      <c r="H6">
        <v>69.802999999999997</v>
      </c>
      <c r="I6">
        <v>20.948</v>
      </c>
      <c r="J6">
        <f t="shared" si="0"/>
        <v>61.671999999999997</v>
      </c>
      <c r="K6">
        <f t="shared" si="1"/>
        <v>48.854999999999997</v>
      </c>
    </row>
    <row r="7" spans="1:11" x14ac:dyDescent="0.3">
      <c r="A7" t="s">
        <v>154</v>
      </c>
      <c r="F7">
        <v>88.945999999999998</v>
      </c>
      <c r="G7">
        <v>38.823999999999998</v>
      </c>
      <c r="H7">
        <v>46.027999999999999</v>
      </c>
      <c r="I7">
        <v>18.62</v>
      </c>
      <c r="J7">
        <f t="shared" si="0"/>
        <v>50.122</v>
      </c>
      <c r="K7">
        <f t="shared" si="1"/>
        <v>27.407999999999998</v>
      </c>
    </row>
    <row r="8" spans="1:11" x14ac:dyDescent="0.3">
      <c r="A8" t="s">
        <v>155</v>
      </c>
      <c r="F8">
        <v>69.944999999999993</v>
      </c>
      <c r="G8">
        <v>35.29</v>
      </c>
      <c r="H8">
        <v>61.131999999999998</v>
      </c>
      <c r="I8">
        <v>22.4</v>
      </c>
      <c r="J8">
        <f t="shared" si="0"/>
        <v>34.654999999999994</v>
      </c>
      <c r="K8">
        <f t="shared" si="1"/>
        <v>38.731999999999999</v>
      </c>
    </row>
    <row r="9" spans="1:11" x14ac:dyDescent="0.3">
      <c r="J9">
        <f>AVERAGE(J3:J8)</f>
        <v>54.600999999999999</v>
      </c>
      <c r="K9">
        <f>AVERAGE(K3:K8)</f>
        <v>55.782999999999994</v>
      </c>
    </row>
    <row r="10" spans="1:11" x14ac:dyDescent="0.3">
      <c r="J10">
        <f>STDEV(J3:J8)</f>
        <v>13.257384176375059</v>
      </c>
      <c r="K10">
        <f>STDEV(K3:K8)</f>
        <v>22.643851085890855</v>
      </c>
    </row>
    <row r="11" spans="1:11" x14ac:dyDescent="0.3">
      <c r="A11" t="s">
        <v>249</v>
      </c>
      <c r="F11">
        <v>66.935000000000002</v>
      </c>
      <c r="G11">
        <v>27.501999999999999</v>
      </c>
      <c r="H11">
        <v>114.985</v>
      </c>
      <c r="I11">
        <v>32.915999999999997</v>
      </c>
      <c r="J11">
        <f t="shared" si="0"/>
        <v>39.433000000000007</v>
      </c>
      <c r="K11">
        <f t="shared" si="1"/>
        <v>82.069000000000003</v>
      </c>
    </row>
    <row r="12" spans="1:11" x14ac:dyDescent="0.3">
      <c r="A12" t="s">
        <v>250</v>
      </c>
      <c r="F12">
        <v>125.274</v>
      </c>
      <c r="G12">
        <v>45.401000000000003</v>
      </c>
      <c r="H12">
        <v>86.441999999999993</v>
      </c>
      <c r="I12">
        <v>24.221</v>
      </c>
      <c r="J12">
        <f t="shared" si="0"/>
        <v>79.87299999999999</v>
      </c>
      <c r="K12">
        <f t="shared" si="1"/>
        <v>62.220999999999989</v>
      </c>
    </row>
    <row r="13" spans="1:11" x14ac:dyDescent="0.3">
      <c r="A13" t="s">
        <v>251</v>
      </c>
      <c r="F13">
        <v>63.832000000000001</v>
      </c>
      <c r="G13">
        <v>28.434999999999999</v>
      </c>
      <c r="H13">
        <v>51.335999999999999</v>
      </c>
      <c r="I13">
        <v>16.559999999999999</v>
      </c>
      <c r="J13">
        <f t="shared" si="0"/>
        <v>35.397000000000006</v>
      </c>
      <c r="K13">
        <f t="shared" si="1"/>
        <v>34.775999999999996</v>
      </c>
    </row>
    <row r="14" spans="1:11" x14ac:dyDescent="0.3">
      <c r="A14" t="s">
        <v>252</v>
      </c>
      <c r="F14">
        <v>101.27800000000001</v>
      </c>
      <c r="G14">
        <v>40.158999999999999</v>
      </c>
      <c r="H14">
        <v>59.593000000000004</v>
      </c>
      <c r="I14">
        <v>19.169</v>
      </c>
      <c r="J14">
        <f t="shared" si="0"/>
        <v>61.119000000000007</v>
      </c>
      <c r="K14">
        <f t="shared" si="1"/>
        <v>40.424000000000007</v>
      </c>
    </row>
    <row r="15" spans="1:11" x14ac:dyDescent="0.3">
      <c r="A15" t="s">
        <v>253</v>
      </c>
      <c r="F15">
        <v>64.739999999999995</v>
      </c>
      <c r="G15">
        <v>31.23</v>
      </c>
      <c r="H15">
        <v>65.299000000000007</v>
      </c>
      <c r="I15">
        <v>21.748999999999999</v>
      </c>
      <c r="J15">
        <f t="shared" si="0"/>
        <v>33.509999999999991</v>
      </c>
      <c r="K15">
        <f t="shared" si="1"/>
        <v>43.550000000000011</v>
      </c>
    </row>
    <row r="16" spans="1:11" x14ac:dyDescent="0.3">
      <c r="A16" t="s">
        <v>254</v>
      </c>
      <c r="F16">
        <v>53.817</v>
      </c>
      <c r="G16">
        <v>26.824999999999999</v>
      </c>
      <c r="H16">
        <v>83.197000000000003</v>
      </c>
      <c r="I16">
        <v>25.716000000000001</v>
      </c>
      <c r="J16">
        <f t="shared" si="0"/>
        <v>26.992000000000001</v>
      </c>
      <c r="K16">
        <f t="shared" si="1"/>
        <v>57.481000000000002</v>
      </c>
    </row>
    <row r="17" spans="1:11" x14ac:dyDescent="0.3">
      <c r="J17">
        <f>AVERAGE(J11:J16)</f>
        <v>46.054000000000002</v>
      </c>
      <c r="K17">
        <f>AVERAGE(K11:K16)</f>
        <v>53.42016666666666</v>
      </c>
    </row>
    <row r="18" spans="1:11" x14ac:dyDescent="0.3">
      <c r="J18">
        <f>STDEV(J11:J16)</f>
        <v>20.242529762853252</v>
      </c>
      <c r="K18">
        <f>STDEV(K11:K16)</f>
        <v>17.485000285006222</v>
      </c>
    </row>
    <row r="19" spans="1:11" x14ac:dyDescent="0.3">
      <c r="A19" t="s">
        <v>255</v>
      </c>
      <c r="F19">
        <v>83.373000000000005</v>
      </c>
      <c r="G19">
        <v>43.417000000000002</v>
      </c>
      <c r="H19">
        <v>106.014</v>
      </c>
      <c r="I19">
        <v>25.779</v>
      </c>
      <c r="J19">
        <f t="shared" si="0"/>
        <v>39.956000000000003</v>
      </c>
      <c r="K19">
        <f t="shared" si="1"/>
        <v>80.234999999999999</v>
      </c>
    </row>
    <row r="20" spans="1:11" x14ac:dyDescent="0.3">
      <c r="A20" t="s">
        <v>256</v>
      </c>
      <c r="F20">
        <v>90.686000000000007</v>
      </c>
      <c r="G20">
        <v>50.634999999999998</v>
      </c>
      <c r="H20">
        <v>117.785</v>
      </c>
      <c r="I20">
        <v>32.307000000000002</v>
      </c>
      <c r="J20">
        <f t="shared" si="0"/>
        <v>40.051000000000009</v>
      </c>
      <c r="K20">
        <f t="shared" si="1"/>
        <v>85.477999999999994</v>
      </c>
    </row>
    <row r="21" spans="1:11" x14ac:dyDescent="0.3">
      <c r="A21" t="s">
        <v>257</v>
      </c>
      <c r="F21">
        <v>37.725000000000001</v>
      </c>
      <c r="G21">
        <v>28.463999999999999</v>
      </c>
      <c r="H21">
        <v>36.744999999999997</v>
      </c>
      <c r="I21">
        <v>21.896000000000001</v>
      </c>
      <c r="J21">
        <f t="shared" si="0"/>
        <v>9.2610000000000028</v>
      </c>
      <c r="K21">
        <f t="shared" si="1"/>
        <v>14.848999999999997</v>
      </c>
    </row>
    <row r="22" spans="1:11" x14ac:dyDescent="0.3">
      <c r="A22" t="s">
        <v>226</v>
      </c>
      <c r="F22">
        <v>43.893999999999998</v>
      </c>
      <c r="G22">
        <v>39.261000000000003</v>
      </c>
      <c r="H22">
        <v>38.426000000000002</v>
      </c>
      <c r="I22">
        <v>20.931999999999999</v>
      </c>
      <c r="J22">
        <f t="shared" si="0"/>
        <v>4.6329999999999956</v>
      </c>
      <c r="K22">
        <f t="shared" si="1"/>
        <v>17.494000000000003</v>
      </c>
    </row>
    <row r="23" spans="1:11" x14ac:dyDescent="0.3">
      <c r="A23" t="s">
        <v>227</v>
      </c>
      <c r="F23">
        <v>89.41</v>
      </c>
      <c r="G23">
        <v>46.508000000000003</v>
      </c>
      <c r="H23">
        <v>107.268</v>
      </c>
      <c r="I23">
        <v>27.46</v>
      </c>
      <c r="J23">
        <f t="shared" si="0"/>
        <v>42.901999999999994</v>
      </c>
      <c r="K23">
        <f t="shared" si="1"/>
        <v>79.807999999999993</v>
      </c>
    </row>
    <row r="24" spans="1:11" x14ac:dyDescent="0.3">
      <c r="A24" t="s">
        <v>228</v>
      </c>
      <c r="F24">
        <v>108.658</v>
      </c>
      <c r="G24">
        <v>48.097000000000001</v>
      </c>
      <c r="H24">
        <v>94.921999999999997</v>
      </c>
      <c r="I24">
        <v>26.327999999999999</v>
      </c>
      <c r="J24">
        <f t="shared" si="0"/>
        <v>60.561</v>
      </c>
      <c r="K24">
        <f t="shared" si="1"/>
        <v>68.593999999999994</v>
      </c>
    </row>
    <row r="25" spans="1:11" x14ac:dyDescent="0.3">
      <c r="J25">
        <f>AVERAGE(J19:J24)</f>
        <v>32.893999999999998</v>
      </c>
      <c r="K25">
        <f>AVERAGE(K19:K24)</f>
        <v>57.742999999999995</v>
      </c>
    </row>
    <row r="26" spans="1:11" x14ac:dyDescent="0.3">
      <c r="J26">
        <f>STDEV(J19:J24)</f>
        <v>21.558850878467528</v>
      </c>
      <c r="K26">
        <f>STDEV(K19:K24)</f>
        <v>32.679063487193126</v>
      </c>
    </row>
    <row r="27" spans="1:11" x14ac:dyDescent="0.3">
      <c r="A27" t="s">
        <v>231</v>
      </c>
      <c r="F27">
        <v>65.103999999999999</v>
      </c>
      <c r="G27">
        <v>33.896000000000001</v>
      </c>
      <c r="H27">
        <v>63.61</v>
      </c>
      <c r="I27">
        <v>18.302</v>
      </c>
      <c r="J27">
        <f t="shared" si="0"/>
        <v>31.207999999999998</v>
      </c>
      <c r="K27">
        <f t="shared" si="1"/>
        <v>45.308</v>
      </c>
    </row>
    <row r="28" spans="1:11" x14ac:dyDescent="0.3">
      <c r="A28" t="s">
        <v>232</v>
      </c>
      <c r="F28">
        <v>79.028000000000006</v>
      </c>
      <c r="G28">
        <v>34.177</v>
      </c>
      <c r="H28">
        <v>74.765000000000001</v>
      </c>
      <c r="I28">
        <v>23.422999999999998</v>
      </c>
      <c r="J28">
        <f t="shared" si="0"/>
        <v>44.851000000000006</v>
      </c>
      <c r="K28">
        <f t="shared" si="1"/>
        <v>51.341999999999999</v>
      </c>
    </row>
    <row r="29" spans="1:11" x14ac:dyDescent="0.3">
      <c r="A29" t="s">
        <v>233</v>
      </c>
      <c r="F29">
        <v>77.819000000000003</v>
      </c>
      <c r="G29">
        <v>39.630000000000003</v>
      </c>
      <c r="H29">
        <v>41.316000000000003</v>
      </c>
      <c r="I29">
        <v>19.222000000000001</v>
      </c>
      <c r="J29">
        <f t="shared" si="0"/>
        <v>38.189</v>
      </c>
      <c r="K29">
        <f t="shared" si="1"/>
        <v>22.094000000000001</v>
      </c>
    </row>
    <row r="30" spans="1:11" x14ac:dyDescent="0.3">
      <c r="A30" t="s">
        <v>234</v>
      </c>
      <c r="F30">
        <v>82.558999999999997</v>
      </c>
      <c r="G30">
        <v>40.713999999999999</v>
      </c>
      <c r="H30">
        <v>83.180999999999997</v>
      </c>
      <c r="I30">
        <v>32.192</v>
      </c>
      <c r="J30">
        <f t="shared" si="0"/>
        <v>41.844999999999999</v>
      </c>
      <c r="K30">
        <f t="shared" si="1"/>
        <v>50.988999999999997</v>
      </c>
    </row>
    <row r="31" spans="1:11" x14ac:dyDescent="0.3">
      <c r="A31" t="s">
        <v>235</v>
      </c>
      <c r="F31">
        <v>87.167000000000002</v>
      </c>
      <c r="G31">
        <v>44.680999999999997</v>
      </c>
      <c r="H31">
        <v>59.677</v>
      </c>
      <c r="I31">
        <v>23.687000000000001</v>
      </c>
      <c r="J31">
        <f t="shared" si="0"/>
        <v>42.486000000000004</v>
      </c>
      <c r="K31">
        <f t="shared" si="1"/>
        <v>35.989999999999995</v>
      </c>
    </row>
    <row r="32" spans="1:11" x14ac:dyDescent="0.3">
      <c r="A32" t="s">
        <v>236</v>
      </c>
      <c r="F32">
        <v>111.108</v>
      </c>
      <c r="G32">
        <v>43.691000000000003</v>
      </c>
      <c r="H32">
        <v>68.091999999999999</v>
      </c>
      <c r="I32">
        <v>22.265999999999998</v>
      </c>
      <c r="J32">
        <f t="shared" si="0"/>
        <v>67.417000000000002</v>
      </c>
      <c r="K32">
        <f t="shared" si="1"/>
        <v>45.826000000000001</v>
      </c>
    </row>
    <row r="33" spans="1:11" x14ac:dyDescent="0.3">
      <c r="J33">
        <f>AVERAGE(J27:J32)</f>
        <v>44.332666666666661</v>
      </c>
      <c r="K33">
        <f>AVERAGE(K27:K32)</f>
        <v>41.924833333333332</v>
      </c>
    </row>
    <row r="34" spans="1:11" x14ac:dyDescent="0.3">
      <c r="J34">
        <f>STDEV(J27:J32)</f>
        <v>12.269924965812427</v>
      </c>
      <c r="K34">
        <f>STDEV(K27:K32)</f>
        <v>11.189202481261409</v>
      </c>
    </row>
    <row r="35" spans="1:11" x14ac:dyDescent="0.3">
      <c r="A35" t="s">
        <v>210</v>
      </c>
      <c r="F35">
        <v>41.734999999999999</v>
      </c>
      <c r="G35">
        <v>38.790999999999997</v>
      </c>
      <c r="H35">
        <v>23.568000000000001</v>
      </c>
      <c r="I35">
        <v>17.349</v>
      </c>
      <c r="J35">
        <f t="shared" si="0"/>
        <v>2.9440000000000026</v>
      </c>
      <c r="K35">
        <f t="shared" si="1"/>
        <v>6.2190000000000012</v>
      </c>
    </row>
    <row r="36" spans="1:11" x14ac:dyDescent="0.3">
      <c r="A36" t="s">
        <v>211</v>
      </c>
      <c r="F36">
        <v>36.89</v>
      </c>
      <c r="G36">
        <v>36.280999999999999</v>
      </c>
      <c r="H36">
        <v>20.376999999999999</v>
      </c>
      <c r="I36">
        <v>13.37</v>
      </c>
      <c r="J36">
        <f t="shared" si="0"/>
        <v>0.60900000000000176</v>
      </c>
      <c r="K36">
        <f t="shared" si="1"/>
        <v>7.0069999999999997</v>
      </c>
    </row>
    <row r="37" spans="1:11" x14ac:dyDescent="0.3">
      <c r="A37" t="s">
        <v>258</v>
      </c>
      <c r="F37">
        <v>39.055</v>
      </c>
      <c r="G37">
        <v>31.649000000000001</v>
      </c>
      <c r="H37">
        <v>26.91</v>
      </c>
      <c r="I37">
        <v>18.763000000000002</v>
      </c>
      <c r="J37">
        <f t="shared" si="0"/>
        <v>7.4059999999999988</v>
      </c>
      <c r="K37">
        <f t="shared" si="1"/>
        <v>8.1469999999999985</v>
      </c>
    </row>
    <row r="38" spans="1:11" x14ac:dyDescent="0.3">
      <c r="A38" t="s">
        <v>259</v>
      </c>
      <c r="F38">
        <v>39.978999999999999</v>
      </c>
      <c r="G38">
        <v>33.83</v>
      </c>
      <c r="H38">
        <v>32.048000000000002</v>
      </c>
      <c r="I38">
        <v>17.469000000000001</v>
      </c>
      <c r="J38">
        <f t="shared" si="0"/>
        <v>6.1490000000000009</v>
      </c>
      <c r="K38">
        <f t="shared" si="1"/>
        <v>14.579000000000001</v>
      </c>
    </row>
    <row r="39" spans="1:11" x14ac:dyDescent="0.3">
      <c r="A39" t="s">
        <v>260</v>
      </c>
      <c r="F39">
        <v>37.640999999999998</v>
      </c>
      <c r="G39">
        <v>32.088999999999999</v>
      </c>
      <c r="H39">
        <v>19.539000000000001</v>
      </c>
      <c r="I39">
        <v>19.047000000000001</v>
      </c>
      <c r="J39">
        <f t="shared" si="0"/>
        <v>5.5519999999999996</v>
      </c>
      <c r="K39">
        <f t="shared" si="1"/>
        <v>0.49200000000000088</v>
      </c>
    </row>
    <row r="40" spans="1:11" x14ac:dyDescent="0.3">
      <c r="A40" t="s">
        <v>261</v>
      </c>
      <c r="F40">
        <v>36.697000000000003</v>
      </c>
      <c r="G40">
        <v>33</v>
      </c>
      <c r="H40">
        <v>26.356000000000002</v>
      </c>
      <c r="I40">
        <v>20.626000000000001</v>
      </c>
      <c r="J40">
        <f t="shared" si="0"/>
        <v>3.6970000000000027</v>
      </c>
      <c r="K40">
        <f t="shared" si="1"/>
        <v>5.73</v>
      </c>
    </row>
    <row r="41" spans="1:11" x14ac:dyDescent="0.3">
      <c r="J41">
        <f>AVERAGE(J35:J40)</f>
        <v>4.3928333333333347</v>
      </c>
      <c r="K41">
        <f>AVERAGE(K35:K40)</f>
        <v>7.0290000000000008</v>
      </c>
    </row>
    <row r="42" spans="1:11" x14ac:dyDescent="0.3">
      <c r="J42">
        <f>STDEV(J35:J40)</f>
        <v>2.4660761883337377</v>
      </c>
      <c r="K42">
        <f>STDEV(K35:K40)</f>
        <v>4.5459603605838863</v>
      </c>
    </row>
    <row r="43" spans="1:11" x14ac:dyDescent="0.3">
      <c r="A43" t="s">
        <v>269</v>
      </c>
      <c r="F43">
        <v>38.817999999999998</v>
      </c>
      <c r="G43">
        <v>36.911000000000001</v>
      </c>
      <c r="H43">
        <v>36.012</v>
      </c>
      <c r="I43">
        <v>23.858000000000001</v>
      </c>
      <c r="J43">
        <f t="shared" si="0"/>
        <v>1.9069999999999965</v>
      </c>
      <c r="K43">
        <f t="shared" si="1"/>
        <v>12.154</v>
      </c>
    </row>
    <row r="44" spans="1:11" x14ac:dyDescent="0.3">
      <c r="A44" t="s">
        <v>270</v>
      </c>
      <c r="F44">
        <v>55.064999999999998</v>
      </c>
      <c r="G44">
        <v>40.029000000000003</v>
      </c>
      <c r="H44">
        <v>34.69</v>
      </c>
      <c r="I44">
        <v>21.934999999999999</v>
      </c>
      <c r="J44">
        <f t="shared" si="0"/>
        <v>15.035999999999994</v>
      </c>
      <c r="K44">
        <f t="shared" si="1"/>
        <v>12.754999999999999</v>
      </c>
    </row>
    <row r="45" spans="1:11" x14ac:dyDescent="0.3">
      <c r="A45" t="s">
        <v>271</v>
      </c>
      <c r="F45">
        <v>37.555999999999997</v>
      </c>
      <c r="G45">
        <v>31.012</v>
      </c>
      <c r="H45">
        <v>26.12</v>
      </c>
      <c r="I45">
        <v>13.401</v>
      </c>
      <c r="J45">
        <f t="shared" si="0"/>
        <v>6.5439999999999969</v>
      </c>
      <c r="K45">
        <f t="shared" si="1"/>
        <v>12.719000000000001</v>
      </c>
    </row>
    <row r="46" spans="1:11" x14ac:dyDescent="0.3">
      <c r="A46" t="s">
        <v>272</v>
      </c>
      <c r="F46">
        <v>34.738999999999997</v>
      </c>
      <c r="G46">
        <v>32.901000000000003</v>
      </c>
      <c r="H46">
        <v>33.695</v>
      </c>
      <c r="I46">
        <v>21.050999999999998</v>
      </c>
      <c r="J46">
        <f t="shared" si="0"/>
        <v>1.8379999999999939</v>
      </c>
      <c r="K46">
        <f t="shared" si="1"/>
        <v>12.644000000000002</v>
      </c>
    </row>
    <row r="47" spans="1:11" x14ac:dyDescent="0.3">
      <c r="A47" t="s">
        <v>273</v>
      </c>
      <c r="F47">
        <v>32.098999999999997</v>
      </c>
      <c r="G47">
        <v>25.097999999999999</v>
      </c>
      <c r="H47">
        <v>16.866</v>
      </c>
      <c r="I47">
        <v>14.483000000000001</v>
      </c>
      <c r="J47">
        <f t="shared" si="0"/>
        <v>7.0009999999999977</v>
      </c>
      <c r="K47">
        <f t="shared" si="1"/>
        <v>2.3829999999999991</v>
      </c>
    </row>
    <row r="48" spans="1:11" x14ac:dyDescent="0.3">
      <c r="A48" t="s">
        <v>274</v>
      </c>
      <c r="F48">
        <v>26.82</v>
      </c>
      <c r="G48">
        <v>22.462</v>
      </c>
      <c r="H48">
        <v>25.077999999999999</v>
      </c>
      <c r="I48">
        <v>19.155999999999999</v>
      </c>
      <c r="J48">
        <f t="shared" si="0"/>
        <v>4.3580000000000005</v>
      </c>
      <c r="K48">
        <f t="shared" si="1"/>
        <v>5.9220000000000006</v>
      </c>
    </row>
    <row r="49" spans="1:11" x14ac:dyDescent="0.3">
      <c r="J49">
        <f>AVERAGE(J43:J48)</f>
        <v>6.1139999999999972</v>
      </c>
      <c r="K49">
        <f>AVERAGE(K43:K48)</f>
        <v>9.762833333333333</v>
      </c>
    </row>
    <row r="50" spans="1:11" x14ac:dyDescent="0.3">
      <c r="J50">
        <f>STDEV(J43:J48)</f>
        <v>4.891631915833405</v>
      </c>
      <c r="K50">
        <f>STDEV(K43:K48)</f>
        <v>4.4927658036744642</v>
      </c>
    </row>
    <row r="51" spans="1:11" x14ac:dyDescent="0.3">
      <c r="B51" t="s">
        <v>32</v>
      </c>
      <c r="C51" t="s">
        <v>33</v>
      </c>
      <c r="D51" t="s">
        <v>216</v>
      </c>
      <c r="E51" t="s">
        <v>217</v>
      </c>
      <c r="F51" t="s">
        <v>218</v>
      </c>
      <c r="G51" t="s">
        <v>219</v>
      </c>
    </row>
    <row r="52" spans="1:11" x14ac:dyDescent="0.3">
      <c r="A52" t="s">
        <v>180</v>
      </c>
      <c r="B52">
        <v>54.600999999999999</v>
      </c>
      <c r="C52">
        <v>55.782999999999994</v>
      </c>
    </row>
    <row r="53" spans="1:11" x14ac:dyDescent="0.3">
      <c r="A53">
        <v>1.4999999999999999E-2</v>
      </c>
      <c r="B53">
        <v>44.332666666666661</v>
      </c>
      <c r="C53">
        <v>41.924833333333332</v>
      </c>
      <c r="D53">
        <f>1-B53/$B$52</f>
        <v>0.1880612687191322</v>
      </c>
      <c r="E53">
        <f>1-C53/$C$52</f>
        <v>0.24842992787527851</v>
      </c>
      <c r="F53">
        <f>TTEST($J$3:$J$8,J27:J32,2,3)</f>
        <v>0.19416450714675698</v>
      </c>
      <c r="G53">
        <f>TTEST($K$3:$K$8,K27:K32,2,3)</f>
        <v>0.21920289610574634</v>
      </c>
    </row>
    <row r="54" spans="1:11" x14ac:dyDescent="0.3">
      <c r="A54">
        <v>0.03</v>
      </c>
      <c r="B54">
        <v>46.054000000000002</v>
      </c>
      <c r="C54">
        <v>53.42016666666666</v>
      </c>
      <c r="D54">
        <f t="shared" ref="D54:D57" si="2">1-B54/$B$52</f>
        <v>0.15653559458617972</v>
      </c>
      <c r="E54">
        <f t="shared" ref="E54:E57" si="3">1-C54/$C$52</f>
        <v>4.2357588034586446E-2</v>
      </c>
      <c r="F54">
        <f>TTEST($J$3:$J$8,J11:J16,2,3)</f>
        <v>0.41035073328842431</v>
      </c>
      <c r="G54">
        <f>TTEST($K$3:$K$8,K11:K16,2,3)</f>
        <v>0.84398957169529931</v>
      </c>
    </row>
    <row r="55" spans="1:11" x14ac:dyDescent="0.3">
      <c r="A55">
        <v>0.06</v>
      </c>
      <c r="B55">
        <v>32.893999999999998</v>
      </c>
      <c r="C55">
        <v>57.742999999999995</v>
      </c>
      <c r="D55">
        <f t="shared" si="2"/>
        <v>0.39755682130363912</v>
      </c>
      <c r="E55">
        <f t="shared" si="3"/>
        <v>-3.5136152591291214E-2</v>
      </c>
      <c r="F55">
        <f>TTEST($J$3:$J$8,J19:J24,2,3)</f>
        <v>6.7565598426596651E-2</v>
      </c>
      <c r="G55">
        <f>TTEST($K$3:$K$8,K19:K24,2,3)</f>
        <v>0.90656531719449696</v>
      </c>
    </row>
    <row r="56" spans="1:11" x14ac:dyDescent="0.3">
      <c r="A56">
        <v>0.125</v>
      </c>
      <c r="B56">
        <v>6.1139999999999972</v>
      </c>
      <c r="C56">
        <v>9.762833333333333</v>
      </c>
      <c r="D56">
        <f t="shared" si="2"/>
        <v>0.88802402886394027</v>
      </c>
      <c r="E56">
        <f t="shared" si="3"/>
        <v>0.82498550932482417</v>
      </c>
      <c r="F56">
        <f>TTEST($J$3:$J$8,J43:J48,2,3)</f>
        <v>1.1533646885977732E-4</v>
      </c>
      <c r="G56">
        <f>TTEST($K$3:$K$8,K43:K48,2,3)</f>
        <v>3.699728293006218E-3</v>
      </c>
    </row>
    <row r="57" spans="1:11" x14ac:dyDescent="0.3">
      <c r="A57">
        <v>0.25</v>
      </c>
      <c r="B57">
        <v>4.3928333333333347</v>
      </c>
      <c r="C57">
        <v>7.0290000000000008</v>
      </c>
      <c r="D57">
        <f t="shared" si="2"/>
        <v>0.91954665054974571</v>
      </c>
      <c r="E57">
        <f t="shared" si="3"/>
        <v>0.87399386909990495</v>
      </c>
      <c r="F57">
        <f>TTEST($J$3:$J$8,J35:J40,2,3)</f>
        <v>1.8587122457802311E-4</v>
      </c>
      <c r="G57">
        <f>TTEST($K$3:$K$8,K35:K40,2,3)</f>
        <v>2.8339029285954645E-3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11"/>
  <sheetViews>
    <sheetView tabSelected="1" zoomScale="80" zoomScaleNormal="80" workbookViewId="0">
      <selection activeCell="S22" sqref="S22"/>
    </sheetView>
  </sheetViews>
  <sheetFormatPr defaultRowHeight="14.4" x14ac:dyDescent="0.3"/>
  <sheetData>
    <row r="1" spans="1:32" x14ac:dyDescent="0.3">
      <c r="A1" s="6"/>
      <c r="B1" s="6"/>
      <c r="D1" t="s">
        <v>278</v>
      </c>
      <c r="I1" s="6"/>
      <c r="J1" s="6"/>
      <c r="L1" t="s">
        <v>277</v>
      </c>
      <c r="T1" t="s">
        <v>278</v>
      </c>
      <c r="AB1" t="s">
        <v>277</v>
      </c>
    </row>
    <row r="2" spans="1:32" x14ac:dyDescent="0.3">
      <c r="A2" s="6"/>
      <c r="B2" s="6"/>
      <c r="D2" t="s">
        <v>32</v>
      </c>
      <c r="I2" s="6"/>
      <c r="J2" s="6"/>
      <c r="L2" t="s">
        <v>32</v>
      </c>
      <c r="Q2" s="6"/>
      <c r="R2" s="6"/>
      <c r="T2" t="s">
        <v>33</v>
      </c>
      <c r="Y2" s="6"/>
      <c r="Z2" s="6"/>
      <c r="AB2" t="s">
        <v>33</v>
      </c>
    </row>
    <row r="3" spans="1:32" x14ac:dyDescent="0.3">
      <c r="A3" s="6" t="s">
        <v>279</v>
      </c>
      <c r="B3" s="6" t="s">
        <v>280</v>
      </c>
      <c r="C3" s="5" t="s">
        <v>246</v>
      </c>
      <c r="D3" s="3" t="s">
        <v>247</v>
      </c>
      <c r="E3" s="3" t="s">
        <v>248</v>
      </c>
      <c r="F3" s="3" t="s">
        <v>268</v>
      </c>
      <c r="G3" s="3" t="s">
        <v>275</v>
      </c>
      <c r="H3" s="3" t="s">
        <v>276</v>
      </c>
      <c r="I3" s="6" t="s">
        <v>279</v>
      </c>
      <c r="J3" s="6" t="s">
        <v>280</v>
      </c>
      <c r="K3" s="4" t="s">
        <v>115</v>
      </c>
      <c r="L3" s="4" t="s">
        <v>116</v>
      </c>
      <c r="M3" s="4" t="s">
        <v>117</v>
      </c>
      <c r="N3" s="4" t="s">
        <v>148</v>
      </c>
      <c r="O3" s="4" t="s">
        <v>276</v>
      </c>
      <c r="Q3" s="6" t="s">
        <v>279</v>
      </c>
      <c r="R3" s="6" t="s">
        <v>280</v>
      </c>
      <c r="S3" s="5" t="s">
        <v>246</v>
      </c>
      <c r="T3" s="3" t="s">
        <v>247</v>
      </c>
      <c r="U3" s="3" t="s">
        <v>248</v>
      </c>
      <c r="V3" s="3" t="s">
        <v>268</v>
      </c>
      <c r="W3" s="3" t="s">
        <v>275</v>
      </c>
      <c r="X3" s="3" t="s">
        <v>276</v>
      </c>
      <c r="Y3" s="6" t="s">
        <v>279</v>
      </c>
      <c r="Z3" s="6" t="s">
        <v>280</v>
      </c>
      <c r="AA3" s="4" t="s">
        <v>115</v>
      </c>
      <c r="AB3" s="4" t="s">
        <v>116</v>
      </c>
      <c r="AC3" s="4" t="s">
        <v>117</v>
      </c>
      <c r="AD3" s="4" t="s">
        <v>148</v>
      </c>
      <c r="AE3" s="4" t="s">
        <v>276</v>
      </c>
    </row>
    <row r="4" spans="1:32" x14ac:dyDescent="0.3">
      <c r="A4" s="6">
        <v>1.4999999999999999E-2</v>
      </c>
      <c r="B4" s="7">
        <v>2.4220000000000002</v>
      </c>
      <c r="C4" s="3"/>
      <c r="D4" s="3">
        <f>-0.440660093612629*100</f>
        <v>-44.0660093612629</v>
      </c>
      <c r="E4" s="3">
        <f>0.411537183369028*100</f>
        <v>41.153718336902799</v>
      </c>
      <c r="F4" s="3">
        <f>0.102169540035911*100</f>
        <v>10.2169540035911</v>
      </c>
      <c r="G4" s="3">
        <v>18.806126871913222</v>
      </c>
      <c r="H4" s="3">
        <f>AVERAGE(C4:G4)</f>
        <v>6.5276974627860547</v>
      </c>
      <c r="I4" s="6">
        <v>2</v>
      </c>
      <c r="J4" s="7">
        <v>505.6</v>
      </c>
      <c r="K4" s="4">
        <v>84.810929509736695</v>
      </c>
      <c r="L4" s="4"/>
      <c r="M4" s="4"/>
      <c r="N4" s="4">
        <v>95.643935328383108</v>
      </c>
      <c r="O4" s="4">
        <f>AVERAGE(K4:N4)</f>
        <v>90.227432419059909</v>
      </c>
      <c r="Q4" s="6">
        <v>1.4999999999999999E-2</v>
      </c>
      <c r="R4" s="7">
        <v>2.4220000000000002</v>
      </c>
      <c r="S4" s="3"/>
      <c r="T4" s="3">
        <f>-0.0612137091020593*100</f>
        <v>-6.1213709102059299</v>
      </c>
      <c r="U4" s="3">
        <f>0.399167430515164*100</f>
        <v>39.916743051516399</v>
      </c>
      <c r="V4" s="3">
        <f>0.150755384120862*100</f>
        <v>15.075538412086201</v>
      </c>
      <c r="W4" s="3">
        <v>24.842992787527852</v>
      </c>
      <c r="X4" s="3">
        <f>AVERAGE(S4:W4)</f>
        <v>18.428475835231129</v>
      </c>
      <c r="Y4" s="6">
        <v>2</v>
      </c>
      <c r="Z4" s="7">
        <v>505.6</v>
      </c>
      <c r="AA4" s="4">
        <v>88.060325721721</v>
      </c>
      <c r="AB4" s="4"/>
      <c r="AC4" s="4"/>
      <c r="AD4" s="4">
        <v>96.610508796583431</v>
      </c>
      <c r="AE4" s="4">
        <f>AVERAGE(AA4:AD4)</f>
        <v>92.335417259152223</v>
      </c>
    </row>
    <row r="5" spans="1:32" x14ac:dyDescent="0.3">
      <c r="A5" s="6">
        <v>0.03</v>
      </c>
      <c r="B5" s="7">
        <v>4.8449999999999998</v>
      </c>
      <c r="C5" s="3"/>
      <c r="D5" s="3">
        <f>0.0539918845325595*100</f>
        <v>5.3991884532559498</v>
      </c>
      <c r="E5" s="3">
        <f>0.473700243704306*100</f>
        <v>47.370024370430599</v>
      </c>
      <c r="F5" s="3">
        <f>0.486527790903322*100</f>
        <v>48.652779090332196</v>
      </c>
      <c r="G5" s="3">
        <v>15.653559458617972</v>
      </c>
      <c r="H5" s="3">
        <f t="shared" ref="H5:H9" si="0">AVERAGE(C5:G5)</f>
        <v>29.268887843159181</v>
      </c>
      <c r="I5">
        <v>1</v>
      </c>
      <c r="J5" s="7">
        <v>252.8</v>
      </c>
      <c r="K5" s="4">
        <v>78.082382116006698</v>
      </c>
      <c r="L5" s="4"/>
      <c r="M5" s="4"/>
      <c r="N5" s="4">
        <v>90.981490335359609</v>
      </c>
      <c r="O5" s="4">
        <f t="shared" ref="O5:O10" si="1">AVERAGE(K5:N5)</f>
        <v>84.531936225683154</v>
      </c>
      <c r="Q5" s="6">
        <v>0.03</v>
      </c>
      <c r="R5" s="7">
        <v>4.8449999999999998</v>
      </c>
      <c r="S5" s="3"/>
      <c r="T5" s="3">
        <f>0.118878401394105*100</f>
        <v>11.8878401394105</v>
      </c>
      <c r="U5" s="3">
        <f>0.621524996878626*100</f>
        <v>62.152499687862594</v>
      </c>
      <c r="V5" s="3">
        <f>-0.0956902306950522*100</f>
        <v>-9.569023069505219</v>
      </c>
      <c r="W5" s="3">
        <v>4.2357588034586442</v>
      </c>
      <c r="X5" s="3">
        <f t="shared" ref="X5:X9" si="2">AVERAGE(S5:W5)</f>
        <v>17.176768890306633</v>
      </c>
      <c r="Y5">
        <v>1</v>
      </c>
      <c r="Z5" s="7">
        <v>252.8</v>
      </c>
      <c r="AA5" s="4">
        <v>84.686575060411514</v>
      </c>
      <c r="AB5" s="4"/>
      <c r="AC5" s="4"/>
      <c r="AD5" s="4">
        <v>76.790915300010212</v>
      </c>
      <c r="AE5" s="4">
        <f t="shared" ref="AE5:AE10" si="3">AVERAGE(AA5:AD5)</f>
        <v>80.738745180210856</v>
      </c>
    </row>
    <row r="6" spans="1:32" x14ac:dyDescent="0.3">
      <c r="A6">
        <v>0.06</v>
      </c>
      <c r="B6" s="7">
        <v>9.69</v>
      </c>
      <c r="C6" s="3">
        <f>0.54306360810016*100</f>
        <v>54.306360810015995</v>
      </c>
      <c r="D6" s="3">
        <f>0.0348377796365836*100</f>
        <v>3.4837779636583597</v>
      </c>
      <c r="E6" s="3">
        <f>0.103882916433688*100</f>
        <v>10.388291643368799</v>
      </c>
      <c r="F6" s="3">
        <f>0.584061238541399*100</f>
        <v>58.406123854139899</v>
      </c>
      <c r="G6" s="3">
        <v>39.755682130363908</v>
      </c>
      <c r="H6" s="3">
        <f t="shared" si="0"/>
        <v>33.268047280309396</v>
      </c>
      <c r="I6">
        <v>0.75</v>
      </c>
      <c r="J6" s="7">
        <v>189.6</v>
      </c>
      <c r="K6" s="4"/>
      <c r="L6" s="4">
        <v>87.348575645047561</v>
      </c>
      <c r="M6" s="4"/>
      <c r="N6" s="4"/>
      <c r="O6" s="4">
        <f t="shared" si="1"/>
        <v>87.348575645047561</v>
      </c>
      <c r="Q6" s="6">
        <v>0.06</v>
      </c>
      <c r="R6" s="7">
        <v>9.69</v>
      </c>
      <c r="S6" s="3">
        <f>0.0911223972327976*100</f>
        <v>9.1122397232797603</v>
      </c>
      <c r="T6" s="3">
        <f>0.275718228102505*100</f>
        <v>27.571822810250502</v>
      </c>
      <c r="U6" s="3">
        <f>0.198478074466636*100</f>
        <v>19.847807446663602</v>
      </c>
      <c r="V6" s="3">
        <f>0.564044869734359*100</f>
        <v>56.404486973435894</v>
      </c>
      <c r="W6" s="3">
        <v>-3.5136152591291214</v>
      </c>
      <c r="X6" s="3">
        <f t="shared" si="2"/>
        <v>21.884548338900128</v>
      </c>
      <c r="Y6">
        <v>0.75</v>
      </c>
      <c r="Z6" s="7">
        <v>189.6</v>
      </c>
      <c r="AA6" s="4"/>
      <c r="AB6" s="4">
        <v>75.913343266124343</v>
      </c>
      <c r="AC6" s="4"/>
      <c r="AD6" s="4"/>
      <c r="AE6" s="4">
        <f t="shared" si="3"/>
        <v>75.913343266124343</v>
      </c>
      <c r="AF6" s="6"/>
    </row>
    <row r="7" spans="1:32" x14ac:dyDescent="0.3">
      <c r="A7">
        <v>0.125</v>
      </c>
      <c r="B7" s="7">
        <v>19.38</v>
      </c>
      <c r="C7" s="3">
        <f>0.700466347365768*100</f>
        <v>70.046634736576792</v>
      </c>
      <c r="D7" s="3">
        <f>0.584520101799284*100</f>
        <v>58.452010179928408</v>
      </c>
      <c r="E7" s="3">
        <f>0.815290598921793*100</f>
        <v>81.529059892179305</v>
      </c>
      <c r="F7" s="3">
        <f>0.847268161628708*100</f>
        <v>84.726816162870804</v>
      </c>
      <c r="G7" s="3">
        <v>88.80240288639402</v>
      </c>
      <c r="H7" s="3">
        <f t="shared" si="0"/>
        <v>76.711384771589877</v>
      </c>
      <c r="I7">
        <v>0.5</v>
      </c>
      <c r="J7" s="7">
        <v>126.4</v>
      </c>
      <c r="K7" s="4">
        <v>70.243606279091495</v>
      </c>
      <c r="L7" s="4">
        <v>73.587444631462205</v>
      </c>
      <c r="M7" s="4">
        <v>80.918693601789244</v>
      </c>
      <c r="N7" s="4">
        <v>52.22789231805011</v>
      </c>
      <c r="O7" s="4">
        <f t="shared" si="1"/>
        <v>69.244409207598267</v>
      </c>
      <c r="Q7">
        <v>0.125</v>
      </c>
      <c r="R7" s="7">
        <v>19.38</v>
      </c>
      <c r="S7" s="3">
        <f>0.457369871101053*100</f>
        <v>45.736987110105296</v>
      </c>
      <c r="T7" s="3">
        <f>0.828335665949172*100</f>
        <v>82.833566594917201</v>
      </c>
      <c r="U7" s="3">
        <f>0.827130071471857*100</f>
        <v>82.713007147185706</v>
      </c>
      <c r="V7" s="3">
        <f>0.854648655034383*100</f>
        <v>85.464865503438304</v>
      </c>
      <c r="W7" s="3">
        <v>82.498550932482416</v>
      </c>
      <c r="X7" s="3">
        <f t="shared" si="2"/>
        <v>75.849395457625789</v>
      </c>
      <c r="Y7">
        <v>0.5</v>
      </c>
      <c r="Z7" s="7">
        <v>126.4</v>
      </c>
      <c r="AA7" s="4">
        <v>43.949840570799424</v>
      </c>
      <c r="AB7" s="4">
        <v>51.493106686416581</v>
      </c>
      <c r="AC7" s="4">
        <v>46.193935734562999</v>
      </c>
      <c r="AD7" s="4">
        <v>39.123010857362694</v>
      </c>
      <c r="AE7" s="4">
        <f t="shared" si="3"/>
        <v>45.189973462285423</v>
      </c>
      <c r="AF7" s="6"/>
    </row>
    <row r="8" spans="1:32" x14ac:dyDescent="0.3">
      <c r="A8">
        <v>0.25</v>
      </c>
      <c r="B8" s="7">
        <v>38.76</v>
      </c>
      <c r="C8" s="3"/>
      <c r="D8" s="3">
        <v>91.230999999999995</v>
      </c>
      <c r="E8" s="3">
        <f>0.930879674076262*100</f>
        <v>93.087967407626209</v>
      </c>
      <c r="F8" s="3">
        <f>0.955539954908129*100</f>
        <v>95.553995490812909</v>
      </c>
      <c r="G8" s="3">
        <v>91.954665054974569</v>
      </c>
      <c r="H8" s="3">
        <f t="shared" si="0"/>
        <v>92.95690698835341</v>
      </c>
      <c r="I8">
        <v>0.25</v>
      </c>
      <c r="J8" s="7">
        <v>63.2</v>
      </c>
      <c r="K8" s="4">
        <v>69.043728308771307</v>
      </c>
      <c r="L8" s="4">
        <v>45.962781281632012</v>
      </c>
      <c r="M8" s="4">
        <v>79.522833043217759</v>
      </c>
      <c r="N8" s="4">
        <v>40.241786763199251</v>
      </c>
      <c r="O8" s="4">
        <f t="shared" si="1"/>
        <v>58.692782349205082</v>
      </c>
      <c r="Q8">
        <v>0.25</v>
      </c>
      <c r="R8" s="7">
        <v>38.76</v>
      </c>
      <c r="S8" s="3"/>
      <c r="T8" s="3">
        <f>0.974513262514914*100</f>
        <v>97.451326251491395</v>
      </c>
      <c r="U8" s="3">
        <f>0.900396186137444*100</f>
        <v>90.039618613744395</v>
      </c>
      <c r="V8" s="3">
        <f>0.860181819680373*100</f>
        <v>86.018181968037297</v>
      </c>
      <c r="W8" s="3">
        <v>87.399386909990497</v>
      </c>
      <c r="X8" s="3">
        <f t="shared" si="2"/>
        <v>90.227128435815899</v>
      </c>
      <c r="Y8">
        <v>0.25</v>
      </c>
      <c r="Z8" s="7">
        <v>63.2</v>
      </c>
      <c r="AA8" s="4">
        <v>0.61305174657189099</v>
      </c>
      <c r="AB8" s="4">
        <v>9.5754563192141813</v>
      </c>
      <c r="AC8" s="4">
        <v>38.496691289252894</v>
      </c>
      <c r="AD8" s="4">
        <v>22.673085830474406</v>
      </c>
      <c r="AE8" s="4">
        <f t="shared" si="3"/>
        <v>17.839571296378345</v>
      </c>
      <c r="AF8" s="6"/>
    </row>
    <row r="9" spans="1:32" x14ac:dyDescent="0.3">
      <c r="A9">
        <v>0.5</v>
      </c>
      <c r="B9" s="7">
        <v>77.52</v>
      </c>
      <c r="C9" s="3">
        <f>0.933989504319729*100</f>
        <v>93.398950431972906</v>
      </c>
      <c r="D9" s="3"/>
      <c r="E9" s="3"/>
      <c r="F9" s="3"/>
      <c r="G9" s="3"/>
      <c r="H9" s="3">
        <f t="shared" si="0"/>
        <v>93.398950431972906</v>
      </c>
      <c r="I9">
        <v>0.125</v>
      </c>
      <c r="J9" s="7">
        <v>31.6</v>
      </c>
      <c r="K9" s="4"/>
      <c r="L9" s="4">
        <v>-2.3358300568839585</v>
      </c>
      <c r="M9" s="4">
        <v>51.305864466953508</v>
      </c>
      <c r="N9" s="4">
        <v>7.2662874315767016</v>
      </c>
      <c r="O9" s="4">
        <f t="shared" si="1"/>
        <v>18.745440613882085</v>
      </c>
      <c r="Q9">
        <v>0.5</v>
      </c>
      <c r="R9" s="7">
        <v>77.52</v>
      </c>
      <c r="S9" s="3">
        <f>0.80635639082948*100</f>
        <v>80.635639082947989</v>
      </c>
      <c r="T9" s="3"/>
      <c r="U9" s="3"/>
      <c r="V9" s="3"/>
      <c r="W9" s="3"/>
      <c r="X9" s="3">
        <f t="shared" si="2"/>
        <v>80.635639082947989</v>
      </c>
      <c r="Y9">
        <v>0.125</v>
      </c>
      <c r="Z9" s="7">
        <v>31.6</v>
      </c>
      <c r="AA9" s="4"/>
      <c r="AB9" s="4">
        <v>-3.2184700754790851</v>
      </c>
      <c r="AC9" s="4">
        <v>28.905447321137267</v>
      </c>
      <c r="AD9" s="4">
        <v>-5.498355301894331</v>
      </c>
      <c r="AE9" s="4">
        <f t="shared" si="3"/>
        <v>6.7295406479212829</v>
      </c>
      <c r="AF9" s="6"/>
    </row>
    <row r="10" spans="1:32" x14ac:dyDescent="0.3">
      <c r="C10" s="3"/>
      <c r="D10" s="3"/>
      <c r="E10" s="3"/>
      <c r="F10" s="3"/>
      <c r="G10" s="3"/>
      <c r="H10" s="3"/>
      <c r="I10">
        <v>6.7500000000000004E-2</v>
      </c>
      <c r="J10" s="7">
        <v>15.8</v>
      </c>
      <c r="K10" s="4"/>
      <c r="L10" s="4">
        <v>11.236041889068627</v>
      </c>
      <c r="M10" s="4">
        <v>33.897552182065184</v>
      </c>
      <c r="N10" s="4">
        <v>4.9428708031262758</v>
      </c>
      <c r="O10" s="4">
        <f t="shared" si="1"/>
        <v>16.692154958086697</v>
      </c>
      <c r="S10" s="3"/>
      <c r="T10" s="3"/>
      <c r="U10" s="3"/>
      <c r="V10" s="3"/>
      <c r="W10" s="3"/>
      <c r="X10" s="3"/>
      <c r="Y10">
        <v>6.7500000000000004E-2</v>
      </c>
      <c r="Z10" s="7">
        <v>15.8</v>
      </c>
      <c r="AA10" s="4"/>
      <c r="AB10" s="4">
        <v>8.1314858631226663</v>
      </c>
      <c r="AC10" s="4">
        <v>1.3393096261813953</v>
      </c>
      <c r="AD10" s="4">
        <v>-12.366834407555416</v>
      </c>
      <c r="AE10" s="4">
        <f t="shared" si="3"/>
        <v>-0.96534630608378491</v>
      </c>
      <c r="AF10" s="6"/>
    </row>
    <row r="11" spans="1:32" x14ac:dyDescent="0.3">
      <c r="AF11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"/>
  <sheetViews>
    <sheetView zoomScale="60" zoomScaleNormal="60" workbookViewId="0">
      <selection activeCell="N10" sqref="N10:N33"/>
    </sheetView>
  </sheetViews>
  <sheetFormatPr defaultRowHeight="14.4" x14ac:dyDescent="0.3"/>
  <sheetData>
    <row r="1" spans="1:14" x14ac:dyDescent="0.3">
      <c r="G1" s="1" t="s">
        <v>25</v>
      </c>
      <c r="H1" s="1" t="s">
        <v>26</v>
      </c>
      <c r="I1" s="2" t="s">
        <v>28</v>
      </c>
      <c r="J1" s="2" t="s">
        <v>29</v>
      </c>
      <c r="K1" s="1" t="s">
        <v>27</v>
      </c>
      <c r="L1" s="2" t="s">
        <v>30</v>
      </c>
    </row>
    <row r="2" spans="1:14" x14ac:dyDescent="0.3">
      <c r="A2" t="s">
        <v>0</v>
      </c>
      <c r="G2">
        <v>117.642</v>
      </c>
      <c r="H2">
        <v>53.725999999999999</v>
      </c>
      <c r="I2">
        <v>119.004</v>
      </c>
      <c r="J2">
        <v>26.725000000000001</v>
      </c>
      <c r="K2">
        <f>G2-H2</f>
        <v>63.915999999999997</v>
      </c>
      <c r="L2">
        <f>I2-J2</f>
        <v>92.278999999999996</v>
      </c>
    </row>
    <row r="3" spans="1:14" x14ac:dyDescent="0.3">
      <c r="A3" t="s">
        <v>1</v>
      </c>
      <c r="G3">
        <v>102.087</v>
      </c>
      <c r="H3">
        <v>44.377000000000002</v>
      </c>
      <c r="I3">
        <v>147.601</v>
      </c>
      <c r="J3">
        <v>41.265000000000001</v>
      </c>
      <c r="K3">
        <f t="shared" ref="K3:K15" si="0">G3-H3</f>
        <v>57.71</v>
      </c>
      <c r="L3">
        <f t="shared" ref="L3:L12" si="1">I3-J3</f>
        <v>106.336</v>
      </c>
    </row>
    <row r="4" spans="1:14" x14ac:dyDescent="0.3">
      <c r="A4" t="s">
        <v>39</v>
      </c>
      <c r="G4">
        <v>77.772000000000006</v>
      </c>
      <c r="H4">
        <v>53.133000000000003</v>
      </c>
      <c r="I4">
        <v>120.96299999999999</v>
      </c>
      <c r="J4">
        <v>35.642000000000003</v>
      </c>
      <c r="K4">
        <f t="shared" si="0"/>
        <v>24.639000000000003</v>
      </c>
      <c r="L4">
        <f t="shared" si="1"/>
        <v>85.320999999999998</v>
      </c>
    </row>
    <row r="5" spans="1:14" x14ac:dyDescent="0.3">
      <c r="A5" t="s">
        <v>40</v>
      </c>
      <c r="G5">
        <v>102.46299999999999</v>
      </c>
      <c r="H5">
        <v>52.250999999999998</v>
      </c>
      <c r="I5">
        <v>130.596</v>
      </c>
      <c r="J5">
        <v>29.555</v>
      </c>
      <c r="K5">
        <f t="shared" si="0"/>
        <v>50.211999999999996</v>
      </c>
      <c r="L5">
        <f t="shared" si="1"/>
        <v>101.041</v>
      </c>
    </row>
    <row r="6" spans="1:14" x14ac:dyDescent="0.3">
      <c r="A6" t="s">
        <v>41</v>
      </c>
      <c r="G6">
        <v>118.818</v>
      </c>
      <c r="H6">
        <v>35.225999999999999</v>
      </c>
      <c r="I6">
        <v>80.853999999999999</v>
      </c>
      <c r="J6">
        <v>22.986999999999998</v>
      </c>
      <c r="K6">
        <f t="shared" si="0"/>
        <v>83.591999999999999</v>
      </c>
      <c r="L6">
        <f t="shared" si="1"/>
        <v>57.867000000000004</v>
      </c>
    </row>
    <row r="7" spans="1:14" x14ac:dyDescent="0.3">
      <c r="A7" t="s">
        <v>42</v>
      </c>
      <c r="G7">
        <v>132.709</v>
      </c>
      <c r="H7">
        <v>46.956000000000003</v>
      </c>
      <c r="I7">
        <v>114.161</v>
      </c>
      <c r="J7">
        <v>26.254000000000001</v>
      </c>
      <c r="K7">
        <f t="shared" si="0"/>
        <v>85.753</v>
      </c>
      <c r="L7">
        <f t="shared" si="1"/>
        <v>87.906999999999996</v>
      </c>
    </row>
    <row r="8" spans="1:14" x14ac:dyDescent="0.3">
      <c r="K8">
        <f>AVERAGE(K2:K7)</f>
        <v>60.970333333333336</v>
      </c>
      <c r="L8">
        <f>AVERAGE(L2:L7)</f>
        <v>88.458500000000015</v>
      </c>
    </row>
    <row r="9" spans="1:14" x14ac:dyDescent="0.3">
      <c r="K9">
        <f>STDEV(K2:K7)</f>
        <v>22.719747416436366</v>
      </c>
      <c r="L9">
        <f>STDEV(L2:L7)</f>
        <v>16.96177150830648</v>
      </c>
    </row>
    <row r="10" spans="1:14" x14ac:dyDescent="0.3">
      <c r="A10" t="s">
        <v>43</v>
      </c>
      <c r="G10">
        <v>60.404000000000003</v>
      </c>
      <c r="H10">
        <v>47.947000000000003</v>
      </c>
      <c r="I10">
        <v>85.664000000000001</v>
      </c>
      <c r="J10">
        <v>22.56</v>
      </c>
      <c r="K10">
        <f t="shared" si="0"/>
        <v>12.457000000000001</v>
      </c>
      <c r="L10">
        <f t="shared" si="1"/>
        <v>63.103999999999999</v>
      </c>
      <c r="N10">
        <f>1-K10/$K$8</f>
        <v>0.79568752016007782</v>
      </c>
    </row>
    <row r="11" spans="1:14" x14ac:dyDescent="0.3">
      <c r="A11" t="s">
        <v>44</v>
      </c>
      <c r="G11">
        <v>61.4</v>
      </c>
      <c r="H11">
        <v>48.686999999999998</v>
      </c>
      <c r="I11">
        <v>81.945999999999998</v>
      </c>
      <c r="J11">
        <v>22.050999999999998</v>
      </c>
      <c r="K11">
        <f t="shared" si="0"/>
        <v>12.713000000000001</v>
      </c>
      <c r="L11">
        <f t="shared" si="1"/>
        <v>59.894999999999996</v>
      </c>
      <c r="N11">
        <f t="shared" ref="N11:N33" si="2">1-K11/$K$8</f>
        <v>0.79148875682709074</v>
      </c>
    </row>
    <row r="12" spans="1:14" x14ac:dyDescent="0.3">
      <c r="A12" t="s">
        <v>45</v>
      </c>
      <c r="G12">
        <v>50.845999999999997</v>
      </c>
      <c r="H12">
        <v>40.792000000000002</v>
      </c>
      <c r="I12">
        <v>58.978999999999999</v>
      </c>
      <c r="J12">
        <v>28.942</v>
      </c>
      <c r="K12">
        <f t="shared" si="0"/>
        <v>10.053999999999995</v>
      </c>
      <c r="L12">
        <f t="shared" si="1"/>
        <v>30.036999999999999</v>
      </c>
      <c r="N12">
        <f t="shared" si="2"/>
        <v>0.83510013066464028</v>
      </c>
    </row>
    <row r="13" spans="1:14" x14ac:dyDescent="0.3">
      <c r="A13" t="s">
        <v>46</v>
      </c>
      <c r="G13">
        <v>171.625</v>
      </c>
      <c r="H13">
        <v>72.304000000000002</v>
      </c>
      <c r="I13">
        <v>137.82599999999999</v>
      </c>
      <c r="J13">
        <v>34.667000000000002</v>
      </c>
      <c r="K13">
        <f t="shared" si="0"/>
        <v>99.320999999999998</v>
      </c>
      <c r="L13">
        <f t="shared" ref="L13:L19" si="3">I13-J13</f>
        <v>103.15899999999999</v>
      </c>
      <c r="N13">
        <f t="shared" si="2"/>
        <v>-0.62900536326410106</v>
      </c>
    </row>
    <row r="14" spans="1:14" x14ac:dyDescent="0.3">
      <c r="A14" t="s">
        <v>47</v>
      </c>
      <c r="G14">
        <v>47.746000000000002</v>
      </c>
      <c r="H14">
        <v>42.895000000000003</v>
      </c>
      <c r="I14">
        <v>48.16</v>
      </c>
      <c r="J14">
        <v>29.1</v>
      </c>
      <c r="K14">
        <f t="shared" si="0"/>
        <v>4.8509999999999991</v>
      </c>
      <c r="L14">
        <f t="shared" si="3"/>
        <v>19.059999999999995</v>
      </c>
      <c r="N14">
        <f t="shared" si="2"/>
        <v>0.92043671512374869</v>
      </c>
    </row>
    <row r="15" spans="1:14" x14ac:dyDescent="0.3">
      <c r="A15" t="s">
        <v>48</v>
      </c>
      <c r="G15">
        <v>61.686</v>
      </c>
      <c r="H15">
        <v>53.616999999999997</v>
      </c>
      <c r="I15">
        <v>57.26</v>
      </c>
      <c r="J15">
        <v>28.908000000000001</v>
      </c>
      <c r="K15">
        <f t="shared" si="0"/>
        <v>8.0690000000000026</v>
      </c>
      <c r="L15">
        <f t="shared" si="3"/>
        <v>28.351999999999997</v>
      </c>
      <c r="N15">
        <f t="shared" si="2"/>
        <v>0.8676569479145595</v>
      </c>
    </row>
    <row r="16" spans="1:14" x14ac:dyDescent="0.3">
      <c r="A16" t="s">
        <v>49</v>
      </c>
      <c r="G16">
        <v>58.537999999999997</v>
      </c>
      <c r="H16">
        <v>50.759</v>
      </c>
      <c r="I16">
        <v>78.741</v>
      </c>
      <c r="J16">
        <v>29.152999999999999</v>
      </c>
      <c r="K16">
        <f t="shared" ref="K16:K19" si="4">G16-H16</f>
        <v>7.7789999999999964</v>
      </c>
      <c r="L16">
        <f t="shared" si="3"/>
        <v>49.588000000000001</v>
      </c>
      <c r="N16">
        <f t="shared" si="2"/>
        <v>0.87241335950270904</v>
      </c>
    </row>
    <row r="17" spans="1:14" x14ac:dyDescent="0.3">
      <c r="A17" t="s">
        <v>50</v>
      </c>
      <c r="G17">
        <v>66.483000000000004</v>
      </c>
      <c r="H17">
        <v>47.7</v>
      </c>
      <c r="I17">
        <v>62.183999999999997</v>
      </c>
      <c r="J17">
        <v>26.001000000000001</v>
      </c>
      <c r="K17">
        <f t="shared" si="4"/>
        <v>18.783000000000001</v>
      </c>
      <c r="L17">
        <f t="shared" si="3"/>
        <v>36.182999999999993</v>
      </c>
      <c r="N17">
        <f t="shared" si="2"/>
        <v>0.69193214186134244</v>
      </c>
    </row>
    <row r="18" spans="1:14" x14ac:dyDescent="0.3">
      <c r="A18" t="s">
        <v>8</v>
      </c>
      <c r="G18">
        <v>61.326999999999998</v>
      </c>
      <c r="H18">
        <v>37.926000000000002</v>
      </c>
      <c r="I18">
        <v>106.717</v>
      </c>
      <c r="J18">
        <v>26.765999999999998</v>
      </c>
      <c r="K18">
        <f t="shared" si="4"/>
        <v>23.400999999999996</v>
      </c>
      <c r="L18">
        <f t="shared" si="3"/>
        <v>79.950999999999993</v>
      </c>
      <c r="N18">
        <f t="shared" si="2"/>
        <v>0.61619038767488021</v>
      </c>
    </row>
    <row r="19" spans="1:14" x14ac:dyDescent="0.3">
      <c r="A19" t="s">
        <v>9</v>
      </c>
      <c r="G19">
        <v>67.278999999999996</v>
      </c>
      <c r="H19">
        <v>35.183</v>
      </c>
      <c r="I19">
        <v>102.40600000000001</v>
      </c>
      <c r="J19">
        <v>21.97</v>
      </c>
      <c r="K19">
        <f t="shared" si="4"/>
        <v>32.095999999999997</v>
      </c>
      <c r="L19">
        <f t="shared" si="3"/>
        <v>80.436000000000007</v>
      </c>
      <c r="N19">
        <f t="shared" si="2"/>
        <v>0.47358004712674473</v>
      </c>
    </row>
    <row r="20" spans="1:14" x14ac:dyDescent="0.3">
      <c r="K20">
        <f>AVERAGE(K10:K19)</f>
        <v>22.952400000000001</v>
      </c>
      <c r="L20">
        <f>AVERAGE(L10:L19)</f>
        <v>54.976500000000001</v>
      </c>
    </row>
    <row r="21" spans="1:14" x14ac:dyDescent="0.3">
      <c r="K21">
        <f>STDEV(K10:K19)</f>
        <v>28.075551694193525</v>
      </c>
      <c r="L21">
        <f>STDEV(L10:L19)</f>
        <v>27.257582436411663</v>
      </c>
    </row>
    <row r="22" spans="1:14" x14ac:dyDescent="0.3">
      <c r="A22" t="s">
        <v>51</v>
      </c>
      <c r="G22">
        <v>90.411000000000001</v>
      </c>
      <c r="H22">
        <v>35.156999999999996</v>
      </c>
      <c r="I22">
        <v>90.894999999999996</v>
      </c>
      <c r="J22">
        <v>25.536000000000001</v>
      </c>
      <c r="K22">
        <f t="shared" ref="K22:K26" si="5">G22-H22</f>
        <v>55.254000000000005</v>
      </c>
      <c r="L22">
        <f t="shared" ref="L22:L25" si="6">I22-J22</f>
        <v>65.358999999999995</v>
      </c>
      <c r="N22">
        <f t="shared" si="2"/>
        <v>9.3755979684108648E-2</v>
      </c>
    </row>
    <row r="23" spans="1:14" x14ac:dyDescent="0.3">
      <c r="A23" t="s">
        <v>52</v>
      </c>
      <c r="G23">
        <v>70.137</v>
      </c>
      <c r="H23">
        <v>35.680999999999997</v>
      </c>
      <c r="I23">
        <v>98.578999999999994</v>
      </c>
      <c r="J23">
        <v>23.707000000000001</v>
      </c>
      <c r="K23">
        <f t="shared" si="5"/>
        <v>34.456000000000003</v>
      </c>
      <c r="L23">
        <f t="shared" si="6"/>
        <v>74.871999999999986</v>
      </c>
      <c r="N23">
        <f t="shared" si="2"/>
        <v>0.43487269765076997</v>
      </c>
    </row>
    <row r="24" spans="1:14" x14ac:dyDescent="0.3">
      <c r="A24" t="s">
        <v>53</v>
      </c>
      <c r="G24">
        <v>155.47499999999999</v>
      </c>
      <c r="H24">
        <v>79.012</v>
      </c>
      <c r="I24">
        <v>231.08699999999999</v>
      </c>
      <c r="J24">
        <v>39.052999999999997</v>
      </c>
      <c r="K24">
        <f t="shared" si="5"/>
        <v>76.462999999999994</v>
      </c>
      <c r="L24">
        <f t="shared" si="6"/>
        <v>192.03399999999999</v>
      </c>
      <c r="N24">
        <f t="shared" si="2"/>
        <v>-0.25410172160230915</v>
      </c>
    </row>
    <row r="25" spans="1:14" x14ac:dyDescent="0.3">
      <c r="A25" t="s">
        <v>54</v>
      </c>
      <c r="G25">
        <v>170.24799999999999</v>
      </c>
      <c r="H25">
        <v>80.460999999999999</v>
      </c>
      <c r="I25">
        <v>178.18100000000001</v>
      </c>
      <c r="J25">
        <v>35.792999999999999</v>
      </c>
      <c r="K25">
        <f t="shared" si="5"/>
        <v>89.786999999999992</v>
      </c>
      <c r="L25">
        <f t="shared" si="6"/>
        <v>142.38800000000001</v>
      </c>
      <c r="N25">
        <f t="shared" si="2"/>
        <v>-0.472634231948871</v>
      </c>
    </row>
    <row r="26" spans="1:14" x14ac:dyDescent="0.3">
      <c r="A26" t="s">
        <v>55</v>
      </c>
      <c r="G26">
        <v>117.73</v>
      </c>
      <c r="H26">
        <v>53.991999999999997</v>
      </c>
      <c r="I26">
        <v>159.33699999999999</v>
      </c>
      <c r="J26">
        <v>34.377000000000002</v>
      </c>
      <c r="K26">
        <f t="shared" si="5"/>
        <v>63.738000000000007</v>
      </c>
      <c r="L26">
        <f t="shared" ref="L26:L31" si="7">I26-J26</f>
        <v>124.95999999999998</v>
      </c>
      <c r="N26">
        <f t="shared" si="2"/>
        <v>-4.5393661398166474E-2</v>
      </c>
    </row>
    <row r="27" spans="1:14" x14ac:dyDescent="0.3">
      <c r="A27" t="s">
        <v>56</v>
      </c>
      <c r="G27">
        <v>98.79</v>
      </c>
      <c r="H27">
        <v>42.430999999999997</v>
      </c>
      <c r="I27">
        <v>132.74600000000001</v>
      </c>
      <c r="J27">
        <v>27.222999999999999</v>
      </c>
      <c r="K27">
        <f t="shared" ref="K27:K32" si="8">G27-H27</f>
        <v>56.359000000000009</v>
      </c>
      <c r="L27">
        <f t="shared" si="7"/>
        <v>105.52300000000001</v>
      </c>
      <c r="N27">
        <f t="shared" si="2"/>
        <v>7.5632411391332255E-2</v>
      </c>
    </row>
    <row r="28" spans="1:14" x14ac:dyDescent="0.3">
      <c r="K28">
        <f>AVERAGE(K22:K27)</f>
        <v>62.676166666666667</v>
      </c>
      <c r="L28">
        <f>AVERAGE(L22:L27)</f>
        <v>117.52266666666668</v>
      </c>
    </row>
    <row r="29" spans="1:14" x14ac:dyDescent="0.3">
      <c r="K29">
        <f>STDEV(K22:K27)</f>
        <v>19.066066751343016</v>
      </c>
      <c r="L29">
        <f>STDEV(L22:L27)</f>
        <v>46.711148586463381</v>
      </c>
    </row>
    <row r="30" spans="1:14" x14ac:dyDescent="0.3">
      <c r="A30" t="s">
        <v>57</v>
      </c>
      <c r="G30">
        <v>137.15700000000001</v>
      </c>
      <c r="H30">
        <v>54.762099999999997</v>
      </c>
      <c r="I30">
        <v>123.372</v>
      </c>
      <c r="J30">
        <v>26.48</v>
      </c>
      <c r="K30">
        <f t="shared" si="8"/>
        <v>82.394900000000007</v>
      </c>
      <c r="L30">
        <f t="shared" si="7"/>
        <v>96.891999999999996</v>
      </c>
      <c r="N30">
        <f t="shared" si="2"/>
        <v>-0.35139330056694251</v>
      </c>
    </row>
    <row r="31" spans="1:14" x14ac:dyDescent="0.3">
      <c r="A31" t="s">
        <v>58</v>
      </c>
      <c r="G31">
        <v>179.947</v>
      </c>
      <c r="H31">
        <v>61.704000000000001</v>
      </c>
      <c r="I31">
        <v>136.94900000000001</v>
      </c>
      <c r="J31">
        <v>31.385000000000002</v>
      </c>
      <c r="K31">
        <f t="shared" si="8"/>
        <v>118.24299999999999</v>
      </c>
      <c r="L31">
        <f t="shared" si="7"/>
        <v>105.56400000000001</v>
      </c>
      <c r="N31">
        <f t="shared" si="2"/>
        <v>-0.93935301868121646</v>
      </c>
    </row>
    <row r="32" spans="1:14" x14ac:dyDescent="0.3">
      <c r="A32" t="s">
        <v>59</v>
      </c>
      <c r="G32">
        <v>92.542000000000002</v>
      </c>
      <c r="H32">
        <v>48.674999999999997</v>
      </c>
      <c r="I32">
        <v>109.38200000000001</v>
      </c>
      <c r="J32">
        <v>24.981999999999999</v>
      </c>
      <c r="K32">
        <f t="shared" si="8"/>
        <v>43.867000000000004</v>
      </c>
      <c r="L32">
        <f t="shared" ref="L32:L33" si="9">I32-J32</f>
        <v>84.4</v>
      </c>
      <c r="N32">
        <f t="shared" si="2"/>
        <v>0.2805189409056863</v>
      </c>
    </row>
    <row r="33" spans="1:14" x14ac:dyDescent="0.3">
      <c r="A33" t="s">
        <v>60</v>
      </c>
      <c r="G33">
        <v>134.43899999999999</v>
      </c>
      <c r="H33">
        <v>51.65</v>
      </c>
      <c r="I33">
        <v>111.15</v>
      </c>
      <c r="J33">
        <v>28.375</v>
      </c>
      <c r="K33">
        <f t="shared" ref="K33" si="10">G33-H33</f>
        <v>82.788999999999987</v>
      </c>
      <c r="L33">
        <f t="shared" si="9"/>
        <v>82.775000000000006</v>
      </c>
      <c r="N33">
        <f t="shared" si="2"/>
        <v>-0.35785709990104442</v>
      </c>
    </row>
    <row r="34" spans="1:14" x14ac:dyDescent="0.3">
      <c r="K34">
        <f>AVERAGEA(K30:K33)</f>
        <v>81.823475000000002</v>
      </c>
      <c r="L34">
        <f>AVERAGEA(L30:L33)</f>
        <v>92.407749999999993</v>
      </c>
    </row>
    <row r="35" spans="1:14" x14ac:dyDescent="0.3">
      <c r="K35">
        <f>STDEV(K30:K33)</f>
        <v>30.377264309060131</v>
      </c>
      <c r="L35">
        <f>STDEV(L30:L33)</f>
        <v>10.802921591711657</v>
      </c>
    </row>
    <row r="37" spans="1:14" x14ac:dyDescent="0.3">
      <c r="A37" t="s">
        <v>31</v>
      </c>
    </row>
    <row r="38" spans="1:14" x14ac:dyDescent="0.3">
      <c r="B38" t="s">
        <v>32</v>
      </c>
      <c r="C38" t="s">
        <v>33</v>
      </c>
      <c r="D38" t="s">
        <v>36</v>
      </c>
      <c r="F38" t="s">
        <v>35</v>
      </c>
    </row>
    <row r="39" spans="1:14" x14ac:dyDescent="0.3">
      <c r="A39" t="s">
        <v>34</v>
      </c>
      <c r="B39">
        <v>60.970333333333336</v>
      </c>
      <c r="C39">
        <v>88.458500000000015</v>
      </c>
      <c r="D39" t="s">
        <v>32</v>
      </c>
      <c r="E39" t="s">
        <v>33</v>
      </c>
      <c r="F39" t="s">
        <v>32</v>
      </c>
      <c r="G39" t="s">
        <v>33</v>
      </c>
    </row>
    <row r="40" spans="1:14" x14ac:dyDescent="0.3">
      <c r="A40">
        <v>0.5</v>
      </c>
      <c r="B40">
        <v>22.952400000000001</v>
      </c>
      <c r="C40">
        <v>54.976500000000001</v>
      </c>
      <c r="D40">
        <f>1-B40/$B$39</f>
        <v>0.62354806435916921</v>
      </c>
      <c r="E40">
        <f>1-C40/$C$39</f>
        <v>0.37850517474295864</v>
      </c>
      <c r="F40">
        <f>TTEST(K2:K7,K10:K19,2,3)</f>
        <v>1.1429245246131769E-2</v>
      </c>
      <c r="G40">
        <f>TTEST(L2:L7,L10:L19,2,3)</f>
        <v>9.0771119249881387E-3</v>
      </c>
    </row>
    <row r="41" spans="1:14" x14ac:dyDescent="0.3">
      <c r="A41">
        <v>0.25</v>
      </c>
      <c r="B41">
        <v>62.676166666666667</v>
      </c>
      <c r="C41">
        <v>117.52266666666668</v>
      </c>
      <c r="D41">
        <f t="shared" ref="D41:D42" si="11">1-B41/$B$39</f>
        <v>-2.7978087703856014E-2</v>
      </c>
      <c r="E41">
        <f t="shared" ref="E41:E42" si="12">1-C41/$C$39</f>
        <v>-0.32856273469103203</v>
      </c>
      <c r="F41">
        <f>TTEST(K2:K7,K22:K27,2,3)</f>
        <v>0.89084630692057842</v>
      </c>
      <c r="G41">
        <f>TTEST(L2:L7,L22:L27,2,3)</f>
        <v>0.19970389966509206</v>
      </c>
    </row>
    <row r="42" spans="1:14" x14ac:dyDescent="0.3">
      <c r="A42">
        <v>0.125</v>
      </c>
      <c r="B42">
        <v>81.823475000000002</v>
      </c>
      <c r="C42">
        <v>92.407749999999993</v>
      </c>
      <c r="D42">
        <f t="shared" si="11"/>
        <v>-0.34202111956087933</v>
      </c>
      <c r="E42">
        <f t="shared" si="12"/>
        <v>-4.4645229118739138E-2</v>
      </c>
      <c r="F42">
        <f>TTEST(K2:K7,K30:K33,2,3)</f>
        <v>0.2919992237398748</v>
      </c>
      <c r="G42">
        <f>TTEST(L2:L7,L30:L33,2,3)</f>
        <v>0.66486827198832144</v>
      </c>
    </row>
    <row r="45" spans="1:14" x14ac:dyDescent="0.3">
      <c r="A45" t="s">
        <v>37</v>
      </c>
    </row>
    <row r="46" spans="1:14" x14ac:dyDescent="0.3">
      <c r="A46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topLeftCell="A16" zoomScale="80" zoomScaleNormal="80" workbookViewId="0">
      <selection activeCell="U45" sqref="U45"/>
    </sheetView>
  </sheetViews>
  <sheetFormatPr defaultRowHeight="14.4" x14ac:dyDescent="0.3"/>
  <cols>
    <col min="6" max="7" width="14.6640625" bestFit="1" customWidth="1"/>
  </cols>
  <sheetData>
    <row r="1" spans="1:14" x14ac:dyDescent="0.3">
      <c r="G1" s="1" t="s">
        <v>25</v>
      </c>
      <c r="H1" s="1" t="s">
        <v>26</v>
      </c>
      <c r="I1" s="2" t="s">
        <v>28</v>
      </c>
      <c r="J1" s="2" t="s">
        <v>29</v>
      </c>
      <c r="K1" s="1" t="s">
        <v>27</v>
      </c>
      <c r="L1" s="2" t="s">
        <v>30</v>
      </c>
    </row>
    <row r="2" spans="1:14" x14ac:dyDescent="0.3">
      <c r="A2" t="s">
        <v>0</v>
      </c>
      <c r="M2" t="s">
        <v>95</v>
      </c>
    </row>
    <row r="3" spans="1:14" x14ac:dyDescent="0.3">
      <c r="A3" t="s">
        <v>1</v>
      </c>
      <c r="G3">
        <v>159.02799999999999</v>
      </c>
      <c r="H3">
        <v>57.116999999999997</v>
      </c>
      <c r="I3">
        <v>166.50800000000001</v>
      </c>
      <c r="J3">
        <v>36.344000000000001</v>
      </c>
      <c r="K3">
        <f t="shared" ref="K3:K53" si="0">G3-H3</f>
        <v>101.911</v>
      </c>
      <c r="L3">
        <f t="shared" ref="L3:L53" si="1">I3-J3</f>
        <v>130.16400000000002</v>
      </c>
    </row>
    <row r="4" spans="1:14" x14ac:dyDescent="0.3">
      <c r="A4" t="s">
        <v>2</v>
      </c>
      <c r="G4">
        <v>142.64699999999999</v>
      </c>
      <c r="H4">
        <v>53.6</v>
      </c>
      <c r="I4">
        <v>158.88800000000001</v>
      </c>
      <c r="J4">
        <v>36.628</v>
      </c>
      <c r="K4">
        <f t="shared" si="0"/>
        <v>89.046999999999997</v>
      </c>
      <c r="L4">
        <f t="shared" si="1"/>
        <v>122.26</v>
      </c>
    </row>
    <row r="5" spans="1:14" x14ac:dyDescent="0.3">
      <c r="A5" t="s">
        <v>3</v>
      </c>
      <c r="M5" t="s">
        <v>95</v>
      </c>
    </row>
    <row r="6" spans="1:14" x14ac:dyDescent="0.3">
      <c r="A6" t="s">
        <v>4</v>
      </c>
      <c r="G6">
        <v>154.52500000000001</v>
      </c>
      <c r="H6">
        <v>69.284000000000006</v>
      </c>
      <c r="I6">
        <v>156.155</v>
      </c>
      <c r="J6">
        <v>36.15</v>
      </c>
      <c r="K6">
        <f t="shared" si="0"/>
        <v>85.241</v>
      </c>
      <c r="L6">
        <f t="shared" si="1"/>
        <v>120.005</v>
      </c>
    </row>
    <row r="7" spans="1:14" x14ac:dyDescent="0.3">
      <c r="A7" t="s">
        <v>5</v>
      </c>
      <c r="G7">
        <v>148.38900000000001</v>
      </c>
      <c r="H7">
        <v>61.506</v>
      </c>
      <c r="I7">
        <v>168.02</v>
      </c>
      <c r="J7">
        <v>37.753999999999998</v>
      </c>
      <c r="K7">
        <f t="shared" si="0"/>
        <v>86.88300000000001</v>
      </c>
      <c r="L7">
        <f t="shared" si="1"/>
        <v>130.26600000000002</v>
      </c>
    </row>
    <row r="8" spans="1:14" x14ac:dyDescent="0.3">
      <c r="A8" t="s">
        <v>6</v>
      </c>
      <c r="M8" t="s">
        <v>95</v>
      </c>
    </row>
    <row r="9" spans="1:14" x14ac:dyDescent="0.3">
      <c r="A9" t="s">
        <v>7</v>
      </c>
      <c r="M9" t="s">
        <v>95</v>
      </c>
    </row>
    <row r="10" spans="1:14" x14ac:dyDescent="0.3">
      <c r="A10" t="s">
        <v>61</v>
      </c>
      <c r="G10">
        <v>186.80600000000001</v>
      </c>
      <c r="H10">
        <v>55.573</v>
      </c>
      <c r="I10">
        <v>153.54300000000001</v>
      </c>
      <c r="J10">
        <v>46.904000000000003</v>
      </c>
      <c r="K10">
        <f t="shared" si="0"/>
        <v>131.233</v>
      </c>
      <c r="L10">
        <f t="shared" si="1"/>
        <v>106.63900000000001</v>
      </c>
    </row>
    <row r="11" spans="1:14" x14ac:dyDescent="0.3">
      <c r="A11" t="s">
        <v>62</v>
      </c>
      <c r="G11">
        <v>168.62899999999999</v>
      </c>
      <c r="H11">
        <v>44.963999999999999</v>
      </c>
      <c r="I11">
        <v>135.04499999999999</v>
      </c>
      <c r="J11">
        <v>28.425999999999998</v>
      </c>
      <c r="K11">
        <f t="shared" si="0"/>
        <v>123.66499999999999</v>
      </c>
      <c r="L11">
        <f t="shared" si="1"/>
        <v>106.61899999999999</v>
      </c>
    </row>
    <row r="12" spans="1:14" x14ac:dyDescent="0.3">
      <c r="A12" t="s">
        <v>63</v>
      </c>
      <c r="G12">
        <v>228.93</v>
      </c>
      <c r="H12">
        <v>57.405000000000001</v>
      </c>
      <c r="I12">
        <v>136.47</v>
      </c>
      <c r="J12">
        <v>32.212000000000003</v>
      </c>
      <c r="K12">
        <f t="shared" si="0"/>
        <v>171.52500000000001</v>
      </c>
      <c r="L12">
        <f t="shared" si="1"/>
        <v>104.258</v>
      </c>
    </row>
    <row r="13" spans="1:14" x14ac:dyDescent="0.3">
      <c r="A13" t="s">
        <v>64</v>
      </c>
      <c r="G13">
        <v>163.96799999999999</v>
      </c>
      <c r="H13">
        <v>37.338999999999999</v>
      </c>
      <c r="I13">
        <v>133.19800000000001</v>
      </c>
      <c r="J13">
        <v>31.210999999999999</v>
      </c>
      <c r="K13">
        <f t="shared" si="0"/>
        <v>126.62899999999999</v>
      </c>
      <c r="L13">
        <f t="shared" si="1"/>
        <v>101.98700000000001</v>
      </c>
    </row>
    <row r="14" spans="1:14" x14ac:dyDescent="0.3">
      <c r="K14">
        <f>AVERAGE(K2:K13)</f>
        <v>114.51675</v>
      </c>
      <c r="L14">
        <f>AVERAGE(L2:L13)</f>
        <v>115.27475000000001</v>
      </c>
    </row>
    <row r="15" spans="1:14" x14ac:dyDescent="0.3">
      <c r="K15">
        <f>STDEV(K2:K13)</f>
        <v>29.732323525319782</v>
      </c>
      <c r="L15">
        <f>STDEV(L2:L13)</f>
        <v>11.741425999426141</v>
      </c>
    </row>
    <row r="16" spans="1:14" x14ac:dyDescent="0.3">
      <c r="A16" t="s">
        <v>65</v>
      </c>
      <c r="G16">
        <v>68.542000000000002</v>
      </c>
      <c r="H16">
        <v>46.558</v>
      </c>
      <c r="I16">
        <v>68.539000000000001</v>
      </c>
      <c r="J16">
        <v>33.838999999999999</v>
      </c>
      <c r="K16">
        <f t="shared" si="0"/>
        <v>21.984000000000002</v>
      </c>
      <c r="L16">
        <f>I16-J16</f>
        <v>34.700000000000003</v>
      </c>
      <c r="N16">
        <f>1-K16/$K$14</f>
        <v>0.80802808322799935</v>
      </c>
    </row>
    <row r="17" spans="1:14" x14ac:dyDescent="0.3">
      <c r="A17" t="s">
        <v>66</v>
      </c>
      <c r="G17">
        <v>71.510000000000005</v>
      </c>
      <c r="H17">
        <v>53.143999999999998</v>
      </c>
      <c r="I17">
        <v>53.628999999999998</v>
      </c>
      <c r="J17">
        <v>33.411000000000001</v>
      </c>
      <c r="K17">
        <f t="shared" si="0"/>
        <v>18.366000000000007</v>
      </c>
      <c r="L17">
        <f t="shared" si="1"/>
        <v>20.217999999999996</v>
      </c>
      <c r="N17">
        <f t="shared" ref="N17:N52" si="2">1-K17/$K$14</f>
        <v>0.8396217147273215</v>
      </c>
    </row>
    <row r="18" spans="1:14" x14ac:dyDescent="0.3">
      <c r="A18" t="s">
        <v>67</v>
      </c>
      <c r="G18">
        <v>60.716000000000001</v>
      </c>
      <c r="H18">
        <v>58.674999999999997</v>
      </c>
      <c r="I18">
        <v>46.55</v>
      </c>
      <c r="J18">
        <v>35.543999999999997</v>
      </c>
      <c r="K18">
        <f t="shared" si="0"/>
        <v>2.0410000000000039</v>
      </c>
      <c r="L18">
        <f t="shared" si="1"/>
        <v>11.006</v>
      </c>
      <c r="N18">
        <f t="shared" si="2"/>
        <v>0.98217727974291968</v>
      </c>
    </row>
    <row r="19" spans="1:14" x14ac:dyDescent="0.3">
      <c r="A19" t="s">
        <v>68</v>
      </c>
      <c r="G19">
        <v>76.043999999999997</v>
      </c>
      <c r="H19">
        <v>60.75</v>
      </c>
      <c r="I19">
        <v>49.031999999999996</v>
      </c>
      <c r="J19">
        <v>41.066000000000003</v>
      </c>
      <c r="K19">
        <f t="shared" si="0"/>
        <v>15.293999999999997</v>
      </c>
      <c r="L19">
        <f t="shared" si="1"/>
        <v>7.965999999999994</v>
      </c>
      <c r="N19">
        <f t="shared" si="2"/>
        <v>0.86644748475659683</v>
      </c>
    </row>
    <row r="20" spans="1:14" x14ac:dyDescent="0.3">
      <c r="A20" t="s">
        <v>69</v>
      </c>
      <c r="G20">
        <v>66.777000000000001</v>
      </c>
      <c r="H20">
        <v>62.137999999999998</v>
      </c>
      <c r="I20">
        <v>59.21</v>
      </c>
      <c r="J20">
        <v>32.591000000000001</v>
      </c>
      <c r="K20">
        <f t="shared" si="0"/>
        <v>4.6390000000000029</v>
      </c>
      <c r="L20">
        <f t="shared" si="1"/>
        <v>26.619</v>
      </c>
      <c r="N20">
        <f t="shared" si="2"/>
        <v>0.95949064219863034</v>
      </c>
    </row>
    <row r="21" spans="1:14" x14ac:dyDescent="0.3">
      <c r="A21" t="s">
        <v>70</v>
      </c>
      <c r="G21">
        <v>85.278000000000006</v>
      </c>
      <c r="H21">
        <v>60.673999999999999</v>
      </c>
      <c r="I21">
        <v>96.41</v>
      </c>
      <c r="J21">
        <v>30.324000000000002</v>
      </c>
      <c r="K21">
        <f t="shared" si="0"/>
        <v>24.604000000000006</v>
      </c>
      <c r="L21">
        <f t="shared" si="1"/>
        <v>66.085999999999999</v>
      </c>
      <c r="N21">
        <f t="shared" si="2"/>
        <v>0.78514933404938581</v>
      </c>
    </row>
    <row r="22" spans="1:14" x14ac:dyDescent="0.3">
      <c r="K22">
        <f>AVERAGE(K16:K21)</f>
        <v>14.488000000000005</v>
      </c>
      <c r="L22">
        <f>AVERAGE(L16:L21)</f>
        <v>27.765833333333333</v>
      </c>
    </row>
    <row r="23" spans="1:14" x14ac:dyDescent="0.3">
      <c r="K23">
        <f>STDEV(K16:K21)</f>
        <v>9.2319293974769963</v>
      </c>
      <c r="L23">
        <f>STDEV(L16:L21)</f>
        <v>21.202491687692433</v>
      </c>
    </row>
    <row r="24" spans="1:14" x14ac:dyDescent="0.3">
      <c r="A24" t="s">
        <v>71</v>
      </c>
      <c r="G24">
        <v>51.302999999999997</v>
      </c>
      <c r="H24">
        <v>42.67</v>
      </c>
      <c r="I24">
        <v>79.272000000000006</v>
      </c>
      <c r="J24">
        <v>30.355</v>
      </c>
      <c r="K24">
        <f t="shared" si="0"/>
        <v>8.6329999999999956</v>
      </c>
      <c r="L24">
        <f t="shared" si="1"/>
        <v>48.917000000000002</v>
      </c>
      <c r="N24">
        <f t="shared" si="2"/>
        <v>0.92461364822176673</v>
      </c>
    </row>
    <row r="25" spans="1:14" x14ac:dyDescent="0.3">
      <c r="A25" t="s">
        <v>72</v>
      </c>
      <c r="G25">
        <v>48.197000000000003</v>
      </c>
      <c r="H25">
        <v>47.790999999999997</v>
      </c>
      <c r="I25">
        <v>85.67</v>
      </c>
      <c r="J25">
        <v>25.081</v>
      </c>
      <c r="K25">
        <f t="shared" si="0"/>
        <v>0.40600000000000591</v>
      </c>
      <c r="L25">
        <f t="shared" si="1"/>
        <v>60.588999999999999</v>
      </c>
      <c r="N25">
        <f t="shared" si="2"/>
        <v>0.99645466711201636</v>
      </c>
    </row>
    <row r="26" spans="1:14" x14ac:dyDescent="0.3">
      <c r="A26" t="s">
        <v>73</v>
      </c>
    </row>
    <row r="27" spans="1:14" x14ac:dyDescent="0.3">
      <c r="A27" t="s">
        <v>74</v>
      </c>
      <c r="G27">
        <v>108.542</v>
      </c>
      <c r="H27">
        <v>60.805999999999997</v>
      </c>
      <c r="I27">
        <v>73.563999999999993</v>
      </c>
      <c r="J27">
        <v>24.420999999999999</v>
      </c>
      <c r="K27">
        <f t="shared" si="0"/>
        <v>47.736000000000004</v>
      </c>
      <c r="L27">
        <f t="shared" si="1"/>
        <v>49.142999999999994</v>
      </c>
      <c r="N27">
        <f t="shared" si="2"/>
        <v>0.58315268290446598</v>
      </c>
    </row>
    <row r="28" spans="1:14" x14ac:dyDescent="0.3">
      <c r="A28" t="s">
        <v>75</v>
      </c>
      <c r="G28">
        <v>110.991</v>
      </c>
      <c r="H28">
        <v>65.471999999999994</v>
      </c>
      <c r="I28">
        <v>100.812</v>
      </c>
      <c r="J28">
        <v>36.241</v>
      </c>
      <c r="K28">
        <f t="shared" si="0"/>
        <v>45.519000000000005</v>
      </c>
      <c r="L28">
        <f t="shared" si="1"/>
        <v>64.570999999999998</v>
      </c>
      <c r="N28">
        <f t="shared" si="2"/>
        <v>0.60251229623614011</v>
      </c>
    </row>
    <row r="29" spans="1:14" x14ac:dyDescent="0.3">
      <c r="A29" t="s">
        <v>76</v>
      </c>
      <c r="G29">
        <v>103.521</v>
      </c>
      <c r="H29">
        <v>54.581000000000003</v>
      </c>
      <c r="I29">
        <v>96.575999999999993</v>
      </c>
      <c r="J29">
        <v>40.215000000000003</v>
      </c>
      <c r="K29">
        <f t="shared" si="0"/>
        <v>48.94</v>
      </c>
      <c r="L29">
        <f t="shared" si="1"/>
        <v>56.36099999999999</v>
      </c>
      <c r="N29">
        <f t="shared" si="2"/>
        <v>0.57263893709872138</v>
      </c>
    </row>
    <row r="30" spans="1:14" x14ac:dyDescent="0.3">
      <c r="K30">
        <f>AVERAGE(K24:K29)</f>
        <v>30.2468</v>
      </c>
      <c r="L30">
        <f>AVERAGE(L24:L29)</f>
        <v>55.916200000000003</v>
      </c>
    </row>
    <row r="31" spans="1:14" x14ac:dyDescent="0.3">
      <c r="K31">
        <f>STDEV(K24:K29)</f>
        <v>23.696928233423002</v>
      </c>
      <c r="L31">
        <f>STDEV(L24:L29)</f>
        <v>6.9246571900707847</v>
      </c>
    </row>
    <row r="32" spans="1:14" x14ac:dyDescent="0.3">
      <c r="A32" t="s">
        <v>77</v>
      </c>
      <c r="G32">
        <v>107.377</v>
      </c>
      <c r="H32">
        <v>57.320999999999998</v>
      </c>
      <c r="I32">
        <v>149.78700000000001</v>
      </c>
      <c r="J32">
        <v>34.276000000000003</v>
      </c>
      <c r="K32">
        <f t="shared" si="0"/>
        <v>50.055999999999997</v>
      </c>
      <c r="L32">
        <f t="shared" si="1"/>
        <v>115.511</v>
      </c>
      <c r="N32">
        <f t="shared" si="2"/>
        <v>0.5628936378302738</v>
      </c>
    </row>
    <row r="33" spans="1:14" x14ac:dyDescent="0.3">
      <c r="A33" t="s">
        <v>78</v>
      </c>
      <c r="G33">
        <v>94.459000000000003</v>
      </c>
      <c r="H33">
        <v>63.392000000000003</v>
      </c>
      <c r="I33">
        <v>126.855</v>
      </c>
      <c r="J33">
        <v>39.124000000000002</v>
      </c>
      <c r="K33">
        <f t="shared" si="0"/>
        <v>31.067</v>
      </c>
      <c r="L33">
        <f t="shared" si="1"/>
        <v>87.730999999999995</v>
      </c>
      <c r="N33">
        <f t="shared" si="2"/>
        <v>0.72871217529313403</v>
      </c>
    </row>
    <row r="34" spans="1:14" x14ac:dyDescent="0.3">
      <c r="A34" t="s">
        <v>79</v>
      </c>
      <c r="G34">
        <v>166.893</v>
      </c>
      <c r="H34">
        <v>79.233000000000004</v>
      </c>
      <c r="I34">
        <v>193.57599999999999</v>
      </c>
      <c r="J34">
        <v>39.344999999999999</v>
      </c>
      <c r="K34">
        <f t="shared" si="0"/>
        <v>87.66</v>
      </c>
      <c r="L34">
        <f t="shared" si="1"/>
        <v>154.23099999999999</v>
      </c>
      <c r="N34">
        <f t="shared" si="2"/>
        <v>0.23452246068806537</v>
      </c>
    </row>
    <row r="35" spans="1:14" x14ac:dyDescent="0.3">
      <c r="A35" t="s">
        <v>80</v>
      </c>
      <c r="G35">
        <v>182.959</v>
      </c>
      <c r="H35">
        <v>76.739999999999995</v>
      </c>
      <c r="I35">
        <v>149.89099999999999</v>
      </c>
      <c r="J35">
        <v>32.220999999999997</v>
      </c>
      <c r="K35">
        <f t="shared" si="0"/>
        <v>106.21900000000001</v>
      </c>
      <c r="L35">
        <f t="shared" si="1"/>
        <v>117.66999999999999</v>
      </c>
      <c r="N35">
        <f t="shared" si="2"/>
        <v>7.2458832441542387E-2</v>
      </c>
    </row>
    <row r="36" spans="1:14" x14ac:dyDescent="0.3">
      <c r="A36" t="s">
        <v>81</v>
      </c>
      <c r="G36">
        <v>77.218999999999994</v>
      </c>
      <c r="H36">
        <v>42.969000000000001</v>
      </c>
      <c r="I36">
        <v>94.096000000000004</v>
      </c>
      <c r="J36">
        <v>31.193000000000001</v>
      </c>
      <c r="K36">
        <f t="shared" si="0"/>
        <v>34.249999999999993</v>
      </c>
      <c r="L36">
        <f t="shared" si="1"/>
        <v>62.903000000000006</v>
      </c>
      <c r="N36">
        <f t="shared" si="2"/>
        <v>0.70091711474522289</v>
      </c>
    </row>
    <row r="37" spans="1:14" x14ac:dyDescent="0.3">
      <c r="A37" t="s">
        <v>82</v>
      </c>
      <c r="G37">
        <v>112.749</v>
      </c>
      <c r="H37">
        <v>50.710999999999999</v>
      </c>
      <c r="I37">
        <v>120.116</v>
      </c>
      <c r="J37">
        <v>32.741999999999997</v>
      </c>
      <c r="K37">
        <f t="shared" si="0"/>
        <v>62.037999999999997</v>
      </c>
      <c r="L37">
        <f t="shared" si="1"/>
        <v>87.373999999999995</v>
      </c>
      <c r="N37">
        <f t="shared" si="2"/>
        <v>0.45826265589968285</v>
      </c>
    </row>
    <row r="38" spans="1:14" x14ac:dyDescent="0.3">
      <c r="K38">
        <f>AVERAGE(K32:K37)</f>
        <v>61.881666666666668</v>
      </c>
      <c r="L38">
        <f>AVERAGE(L32:L37)</f>
        <v>104.23666666666666</v>
      </c>
    </row>
    <row r="39" spans="1:14" x14ac:dyDescent="0.3">
      <c r="K39">
        <f>STDEV(K32:K37)</f>
        <v>29.944098294433015</v>
      </c>
      <c r="L39">
        <f>STDEV(L32:L37)</f>
        <v>31.850453564536039</v>
      </c>
    </row>
    <row r="40" spans="1:14" x14ac:dyDescent="0.3">
      <c r="A40" t="s">
        <v>83</v>
      </c>
      <c r="G40">
        <v>144.24199999999999</v>
      </c>
      <c r="H40">
        <v>46.430999999999997</v>
      </c>
      <c r="I40">
        <v>129.96600000000001</v>
      </c>
      <c r="J40">
        <v>36.289000000000001</v>
      </c>
      <c r="K40">
        <f t="shared" si="0"/>
        <v>97.810999999999993</v>
      </c>
      <c r="L40">
        <f t="shared" si="1"/>
        <v>93.677000000000007</v>
      </c>
      <c r="N40">
        <f t="shared" si="2"/>
        <v>0.1458804061414597</v>
      </c>
    </row>
    <row r="41" spans="1:14" x14ac:dyDescent="0.3">
      <c r="A41" t="s">
        <v>84</v>
      </c>
      <c r="G41">
        <v>145.39099999999999</v>
      </c>
      <c r="H41">
        <v>1.665</v>
      </c>
      <c r="I41">
        <v>186.14699999999999</v>
      </c>
      <c r="J41">
        <v>36.119999999999997</v>
      </c>
      <c r="K41">
        <f t="shared" si="0"/>
        <v>143.726</v>
      </c>
      <c r="L41">
        <f t="shared" si="1"/>
        <v>150.02699999999999</v>
      </c>
      <c r="N41">
        <f t="shared" si="2"/>
        <v>-0.25506530704023644</v>
      </c>
    </row>
    <row r="42" spans="1:14" x14ac:dyDescent="0.3">
      <c r="A42" t="s">
        <v>85</v>
      </c>
      <c r="G42">
        <v>196.321</v>
      </c>
      <c r="H42">
        <v>68.852999999999994</v>
      </c>
      <c r="I42">
        <v>189.5</v>
      </c>
      <c r="J42">
        <v>55.960999999999999</v>
      </c>
      <c r="K42">
        <f t="shared" si="0"/>
        <v>127.468</v>
      </c>
      <c r="L42">
        <f t="shared" si="1"/>
        <v>133.53899999999999</v>
      </c>
      <c r="N42">
        <f t="shared" si="2"/>
        <v>-0.11309480927462578</v>
      </c>
    </row>
    <row r="43" spans="1:14" x14ac:dyDescent="0.3">
      <c r="A43" t="s">
        <v>86</v>
      </c>
      <c r="G43">
        <v>164.40899999999999</v>
      </c>
      <c r="H43">
        <v>59.290999999999997</v>
      </c>
      <c r="I43">
        <v>123.501</v>
      </c>
      <c r="J43">
        <v>28.321000000000002</v>
      </c>
      <c r="K43">
        <f t="shared" si="0"/>
        <v>105.11799999999999</v>
      </c>
      <c r="L43">
        <f t="shared" si="1"/>
        <v>95.18</v>
      </c>
      <c r="N43">
        <f t="shared" si="2"/>
        <v>8.2073146504769046E-2</v>
      </c>
    </row>
    <row r="44" spans="1:14" x14ac:dyDescent="0.3">
      <c r="A44" t="s">
        <v>87</v>
      </c>
      <c r="G44">
        <v>151.23400000000001</v>
      </c>
      <c r="H44">
        <v>54.390999999999998</v>
      </c>
      <c r="I44">
        <v>137.42400000000001</v>
      </c>
      <c r="J44">
        <v>29.931999999999999</v>
      </c>
      <c r="K44">
        <f t="shared" si="0"/>
        <v>96.843000000000018</v>
      </c>
      <c r="L44">
        <f t="shared" si="1"/>
        <v>107.492</v>
      </c>
      <c r="N44">
        <f t="shared" si="2"/>
        <v>0.1543333180517259</v>
      </c>
    </row>
    <row r="45" spans="1:14" x14ac:dyDescent="0.3">
      <c r="A45" t="s">
        <v>88</v>
      </c>
      <c r="G45">
        <v>190.81100000000001</v>
      </c>
      <c r="H45">
        <v>58.627000000000002</v>
      </c>
      <c r="I45">
        <v>163.33500000000001</v>
      </c>
      <c r="J45">
        <v>29.341000000000001</v>
      </c>
      <c r="K45">
        <f t="shared" si="0"/>
        <v>132.184</v>
      </c>
      <c r="L45">
        <f t="shared" si="1"/>
        <v>133.994</v>
      </c>
      <c r="N45">
        <f t="shared" si="2"/>
        <v>-0.15427655779613025</v>
      </c>
    </row>
    <row r="46" spans="1:14" x14ac:dyDescent="0.3">
      <c r="K46">
        <f>AVERAGE(K40:K45)</f>
        <v>117.19166666666666</v>
      </c>
      <c r="L46">
        <f>AVERAGE(L40:L45)</f>
        <v>118.98483333333333</v>
      </c>
    </row>
    <row r="47" spans="1:14" x14ac:dyDescent="0.3">
      <c r="K47">
        <f>STDEV(K40:K45)</f>
        <v>19.848908450256545</v>
      </c>
      <c r="L47">
        <f>STDEV(L40:L45)</f>
        <v>23.409214847291757</v>
      </c>
    </row>
    <row r="48" spans="1:14" x14ac:dyDescent="0.3">
      <c r="A48" t="s">
        <v>89</v>
      </c>
    </row>
    <row r="49" spans="1:14" x14ac:dyDescent="0.3">
      <c r="A49" t="s">
        <v>90</v>
      </c>
      <c r="G49">
        <v>110.402</v>
      </c>
      <c r="H49">
        <v>48.350999999999999</v>
      </c>
      <c r="I49">
        <v>116.367</v>
      </c>
      <c r="J49">
        <v>30.824000000000002</v>
      </c>
      <c r="K49">
        <f t="shared" si="0"/>
        <v>62.051000000000002</v>
      </c>
      <c r="L49">
        <f t="shared" si="1"/>
        <v>85.543000000000006</v>
      </c>
      <c r="N49">
        <f t="shared" si="2"/>
        <v>0.45814913538849122</v>
      </c>
    </row>
    <row r="50" spans="1:14" x14ac:dyDescent="0.3">
      <c r="A50" t="s">
        <v>91</v>
      </c>
      <c r="G50">
        <v>162.61500000000001</v>
      </c>
      <c r="H50">
        <v>66.061000000000007</v>
      </c>
      <c r="I50">
        <v>181.88800000000001</v>
      </c>
      <c r="J50">
        <v>43.287999999999997</v>
      </c>
      <c r="K50">
        <f t="shared" si="0"/>
        <v>96.554000000000002</v>
      </c>
      <c r="L50">
        <f t="shared" si="1"/>
        <v>138.60000000000002</v>
      </c>
      <c r="N50">
        <f t="shared" si="2"/>
        <v>0.15685696633898538</v>
      </c>
    </row>
    <row r="51" spans="1:14" x14ac:dyDescent="0.3">
      <c r="A51" t="s">
        <v>92</v>
      </c>
      <c r="G51">
        <v>164.27500000000001</v>
      </c>
      <c r="H51">
        <v>50.991</v>
      </c>
      <c r="I51">
        <v>134.934</v>
      </c>
      <c r="J51">
        <v>27.573</v>
      </c>
      <c r="K51">
        <f t="shared" si="0"/>
        <v>113.28400000000001</v>
      </c>
      <c r="L51">
        <f t="shared" si="1"/>
        <v>107.36099999999999</v>
      </c>
      <c r="N51">
        <f t="shared" si="2"/>
        <v>1.076480078241826E-2</v>
      </c>
    </row>
    <row r="52" spans="1:14" x14ac:dyDescent="0.3">
      <c r="A52" t="s">
        <v>93</v>
      </c>
      <c r="G52">
        <v>168.56800000000001</v>
      </c>
      <c r="H52">
        <v>51.368000000000002</v>
      </c>
      <c r="I52">
        <v>139.98099999999999</v>
      </c>
      <c r="J52">
        <v>27.044</v>
      </c>
      <c r="K52">
        <f t="shared" si="0"/>
        <v>117.20000000000002</v>
      </c>
      <c r="L52">
        <f t="shared" si="1"/>
        <v>112.937</v>
      </c>
      <c r="N52">
        <f t="shared" si="2"/>
        <v>-2.343107012729595E-2</v>
      </c>
    </row>
    <row r="53" spans="1:14" x14ac:dyDescent="0.3">
      <c r="A53" t="s">
        <v>94</v>
      </c>
      <c r="G53">
        <v>180.96299999999999</v>
      </c>
      <c r="H53">
        <v>61.804000000000002</v>
      </c>
      <c r="I53">
        <v>110.666</v>
      </c>
      <c r="J53">
        <v>25.600999999999999</v>
      </c>
      <c r="K53">
        <f t="shared" si="0"/>
        <v>119.15899999999999</v>
      </c>
      <c r="L53">
        <f t="shared" si="1"/>
        <v>85.064999999999998</v>
      </c>
      <c r="N53">
        <f>1-K53/$K$14</f>
        <v>-4.0537737929167372E-2</v>
      </c>
    </row>
    <row r="54" spans="1:14" x14ac:dyDescent="0.3">
      <c r="K54">
        <f>AVERAGE(K48:K53)</f>
        <v>101.64960000000001</v>
      </c>
      <c r="L54">
        <f>AVERAGE(L48:L53)</f>
        <v>105.90120000000002</v>
      </c>
    </row>
    <row r="55" spans="1:14" x14ac:dyDescent="0.3">
      <c r="K55">
        <f>STDEV(K48:K53)</f>
        <v>23.862981546738869</v>
      </c>
      <c r="L55">
        <f>STDEV(L48:L53)</f>
        <v>22.189234759224952</v>
      </c>
    </row>
    <row r="56" spans="1:14" x14ac:dyDescent="0.3">
      <c r="A56" t="s">
        <v>31</v>
      </c>
    </row>
    <row r="57" spans="1:14" x14ac:dyDescent="0.3">
      <c r="B57" t="s">
        <v>32</v>
      </c>
      <c r="C57" t="s">
        <v>33</v>
      </c>
      <c r="D57" t="s">
        <v>36</v>
      </c>
      <c r="F57" t="s">
        <v>35</v>
      </c>
    </row>
    <row r="58" spans="1:14" x14ac:dyDescent="0.3">
      <c r="A58" t="s">
        <v>34</v>
      </c>
      <c r="B58">
        <v>114.51675</v>
      </c>
      <c r="C58">
        <v>115.27475000000001</v>
      </c>
    </row>
    <row r="59" spans="1:14" x14ac:dyDescent="0.3">
      <c r="A59">
        <v>0.75</v>
      </c>
      <c r="B59">
        <v>14.488000000000005</v>
      </c>
      <c r="C59">
        <v>27.765833333333333</v>
      </c>
      <c r="D59">
        <f>1-B59/$B$58</f>
        <v>0.87348575645047555</v>
      </c>
      <c r="E59">
        <f>1-C59/$C$58</f>
        <v>0.75913343266124345</v>
      </c>
      <c r="F59">
        <f>TTEST($K$2:$K$13,K16:K21,2,3)</f>
        <v>1.1007278401912458E-5</v>
      </c>
      <c r="G59">
        <f>TTEST($L$2:$L$13,L16:L21,2,3)</f>
        <v>3.0546942208398706E-5</v>
      </c>
    </row>
    <row r="60" spans="1:14" x14ac:dyDescent="0.3">
      <c r="A60">
        <v>0.5</v>
      </c>
      <c r="B60">
        <v>30.2468</v>
      </c>
      <c r="C60">
        <v>55.916200000000003</v>
      </c>
      <c r="D60">
        <f t="shared" ref="D60:D63" si="3">1-B60/$B$58</f>
        <v>0.73587444631462207</v>
      </c>
      <c r="E60">
        <f t="shared" ref="E60:E63" si="4">1-C60/$C$58</f>
        <v>0.51493106686416579</v>
      </c>
      <c r="F60">
        <f>TTEST($K$2:$K$13,K24:K29,2,3)</f>
        <v>2.032796415697939E-4</v>
      </c>
      <c r="G60">
        <f>TTEST($L$2:$L$13,L24:L29,2,3)</f>
        <v>1.8654273334266738E-7</v>
      </c>
    </row>
    <row r="61" spans="1:14" x14ac:dyDescent="0.3">
      <c r="A61">
        <v>0.25</v>
      </c>
      <c r="B61">
        <v>61.881666666666668</v>
      </c>
      <c r="C61">
        <v>104.23666666666666</v>
      </c>
      <c r="D61">
        <f t="shared" si="3"/>
        <v>0.45962781281632015</v>
      </c>
      <c r="E61">
        <f t="shared" si="4"/>
        <v>9.5754563192141817E-2</v>
      </c>
      <c r="F61">
        <f>TTEST($K$2:$K$13,K32:K37,2,3)</f>
        <v>7.6414763431772656E-3</v>
      </c>
      <c r="G61">
        <f>TTEST($L$2:$L$13,L32:L37,2,3)</f>
        <v>0.44943602712788255</v>
      </c>
    </row>
    <row r="62" spans="1:14" x14ac:dyDescent="0.3">
      <c r="A62">
        <v>0.125</v>
      </c>
      <c r="B62">
        <v>117.19166666666666</v>
      </c>
      <c r="C62">
        <v>118.98483333333333</v>
      </c>
      <c r="D62">
        <f t="shared" si="3"/>
        <v>-2.3358300568839585E-2</v>
      </c>
      <c r="E62">
        <f t="shared" si="4"/>
        <v>-3.2184700754790851E-2</v>
      </c>
      <c r="F62">
        <f>TTEST($K$2:$K$13,K40:K45,2,3)</f>
        <v>0.84368245048835533</v>
      </c>
      <c r="G62">
        <f>TTEST($L$2:$L$13,L40:L45,2,3)</f>
        <v>0.73243908289324233</v>
      </c>
    </row>
    <row r="63" spans="1:14" x14ac:dyDescent="0.3">
      <c r="A63">
        <v>6.7500000000000004E-2</v>
      </c>
      <c r="B63">
        <v>101.64960000000001</v>
      </c>
      <c r="C63">
        <v>105.90120000000002</v>
      </c>
      <c r="D63">
        <f t="shared" si="3"/>
        <v>0.11236041889068626</v>
      </c>
      <c r="E63">
        <f t="shared" si="4"/>
        <v>8.1314858631226672E-2</v>
      </c>
      <c r="F63">
        <f>TTEST($K$2:$K$13,K48:K53,2,3)</f>
        <v>0.4102840767349879</v>
      </c>
      <c r="G63">
        <f>TTEST($L$2:$L$13,L48:L53,2,3)</f>
        <v>0.42039329437909562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2"/>
  <sheetViews>
    <sheetView zoomScale="70" zoomScaleNormal="70" workbookViewId="0">
      <selection activeCell="T12" sqref="T12"/>
    </sheetView>
  </sheetViews>
  <sheetFormatPr defaultRowHeight="14.4" x14ac:dyDescent="0.3"/>
  <cols>
    <col min="6" max="6" width="14.88671875" bestFit="1" customWidth="1"/>
  </cols>
  <sheetData>
    <row r="1" spans="1:14" x14ac:dyDescent="0.3">
      <c r="G1" s="1" t="s">
        <v>25</v>
      </c>
      <c r="H1" s="1" t="s">
        <v>26</v>
      </c>
      <c r="I1" s="2" t="s">
        <v>28</v>
      </c>
      <c r="J1" s="2" t="s">
        <v>29</v>
      </c>
      <c r="K1" s="1" t="s">
        <v>27</v>
      </c>
      <c r="L1" s="2" t="s">
        <v>30</v>
      </c>
    </row>
    <row r="2" spans="1:14" x14ac:dyDescent="0.3">
      <c r="A2" t="s">
        <v>0</v>
      </c>
      <c r="G2">
        <v>167.42</v>
      </c>
      <c r="H2">
        <v>63.968000000000004</v>
      </c>
      <c r="I2">
        <v>183.614</v>
      </c>
      <c r="J2">
        <v>42.579000000000001</v>
      </c>
      <c r="K2">
        <f t="shared" ref="K2:K45" si="0">G2-H2</f>
        <v>103.45199999999998</v>
      </c>
      <c r="L2">
        <f t="shared" ref="L2:L45" si="1">I2-J2</f>
        <v>141.035</v>
      </c>
    </row>
    <row r="3" spans="1:14" x14ac:dyDescent="0.3">
      <c r="A3" t="s">
        <v>1</v>
      </c>
      <c r="G3">
        <v>130.553</v>
      </c>
      <c r="H3">
        <v>49.277999999999999</v>
      </c>
      <c r="I3">
        <v>174.92400000000001</v>
      </c>
      <c r="J3">
        <v>43.604999999999997</v>
      </c>
      <c r="K3">
        <f t="shared" si="0"/>
        <v>81.275000000000006</v>
      </c>
      <c r="L3">
        <f t="shared" si="1"/>
        <v>131.31900000000002</v>
      </c>
    </row>
    <row r="4" spans="1:14" x14ac:dyDescent="0.3">
      <c r="A4" t="s">
        <v>2</v>
      </c>
      <c r="G4">
        <v>198.45500000000001</v>
      </c>
      <c r="H4">
        <v>61</v>
      </c>
      <c r="I4">
        <v>125.95099999999999</v>
      </c>
      <c r="J4">
        <v>35.478999999999999</v>
      </c>
      <c r="K4">
        <f t="shared" si="0"/>
        <v>137.45500000000001</v>
      </c>
      <c r="L4">
        <f t="shared" si="1"/>
        <v>90.471999999999994</v>
      </c>
    </row>
    <row r="5" spans="1:14" x14ac:dyDescent="0.3">
      <c r="A5" t="s">
        <v>3</v>
      </c>
      <c r="G5">
        <v>132.714</v>
      </c>
      <c r="H5">
        <v>45.911999999999999</v>
      </c>
      <c r="I5">
        <v>177.85599999999999</v>
      </c>
      <c r="J5">
        <v>37.334000000000003</v>
      </c>
      <c r="K5">
        <f t="shared" si="0"/>
        <v>86.801999999999992</v>
      </c>
      <c r="L5">
        <f t="shared" si="1"/>
        <v>140.52199999999999</v>
      </c>
    </row>
    <row r="6" spans="1:14" x14ac:dyDescent="0.3">
      <c r="A6" t="s">
        <v>96</v>
      </c>
      <c r="G6">
        <v>148.01</v>
      </c>
      <c r="H6">
        <v>63.256</v>
      </c>
      <c r="I6">
        <v>215.18199999999999</v>
      </c>
      <c r="J6">
        <v>55.860999999999997</v>
      </c>
      <c r="K6">
        <f t="shared" si="0"/>
        <v>84.753999999999991</v>
      </c>
      <c r="L6">
        <f t="shared" si="1"/>
        <v>159.321</v>
      </c>
    </row>
    <row r="7" spans="1:14" x14ac:dyDescent="0.3">
      <c r="A7" t="s">
        <v>97</v>
      </c>
      <c r="G7">
        <v>149.36199999999999</v>
      </c>
      <c r="H7">
        <v>62.296999999999997</v>
      </c>
      <c r="I7">
        <v>204.369</v>
      </c>
      <c r="J7">
        <v>45.57</v>
      </c>
      <c r="K7">
        <f t="shared" si="0"/>
        <v>87.064999999999998</v>
      </c>
      <c r="L7">
        <f t="shared" si="1"/>
        <v>158.79900000000001</v>
      </c>
    </row>
    <row r="14" spans="1:14" x14ac:dyDescent="0.3">
      <c r="K14">
        <f>AVERAGE(K2:K13)</f>
        <v>96.800500000000014</v>
      </c>
      <c r="L14">
        <f>AVERAGE(L2:L13)</f>
        <v>136.91133333333332</v>
      </c>
    </row>
    <row r="15" spans="1:14" x14ac:dyDescent="0.3">
      <c r="K15">
        <f>STDEV(K2:K13)</f>
        <v>21.344507947010541</v>
      </c>
      <c r="L15">
        <f>STDEV(L2:L13)</f>
        <v>25.29502134940136</v>
      </c>
    </row>
    <row r="16" spans="1:14" x14ac:dyDescent="0.3">
      <c r="A16" t="s">
        <v>98</v>
      </c>
      <c r="G16">
        <v>56.613</v>
      </c>
      <c r="H16">
        <v>54.591000000000001</v>
      </c>
      <c r="I16">
        <v>62.415999999999997</v>
      </c>
      <c r="J16">
        <v>35.119</v>
      </c>
      <c r="K16">
        <f t="shared" si="0"/>
        <v>2.0219999999999985</v>
      </c>
      <c r="L16">
        <f>I16-J16</f>
        <v>27.296999999999997</v>
      </c>
      <c r="N16">
        <f>1-K16/$K$14</f>
        <v>0.97911167814215838</v>
      </c>
    </row>
    <row r="17" spans="1:14" x14ac:dyDescent="0.3">
      <c r="A17" t="s">
        <v>99</v>
      </c>
      <c r="G17">
        <v>51.817</v>
      </c>
      <c r="H17">
        <v>40.177</v>
      </c>
      <c r="I17">
        <v>68.908000000000001</v>
      </c>
      <c r="J17">
        <v>35.292999999999999</v>
      </c>
      <c r="K17">
        <f t="shared" si="0"/>
        <v>11.64</v>
      </c>
      <c r="L17">
        <f t="shared" si="1"/>
        <v>33.615000000000002</v>
      </c>
      <c r="N17">
        <f t="shared" ref="N17:N45" si="2">1-K17/$K$14</f>
        <v>0.87975268722785527</v>
      </c>
    </row>
    <row r="18" spans="1:14" x14ac:dyDescent="0.3">
      <c r="A18" t="s">
        <v>100</v>
      </c>
      <c r="G18">
        <v>82.322000000000003</v>
      </c>
      <c r="H18">
        <v>53.798000000000002</v>
      </c>
      <c r="I18">
        <v>214.095</v>
      </c>
      <c r="J18">
        <v>43.936</v>
      </c>
      <c r="K18">
        <f t="shared" si="0"/>
        <v>28.524000000000001</v>
      </c>
      <c r="L18">
        <f t="shared" si="1"/>
        <v>170.15899999999999</v>
      </c>
      <c r="N18">
        <f t="shared" si="2"/>
        <v>0.70533210055733186</v>
      </c>
    </row>
    <row r="19" spans="1:14" x14ac:dyDescent="0.3">
      <c r="A19" t="s">
        <v>101</v>
      </c>
      <c r="G19">
        <v>82.441999999999993</v>
      </c>
      <c r="H19">
        <v>48.725000000000001</v>
      </c>
      <c r="I19">
        <v>169.18899999999999</v>
      </c>
      <c r="J19">
        <v>39.655000000000001</v>
      </c>
      <c r="K19">
        <f t="shared" si="0"/>
        <v>33.716999999999992</v>
      </c>
      <c r="L19">
        <f t="shared" si="1"/>
        <v>129.53399999999999</v>
      </c>
      <c r="N19">
        <f t="shared" si="2"/>
        <v>0.65168568344171796</v>
      </c>
    </row>
    <row r="20" spans="1:14" x14ac:dyDescent="0.3">
      <c r="A20" t="s">
        <v>102</v>
      </c>
      <c r="G20">
        <v>46.331000000000003</v>
      </c>
      <c r="H20">
        <v>29.88</v>
      </c>
      <c r="I20">
        <v>49.854999999999997</v>
      </c>
      <c r="J20">
        <v>42.127000000000002</v>
      </c>
      <c r="K20">
        <f t="shared" si="0"/>
        <v>16.451000000000004</v>
      </c>
      <c r="L20">
        <f t="shared" si="1"/>
        <v>7.7279999999999944</v>
      </c>
      <c r="N20">
        <f t="shared" si="2"/>
        <v>0.8300525307203992</v>
      </c>
    </row>
    <row r="22" spans="1:14" x14ac:dyDescent="0.3">
      <c r="K22">
        <f>AVERAGE(K16:K21)</f>
        <v>18.470800000000001</v>
      </c>
      <c r="L22">
        <f>AVERAGE(L16:L21)</f>
        <v>73.666600000000003</v>
      </c>
    </row>
    <row r="23" spans="1:14" x14ac:dyDescent="0.3">
      <c r="K23">
        <f>STDEV(K16:K21)</f>
        <v>12.794685291166793</v>
      </c>
      <c r="L23">
        <f>STDEV(L16:L21)</f>
        <v>71.648655041807999</v>
      </c>
    </row>
    <row r="24" spans="1:14" x14ac:dyDescent="0.3">
      <c r="A24" t="s">
        <v>103</v>
      </c>
      <c r="G24">
        <v>80.385999999999996</v>
      </c>
      <c r="H24">
        <v>60.078000000000003</v>
      </c>
      <c r="I24">
        <v>174.96100000000001</v>
      </c>
      <c r="J24">
        <v>42.194000000000003</v>
      </c>
      <c r="K24">
        <f t="shared" si="0"/>
        <v>20.307999999999993</v>
      </c>
      <c r="L24">
        <f t="shared" si="1"/>
        <v>132.767</v>
      </c>
      <c r="N24">
        <f t="shared" si="2"/>
        <v>0.79020769520818601</v>
      </c>
    </row>
    <row r="25" spans="1:14" x14ac:dyDescent="0.3">
      <c r="A25" t="s">
        <v>104</v>
      </c>
      <c r="G25">
        <v>64.813000000000002</v>
      </c>
      <c r="H25">
        <v>45.265000000000001</v>
      </c>
      <c r="I25">
        <v>162.30099999999999</v>
      </c>
      <c r="J25">
        <v>40.216000000000001</v>
      </c>
      <c r="K25">
        <f t="shared" si="0"/>
        <v>19.548000000000002</v>
      </c>
      <c r="L25">
        <f t="shared" si="1"/>
        <v>122.08499999999998</v>
      </c>
      <c r="N25">
        <f t="shared" si="2"/>
        <v>0.79805889432389299</v>
      </c>
    </row>
    <row r="26" spans="1:14" x14ac:dyDescent="0.3">
      <c r="A26" t="s">
        <v>79</v>
      </c>
      <c r="G26">
        <v>85.262</v>
      </c>
      <c r="H26">
        <v>58.646999999999998</v>
      </c>
      <c r="I26">
        <v>145.53299999999999</v>
      </c>
      <c r="J26">
        <v>53.652000000000001</v>
      </c>
      <c r="K26">
        <f t="shared" si="0"/>
        <v>26.615000000000002</v>
      </c>
      <c r="L26">
        <f t="shared" si="1"/>
        <v>91.880999999999986</v>
      </c>
      <c r="N26">
        <f t="shared" si="2"/>
        <v>0.72505307307296962</v>
      </c>
    </row>
    <row r="27" spans="1:14" x14ac:dyDescent="0.3">
      <c r="A27" t="s">
        <v>80</v>
      </c>
      <c r="G27">
        <v>98.477999999999994</v>
      </c>
      <c r="H27">
        <v>59.98</v>
      </c>
      <c r="I27">
        <v>175.733</v>
      </c>
      <c r="J27">
        <v>52.377000000000002</v>
      </c>
      <c r="K27">
        <f t="shared" si="0"/>
        <v>38.497999999999998</v>
      </c>
      <c r="L27">
        <f t="shared" si="1"/>
        <v>123.35599999999999</v>
      </c>
      <c r="N27">
        <f t="shared" si="2"/>
        <v>0.60229544268882917</v>
      </c>
    </row>
    <row r="28" spans="1:14" x14ac:dyDescent="0.3">
      <c r="A28" t="s">
        <v>81</v>
      </c>
      <c r="G28">
        <v>55.497</v>
      </c>
      <c r="H28">
        <v>44.72</v>
      </c>
      <c r="I28">
        <v>63.366</v>
      </c>
      <c r="J28">
        <v>30.922000000000001</v>
      </c>
      <c r="K28">
        <f t="shared" si="0"/>
        <v>10.777000000000001</v>
      </c>
      <c r="L28">
        <f t="shared" si="1"/>
        <v>32.444000000000003</v>
      </c>
      <c r="N28">
        <f t="shared" si="2"/>
        <v>0.88866793043424364</v>
      </c>
    </row>
    <row r="29" spans="1:14" x14ac:dyDescent="0.3">
      <c r="A29" t="s">
        <v>82</v>
      </c>
      <c r="G29">
        <v>53.826999999999998</v>
      </c>
      <c r="H29">
        <v>50.640999999999998</v>
      </c>
      <c r="I29">
        <v>30.89</v>
      </c>
      <c r="J29">
        <v>28.193000000000001</v>
      </c>
      <c r="K29">
        <f t="shared" si="0"/>
        <v>3.1859999999999999</v>
      </c>
      <c r="L29">
        <f t="shared" si="1"/>
        <v>2.6969999999999992</v>
      </c>
      <c r="N29">
        <f t="shared" si="2"/>
        <v>0.9670869468649439</v>
      </c>
    </row>
    <row r="30" spans="1:14" x14ac:dyDescent="0.3">
      <c r="K30">
        <f>AVERAGE(K24:K29)</f>
        <v>19.821999999999999</v>
      </c>
      <c r="L30">
        <f>AVERAGE(L24:L29)</f>
        <v>84.204999999999998</v>
      </c>
    </row>
    <row r="31" spans="1:14" x14ac:dyDescent="0.3">
      <c r="K31">
        <f>STDEV(K24:K29)</f>
        <v>12.27857986902394</v>
      </c>
      <c r="L31">
        <f>STDEV(L24:L29)</f>
        <v>54.235853834894122</v>
      </c>
    </row>
    <row r="32" spans="1:14" x14ac:dyDescent="0.3">
      <c r="A32" t="s">
        <v>105</v>
      </c>
      <c r="G32">
        <v>73.42</v>
      </c>
      <c r="H32">
        <v>48.77</v>
      </c>
      <c r="I32">
        <v>133.11000000000001</v>
      </c>
      <c r="J32">
        <v>36.334000000000003</v>
      </c>
      <c r="K32">
        <f t="shared" si="0"/>
        <v>24.65</v>
      </c>
      <c r="L32">
        <f t="shared" si="1"/>
        <v>96.77600000000001</v>
      </c>
      <c r="N32">
        <f t="shared" si="2"/>
        <v>0.74535255499713338</v>
      </c>
    </row>
    <row r="33" spans="1:14" x14ac:dyDescent="0.3">
      <c r="A33" t="s">
        <v>106</v>
      </c>
      <c r="G33">
        <v>78.231999999999999</v>
      </c>
      <c r="H33">
        <v>50.279000000000003</v>
      </c>
      <c r="I33">
        <v>154.13999999999999</v>
      </c>
      <c r="J33">
        <v>31.042999999999999</v>
      </c>
      <c r="K33">
        <f t="shared" si="0"/>
        <v>27.952999999999996</v>
      </c>
      <c r="L33">
        <f t="shared" si="1"/>
        <v>123.09699999999998</v>
      </c>
      <c r="N33">
        <f t="shared" si="2"/>
        <v>0.71123083041926449</v>
      </c>
    </row>
    <row r="34" spans="1:14" x14ac:dyDescent="0.3">
      <c r="A34" t="s">
        <v>107</v>
      </c>
      <c r="G34">
        <v>109.117</v>
      </c>
      <c r="H34">
        <v>42.951000000000001</v>
      </c>
      <c r="I34">
        <v>144.321</v>
      </c>
      <c r="J34">
        <v>28.556999999999999</v>
      </c>
      <c r="K34">
        <f t="shared" si="0"/>
        <v>66.165999999999997</v>
      </c>
      <c r="L34">
        <f t="shared" si="1"/>
        <v>115.764</v>
      </c>
      <c r="N34">
        <f t="shared" si="2"/>
        <v>0.31647047277648377</v>
      </c>
    </row>
    <row r="35" spans="1:14" x14ac:dyDescent="0.3">
      <c r="A35" t="s">
        <v>108</v>
      </c>
      <c r="G35">
        <v>131.351</v>
      </c>
      <c r="H35">
        <v>46.9</v>
      </c>
      <c r="I35">
        <v>150.74799999999999</v>
      </c>
      <c r="J35">
        <v>27.876999999999999</v>
      </c>
      <c r="K35">
        <f t="shared" si="0"/>
        <v>84.450999999999993</v>
      </c>
      <c r="L35">
        <f t="shared" si="1"/>
        <v>122.871</v>
      </c>
      <c r="N35">
        <f t="shared" si="2"/>
        <v>0.1275768203676636</v>
      </c>
    </row>
    <row r="36" spans="1:14" x14ac:dyDescent="0.3">
      <c r="A36" t="s">
        <v>77</v>
      </c>
      <c r="G36">
        <v>76.772000000000006</v>
      </c>
      <c r="H36">
        <v>41.289000000000001</v>
      </c>
      <c r="I36">
        <v>109.15</v>
      </c>
      <c r="J36">
        <v>42.326000000000001</v>
      </c>
      <c r="K36">
        <f t="shared" si="0"/>
        <v>35.483000000000004</v>
      </c>
      <c r="L36">
        <f t="shared" si="1"/>
        <v>66.824000000000012</v>
      </c>
      <c r="N36">
        <f t="shared" si="2"/>
        <v>0.63344197602285113</v>
      </c>
    </row>
    <row r="37" spans="1:14" x14ac:dyDescent="0.3">
      <c r="A37" t="s">
        <v>78</v>
      </c>
      <c r="G37">
        <v>94.715000000000003</v>
      </c>
      <c r="H37">
        <v>50.600999999999999</v>
      </c>
      <c r="I37">
        <v>97.415000000000006</v>
      </c>
      <c r="J37">
        <v>38.728000000000002</v>
      </c>
      <c r="K37">
        <f t="shared" si="0"/>
        <v>44.114000000000004</v>
      </c>
      <c r="L37">
        <f t="shared" si="1"/>
        <v>58.687000000000005</v>
      </c>
      <c r="N37">
        <f t="shared" si="2"/>
        <v>0.54427921343381491</v>
      </c>
    </row>
    <row r="38" spans="1:14" x14ac:dyDescent="0.3">
      <c r="K38">
        <f>AVERAGE(K32:K37)</f>
        <v>47.136166666666668</v>
      </c>
      <c r="L38">
        <f>AVERAGE(L32:L37)</f>
        <v>97.336500000000001</v>
      </c>
    </row>
    <row r="39" spans="1:14" x14ac:dyDescent="0.3">
      <c r="K39">
        <f>STDEV(K32:K37)</f>
        <v>23.550298099316421</v>
      </c>
      <c r="L39">
        <f>STDEV(L32:L37)</f>
        <v>28.566755060734508</v>
      </c>
    </row>
    <row r="40" spans="1:14" x14ac:dyDescent="0.3">
      <c r="A40" t="s">
        <v>109</v>
      </c>
      <c r="G40">
        <v>104.91200000000001</v>
      </c>
      <c r="H40">
        <v>53.594999999999999</v>
      </c>
      <c r="I40">
        <v>155.35400000000001</v>
      </c>
      <c r="J40">
        <v>38.418999999999997</v>
      </c>
      <c r="K40">
        <f t="shared" si="0"/>
        <v>51.317000000000007</v>
      </c>
      <c r="L40">
        <f t="shared" si="1"/>
        <v>116.93500000000002</v>
      </c>
      <c r="N40">
        <f t="shared" si="2"/>
        <v>0.46986844076218615</v>
      </c>
    </row>
    <row r="41" spans="1:14" x14ac:dyDescent="0.3">
      <c r="A41" t="s">
        <v>110</v>
      </c>
      <c r="G41">
        <v>113.46899999999999</v>
      </c>
      <c r="H41">
        <v>44.936</v>
      </c>
      <c r="I41">
        <v>212.625</v>
      </c>
      <c r="J41">
        <v>39.277000000000001</v>
      </c>
      <c r="K41">
        <f t="shared" si="0"/>
        <v>68.532999999999987</v>
      </c>
      <c r="L41">
        <f t="shared" si="1"/>
        <v>173.34800000000001</v>
      </c>
      <c r="N41">
        <f t="shared" si="2"/>
        <v>0.29201811974111724</v>
      </c>
    </row>
    <row r="42" spans="1:14" x14ac:dyDescent="0.3">
      <c r="A42" t="s">
        <v>111</v>
      </c>
      <c r="G42">
        <v>147.26400000000001</v>
      </c>
      <c r="H42">
        <v>54.715000000000003</v>
      </c>
      <c r="I42">
        <v>170.68799999999999</v>
      </c>
      <c r="J42">
        <v>48.156999999999996</v>
      </c>
      <c r="K42">
        <f t="shared" si="0"/>
        <v>92.549000000000007</v>
      </c>
      <c r="L42">
        <f t="shared" si="1"/>
        <v>122.53099999999999</v>
      </c>
      <c r="N42">
        <f t="shared" si="2"/>
        <v>4.3920227684774438E-2</v>
      </c>
    </row>
    <row r="43" spans="1:14" x14ac:dyDescent="0.3">
      <c r="A43" t="s">
        <v>112</v>
      </c>
      <c r="G43">
        <v>128.178</v>
      </c>
      <c r="H43">
        <v>45.564999999999998</v>
      </c>
      <c r="I43">
        <v>216.244</v>
      </c>
      <c r="J43">
        <v>51.68</v>
      </c>
      <c r="K43">
        <f t="shared" si="0"/>
        <v>82.613</v>
      </c>
      <c r="L43">
        <f t="shared" si="1"/>
        <v>164.56399999999999</v>
      </c>
      <c r="N43">
        <f t="shared" si="2"/>
        <v>0.14656432559749188</v>
      </c>
    </row>
    <row r="44" spans="1:14" x14ac:dyDescent="0.3">
      <c r="A44" t="s">
        <v>113</v>
      </c>
      <c r="G44">
        <v>74.75</v>
      </c>
      <c r="H44">
        <v>43.673000000000002</v>
      </c>
      <c r="I44">
        <v>160.404</v>
      </c>
      <c r="J44">
        <v>37.622</v>
      </c>
      <c r="K44">
        <f t="shared" si="0"/>
        <v>31.076999999999998</v>
      </c>
      <c r="L44">
        <f t="shared" si="1"/>
        <v>122.782</v>
      </c>
      <c r="N44">
        <f t="shared" si="2"/>
        <v>0.6789582698436476</v>
      </c>
    </row>
    <row r="45" spans="1:14" x14ac:dyDescent="0.3">
      <c r="A45" t="s">
        <v>114</v>
      </c>
      <c r="G45">
        <v>116.96899999999999</v>
      </c>
      <c r="H45">
        <v>59.133000000000003</v>
      </c>
      <c r="I45">
        <v>149.709</v>
      </c>
      <c r="J45">
        <v>39.402999999999999</v>
      </c>
      <c r="K45">
        <f t="shared" si="0"/>
        <v>57.835999999999991</v>
      </c>
      <c r="L45">
        <f t="shared" si="1"/>
        <v>110.30600000000001</v>
      </c>
      <c r="N45">
        <f t="shared" si="2"/>
        <v>0.40252374729469387</v>
      </c>
    </row>
    <row r="46" spans="1:14" x14ac:dyDescent="0.3">
      <c r="K46">
        <f>AVERAGE(K40:K45)</f>
        <v>63.987500000000004</v>
      </c>
      <c r="L46">
        <f>AVERAGE(L40:L45)</f>
        <v>135.07766666666669</v>
      </c>
    </row>
    <row r="47" spans="1:14" x14ac:dyDescent="0.3">
      <c r="K47">
        <f>STDEV(K40:K45)</f>
        <v>22.202763951814642</v>
      </c>
      <c r="L47">
        <f>STDEV(L40:L45)</f>
        <v>26.778559906512147</v>
      </c>
    </row>
    <row r="56" spans="1:7" x14ac:dyDescent="0.3">
      <c r="A56" t="s">
        <v>31</v>
      </c>
    </row>
    <row r="57" spans="1:7" x14ac:dyDescent="0.3">
      <c r="B57" t="s">
        <v>32</v>
      </c>
      <c r="C57" t="s">
        <v>33</v>
      </c>
      <c r="D57" t="s">
        <v>36</v>
      </c>
      <c r="F57" t="s">
        <v>35</v>
      </c>
    </row>
    <row r="58" spans="1:7" x14ac:dyDescent="0.3">
      <c r="A58" t="s">
        <v>34</v>
      </c>
      <c r="B58">
        <v>96.800500000000014</v>
      </c>
      <c r="C58">
        <v>136.91133333333332</v>
      </c>
    </row>
    <row r="59" spans="1:7" x14ac:dyDescent="0.3">
      <c r="A59">
        <v>0.5</v>
      </c>
      <c r="B59">
        <v>18.470800000000001</v>
      </c>
      <c r="C59">
        <v>73.666600000000003</v>
      </c>
      <c r="D59">
        <f>1-B59/$B$58</f>
        <v>0.80918693601789249</v>
      </c>
      <c r="E59">
        <f t="shared" ref="E59:E62" si="3">1-C59/$C$58</f>
        <v>0.46193935734562996</v>
      </c>
      <c r="F59">
        <f>TTEST($K$2:$K$7,K16:K20,2,3)</f>
        <v>5.5917358614646618E-5</v>
      </c>
      <c r="G59">
        <f>TTEST($L$2:$L$13,L16:L21,2,3)</f>
        <v>0.12109746378826527</v>
      </c>
    </row>
    <row r="60" spans="1:7" x14ac:dyDescent="0.3">
      <c r="A60">
        <v>0.25</v>
      </c>
      <c r="B60">
        <v>19.821999999999999</v>
      </c>
      <c r="C60">
        <v>84.204999999999998</v>
      </c>
      <c r="D60">
        <f>1-B60/$B$58</f>
        <v>0.79522833043217755</v>
      </c>
      <c r="E60">
        <f t="shared" si="3"/>
        <v>0.38496691289252893</v>
      </c>
      <c r="F60">
        <f>TTEST($K$2:$K$13,K24:K29,2,3)</f>
        <v>6.0458813259897471E-5</v>
      </c>
      <c r="G60">
        <f>TTEST($L$2:$L$13,L24:L29,2,3)</f>
        <v>6.745552616325054E-2</v>
      </c>
    </row>
    <row r="61" spans="1:7" x14ac:dyDescent="0.3">
      <c r="A61">
        <v>0.125</v>
      </c>
      <c r="B61">
        <v>47.136166666666668</v>
      </c>
      <c r="C61">
        <v>97.336500000000001</v>
      </c>
      <c r="D61">
        <f t="shared" ref="D61:D62" si="4">1-B61/$B$58</f>
        <v>0.5130586446695351</v>
      </c>
      <c r="E61">
        <f t="shared" si="3"/>
        <v>0.28905447321137268</v>
      </c>
      <c r="F61">
        <f>TTEST($K$2:$K$13,K32:K37,2,3)</f>
        <v>3.3909509509647238E-3</v>
      </c>
      <c r="G61">
        <f>TTEST($L$2:$L$13,L32:L37,2,3)</f>
        <v>2.9641618625089003E-2</v>
      </c>
    </row>
    <row r="62" spans="1:7" x14ac:dyDescent="0.3">
      <c r="A62">
        <v>6.7500000000000004E-2</v>
      </c>
      <c r="B62">
        <v>63.987500000000004</v>
      </c>
      <c r="C62">
        <v>135.07766666666669</v>
      </c>
      <c r="D62">
        <f t="shared" si="4"/>
        <v>0.33897552182065183</v>
      </c>
      <c r="E62">
        <f t="shared" si="3"/>
        <v>1.3393096261813953E-2</v>
      </c>
      <c r="F62">
        <f>TTEST($K$2:$K$13,K40:K45,2,3)</f>
        <v>2.6084807432418384E-2</v>
      </c>
      <c r="G62">
        <f>TTEST($L$2:$L$13,L40:L45,2,3)</f>
        <v>0.9053761363961299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5"/>
  <sheetViews>
    <sheetView zoomScale="80" zoomScaleNormal="80" workbookViewId="0">
      <selection activeCell="K26" sqref="K26:L31"/>
    </sheetView>
  </sheetViews>
  <sheetFormatPr defaultRowHeight="14.4" x14ac:dyDescent="0.3"/>
  <cols>
    <col min="7" max="7" width="13" bestFit="1" customWidth="1"/>
  </cols>
  <sheetData>
    <row r="1" spans="1:14" x14ac:dyDescent="0.3">
      <c r="G1" s="1" t="s">
        <v>25</v>
      </c>
      <c r="H1" s="1" t="s">
        <v>26</v>
      </c>
      <c r="I1" s="2" t="s">
        <v>28</v>
      </c>
      <c r="J1" s="2" t="s">
        <v>29</v>
      </c>
      <c r="K1" s="1" t="s">
        <v>27</v>
      </c>
      <c r="L1" s="2" t="s">
        <v>30</v>
      </c>
    </row>
    <row r="2" spans="1:14" x14ac:dyDescent="0.3">
      <c r="A2" t="s">
        <v>0</v>
      </c>
      <c r="G2">
        <v>97.96</v>
      </c>
      <c r="H2">
        <v>40.176000000000002</v>
      </c>
      <c r="I2">
        <v>92.12</v>
      </c>
      <c r="J2">
        <v>23.282</v>
      </c>
      <c r="K2">
        <f>G2-H2</f>
        <v>57.783999999999992</v>
      </c>
      <c r="L2">
        <f>I2-J2</f>
        <v>68.838000000000008</v>
      </c>
    </row>
    <row r="3" spans="1:14" x14ac:dyDescent="0.3">
      <c r="A3" t="s">
        <v>1</v>
      </c>
      <c r="G3">
        <v>92.551000000000002</v>
      </c>
      <c r="H3">
        <v>36.33</v>
      </c>
      <c r="I3">
        <v>94.727000000000004</v>
      </c>
      <c r="J3">
        <v>26.757999999999999</v>
      </c>
      <c r="K3">
        <f t="shared" ref="K3:K7" si="0">G3-H3</f>
        <v>56.221000000000004</v>
      </c>
      <c r="L3">
        <f t="shared" ref="L3:L7" si="1">I3-J3</f>
        <v>67.969000000000008</v>
      </c>
    </row>
    <row r="4" spans="1:14" x14ac:dyDescent="0.3">
      <c r="A4" t="s">
        <v>62</v>
      </c>
      <c r="G4">
        <v>141.702</v>
      </c>
      <c r="H4">
        <v>44.563000000000002</v>
      </c>
      <c r="I4">
        <v>122.261</v>
      </c>
      <c r="J4">
        <v>37.081000000000003</v>
      </c>
      <c r="K4">
        <f t="shared" si="0"/>
        <v>97.138999999999996</v>
      </c>
      <c r="L4">
        <f t="shared" si="1"/>
        <v>85.179999999999993</v>
      </c>
    </row>
    <row r="5" spans="1:14" x14ac:dyDescent="0.3">
      <c r="A5" t="s">
        <v>63</v>
      </c>
      <c r="G5">
        <v>135.173</v>
      </c>
      <c r="H5">
        <v>47.527000000000001</v>
      </c>
      <c r="I5">
        <v>100.423</v>
      </c>
      <c r="J5">
        <v>26.277999999999999</v>
      </c>
      <c r="K5">
        <f t="shared" si="0"/>
        <v>87.646000000000001</v>
      </c>
      <c r="L5">
        <f t="shared" si="1"/>
        <v>74.14500000000001</v>
      </c>
    </row>
    <row r="6" spans="1:14" x14ac:dyDescent="0.3">
      <c r="A6" t="s">
        <v>64</v>
      </c>
      <c r="G6">
        <v>131.108</v>
      </c>
      <c r="H6">
        <v>55.081000000000003</v>
      </c>
      <c r="I6">
        <v>146.44800000000001</v>
      </c>
      <c r="J6">
        <v>31.710999999999999</v>
      </c>
      <c r="K6">
        <f t="shared" si="0"/>
        <v>76.027000000000001</v>
      </c>
      <c r="L6">
        <f t="shared" si="1"/>
        <v>114.73700000000001</v>
      </c>
    </row>
    <row r="7" spans="1:14" x14ac:dyDescent="0.3">
      <c r="A7" t="s">
        <v>118</v>
      </c>
      <c r="G7">
        <v>191.37200000000001</v>
      </c>
      <c r="H7">
        <v>53.753999999999998</v>
      </c>
      <c r="I7">
        <v>134.02199999999999</v>
      </c>
      <c r="J7">
        <v>35.375</v>
      </c>
      <c r="K7">
        <f t="shared" si="0"/>
        <v>137.61800000000002</v>
      </c>
      <c r="L7">
        <f t="shared" si="1"/>
        <v>98.646999999999991</v>
      </c>
    </row>
    <row r="8" spans="1:14" x14ac:dyDescent="0.3">
      <c r="K8">
        <f>AVERAGE(K2:K7)</f>
        <v>85.405833333333348</v>
      </c>
      <c r="L8">
        <f>AVERAGE(L2:L7)</f>
        <v>84.919333333333341</v>
      </c>
    </row>
    <row r="9" spans="1:14" x14ac:dyDescent="0.3">
      <c r="K9">
        <f>STDEV(K2:K7)</f>
        <v>30.237323237460465</v>
      </c>
      <c r="L9">
        <f>STDEV(L2:L7)</f>
        <v>18.652717578590657</v>
      </c>
    </row>
    <row r="10" spans="1:14" x14ac:dyDescent="0.3">
      <c r="A10" t="s">
        <v>119</v>
      </c>
      <c r="G10">
        <v>89.972999999999999</v>
      </c>
      <c r="H10">
        <v>69.06</v>
      </c>
      <c r="I10">
        <v>49.037999999999997</v>
      </c>
      <c r="J10">
        <v>35.378999999999998</v>
      </c>
      <c r="K10">
        <f>G10-H10</f>
        <v>20.912999999999997</v>
      </c>
      <c r="L10">
        <f>I10-J10</f>
        <v>13.658999999999999</v>
      </c>
      <c r="N10">
        <f>1-K10/$K$8</f>
        <v>0.75513382185057631</v>
      </c>
    </row>
    <row r="11" spans="1:14" x14ac:dyDescent="0.3">
      <c r="A11" t="s">
        <v>120</v>
      </c>
      <c r="G11">
        <v>120.181</v>
      </c>
      <c r="H11">
        <v>62.886000000000003</v>
      </c>
      <c r="I11">
        <v>62.155000000000001</v>
      </c>
      <c r="J11">
        <v>30.978000000000002</v>
      </c>
      <c r="K11">
        <f t="shared" ref="K11:K15" si="2">G11-H11</f>
        <v>57.294999999999995</v>
      </c>
      <c r="L11">
        <f t="shared" ref="L11:L15" si="3">I11-J11</f>
        <v>31.177</v>
      </c>
      <c r="N11">
        <f t="shared" ref="N11:N55" si="4">1-K11/$K$8</f>
        <v>0.32914418414042779</v>
      </c>
    </row>
    <row r="12" spans="1:14" x14ac:dyDescent="0.3">
      <c r="A12" t="s">
        <v>121</v>
      </c>
      <c r="G12">
        <v>124.065</v>
      </c>
      <c r="H12">
        <v>61.225999999999999</v>
      </c>
      <c r="I12">
        <v>120.375</v>
      </c>
      <c r="J12">
        <v>27.236000000000001</v>
      </c>
      <c r="K12">
        <f t="shared" si="2"/>
        <v>62.838999999999999</v>
      </c>
      <c r="L12">
        <f t="shared" si="3"/>
        <v>93.138999999999996</v>
      </c>
      <c r="N12">
        <f t="shared" si="4"/>
        <v>0.26423058534253141</v>
      </c>
    </row>
    <row r="13" spans="1:14" x14ac:dyDescent="0.3">
      <c r="A13" t="s">
        <v>122</v>
      </c>
      <c r="G13">
        <v>82.340999999999994</v>
      </c>
      <c r="H13">
        <v>46.674999999999997</v>
      </c>
      <c r="I13">
        <v>87.003</v>
      </c>
      <c r="J13">
        <v>30.227</v>
      </c>
      <c r="K13">
        <f t="shared" si="2"/>
        <v>35.665999999999997</v>
      </c>
      <c r="L13">
        <f t="shared" si="3"/>
        <v>56.775999999999996</v>
      </c>
      <c r="N13">
        <f t="shared" si="4"/>
        <v>0.58239386458770392</v>
      </c>
    </row>
    <row r="14" spans="1:14" x14ac:dyDescent="0.3">
      <c r="A14" t="s">
        <v>123</v>
      </c>
      <c r="G14">
        <v>78.085999999999999</v>
      </c>
      <c r="H14">
        <v>45.978000000000002</v>
      </c>
      <c r="I14">
        <v>84.543999999999997</v>
      </c>
      <c r="J14">
        <v>26.219000000000001</v>
      </c>
      <c r="K14">
        <f t="shared" si="2"/>
        <v>32.107999999999997</v>
      </c>
      <c r="L14">
        <f t="shared" si="3"/>
        <v>58.324999999999996</v>
      </c>
      <c r="N14">
        <f t="shared" si="4"/>
        <v>0.62405378243094256</v>
      </c>
    </row>
    <row r="15" spans="1:14" x14ac:dyDescent="0.3">
      <c r="A15" t="s">
        <v>124</v>
      </c>
      <c r="G15">
        <v>85.465000000000003</v>
      </c>
      <c r="H15">
        <v>49.484999999999999</v>
      </c>
      <c r="I15">
        <v>86.394999999999996</v>
      </c>
      <c r="J15">
        <v>29.292999999999999</v>
      </c>
      <c r="K15">
        <f t="shared" si="2"/>
        <v>35.980000000000004</v>
      </c>
      <c r="L15">
        <f t="shared" si="3"/>
        <v>57.101999999999997</v>
      </c>
      <c r="N15">
        <f t="shared" si="4"/>
        <v>0.57871730073082439</v>
      </c>
    </row>
    <row r="16" spans="1:14" x14ac:dyDescent="0.3">
      <c r="K16">
        <f>AVERAGE(K10:K15)</f>
        <v>40.800166666666662</v>
      </c>
      <c r="L16">
        <f>AVERAGE(L10:L15)</f>
        <v>51.696333333333321</v>
      </c>
    </row>
    <row r="17" spans="1:14" x14ac:dyDescent="0.3">
      <c r="K17">
        <f>STDEV(K10:K15)</f>
        <v>15.990225356969377</v>
      </c>
      <c r="L17">
        <f>STDEV(L10:L15)</f>
        <v>27.145312137948757</v>
      </c>
    </row>
    <row r="18" spans="1:14" x14ac:dyDescent="0.3">
      <c r="A18" t="s">
        <v>125</v>
      </c>
      <c r="G18">
        <v>99.498000000000005</v>
      </c>
      <c r="H18">
        <v>52.896000000000001</v>
      </c>
      <c r="I18">
        <v>105.408</v>
      </c>
      <c r="J18">
        <v>29.404</v>
      </c>
      <c r="K18">
        <f>G18-H18</f>
        <v>46.602000000000004</v>
      </c>
      <c r="L18">
        <f>I18-J18</f>
        <v>76.004000000000005</v>
      </c>
      <c r="N18">
        <f t="shared" si="4"/>
        <v>0.45434640490989109</v>
      </c>
    </row>
    <row r="19" spans="1:14" x14ac:dyDescent="0.3">
      <c r="A19" t="s">
        <v>126</v>
      </c>
      <c r="G19">
        <v>74.512</v>
      </c>
      <c r="H19">
        <v>35.311999999999998</v>
      </c>
      <c r="I19">
        <v>86.454999999999998</v>
      </c>
      <c r="J19">
        <v>25.184000000000001</v>
      </c>
      <c r="K19">
        <f t="shared" ref="K19:K23" si="5">G19-H19</f>
        <v>39.200000000000003</v>
      </c>
      <c r="L19">
        <f t="shared" ref="L19:L23" si="6">I19-J19</f>
        <v>61.271000000000001</v>
      </c>
      <c r="N19">
        <f t="shared" si="4"/>
        <v>0.54101495799467259</v>
      </c>
    </row>
    <row r="20" spans="1:14" x14ac:dyDescent="0.3">
      <c r="A20" t="s">
        <v>108</v>
      </c>
      <c r="G20">
        <v>58.567</v>
      </c>
      <c r="H20">
        <v>43.369</v>
      </c>
      <c r="I20">
        <v>104.74299999999999</v>
      </c>
      <c r="J20">
        <v>30.207000000000001</v>
      </c>
      <c r="K20">
        <f t="shared" si="5"/>
        <v>15.198</v>
      </c>
      <c r="L20">
        <f t="shared" si="6"/>
        <v>74.536000000000001</v>
      </c>
      <c r="N20">
        <f t="shared" si="4"/>
        <v>0.82204962580619978</v>
      </c>
    </row>
    <row r="21" spans="1:14" x14ac:dyDescent="0.3">
      <c r="A21" t="s">
        <v>77</v>
      </c>
      <c r="G21">
        <v>98.164000000000001</v>
      </c>
      <c r="H21">
        <v>49.588000000000001</v>
      </c>
      <c r="I21">
        <v>88.242999999999995</v>
      </c>
      <c r="J21">
        <v>30.207999999999998</v>
      </c>
      <c r="K21">
        <f t="shared" si="5"/>
        <v>48.576000000000001</v>
      </c>
      <c r="L21">
        <f t="shared" si="6"/>
        <v>58.034999999999997</v>
      </c>
      <c r="N21">
        <f t="shared" si="4"/>
        <v>0.43123322958033716</v>
      </c>
    </row>
    <row r="22" spans="1:14" x14ac:dyDescent="0.3">
      <c r="A22" t="s">
        <v>127</v>
      </c>
      <c r="G22">
        <v>123.25700000000001</v>
      </c>
      <c r="H22">
        <v>48.938000000000002</v>
      </c>
      <c r="I22">
        <v>69.784000000000006</v>
      </c>
      <c r="J22">
        <v>22.552</v>
      </c>
      <c r="K22">
        <f t="shared" si="5"/>
        <v>74.319000000000003</v>
      </c>
      <c r="L22">
        <f t="shared" si="6"/>
        <v>47.232000000000006</v>
      </c>
      <c r="N22">
        <f t="shared" si="4"/>
        <v>0.12981353732668544</v>
      </c>
    </row>
    <row r="23" spans="1:14" x14ac:dyDescent="0.3">
      <c r="A23" t="s">
        <v>128</v>
      </c>
      <c r="G23">
        <v>132.58199999999999</v>
      </c>
      <c r="H23">
        <v>50.255000000000003</v>
      </c>
      <c r="I23">
        <v>101.672</v>
      </c>
      <c r="J23">
        <v>24.757000000000001</v>
      </c>
      <c r="K23">
        <f t="shared" si="5"/>
        <v>82.326999999999998</v>
      </c>
      <c r="L23">
        <f t="shared" si="6"/>
        <v>76.914999999999992</v>
      </c>
      <c r="N23">
        <f t="shared" si="4"/>
        <v>3.6049450174168607E-2</v>
      </c>
    </row>
    <row r="24" spans="1:14" x14ac:dyDescent="0.3">
      <c r="K24">
        <f>AVERAGE(K18:K23)</f>
        <v>51.036999999999999</v>
      </c>
      <c r="L24">
        <f>AVERAGE(L18:L23)</f>
        <v>65.665500000000009</v>
      </c>
    </row>
    <row r="25" spans="1:14" x14ac:dyDescent="0.3">
      <c r="K25">
        <f>STDEV(K18:K23)</f>
        <v>24.377817211555268</v>
      </c>
      <c r="L25">
        <f>STDEV(L18:L23)</f>
        <v>12.078507238065352</v>
      </c>
    </row>
    <row r="26" spans="1:14" x14ac:dyDescent="0.3">
      <c r="A26" t="s">
        <v>129</v>
      </c>
      <c r="G26">
        <v>124.739</v>
      </c>
      <c r="H26">
        <v>45.131999999999998</v>
      </c>
      <c r="I26">
        <v>88.265000000000001</v>
      </c>
      <c r="J26">
        <v>25.286000000000001</v>
      </c>
      <c r="K26">
        <f>G26-H26</f>
        <v>79.606999999999999</v>
      </c>
      <c r="L26">
        <f>I26-J26</f>
        <v>62.978999999999999</v>
      </c>
      <c r="N26">
        <f t="shared" si="4"/>
        <v>6.7897391864334189E-2</v>
      </c>
    </row>
    <row r="27" spans="1:14" x14ac:dyDescent="0.3">
      <c r="A27" t="s">
        <v>130</v>
      </c>
      <c r="G27">
        <v>130.45099999999999</v>
      </c>
      <c r="H27">
        <v>51.491</v>
      </c>
      <c r="I27">
        <v>115.645</v>
      </c>
      <c r="J27">
        <v>34.168999999999997</v>
      </c>
      <c r="K27">
        <f t="shared" ref="K27:K31" si="7">G27-H27</f>
        <v>78.959999999999994</v>
      </c>
      <c r="L27">
        <f t="shared" ref="L27:L31" si="8">I27-J27</f>
        <v>81.475999999999999</v>
      </c>
      <c r="N27">
        <f t="shared" si="4"/>
        <v>7.5472986817840537E-2</v>
      </c>
    </row>
    <row r="28" spans="1:14" x14ac:dyDescent="0.3">
      <c r="A28" t="s">
        <v>146</v>
      </c>
      <c r="G28">
        <v>146.97800000000001</v>
      </c>
      <c r="H28">
        <v>55.4</v>
      </c>
      <c r="I28">
        <v>159.191</v>
      </c>
      <c r="J28">
        <v>33.570999999999998</v>
      </c>
      <c r="K28">
        <f t="shared" si="7"/>
        <v>91.578000000000003</v>
      </c>
      <c r="L28">
        <f t="shared" si="8"/>
        <v>125.62</v>
      </c>
      <c r="N28">
        <f t="shared" si="4"/>
        <v>-7.2268677978670315E-2</v>
      </c>
    </row>
    <row r="29" spans="1:14" x14ac:dyDescent="0.3">
      <c r="A29" t="s">
        <v>147</v>
      </c>
      <c r="G29">
        <v>150.74299999999999</v>
      </c>
      <c r="H29">
        <v>49.902999999999999</v>
      </c>
      <c r="I29">
        <v>121.738</v>
      </c>
      <c r="J29">
        <v>27.521999999999998</v>
      </c>
      <c r="K29">
        <f t="shared" si="7"/>
        <v>100.84</v>
      </c>
      <c r="L29">
        <f t="shared" si="8"/>
        <v>94.216000000000008</v>
      </c>
      <c r="N29">
        <f t="shared" si="4"/>
        <v>-0.18071560295452094</v>
      </c>
    </row>
    <row r="30" spans="1:14" x14ac:dyDescent="0.3">
      <c r="A30" t="s">
        <v>84</v>
      </c>
      <c r="G30">
        <v>144.75200000000001</v>
      </c>
      <c r="H30">
        <v>53.914999999999999</v>
      </c>
      <c r="I30">
        <v>124.10899999999999</v>
      </c>
      <c r="J30">
        <v>29.44</v>
      </c>
      <c r="K30">
        <f t="shared" si="7"/>
        <v>90.837000000000018</v>
      </c>
      <c r="L30">
        <f t="shared" si="8"/>
        <v>94.668999999999997</v>
      </c>
      <c r="N30">
        <f t="shared" si="4"/>
        <v>-6.3592455628518785E-2</v>
      </c>
    </row>
    <row r="31" spans="1:14" x14ac:dyDescent="0.3">
      <c r="A31" t="s">
        <v>85</v>
      </c>
      <c r="G31">
        <v>79.275000000000006</v>
      </c>
      <c r="H31">
        <v>45.896999999999998</v>
      </c>
      <c r="I31">
        <v>108.86499999999999</v>
      </c>
      <c r="J31">
        <v>30.294</v>
      </c>
      <c r="K31">
        <f t="shared" si="7"/>
        <v>33.378000000000007</v>
      </c>
      <c r="L31">
        <f t="shared" si="8"/>
        <v>78.570999999999998</v>
      </c>
      <c r="N31">
        <f t="shared" si="4"/>
        <v>0.60918360377413716</v>
      </c>
    </row>
    <row r="32" spans="1:14" x14ac:dyDescent="0.3">
      <c r="K32">
        <f>AVERAGE(K26:K31)</f>
        <v>79.2</v>
      </c>
      <c r="L32">
        <f>AVERAGE(L26:L31)</f>
        <v>89.588499999999996</v>
      </c>
    </row>
    <row r="33" spans="1:14" x14ac:dyDescent="0.3">
      <c r="K33">
        <f>STDEV(K26:K31)</f>
        <v>23.903151198116138</v>
      </c>
      <c r="L33">
        <f>STDEV(L26:L31)</f>
        <v>21.16958989446897</v>
      </c>
    </row>
    <row r="34" spans="1:14" x14ac:dyDescent="0.3">
      <c r="A34" t="s">
        <v>112</v>
      </c>
      <c r="G34">
        <v>105.06699999999999</v>
      </c>
      <c r="H34">
        <v>46.951000000000001</v>
      </c>
      <c r="I34">
        <v>127.54600000000001</v>
      </c>
      <c r="J34">
        <v>31.65</v>
      </c>
      <c r="K34">
        <f>G34-H34</f>
        <v>58.115999999999993</v>
      </c>
      <c r="L34">
        <f>I34-J34</f>
        <v>95.896000000000015</v>
      </c>
      <c r="N34">
        <f t="shared" si="4"/>
        <v>0.31953125762291823</v>
      </c>
    </row>
    <row r="35" spans="1:14" x14ac:dyDescent="0.3">
      <c r="A35" t="s">
        <v>113</v>
      </c>
      <c r="G35">
        <v>108.089</v>
      </c>
      <c r="H35">
        <v>41.329000000000001</v>
      </c>
      <c r="I35">
        <v>114.97199999999999</v>
      </c>
      <c r="J35">
        <v>28.47</v>
      </c>
      <c r="K35">
        <f t="shared" ref="K35:K39" si="9">G35-H35</f>
        <v>66.759999999999991</v>
      </c>
      <c r="L35">
        <f t="shared" ref="L35:L39" si="10">I35-J35</f>
        <v>86.501999999999995</v>
      </c>
      <c r="N35">
        <f t="shared" si="4"/>
        <v>0.21832037233990675</v>
      </c>
    </row>
    <row r="36" spans="1:14" x14ac:dyDescent="0.3">
      <c r="A36" t="s">
        <v>94</v>
      </c>
      <c r="G36">
        <v>162.078</v>
      </c>
      <c r="H36">
        <v>61.267000000000003</v>
      </c>
      <c r="I36">
        <v>99.863</v>
      </c>
      <c r="J36">
        <v>20.815000000000001</v>
      </c>
      <c r="K36">
        <f t="shared" si="9"/>
        <v>100.81100000000001</v>
      </c>
      <c r="L36">
        <f t="shared" si="10"/>
        <v>79.048000000000002</v>
      </c>
      <c r="N36">
        <f t="shared" si="4"/>
        <v>-0.18037604769385363</v>
      </c>
    </row>
    <row r="37" spans="1:14" x14ac:dyDescent="0.3">
      <c r="A37" t="s">
        <v>131</v>
      </c>
      <c r="G37">
        <v>121.88</v>
      </c>
      <c r="H37">
        <v>48.863</v>
      </c>
      <c r="I37">
        <v>105.32899999999999</v>
      </c>
      <c r="J37">
        <v>25.513999999999999</v>
      </c>
      <c r="K37">
        <f t="shared" si="9"/>
        <v>73.016999999999996</v>
      </c>
      <c r="L37">
        <f t="shared" si="10"/>
        <v>79.814999999999998</v>
      </c>
      <c r="N37">
        <f t="shared" si="4"/>
        <v>0.14505839765043393</v>
      </c>
    </row>
    <row r="38" spans="1:14" x14ac:dyDescent="0.3">
      <c r="A38" t="s">
        <v>132</v>
      </c>
      <c r="G38">
        <v>120.23399999999999</v>
      </c>
      <c r="H38">
        <v>41.024000000000001</v>
      </c>
      <c r="I38">
        <v>142.73500000000001</v>
      </c>
      <c r="J38">
        <v>26.425999999999998</v>
      </c>
      <c r="K38">
        <f t="shared" si="9"/>
        <v>79.209999999999994</v>
      </c>
      <c r="L38">
        <f t="shared" si="10"/>
        <v>116.30900000000001</v>
      </c>
      <c r="N38">
        <f t="shared" si="4"/>
        <v>7.2545786294847425E-2</v>
      </c>
    </row>
    <row r="39" spans="1:14" x14ac:dyDescent="0.3">
      <c r="A39" t="s">
        <v>133</v>
      </c>
      <c r="G39">
        <v>158.249</v>
      </c>
      <c r="H39">
        <v>49.057000000000002</v>
      </c>
      <c r="I39">
        <v>141.80500000000001</v>
      </c>
      <c r="J39">
        <v>26.847999999999999</v>
      </c>
      <c r="K39">
        <f t="shared" si="9"/>
        <v>109.19199999999999</v>
      </c>
      <c r="L39">
        <f t="shared" si="10"/>
        <v>114.95700000000001</v>
      </c>
      <c r="N39">
        <f t="shared" si="4"/>
        <v>-0.27850751802667628</v>
      </c>
    </row>
    <row r="40" spans="1:14" x14ac:dyDescent="0.3">
      <c r="K40">
        <f>AVERAGE(K34:K39)</f>
        <v>81.184333333333328</v>
      </c>
      <c r="L40">
        <f>AVERAGE(L34:L39)</f>
        <v>95.421166666666679</v>
      </c>
    </row>
    <row r="41" spans="1:14" x14ac:dyDescent="0.3">
      <c r="K41">
        <f>STDEV(K34:K39)</f>
        <v>19.90200069004792</v>
      </c>
      <c r="L41">
        <f>STDEV(L34:L39)</f>
        <v>16.78904637454626</v>
      </c>
    </row>
    <row r="42" spans="1:14" x14ac:dyDescent="0.3">
      <c r="A42" t="s">
        <v>134</v>
      </c>
      <c r="G42">
        <v>70.403000000000006</v>
      </c>
      <c r="H42">
        <v>47.231999999999999</v>
      </c>
      <c r="I42">
        <v>59.304000000000002</v>
      </c>
      <c r="J42">
        <v>30.504999999999999</v>
      </c>
      <c r="K42">
        <f>G42-H42</f>
        <v>23.171000000000006</v>
      </c>
      <c r="L42">
        <f>I42-J42</f>
        <v>28.799000000000003</v>
      </c>
      <c r="N42">
        <f t="shared" si="4"/>
        <v>0.72869534672690195</v>
      </c>
    </row>
    <row r="43" spans="1:14" x14ac:dyDescent="0.3">
      <c r="A43" t="s">
        <v>135</v>
      </c>
      <c r="G43">
        <v>49.176000000000002</v>
      </c>
      <c r="H43">
        <v>43.802</v>
      </c>
      <c r="I43">
        <v>61.262999999999998</v>
      </c>
      <c r="J43">
        <v>25.885000000000002</v>
      </c>
      <c r="K43">
        <f t="shared" ref="K43:K47" si="11">G43-H43</f>
        <v>5.3740000000000023</v>
      </c>
      <c r="L43">
        <f t="shared" ref="L43:L47" si="12">I43-J43</f>
        <v>35.378</v>
      </c>
      <c r="N43">
        <f t="shared" si="4"/>
        <v>0.93707689755773904</v>
      </c>
    </row>
    <row r="44" spans="1:14" x14ac:dyDescent="0.3">
      <c r="A44" t="s">
        <v>137</v>
      </c>
      <c r="G44">
        <v>40.195</v>
      </c>
      <c r="H44">
        <v>37.892000000000003</v>
      </c>
      <c r="I44">
        <v>50.408999999999999</v>
      </c>
      <c r="J44">
        <v>26.385000000000002</v>
      </c>
      <c r="K44">
        <f t="shared" si="11"/>
        <v>2.3029999999999973</v>
      </c>
      <c r="L44">
        <f t="shared" si="12"/>
        <v>24.023999999999997</v>
      </c>
      <c r="N44">
        <f t="shared" si="4"/>
        <v>0.97303462878218705</v>
      </c>
    </row>
    <row r="45" spans="1:14" x14ac:dyDescent="0.3">
      <c r="A45" t="s">
        <v>136</v>
      </c>
      <c r="G45">
        <v>51.011000000000003</v>
      </c>
      <c r="H45">
        <v>44.374000000000002</v>
      </c>
      <c r="I45">
        <v>32.564999999999998</v>
      </c>
      <c r="J45">
        <v>25.257999999999999</v>
      </c>
      <c r="K45">
        <f t="shared" si="11"/>
        <v>6.6370000000000005</v>
      </c>
      <c r="L45">
        <f t="shared" si="12"/>
        <v>7.3069999999999986</v>
      </c>
      <c r="N45">
        <f t="shared" si="4"/>
        <v>0.92228868051557755</v>
      </c>
    </row>
    <row r="46" spans="1:14" x14ac:dyDescent="0.3">
      <c r="A46" t="s">
        <v>138</v>
      </c>
      <c r="G46">
        <v>50.45</v>
      </c>
      <c r="H46">
        <v>43.783000000000001</v>
      </c>
      <c r="I46">
        <v>34.715000000000003</v>
      </c>
      <c r="J46">
        <v>29.038</v>
      </c>
      <c r="K46">
        <f t="shared" si="11"/>
        <v>6.6670000000000016</v>
      </c>
      <c r="L46">
        <f t="shared" si="12"/>
        <v>5.6770000000000032</v>
      </c>
      <c r="N46">
        <f t="shared" si="4"/>
        <v>0.92193741645281846</v>
      </c>
    </row>
    <row r="47" spans="1:14" x14ac:dyDescent="0.3">
      <c r="A47" t="s">
        <v>145</v>
      </c>
      <c r="G47">
        <v>53.348999999999997</v>
      </c>
      <c r="H47">
        <v>51.286999999999999</v>
      </c>
      <c r="I47">
        <v>47.86</v>
      </c>
      <c r="J47">
        <v>30.791</v>
      </c>
      <c r="K47">
        <f t="shared" si="11"/>
        <v>2.0619999999999976</v>
      </c>
      <c r="L47">
        <f t="shared" si="12"/>
        <v>17.068999999999999</v>
      </c>
      <c r="N47">
        <f t="shared" si="4"/>
        <v>0.97585645008635247</v>
      </c>
    </row>
    <row r="48" spans="1:14" x14ac:dyDescent="0.3">
      <c r="K48">
        <f>AVERAGE(K42:K47)</f>
        <v>7.7023333333333346</v>
      </c>
      <c r="L48">
        <f>AVERAGE(L42:L47)</f>
        <v>19.709000000000003</v>
      </c>
    </row>
    <row r="49" spans="1:14" x14ac:dyDescent="0.3">
      <c r="K49">
        <f>STDEV(K42:K47)</f>
        <v>7.8469585870365544</v>
      </c>
      <c r="L49">
        <f>STDEV(L42:L47)</f>
        <v>11.86963448468401</v>
      </c>
    </row>
    <row r="50" spans="1:14" x14ac:dyDescent="0.3">
      <c r="A50" t="s">
        <v>139</v>
      </c>
      <c r="G50">
        <v>52.015999999999998</v>
      </c>
      <c r="H50">
        <v>50.817999999999998</v>
      </c>
      <c r="I50">
        <v>26.911999999999999</v>
      </c>
      <c r="J50">
        <v>25.818000000000001</v>
      </c>
      <c r="K50">
        <f>G50-H50</f>
        <v>1.1980000000000004</v>
      </c>
      <c r="L50">
        <f>I50-J50</f>
        <v>1.0939999999999976</v>
      </c>
      <c r="N50">
        <f t="shared" si="4"/>
        <v>0.98597285509381682</v>
      </c>
    </row>
    <row r="51" spans="1:14" x14ac:dyDescent="0.3">
      <c r="A51" t="s">
        <v>140</v>
      </c>
      <c r="G51">
        <v>45.506999999999998</v>
      </c>
      <c r="H51">
        <v>40.459000000000003</v>
      </c>
      <c r="I51">
        <v>32.341999999999999</v>
      </c>
      <c r="J51">
        <v>29.61</v>
      </c>
      <c r="K51">
        <f t="shared" ref="K51:K55" si="13">G51-H51</f>
        <v>5.0479999999999947</v>
      </c>
      <c r="L51">
        <f t="shared" ref="L51:L55" si="14">I51-J51</f>
        <v>2.7319999999999993</v>
      </c>
      <c r="N51">
        <f t="shared" si="4"/>
        <v>0.94089396703972217</v>
      </c>
    </row>
    <row r="52" spans="1:14" x14ac:dyDescent="0.3">
      <c r="A52" t="s">
        <v>141</v>
      </c>
      <c r="G52">
        <v>49.225000000000001</v>
      </c>
      <c r="H52">
        <v>45.116</v>
      </c>
      <c r="I52">
        <v>26.081</v>
      </c>
      <c r="J52">
        <v>23.945</v>
      </c>
      <c r="K52">
        <f t="shared" si="13"/>
        <v>4.1090000000000018</v>
      </c>
      <c r="L52">
        <f t="shared" si="14"/>
        <v>2.1359999999999992</v>
      </c>
      <c r="N52">
        <f t="shared" si="4"/>
        <v>0.95188853220408443</v>
      </c>
    </row>
    <row r="53" spans="1:14" x14ac:dyDescent="0.3">
      <c r="A53" t="s">
        <v>142</v>
      </c>
      <c r="G53">
        <v>55.823</v>
      </c>
      <c r="H53">
        <v>46.743000000000002</v>
      </c>
      <c r="I53">
        <v>39.375999999999998</v>
      </c>
      <c r="J53">
        <v>31.600999999999999</v>
      </c>
      <c r="K53">
        <f t="shared" si="13"/>
        <v>9.0799999999999983</v>
      </c>
      <c r="L53">
        <f t="shared" si="14"/>
        <v>7.7749999999999986</v>
      </c>
      <c r="N53">
        <f t="shared" si="4"/>
        <v>0.8936840770048885</v>
      </c>
    </row>
    <row r="54" spans="1:14" x14ac:dyDescent="0.3">
      <c r="A54" t="s">
        <v>143</v>
      </c>
      <c r="G54">
        <v>33.499000000000002</v>
      </c>
      <c r="H54">
        <v>32.594000000000001</v>
      </c>
      <c r="I54">
        <v>20.870999999999999</v>
      </c>
      <c r="J54">
        <v>18.082999999999998</v>
      </c>
      <c r="K54">
        <f t="shared" si="13"/>
        <v>0.90500000000000114</v>
      </c>
      <c r="L54">
        <f t="shared" si="14"/>
        <v>2.7880000000000003</v>
      </c>
      <c r="N54">
        <f t="shared" si="4"/>
        <v>0.98940353410676474</v>
      </c>
    </row>
    <row r="55" spans="1:14" x14ac:dyDescent="0.3">
      <c r="A55" t="s">
        <v>144</v>
      </c>
      <c r="G55">
        <v>45.683</v>
      </c>
      <c r="H55">
        <v>43.701000000000001</v>
      </c>
      <c r="I55">
        <v>26.373000000000001</v>
      </c>
      <c r="J55">
        <v>25.628</v>
      </c>
      <c r="K55">
        <f t="shared" si="13"/>
        <v>1.9819999999999993</v>
      </c>
      <c r="L55">
        <f t="shared" si="14"/>
        <v>0.74500000000000099</v>
      </c>
      <c r="N55">
        <f t="shared" si="4"/>
        <v>0.97679315425371027</v>
      </c>
    </row>
    <row r="56" spans="1:14" x14ac:dyDescent="0.3">
      <c r="K56">
        <f>AVERAGE(K50:K55)</f>
        <v>3.7203333333333326</v>
      </c>
      <c r="L56">
        <f>AVERAGE(L50:L55)</f>
        <v>2.8783333333333325</v>
      </c>
    </row>
    <row r="57" spans="1:14" x14ac:dyDescent="0.3">
      <c r="A57" t="s">
        <v>31</v>
      </c>
      <c r="K57">
        <f>STDEV(K50:K55)</f>
        <v>3.0967679064900318</v>
      </c>
      <c r="L57">
        <f>STDEV(L50:L55)</f>
        <v>2.5413749559375658</v>
      </c>
    </row>
    <row r="58" spans="1:14" x14ac:dyDescent="0.3">
      <c r="B58" t="s">
        <v>32</v>
      </c>
      <c r="C58" t="s">
        <v>33</v>
      </c>
      <c r="D58" t="s">
        <v>36</v>
      </c>
      <c r="F58" t="s">
        <v>35</v>
      </c>
    </row>
    <row r="59" spans="1:14" x14ac:dyDescent="0.3">
      <c r="A59" t="s">
        <v>34</v>
      </c>
      <c r="B59">
        <v>85.405833333333348</v>
      </c>
      <c r="C59">
        <v>84.919333333333341</v>
      </c>
    </row>
    <row r="60" spans="1:14" x14ac:dyDescent="0.3">
      <c r="A60">
        <v>2</v>
      </c>
      <c r="B60">
        <v>3.7203333333333326</v>
      </c>
      <c r="C60">
        <v>2.8783333333333325</v>
      </c>
      <c r="D60">
        <f t="shared" ref="D60:D65" si="15">1-B60/$B$59</f>
        <v>0.95643935328383112</v>
      </c>
      <c r="E60">
        <f t="shared" ref="E60:E65" si="16">1-C60/$C$59</f>
        <v>0.96610508796583427</v>
      </c>
      <c r="F60">
        <f>TTEST($K$2:$K$7,K50:K55,2,3)</f>
        <v>1.1213689736440605E-3</v>
      </c>
      <c r="G60">
        <f>TTEST($L$2:$L$7,L50:L55,2,3)</f>
        <v>1.0027494404708451E-4</v>
      </c>
    </row>
    <row r="61" spans="1:14" x14ac:dyDescent="0.3">
      <c r="A61">
        <v>1</v>
      </c>
      <c r="B61">
        <v>7.7023333333333346</v>
      </c>
      <c r="C61">
        <v>19.709000000000003</v>
      </c>
      <c r="D61">
        <f t="shared" si="15"/>
        <v>0.90981490335359605</v>
      </c>
      <c r="E61">
        <f t="shared" si="16"/>
        <v>0.7679091530001021</v>
      </c>
      <c r="F61">
        <f>TTEST($K$2:$K$7,K42:K47,2,3)</f>
        <v>1.0964056958086131E-3</v>
      </c>
      <c r="G61">
        <f>TTEST($L$2:$L$7,L42:L47,2,3)</f>
        <v>6.726541287272154E-5</v>
      </c>
    </row>
    <row r="62" spans="1:14" x14ac:dyDescent="0.3">
      <c r="A62">
        <v>0.5</v>
      </c>
      <c r="B62">
        <v>40.800166666666662</v>
      </c>
      <c r="C62">
        <v>51.696333333333321</v>
      </c>
      <c r="D62">
        <f t="shared" si="15"/>
        <v>0.52227892318050106</v>
      </c>
      <c r="E62">
        <f t="shared" si="16"/>
        <v>0.39123010857362694</v>
      </c>
      <c r="F62">
        <f>TTEST($K$2:$K$7,K10:K15,2,3)</f>
        <v>1.3623108617627952E-2</v>
      </c>
      <c r="G62">
        <f>TTEST($L$2:$L$7,L10:L15,2,3)</f>
        <v>3.591308673894128E-2</v>
      </c>
    </row>
    <row r="63" spans="1:14" x14ac:dyDescent="0.3">
      <c r="A63">
        <v>0.25</v>
      </c>
      <c r="B63">
        <v>51.036999999999999</v>
      </c>
      <c r="C63">
        <v>65.665500000000009</v>
      </c>
      <c r="D63">
        <f t="shared" si="15"/>
        <v>0.4024178676319925</v>
      </c>
      <c r="E63">
        <f t="shared" si="16"/>
        <v>0.22673085830474404</v>
      </c>
      <c r="F63">
        <f>TTEST($K$2:$K$7,K18:K23,2,3)</f>
        <v>5.6595584686731697E-2</v>
      </c>
      <c r="G63">
        <f>TTEST($L$2:$L$7,L18:L23,2,3)</f>
        <v>6.4330980316039094E-2</v>
      </c>
    </row>
    <row r="64" spans="1:14" x14ac:dyDescent="0.3">
      <c r="A64">
        <v>0.125</v>
      </c>
      <c r="B64">
        <v>79.2</v>
      </c>
      <c r="C64">
        <v>89.588499999999996</v>
      </c>
      <c r="D64">
        <f t="shared" si="15"/>
        <v>7.2662874315767012E-2</v>
      </c>
      <c r="E64">
        <f t="shared" si="16"/>
        <v>-5.498355301894331E-2</v>
      </c>
      <c r="F64">
        <f>TTEST($K$2:$K$7,K26:K31,2,3)</f>
        <v>0.70201235715019639</v>
      </c>
      <c r="G64">
        <f>TTEST($L$2:$L$7,L26:L31,2,3)</f>
        <v>0.69388428568400484</v>
      </c>
    </row>
    <row r="65" spans="1:7" x14ac:dyDescent="0.3">
      <c r="A65">
        <v>6.7500000000000004E-2</v>
      </c>
      <c r="B65">
        <v>81.184333333333328</v>
      </c>
      <c r="C65">
        <v>95.421166666666679</v>
      </c>
      <c r="D65">
        <f t="shared" si="15"/>
        <v>4.9428708031262758E-2</v>
      </c>
      <c r="E65">
        <f t="shared" si="16"/>
        <v>-0.12366834407555416</v>
      </c>
      <c r="F65">
        <f>TTEST($K$2:$K$7,K34:K39,2,3)</f>
        <v>0.78186570244197373</v>
      </c>
      <c r="G65">
        <f>TTEST($L$2:$L$7,L34:L39,2,3)</f>
        <v>0.32975932168081123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7"/>
  <sheetViews>
    <sheetView topLeftCell="A9" zoomScale="80" zoomScaleNormal="80" workbookViewId="0">
      <selection activeCell="J35" sqref="J35:K40"/>
    </sheetView>
  </sheetViews>
  <sheetFormatPr defaultRowHeight="14.4" x14ac:dyDescent="0.3"/>
  <sheetData>
    <row r="1" spans="1:11" x14ac:dyDescent="0.3">
      <c r="A1" t="s">
        <v>149</v>
      </c>
    </row>
    <row r="2" spans="1:11" x14ac:dyDescent="0.3">
      <c r="F2" s="1" t="s">
        <v>25</v>
      </c>
      <c r="G2" s="1" t="s">
        <v>26</v>
      </c>
      <c r="H2" s="2" t="s">
        <v>28</v>
      </c>
      <c r="I2" s="2" t="s">
        <v>29</v>
      </c>
      <c r="J2" s="1" t="s">
        <v>27</v>
      </c>
      <c r="K2" s="2" t="s">
        <v>30</v>
      </c>
    </row>
    <row r="3" spans="1:11" x14ac:dyDescent="0.3">
      <c r="A3" t="s">
        <v>150</v>
      </c>
      <c r="F3">
        <v>71.025999999999996</v>
      </c>
      <c r="G3">
        <v>44.881999999999998</v>
      </c>
      <c r="H3">
        <v>89.242000000000004</v>
      </c>
      <c r="I3">
        <v>33.268000000000001</v>
      </c>
      <c r="J3">
        <f>F3-G3</f>
        <v>26.143999999999998</v>
      </c>
      <c r="K3">
        <f>H3-I3</f>
        <v>55.974000000000004</v>
      </c>
    </row>
    <row r="4" spans="1:11" x14ac:dyDescent="0.3">
      <c r="A4" t="s">
        <v>151</v>
      </c>
      <c r="F4">
        <v>75.429000000000002</v>
      </c>
      <c r="G4">
        <v>39.668999999999997</v>
      </c>
      <c r="H4">
        <v>80.563999999999993</v>
      </c>
      <c r="I4">
        <v>24.289000000000001</v>
      </c>
      <c r="J4">
        <f t="shared" ref="J4:J40" si="0">F4-G4</f>
        <v>35.760000000000005</v>
      </c>
      <c r="K4">
        <f t="shared" ref="K4:K40" si="1">H4-I4</f>
        <v>56.274999999999991</v>
      </c>
    </row>
    <row r="5" spans="1:11" x14ac:dyDescent="0.3">
      <c r="A5" t="s">
        <v>152</v>
      </c>
      <c r="F5">
        <v>87.078000000000003</v>
      </c>
      <c r="G5">
        <v>38.112000000000002</v>
      </c>
      <c r="H5">
        <v>40.350999999999999</v>
      </c>
      <c r="I5">
        <v>15.83</v>
      </c>
      <c r="J5">
        <f t="shared" si="0"/>
        <v>48.966000000000001</v>
      </c>
      <c r="K5">
        <f t="shared" si="1"/>
        <v>24.521000000000001</v>
      </c>
    </row>
    <row r="6" spans="1:11" x14ac:dyDescent="0.3">
      <c r="A6" t="s">
        <v>153</v>
      </c>
      <c r="F6">
        <v>86.528000000000006</v>
      </c>
      <c r="G6">
        <v>34.790999999999997</v>
      </c>
      <c r="H6">
        <v>50.912999999999997</v>
      </c>
      <c r="I6">
        <v>17.481000000000002</v>
      </c>
      <c r="J6">
        <f t="shared" si="0"/>
        <v>51.737000000000009</v>
      </c>
      <c r="K6">
        <f t="shared" si="1"/>
        <v>33.431999999999995</v>
      </c>
    </row>
    <row r="7" spans="1:11" x14ac:dyDescent="0.3">
      <c r="A7" t="s">
        <v>154</v>
      </c>
      <c r="F7">
        <v>87.087999999999994</v>
      </c>
      <c r="G7">
        <v>43.749000000000002</v>
      </c>
      <c r="H7">
        <v>67.28</v>
      </c>
      <c r="I7">
        <v>27.678000000000001</v>
      </c>
      <c r="J7">
        <f t="shared" si="0"/>
        <v>43.338999999999992</v>
      </c>
      <c r="K7">
        <f t="shared" si="1"/>
        <v>39.602000000000004</v>
      </c>
    </row>
    <row r="8" spans="1:11" x14ac:dyDescent="0.3">
      <c r="A8" t="s">
        <v>155</v>
      </c>
      <c r="F8">
        <v>89.114000000000004</v>
      </c>
      <c r="G8">
        <v>33.238</v>
      </c>
      <c r="H8">
        <v>83.063999999999993</v>
      </c>
      <c r="I8">
        <v>28.63</v>
      </c>
      <c r="J8">
        <f t="shared" si="0"/>
        <v>55.876000000000005</v>
      </c>
      <c r="K8">
        <f t="shared" si="1"/>
        <v>54.433999999999997</v>
      </c>
    </row>
    <row r="9" spans="1:11" x14ac:dyDescent="0.3">
      <c r="J9">
        <f>AVERAGE(J3:J8)</f>
        <v>43.637</v>
      </c>
      <c r="K9">
        <f>AVERAGE(K3:K8)</f>
        <v>44.039666666666655</v>
      </c>
    </row>
    <row r="10" spans="1:11" x14ac:dyDescent="0.3">
      <c r="J10">
        <f>STDEV(J3:J8)</f>
        <v>11.062932197207024</v>
      </c>
      <c r="K10">
        <f>STDEV(K3:K8)</f>
        <v>13.515677454965669</v>
      </c>
    </row>
    <row r="11" spans="1:11" x14ac:dyDescent="0.3">
      <c r="A11" t="s">
        <v>156</v>
      </c>
      <c r="F11">
        <v>26.466000000000001</v>
      </c>
      <c r="G11">
        <v>25.37</v>
      </c>
      <c r="H11">
        <v>24.125</v>
      </c>
      <c r="I11">
        <v>19.471</v>
      </c>
      <c r="J11">
        <f t="shared" si="0"/>
        <v>1.0960000000000001</v>
      </c>
      <c r="K11">
        <f t="shared" si="1"/>
        <v>4.6539999999999999</v>
      </c>
    </row>
    <row r="12" spans="1:11" x14ac:dyDescent="0.3">
      <c r="A12" t="s">
        <v>157</v>
      </c>
      <c r="F12">
        <v>39.174999999999997</v>
      </c>
      <c r="G12">
        <v>34.51</v>
      </c>
      <c r="H12">
        <v>34.156999999999996</v>
      </c>
      <c r="I12">
        <v>21.754999999999999</v>
      </c>
      <c r="J12">
        <f t="shared" si="0"/>
        <v>4.6649999999999991</v>
      </c>
      <c r="K12">
        <f t="shared" si="1"/>
        <v>12.401999999999997</v>
      </c>
    </row>
    <row r="13" spans="1:11" x14ac:dyDescent="0.3">
      <c r="J13">
        <f>AVERAGE(J11:J12)</f>
        <v>2.8804999999999996</v>
      </c>
      <c r="K13">
        <f>AVERAGE(K11:K12)</f>
        <v>8.5279999999999987</v>
      </c>
    </row>
    <row r="15" spans="1:11" x14ac:dyDescent="0.3">
      <c r="A15" t="s">
        <v>158</v>
      </c>
    </row>
    <row r="16" spans="1:11" x14ac:dyDescent="0.3">
      <c r="A16" t="s">
        <v>159</v>
      </c>
    </row>
    <row r="17" spans="1:11" x14ac:dyDescent="0.3">
      <c r="A17" t="s">
        <v>160</v>
      </c>
    </row>
    <row r="18" spans="1:11" x14ac:dyDescent="0.3">
      <c r="A18" t="s">
        <v>161</v>
      </c>
    </row>
    <row r="19" spans="1:11" x14ac:dyDescent="0.3">
      <c r="A19" t="s">
        <v>162</v>
      </c>
    </row>
    <row r="20" spans="1:11" x14ac:dyDescent="0.3">
      <c r="A20" t="s">
        <v>163</v>
      </c>
    </row>
    <row r="21" spans="1:11" x14ac:dyDescent="0.3">
      <c r="A21" t="s">
        <v>164</v>
      </c>
    </row>
    <row r="24" spans="1:11" x14ac:dyDescent="0.3">
      <c r="A24" t="s">
        <v>166</v>
      </c>
      <c r="F24">
        <v>50.44</v>
      </c>
      <c r="G24">
        <v>34.115000000000002</v>
      </c>
      <c r="H24">
        <v>82.813999999999993</v>
      </c>
      <c r="I24">
        <v>24.765000000000001</v>
      </c>
      <c r="J24">
        <f t="shared" si="0"/>
        <v>16.324999999999996</v>
      </c>
      <c r="K24">
        <f t="shared" si="1"/>
        <v>58.048999999999992</v>
      </c>
    </row>
    <row r="25" spans="1:11" x14ac:dyDescent="0.3">
      <c r="A25" t="s">
        <v>167</v>
      </c>
      <c r="F25">
        <v>55.261000000000003</v>
      </c>
      <c r="G25">
        <v>35.628999999999998</v>
      </c>
      <c r="H25">
        <v>75.316000000000003</v>
      </c>
      <c r="I25">
        <v>21.358000000000001</v>
      </c>
      <c r="J25">
        <f t="shared" si="0"/>
        <v>19.632000000000005</v>
      </c>
      <c r="K25">
        <f t="shared" si="1"/>
        <v>53.957999999999998</v>
      </c>
    </row>
    <row r="26" spans="1:11" x14ac:dyDescent="0.3">
      <c r="A26" t="s">
        <v>168</v>
      </c>
      <c r="F26">
        <v>56.576999999999998</v>
      </c>
      <c r="G26">
        <v>49.03</v>
      </c>
      <c r="H26">
        <v>26.513999999999999</v>
      </c>
      <c r="I26">
        <v>20.355</v>
      </c>
      <c r="J26">
        <f t="shared" si="0"/>
        <v>7.546999999999997</v>
      </c>
      <c r="K26">
        <f t="shared" si="1"/>
        <v>6.1589999999999989</v>
      </c>
    </row>
    <row r="27" spans="1:11" x14ac:dyDescent="0.3">
      <c r="A27" t="s">
        <v>169</v>
      </c>
      <c r="F27">
        <v>45.046999999999997</v>
      </c>
      <c r="G27">
        <v>41.878999999999998</v>
      </c>
      <c r="H27">
        <v>24.219000000000001</v>
      </c>
      <c r="I27">
        <v>17.302</v>
      </c>
      <c r="J27">
        <f t="shared" si="0"/>
        <v>3.1679999999999993</v>
      </c>
      <c r="K27">
        <f t="shared" si="1"/>
        <v>6.9170000000000016</v>
      </c>
    </row>
    <row r="28" spans="1:11" x14ac:dyDescent="0.3">
      <c r="A28" t="s">
        <v>165</v>
      </c>
      <c r="F28">
        <v>42.527000000000001</v>
      </c>
      <c r="G28">
        <v>40.295999999999999</v>
      </c>
      <c r="H28">
        <v>30.718</v>
      </c>
      <c r="I28">
        <v>29.850999999999999</v>
      </c>
      <c r="J28">
        <f t="shared" si="0"/>
        <v>2.2310000000000016</v>
      </c>
      <c r="K28">
        <f t="shared" si="1"/>
        <v>0.86700000000000088</v>
      </c>
    </row>
    <row r="29" spans="1:11" x14ac:dyDescent="0.3">
      <c r="A29" t="s">
        <v>170</v>
      </c>
      <c r="F29">
        <v>37.164999999999999</v>
      </c>
      <c r="G29">
        <v>36.256999999999998</v>
      </c>
      <c r="H29">
        <v>37.323999999999998</v>
      </c>
      <c r="I29">
        <v>24.873000000000001</v>
      </c>
      <c r="J29">
        <f t="shared" si="0"/>
        <v>0.90800000000000125</v>
      </c>
      <c r="K29">
        <f t="shared" si="1"/>
        <v>12.450999999999997</v>
      </c>
    </row>
    <row r="30" spans="1:11" x14ac:dyDescent="0.3">
      <c r="A30" t="s">
        <v>171</v>
      </c>
      <c r="F30">
        <v>48.832000000000001</v>
      </c>
      <c r="G30">
        <v>47.198</v>
      </c>
      <c r="H30">
        <v>54.249000000000002</v>
      </c>
      <c r="I30">
        <v>28.283999999999999</v>
      </c>
      <c r="J30">
        <f t="shared" si="0"/>
        <v>1.6340000000000003</v>
      </c>
      <c r="K30">
        <f t="shared" si="1"/>
        <v>25.965000000000003</v>
      </c>
    </row>
    <row r="31" spans="1:11" x14ac:dyDescent="0.3">
      <c r="A31" t="s">
        <v>172</v>
      </c>
    </row>
    <row r="32" spans="1:11" x14ac:dyDescent="0.3">
      <c r="A32" t="s">
        <v>173</v>
      </c>
      <c r="F32">
        <v>95.174000000000007</v>
      </c>
      <c r="G32">
        <v>42.052999999999997</v>
      </c>
      <c r="H32">
        <v>54.512</v>
      </c>
      <c r="I32">
        <v>27.7</v>
      </c>
      <c r="J32">
        <f t="shared" si="0"/>
        <v>53.121000000000009</v>
      </c>
      <c r="K32">
        <f t="shared" si="1"/>
        <v>26.812000000000001</v>
      </c>
    </row>
    <row r="33" spans="1:11" x14ac:dyDescent="0.3">
      <c r="J33">
        <f>AVERAGE(J24:J32)</f>
        <v>13.07075</v>
      </c>
      <c r="K33">
        <f>AVERAGE(K24:K32)</f>
        <v>23.897250000000003</v>
      </c>
    </row>
    <row r="34" spans="1:11" x14ac:dyDescent="0.3">
      <c r="J34">
        <f>STDEV(J24:J32)</f>
        <v>17.657337040367754</v>
      </c>
      <c r="K34">
        <f>STDEV(K24:K32)</f>
        <v>21.866953323288019</v>
      </c>
    </row>
    <row r="35" spans="1:11" x14ac:dyDescent="0.3">
      <c r="A35" t="s">
        <v>174</v>
      </c>
      <c r="F35">
        <v>47.215000000000003</v>
      </c>
      <c r="G35">
        <v>42.423000000000002</v>
      </c>
      <c r="H35">
        <v>69.111000000000004</v>
      </c>
      <c r="I35">
        <v>25.03</v>
      </c>
      <c r="J35">
        <f t="shared" si="0"/>
        <v>4.7920000000000016</v>
      </c>
      <c r="K35">
        <f t="shared" si="1"/>
        <v>44.081000000000003</v>
      </c>
    </row>
    <row r="36" spans="1:11" x14ac:dyDescent="0.3">
      <c r="A36" t="s">
        <v>175</v>
      </c>
      <c r="F36">
        <v>53.13</v>
      </c>
      <c r="G36">
        <v>45.127000000000002</v>
      </c>
      <c r="H36">
        <v>55</v>
      </c>
      <c r="I36">
        <v>19.658999999999999</v>
      </c>
      <c r="J36">
        <f t="shared" si="0"/>
        <v>8.0030000000000001</v>
      </c>
      <c r="K36">
        <f t="shared" si="1"/>
        <v>35.341000000000001</v>
      </c>
    </row>
    <row r="37" spans="1:11" x14ac:dyDescent="0.3">
      <c r="A37" t="s">
        <v>176</v>
      </c>
      <c r="F37">
        <v>67.649000000000001</v>
      </c>
      <c r="G37">
        <v>39.368000000000002</v>
      </c>
      <c r="H37">
        <v>67.355000000000004</v>
      </c>
      <c r="I37">
        <v>22.611000000000001</v>
      </c>
      <c r="J37">
        <f t="shared" si="0"/>
        <v>28.280999999999999</v>
      </c>
      <c r="K37">
        <f t="shared" si="1"/>
        <v>44.744</v>
      </c>
    </row>
    <row r="38" spans="1:11" x14ac:dyDescent="0.3">
      <c r="A38" t="s">
        <v>177</v>
      </c>
      <c r="F38">
        <v>81.819999999999993</v>
      </c>
      <c r="G38">
        <v>43.850999999999999</v>
      </c>
      <c r="H38">
        <v>80.941000000000003</v>
      </c>
      <c r="I38">
        <v>23.172000000000001</v>
      </c>
      <c r="J38">
        <f t="shared" si="0"/>
        <v>37.968999999999994</v>
      </c>
      <c r="K38">
        <f t="shared" si="1"/>
        <v>57.769000000000005</v>
      </c>
    </row>
    <row r="39" spans="1:11" x14ac:dyDescent="0.3">
      <c r="A39" t="s">
        <v>178</v>
      </c>
      <c r="F39">
        <v>33.838000000000001</v>
      </c>
      <c r="G39">
        <v>23.606000000000002</v>
      </c>
      <c r="H39">
        <v>41.356999999999999</v>
      </c>
      <c r="I39">
        <v>17.506</v>
      </c>
      <c r="J39">
        <f t="shared" si="0"/>
        <v>10.231999999999999</v>
      </c>
      <c r="K39">
        <f t="shared" si="1"/>
        <v>23.850999999999999</v>
      </c>
    </row>
    <row r="40" spans="1:11" x14ac:dyDescent="0.3">
      <c r="A40" t="s">
        <v>179</v>
      </c>
      <c r="F40">
        <v>60.36</v>
      </c>
      <c r="G40">
        <v>30.001000000000001</v>
      </c>
      <c r="H40">
        <v>56.649000000000001</v>
      </c>
      <c r="I40">
        <v>22.274999999999999</v>
      </c>
      <c r="J40">
        <f t="shared" si="0"/>
        <v>30.358999999999998</v>
      </c>
      <c r="K40">
        <f t="shared" si="1"/>
        <v>34.374000000000002</v>
      </c>
    </row>
    <row r="41" spans="1:11" x14ac:dyDescent="0.3">
      <c r="J41">
        <f>AVERAGE(J35:J40)</f>
        <v>19.93933333333333</v>
      </c>
      <c r="K41">
        <f>AVERAGE(K35:K40)</f>
        <v>40.026666666666664</v>
      </c>
    </row>
    <row r="42" spans="1:11" x14ac:dyDescent="0.3">
      <c r="J42">
        <f>STDEV(J35:J40)</f>
        <v>13.923877458045466</v>
      </c>
      <c r="K42">
        <f>STDEV(K35:K40)</f>
        <v>11.567554186891323</v>
      </c>
    </row>
    <row r="43" spans="1:11" x14ac:dyDescent="0.3">
      <c r="B43" t="s">
        <v>32</v>
      </c>
      <c r="C43" t="s">
        <v>33</v>
      </c>
      <c r="D43" t="s">
        <v>181</v>
      </c>
      <c r="E43" t="s">
        <v>182</v>
      </c>
      <c r="F43" t="s">
        <v>183</v>
      </c>
      <c r="G43" t="s">
        <v>184</v>
      </c>
    </row>
    <row r="44" spans="1:11" x14ac:dyDescent="0.3">
      <c r="A44" t="s">
        <v>180</v>
      </c>
      <c r="B44">
        <v>43.637</v>
      </c>
      <c r="C44">
        <v>44.039666666666655</v>
      </c>
    </row>
    <row r="45" spans="1:11" x14ac:dyDescent="0.3">
      <c r="A45">
        <v>0.5</v>
      </c>
      <c r="B45">
        <v>2.8804999999999996</v>
      </c>
      <c r="C45">
        <v>8.5279999999999987</v>
      </c>
      <c r="D45">
        <f>1-B45/$B$44</f>
        <v>0.93398950431972871</v>
      </c>
      <c r="E45">
        <f>1-C45/$C$44</f>
        <v>0.80635639082947952</v>
      </c>
    </row>
    <row r="46" spans="1:11" x14ac:dyDescent="0.3">
      <c r="A46">
        <v>0.125</v>
      </c>
      <c r="B46">
        <v>13.07075</v>
      </c>
      <c r="C46">
        <v>23.897250000000003</v>
      </c>
      <c r="D46">
        <f t="shared" ref="D46:D47" si="2">1-B46/$B$44</f>
        <v>0.70046634736576752</v>
      </c>
      <c r="E46">
        <f t="shared" ref="E46:E47" si="3">1-C46/$C$44</f>
        <v>0.45736987110105265</v>
      </c>
    </row>
    <row r="47" spans="1:11" x14ac:dyDescent="0.3">
      <c r="A47">
        <v>6.25E-2</v>
      </c>
      <c r="B47">
        <v>19.93933333333333</v>
      </c>
      <c r="C47">
        <v>40.026666666666664</v>
      </c>
      <c r="D47">
        <f t="shared" si="2"/>
        <v>0.54306360810015974</v>
      </c>
      <c r="E47">
        <f t="shared" si="3"/>
        <v>9.1122397232797581E-2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6"/>
  <sheetViews>
    <sheetView zoomScale="70" zoomScaleNormal="70" workbookViewId="0">
      <selection activeCell="J19" sqref="J19:K24"/>
    </sheetView>
  </sheetViews>
  <sheetFormatPr defaultRowHeight="14.4" x14ac:dyDescent="0.3"/>
  <sheetData>
    <row r="1" spans="1:11" x14ac:dyDescent="0.3">
      <c r="A1" t="s">
        <v>149</v>
      </c>
    </row>
    <row r="2" spans="1:11" x14ac:dyDescent="0.3">
      <c r="F2" s="1" t="s">
        <v>25</v>
      </c>
      <c r="G2" s="1" t="s">
        <v>26</v>
      </c>
      <c r="H2" s="2" t="s">
        <v>28</v>
      </c>
      <c r="I2" s="2" t="s">
        <v>29</v>
      </c>
      <c r="J2" s="1" t="s">
        <v>27</v>
      </c>
      <c r="K2" s="2" t="s">
        <v>30</v>
      </c>
    </row>
    <row r="3" spans="1:11" x14ac:dyDescent="0.3">
      <c r="A3" t="s">
        <v>150</v>
      </c>
      <c r="F3">
        <v>82.742000000000004</v>
      </c>
      <c r="G3">
        <v>48.029000000000003</v>
      </c>
      <c r="H3">
        <v>60.661999999999999</v>
      </c>
      <c r="I3">
        <v>27.655999999999999</v>
      </c>
      <c r="J3">
        <f>F3-G3</f>
        <v>34.713000000000001</v>
      </c>
      <c r="K3">
        <f>H3-I3</f>
        <v>33.006</v>
      </c>
    </row>
    <row r="4" spans="1:11" x14ac:dyDescent="0.3">
      <c r="A4" t="s">
        <v>151</v>
      </c>
      <c r="F4">
        <v>81.221999999999994</v>
      </c>
      <c r="G4">
        <v>41.173999999999999</v>
      </c>
      <c r="H4">
        <v>79.135000000000005</v>
      </c>
      <c r="I4">
        <v>26.542000000000002</v>
      </c>
      <c r="J4">
        <f t="shared" ref="J4:J47" si="0">F4-G4</f>
        <v>40.047999999999995</v>
      </c>
      <c r="K4">
        <f t="shared" ref="K4:K47" si="1">H4-I4</f>
        <v>52.593000000000004</v>
      </c>
    </row>
    <row r="5" spans="1:11" x14ac:dyDescent="0.3">
      <c r="A5" t="s">
        <v>152</v>
      </c>
      <c r="F5">
        <v>87.204999999999998</v>
      </c>
      <c r="G5">
        <v>42.939</v>
      </c>
      <c r="H5">
        <v>104.023</v>
      </c>
      <c r="I5">
        <v>25.654</v>
      </c>
      <c r="J5">
        <f t="shared" si="0"/>
        <v>44.265999999999998</v>
      </c>
      <c r="K5">
        <f t="shared" si="1"/>
        <v>78.369</v>
      </c>
    </row>
    <row r="6" spans="1:11" x14ac:dyDescent="0.3">
      <c r="A6" t="s">
        <v>153</v>
      </c>
      <c r="F6">
        <v>83.034000000000006</v>
      </c>
      <c r="G6">
        <v>39.293999999999997</v>
      </c>
      <c r="H6">
        <v>98.084999999999994</v>
      </c>
      <c r="I6">
        <v>27.038</v>
      </c>
      <c r="J6">
        <f t="shared" si="0"/>
        <v>43.740000000000009</v>
      </c>
      <c r="K6">
        <f t="shared" si="1"/>
        <v>71.046999999999997</v>
      </c>
    </row>
    <row r="7" spans="1:11" x14ac:dyDescent="0.3">
      <c r="A7" t="s">
        <v>185</v>
      </c>
      <c r="F7">
        <v>63.164999999999999</v>
      </c>
      <c r="G7">
        <v>34.481000000000002</v>
      </c>
      <c r="H7">
        <v>71.454999999999998</v>
      </c>
      <c r="I7">
        <v>21.646000000000001</v>
      </c>
      <c r="J7">
        <f t="shared" si="0"/>
        <v>28.683999999999997</v>
      </c>
      <c r="K7">
        <f t="shared" si="1"/>
        <v>49.808999999999997</v>
      </c>
    </row>
    <row r="8" spans="1:11" x14ac:dyDescent="0.3">
      <c r="A8" t="s">
        <v>186</v>
      </c>
      <c r="F8">
        <v>61.142000000000003</v>
      </c>
      <c r="G8">
        <v>27.837</v>
      </c>
      <c r="H8">
        <v>70.153999999999996</v>
      </c>
      <c r="I8">
        <v>25.591000000000001</v>
      </c>
      <c r="J8">
        <f t="shared" si="0"/>
        <v>33.305000000000007</v>
      </c>
      <c r="K8">
        <f t="shared" si="1"/>
        <v>44.562999999999995</v>
      </c>
    </row>
    <row r="9" spans="1:11" x14ac:dyDescent="0.3">
      <c r="J9">
        <f>AVERAGE(J3:J8)</f>
        <v>37.459333333333333</v>
      </c>
      <c r="K9">
        <f>AVERAGE(K3:K8)</f>
        <v>54.897833333333331</v>
      </c>
    </row>
    <row r="10" spans="1:11" x14ac:dyDescent="0.3">
      <c r="J10">
        <f>STDEV(J3:J8)</f>
        <v>6.2335541600813027</v>
      </c>
      <c r="K10">
        <f>STDEV(K3:K8)</f>
        <v>16.905388944554542</v>
      </c>
    </row>
    <row r="11" spans="1:11" x14ac:dyDescent="0.3">
      <c r="A11" t="s">
        <v>187</v>
      </c>
      <c r="F11">
        <v>83.581000000000003</v>
      </c>
      <c r="G11">
        <v>45.79</v>
      </c>
      <c r="H11">
        <v>61.984000000000002</v>
      </c>
      <c r="I11">
        <v>24.273</v>
      </c>
      <c r="J11">
        <f t="shared" si="0"/>
        <v>37.791000000000004</v>
      </c>
      <c r="K11">
        <f t="shared" si="1"/>
        <v>37.710999999999999</v>
      </c>
    </row>
    <row r="12" spans="1:11" x14ac:dyDescent="0.3">
      <c r="A12" t="s">
        <v>188</v>
      </c>
      <c r="F12">
        <v>80.790999999999997</v>
      </c>
      <c r="G12">
        <v>39.692999999999998</v>
      </c>
      <c r="H12">
        <v>60.932000000000002</v>
      </c>
      <c r="I12">
        <v>22.149000000000001</v>
      </c>
      <c r="J12">
        <f t="shared" si="0"/>
        <v>41.097999999999999</v>
      </c>
      <c r="K12">
        <f t="shared" si="1"/>
        <v>38.783000000000001</v>
      </c>
    </row>
    <row r="13" spans="1:11" x14ac:dyDescent="0.3">
      <c r="A13" t="s">
        <v>189</v>
      </c>
      <c r="F13">
        <v>67.516999999999996</v>
      </c>
      <c r="G13">
        <v>37.860999999999997</v>
      </c>
      <c r="H13">
        <v>79.492000000000004</v>
      </c>
      <c r="I13">
        <v>27.553000000000001</v>
      </c>
      <c r="J13">
        <f t="shared" si="0"/>
        <v>29.655999999999999</v>
      </c>
      <c r="K13">
        <f t="shared" si="1"/>
        <v>51.939000000000007</v>
      </c>
    </row>
    <row r="14" spans="1:11" x14ac:dyDescent="0.3">
      <c r="A14" t="s">
        <v>190</v>
      </c>
      <c r="F14">
        <v>71.096000000000004</v>
      </c>
      <c r="G14">
        <v>40.603000000000002</v>
      </c>
      <c r="H14">
        <v>72.218000000000004</v>
      </c>
      <c r="I14">
        <v>29.34</v>
      </c>
      <c r="J14">
        <f t="shared" si="0"/>
        <v>30.493000000000002</v>
      </c>
      <c r="K14">
        <f t="shared" si="1"/>
        <v>42.878</v>
      </c>
    </row>
    <row r="15" spans="1:11" x14ac:dyDescent="0.3">
      <c r="A15" t="s">
        <v>191</v>
      </c>
      <c r="F15">
        <v>73.512</v>
      </c>
      <c r="G15">
        <v>44.040999999999997</v>
      </c>
      <c r="H15">
        <v>75.284999999999997</v>
      </c>
      <c r="I15">
        <v>26.986999999999998</v>
      </c>
      <c r="J15">
        <f t="shared" si="0"/>
        <v>29.471000000000004</v>
      </c>
      <c r="K15">
        <f t="shared" si="1"/>
        <v>48.298000000000002</v>
      </c>
    </row>
    <row r="16" spans="1:11" x14ac:dyDescent="0.3">
      <c r="A16" t="s">
        <v>192</v>
      </c>
      <c r="F16">
        <v>89.412000000000006</v>
      </c>
      <c r="G16">
        <v>45.3</v>
      </c>
      <c r="H16">
        <v>100.059</v>
      </c>
      <c r="I16">
        <v>29.437999999999999</v>
      </c>
      <c r="J16">
        <f t="shared" si="0"/>
        <v>44.112000000000009</v>
      </c>
      <c r="K16">
        <f t="shared" si="1"/>
        <v>70.620999999999995</v>
      </c>
    </row>
    <row r="17" spans="1:11" x14ac:dyDescent="0.3">
      <c r="J17">
        <f>AVERAGE(J11:J16)</f>
        <v>35.43683333333334</v>
      </c>
      <c r="K17">
        <f>AVERAGE(K11:K16)</f>
        <v>48.371666666666663</v>
      </c>
    </row>
    <row r="18" spans="1:11" x14ac:dyDescent="0.3">
      <c r="J18">
        <f>STDEV(J11:J16)</f>
        <v>6.4233965288363049</v>
      </c>
      <c r="K18">
        <f>STDEV(K11:K16)</f>
        <v>12.194563078137231</v>
      </c>
    </row>
    <row r="19" spans="1:11" x14ac:dyDescent="0.3">
      <c r="A19" t="s">
        <v>193</v>
      </c>
      <c r="F19">
        <v>43.524000000000001</v>
      </c>
      <c r="G19">
        <v>39.151000000000003</v>
      </c>
      <c r="H19">
        <v>29.692</v>
      </c>
      <c r="I19">
        <v>20.172999999999998</v>
      </c>
      <c r="J19">
        <f t="shared" si="0"/>
        <v>4.3729999999999976</v>
      </c>
      <c r="K19">
        <f t="shared" si="1"/>
        <v>9.5190000000000019</v>
      </c>
    </row>
    <row r="20" spans="1:11" x14ac:dyDescent="0.3">
      <c r="A20" t="s">
        <v>194</v>
      </c>
      <c r="F20">
        <v>51.155000000000001</v>
      </c>
      <c r="G20">
        <v>38.534999999999997</v>
      </c>
      <c r="H20">
        <v>32.268999999999998</v>
      </c>
      <c r="I20">
        <v>20.391999999999999</v>
      </c>
      <c r="J20">
        <f t="shared" si="0"/>
        <v>12.620000000000005</v>
      </c>
      <c r="K20">
        <f t="shared" si="1"/>
        <v>11.876999999999999</v>
      </c>
    </row>
    <row r="21" spans="1:11" x14ac:dyDescent="0.3">
      <c r="A21" t="s">
        <v>195</v>
      </c>
      <c r="F21">
        <v>101.75</v>
      </c>
      <c r="G21">
        <v>47.707000000000001</v>
      </c>
      <c r="H21">
        <v>74.998000000000005</v>
      </c>
      <c r="I21">
        <v>24.061</v>
      </c>
      <c r="J21">
        <f t="shared" si="0"/>
        <v>54.042999999999999</v>
      </c>
      <c r="K21">
        <f t="shared" si="1"/>
        <v>50.937000000000005</v>
      </c>
    </row>
    <row r="22" spans="1:11" x14ac:dyDescent="0.3">
      <c r="A22" t="s">
        <v>196</v>
      </c>
      <c r="F22">
        <v>97.88</v>
      </c>
      <c r="G22">
        <v>46.064999999999998</v>
      </c>
      <c r="H22">
        <v>81.432000000000002</v>
      </c>
      <c r="I22">
        <v>24.72</v>
      </c>
      <c r="J22">
        <f t="shared" si="0"/>
        <v>51.814999999999998</v>
      </c>
      <c r="K22">
        <f t="shared" si="1"/>
        <v>56.712000000000003</v>
      </c>
    </row>
    <row r="23" spans="1:11" x14ac:dyDescent="0.3">
      <c r="A23" t="s">
        <v>197</v>
      </c>
      <c r="F23">
        <v>94.242999999999995</v>
      </c>
      <c r="G23">
        <v>45.901000000000003</v>
      </c>
      <c r="H23">
        <v>57.365000000000002</v>
      </c>
      <c r="I23">
        <v>21.797999999999998</v>
      </c>
      <c r="J23">
        <f t="shared" si="0"/>
        <v>48.341999999999992</v>
      </c>
      <c r="K23">
        <f t="shared" si="1"/>
        <v>35.567000000000007</v>
      </c>
    </row>
    <row r="24" spans="1:11" x14ac:dyDescent="0.3">
      <c r="A24" t="s">
        <v>198</v>
      </c>
      <c r="F24">
        <v>87.019000000000005</v>
      </c>
      <c r="G24">
        <v>41.286000000000001</v>
      </c>
      <c r="H24">
        <v>99.274000000000001</v>
      </c>
      <c r="I24">
        <v>25.317</v>
      </c>
      <c r="J24">
        <f t="shared" si="0"/>
        <v>45.733000000000004</v>
      </c>
      <c r="K24">
        <f t="shared" si="1"/>
        <v>73.956999999999994</v>
      </c>
    </row>
    <row r="25" spans="1:11" x14ac:dyDescent="0.3">
      <c r="J25">
        <f>AVERAGE(J19:J24)</f>
        <v>36.154333333333334</v>
      </c>
      <c r="K25">
        <f>AVERAGE(K19:K24)</f>
        <v>39.761500000000005</v>
      </c>
    </row>
    <row r="26" spans="1:11" x14ac:dyDescent="0.3">
      <c r="J26">
        <f>STDEV(J19:J24)</f>
        <v>21.769101696364665</v>
      </c>
      <c r="K26">
        <f>STDEV(K19:K24)</f>
        <v>25.656544769317627</v>
      </c>
    </row>
    <row r="27" spans="1:11" x14ac:dyDescent="0.3">
      <c r="A27" t="s">
        <v>199</v>
      </c>
      <c r="F27">
        <v>80.619</v>
      </c>
      <c r="G27">
        <v>36.695999999999998</v>
      </c>
      <c r="H27">
        <v>45.261000000000003</v>
      </c>
      <c r="I27">
        <v>20.218</v>
      </c>
      <c r="J27">
        <f t="shared" si="0"/>
        <v>43.923000000000002</v>
      </c>
      <c r="K27">
        <f t="shared" si="1"/>
        <v>25.043000000000003</v>
      </c>
    </row>
    <row r="28" spans="1:11" x14ac:dyDescent="0.3">
      <c r="A28" t="s">
        <v>200</v>
      </c>
      <c r="F28">
        <v>115.33</v>
      </c>
      <c r="G28">
        <v>48.694000000000003</v>
      </c>
      <c r="H28">
        <v>69.665000000000006</v>
      </c>
      <c r="I28">
        <v>19.943999999999999</v>
      </c>
      <c r="J28">
        <f t="shared" si="0"/>
        <v>66.635999999999996</v>
      </c>
      <c r="K28">
        <f t="shared" si="1"/>
        <v>49.721000000000004</v>
      </c>
    </row>
    <row r="29" spans="1:11" x14ac:dyDescent="0.3">
      <c r="A29" t="s">
        <v>201</v>
      </c>
      <c r="F29">
        <v>108.52200000000001</v>
      </c>
      <c r="G29">
        <v>48.128999999999998</v>
      </c>
      <c r="H29">
        <v>111.371</v>
      </c>
      <c r="I29">
        <v>35.557000000000002</v>
      </c>
      <c r="J29">
        <f t="shared" si="0"/>
        <v>60.393000000000008</v>
      </c>
      <c r="K29">
        <f t="shared" si="1"/>
        <v>75.813999999999993</v>
      </c>
    </row>
    <row r="30" spans="1:11" x14ac:dyDescent="0.3">
      <c r="A30" t="s">
        <v>202</v>
      </c>
      <c r="F30">
        <v>108.66500000000001</v>
      </c>
      <c r="G30">
        <v>48.61</v>
      </c>
      <c r="H30">
        <v>103.889</v>
      </c>
      <c r="I30">
        <v>34.078000000000003</v>
      </c>
      <c r="J30">
        <f t="shared" si="0"/>
        <v>60.055000000000007</v>
      </c>
      <c r="K30">
        <f t="shared" si="1"/>
        <v>69.810999999999993</v>
      </c>
    </row>
    <row r="31" spans="1:11" x14ac:dyDescent="0.3">
      <c r="A31" t="s">
        <v>203</v>
      </c>
      <c r="F31">
        <v>78.697999999999993</v>
      </c>
      <c r="G31">
        <v>47.360999999999997</v>
      </c>
      <c r="H31">
        <v>96.83</v>
      </c>
      <c r="I31">
        <v>26.954000000000001</v>
      </c>
      <c r="J31">
        <f t="shared" si="0"/>
        <v>31.336999999999996</v>
      </c>
      <c r="K31">
        <f t="shared" si="1"/>
        <v>69.876000000000005</v>
      </c>
    </row>
    <row r="32" spans="1:11" x14ac:dyDescent="0.3">
      <c r="A32" t="s">
        <v>204</v>
      </c>
      <c r="F32">
        <v>105.327</v>
      </c>
      <c r="G32">
        <v>43.874000000000002</v>
      </c>
      <c r="H32">
        <v>84.087000000000003</v>
      </c>
      <c r="I32">
        <v>24.802</v>
      </c>
      <c r="J32">
        <f t="shared" si="0"/>
        <v>61.452999999999996</v>
      </c>
      <c r="K32">
        <f t="shared" si="1"/>
        <v>59.285000000000004</v>
      </c>
    </row>
    <row r="33" spans="1:11" x14ac:dyDescent="0.3">
      <c r="J33">
        <f>AVERAGE(J27:J32)</f>
        <v>53.966166666666659</v>
      </c>
      <c r="K33">
        <f>AVERAGE(K27:K32)</f>
        <v>58.258333333333333</v>
      </c>
    </row>
    <row r="34" spans="1:11" x14ac:dyDescent="0.3">
      <c r="J34">
        <f>STDEV(J27:J32)</f>
        <v>13.475160918024953</v>
      </c>
      <c r="K34">
        <f>STDEV(K27:K32)</f>
        <v>18.728770335146553</v>
      </c>
    </row>
    <row r="35" spans="1:11" x14ac:dyDescent="0.3">
      <c r="A35" t="s">
        <v>210</v>
      </c>
      <c r="F35">
        <v>44.874000000000002</v>
      </c>
      <c r="G35">
        <v>43.621000000000002</v>
      </c>
      <c r="H35">
        <v>24.533000000000001</v>
      </c>
      <c r="I35">
        <v>19.347000000000001</v>
      </c>
      <c r="J35">
        <f t="shared" si="0"/>
        <v>1.2530000000000001</v>
      </c>
      <c r="K35">
        <f t="shared" si="1"/>
        <v>5.1859999999999999</v>
      </c>
    </row>
    <row r="36" spans="1:11" x14ac:dyDescent="0.3">
      <c r="A36" t="s">
        <v>211</v>
      </c>
      <c r="F36">
        <v>42.027000000000001</v>
      </c>
      <c r="G36">
        <v>40.566000000000003</v>
      </c>
      <c r="H36">
        <v>19.239999999999998</v>
      </c>
      <c r="I36">
        <v>18.844000000000001</v>
      </c>
      <c r="J36">
        <f t="shared" si="0"/>
        <v>1.4609999999999985</v>
      </c>
      <c r="K36">
        <f t="shared" si="1"/>
        <v>0.39599999999999724</v>
      </c>
    </row>
    <row r="37" spans="1:11" x14ac:dyDescent="0.3">
      <c r="A37" t="s">
        <v>212</v>
      </c>
      <c r="F37">
        <v>24.771999999999998</v>
      </c>
      <c r="G37">
        <v>22.11</v>
      </c>
      <c r="H37">
        <v>18.751999999999999</v>
      </c>
      <c r="I37">
        <v>17.861999999999998</v>
      </c>
      <c r="J37">
        <f t="shared" si="0"/>
        <v>2.661999999999999</v>
      </c>
      <c r="K37">
        <f t="shared" si="1"/>
        <v>0.89000000000000057</v>
      </c>
    </row>
    <row r="38" spans="1:11" x14ac:dyDescent="0.3">
      <c r="A38" t="s">
        <v>213</v>
      </c>
      <c r="F38">
        <v>44.021000000000001</v>
      </c>
      <c r="G38">
        <v>37.648000000000003</v>
      </c>
      <c r="H38">
        <v>20.963999999999999</v>
      </c>
      <c r="I38">
        <v>20.193999999999999</v>
      </c>
      <c r="J38">
        <f t="shared" si="0"/>
        <v>6.3729999999999976</v>
      </c>
      <c r="K38">
        <f t="shared" si="1"/>
        <v>0.76999999999999957</v>
      </c>
    </row>
    <row r="39" spans="1:11" x14ac:dyDescent="0.3">
      <c r="A39" t="s">
        <v>214</v>
      </c>
      <c r="F39">
        <v>46.86</v>
      </c>
      <c r="G39">
        <v>44.508000000000003</v>
      </c>
      <c r="H39">
        <v>20.623000000000001</v>
      </c>
      <c r="I39">
        <v>19.954000000000001</v>
      </c>
      <c r="J39">
        <f t="shared" si="0"/>
        <v>2.3519999999999968</v>
      </c>
      <c r="K39">
        <f t="shared" si="1"/>
        <v>0.66900000000000048</v>
      </c>
    </row>
    <row r="40" spans="1:11" x14ac:dyDescent="0.3">
      <c r="A40" t="s">
        <v>215</v>
      </c>
      <c r="F40">
        <v>46.232999999999997</v>
      </c>
      <c r="G40">
        <v>40.625999999999998</v>
      </c>
      <c r="H40">
        <v>22.216999999999999</v>
      </c>
      <c r="I40">
        <v>21.733000000000001</v>
      </c>
      <c r="J40">
        <f t="shared" si="0"/>
        <v>5.6069999999999993</v>
      </c>
      <c r="K40">
        <f t="shared" si="1"/>
        <v>0.48399999999999821</v>
      </c>
    </row>
    <row r="41" spans="1:11" x14ac:dyDescent="0.3">
      <c r="J41">
        <f>AVERAGE(J35:J40)</f>
        <v>3.2846666666666651</v>
      </c>
      <c r="K41">
        <f>AVERAGE(K35:K40)</f>
        <v>1.399166666666666</v>
      </c>
    </row>
    <row r="42" spans="1:11" x14ac:dyDescent="0.3">
      <c r="J42">
        <f>STDEV(J35:J40)</f>
        <v>2.1744905303695075</v>
      </c>
      <c r="K42">
        <f>STDEV(K35:K40)</f>
        <v>1.8639863107508778</v>
      </c>
    </row>
    <row r="43" spans="1:11" x14ac:dyDescent="0.3">
      <c r="A43" t="s">
        <v>205</v>
      </c>
      <c r="F43">
        <v>38.145000000000003</v>
      </c>
      <c r="G43">
        <v>34.000999999999998</v>
      </c>
      <c r="H43">
        <v>22.972000000000001</v>
      </c>
      <c r="I43">
        <v>16.763000000000002</v>
      </c>
      <c r="J43">
        <f t="shared" si="0"/>
        <v>4.1440000000000055</v>
      </c>
      <c r="K43">
        <f t="shared" si="1"/>
        <v>6.2089999999999996</v>
      </c>
    </row>
    <row r="44" spans="1:11" x14ac:dyDescent="0.3">
      <c r="A44" t="s">
        <v>206</v>
      </c>
      <c r="F44">
        <v>52.533999999999999</v>
      </c>
      <c r="G44">
        <v>38.601999999999997</v>
      </c>
      <c r="H44">
        <v>24.63</v>
      </c>
      <c r="I44">
        <v>17.933</v>
      </c>
      <c r="J44">
        <f t="shared" si="0"/>
        <v>13.932000000000002</v>
      </c>
      <c r="K44">
        <f t="shared" si="1"/>
        <v>6.6969999999999992</v>
      </c>
    </row>
    <row r="45" spans="1:11" x14ac:dyDescent="0.3">
      <c r="A45" t="s">
        <v>207</v>
      </c>
      <c r="F45">
        <v>65.647999999999996</v>
      </c>
      <c r="G45">
        <v>40.789000000000001</v>
      </c>
      <c r="H45">
        <v>29.222999999999999</v>
      </c>
      <c r="I45">
        <v>21.068999999999999</v>
      </c>
      <c r="J45">
        <f t="shared" si="0"/>
        <v>24.858999999999995</v>
      </c>
      <c r="K45">
        <f t="shared" si="1"/>
        <v>8.1539999999999999</v>
      </c>
    </row>
    <row r="46" spans="1:11" x14ac:dyDescent="0.3">
      <c r="A46" t="s">
        <v>208</v>
      </c>
      <c r="F46">
        <v>56.085000000000001</v>
      </c>
      <c r="G46">
        <v>45.79</v>
      </c>
      <c r="H46">
        <v>32.908999999999999</v>
      </c>
      <c r="I46">
        <v>21.731000000000002</v>
      </c>
      <c r="J46">
        <f t="shared" si="0"/>
        <v>10.295000000000002</v>
      </c>
      <c r="K46">
        <f t="shared" si="1"/>
        <v>11.177999999999997</v>
      </c>
    </row>
    <row r="47" spans="1:11" x14ac:dyDescent="0.3">
      <c r="A47" t="s">
        <v>209</v>
      </c>
      <c r="F47">
        <v>45.203000000000003</v>
      </c>
      <c r="G47">
        <v>20.614999999999998</v>
      </c>
      <c r="H47">
        <v>56.085000000000001</v>
      </c>
      <c r="I47">
        <v>41.203000000000003</v>
      </c>
      <c r="J47">
        <f t="shared" si="0"/>
        <v>24.588000000000005</v>
      </c>
      <c r="K47">
        <f t="shared" si="1"/>
        <v>14.881999999999998</v>
      </c>
    </row>
    <row r="48" spans="1:11" x14ac:dyDescent="0.3">
      <c r="J48">
        <f>AVERAGE(J43:J47)</f>
        <v>15.563600000000003</v>
      </c>
      <c r="K48">
        <f>AVERAGE(K43:K47)</f>
        <v>9.4239999999999995</v>
      </c>
    </row>
    <row r="49" spans="1:11" x14ac:dyDescent="0.3">
      <c r="J49">
        <f>STDEV(J43:J47)</f>
        <v>9.0646536778853264</v>
      </c>
      <c r="K49">
        <f>STDEV(K43:K47)</f>
        <v>3.6142749618699423</v>
      </c>
    </row>
    <row r="50" spans="1:11" x14ac:dyDescent="0.3">
      <c r="B50" t="s">
        <v>32</v>
      </c>
      <c r="C50" t="s">
        <v>33</v>
      </c>
      <c r="D50" t="s">
        <v>216</v>
      </c>
      <c r="E50" t="s">
        <v>217</v>
      </c>
      <c r="F50" t="s">
        <v>218</v>
      </c>
      <c r="G50" t="s">
        <v>219</v>
      </c>
    </row>
    <row r="51" spans="1:11" x14ac:dyDescent="0.3">
      <c r="A51" t="s">
        <v>180</v>
      </c>
      <c r="B51">
        <v>37.459333333333333</v>
      </c>
      <c r="C51">
        <v>54.897833333333331</v>
      </c>
    </row>
    <row r="52" spans="1:11" x14ac:dyDescent="0.3">
      <c r="A52">
        <v>1.4999999999999999E-2</v>
      </c>
      <c r="B52">
        <v>53.966166666666659</v>
      </c>
      <c r="C52">
        <v>58.258333333333333</v>
      </c>
      <c r="D52">
        <f>1-B52/$B$51</f>
        <v>-0.44066009361262859</v>
      </c>
      <c r="E52">
        <f>1-C52/$C$51</f>
        <v>-6.1213709102059255E-2</v>
      </c>
    </row>
    <row r="53" spans="1:11" x14ac:dyDescent="0.3">
      <c r="A53">
        <v>0.03</v>
      </c>
      <c r="B53">
        <v>35.43683333333334</v>
      </c>
      <c r="C53">
        <v>48.371666666666663</v>
      </c>
      <c r="D53">
        <f t="shared" ref="D53:D56" si="2">1-B53/$B$51</f>
        <v>5.3991884532559542E-2</v>
      </c>
      <c r="E53">
        <f t="shared" ref="E53:E56" si="3">1-C53/$C$51</f>
        <v>0.11887840139410488</v>
      </c>
    </row>
    <row r="54" spans="1:11" x14ac:dyDescent="0.3">
      <c r="A54">
        <v>0.06</v>
      </c>
      <c r="B54">
        <v>36.154333333333334</v>
      </c>
      <c r="C54">
        <v>39.761500000000005</v>
      </c>
      <c r="D54">
        <f t="shared" si="2"/>
        <v>3.4837779636583632E-2</v>
      </c>
      <c r="E54">
        <f t="shared" si="3"/>
        <v>0.27571822810250546</v>
      </c>
    </row>
    <row r="55" spans="1:11" x14ac:dyDescent="0.3">
      <c r="A55">
        <v>0.125</v>
      </c>
      <c r="B55">
        <v>15.563600000000003</v>
      </c>
      <c r="C55">
        <v>9.4239999999999995</v>
      </c>
      <c r="D55">
        <f t="shared" si="2"/>
        <v>0.58452010179928449</v>
      </c>
      <c r="E55">
        <f t="shared" si="3"/>
        <v>0.8283356659491723</v>
      </c>
    </row>
    <row r="56" spans="1:11" x14ac:dyDescent="0.3">
      <c r="A56">
        <v>0.25</v>
      </c>
      <c r="B56">
        <v>3.2846666666666651</v>
      </c>
      <c r="C56">
        <v>1.399166666666666</v>
      </c>
      <c r="D56">
        <f t="shared" si="2"/>
        <v>0.9123137980743562</v>
      </c>
      <c r="E56">
        <f t="shared" si="3"/>
        <v>0.9745132625149141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57"/>
  <sheetViews>
    <sheetView zoomScale="80" zoomScaleNormal="80" workbookViewId="0">
      <selection activeCell="J19" sqref="J19:K25"/>
    </sheetView>
  </sheetViews>
  <sheetFormatPr defaultRowHeight="14.4" x14ac:dyDescent="0.3"/>
  <sheetData>
    <row r="1" spans="1:11" x14ac:dyDescent="0.3">
      <c r="A1" t="s">
        <v>149</v>
      </c>
    </row>
    <row r="2" spans="1:11" x14ac:dyDescent="0.3">
      <c r="F2" s="1" t="s">
        <v>25</v>
      </c>
      <c r="G2" s="1" t="s">
        <v>26</v>
      </c>
      <c r="H2" s="2" t="s">
        <v>28</v>
      </c>
      <c r="I2" s="2" t="s">
        <v>29</v>
      </c>
      <c r="J2" s="1" t="s">
        <v>27</v>
      </c>
      <c r="K2" s="2" t="s">
        <v>30</v>
      </c>
    </row>
    <row r="3" spans="1:11" x14ac:dyDescent="0.3">
      <c r="A3" t="s">
        <v>150</v>
      </c>
      <c r="F3">
        <v>65.927000000000007</v>
      </c>
      <c r="G3">
        <v>3.423</v>
      </c>
      <c r="H3">
        <v>62.52</v>
      </c>
      <c r="I3">
        <v>40.075000000000003</v>
      </c>
      <c r="J3">
        <f>F3-G3</f>
        <v>62.504000000000005</v>
      </c>
      <c r="K3">
        <f>H3-I3</f>
        <v>22.445</v>
      </c>
    </row>
    <row r="4" spans="1:11" x14ac:dyDescent="0.3">
      <c r="A4" t="s">
        <v>151</v>
      </c>
      <c r="F4">
        <v>123.739</v>
      </c>
      <c r="G4">
        <v>42.637</v>
      </c>
      <c r="H4">
        <v>132.363</v>
      </c>
      <c r="I4">
        <v>36.481999999999999</v>
      </c>
      <c r="J4">
        <f t="shared" ref="J4:J48" si="0">F4-G4</f>
        <v>81.102000000000004</v>
      </c>
      <c r="K4">
        <f t="shared" ref="K4:K48" si="1">H4-I4</f>
        <v>95.881</v>
      </c>
    </row>
    <row r="5" spans="1:11" x14ac:dyDescent="0.3">
      <c r="A5" t="s">
        <v>152</v>
      </c>
      <c r="F5">
        <v>58.292999999999999</v>
      </c>
      <c r="G5">
        <v>27.420999999999999</v>
      </c>
      <c r="H5">
        <v>59.423000000000002</v>
      </c>
      <c r="I5">
        <v>20.664000000000001</v>
      </c>
      <c r="J5">
        <f t="shared" si="0"/>
        <v>30.872</v>
      </c>
      <c r="K5">
        <f t="shared" si="1"/>
        <v>38.759</v>
      </c>
    </row>
    <row r="6" spans="1:11" x14ac:dyDescent="0.3">
      <c r="A6" t="s">
        <v>153</v>
      </c>
      <c r="F6">
        <v>68.337000000000003</v>
      </c>
      <c r="G6">
        <v>24.465</v>
      </c>
      <c r="H6">
        <v>55.390999999999998</v>
      </c>
      <c r="I6">
        <v>21.209</v>
      </c>
      <c r="J6">
        <f t="shared" si="0"/>
        <v>43.872</v>
      </c>
      <c r="K6">
        <f t="shared" si="1"/>
        <v>34.182000000000002</v>
      </c>
    </row>
    <row r="7" spans="1:11" x14ac:dyDescent="0.3">
      <c r="A7" t="s">
        <v>154</v>
      </c>
      <c r="F7">
        <v>83.93</v>
      </c>
      <c r="G7">
        <v>27.628</v>
      </c>
      <c r="H7">
        <v>103.919</v>
      </c>
      <c r="I7">
        <v>27.93</v>
      </c>
      <c r="J7">
        <f t="shared" si="0"/>
        <v>56.302000000000007</v>
      </c>
      <c r="K7">
        <f t="shared" si="1"/>
        <v>75.989000000000004</v>
      </c>
    </row>
    <row r="8" spans="1:11" x14ac:dyDescent="0.3">
      <c r="A8" t="s">
        <v>155</v>
      </c>
      <c r="F8">
        <v>81.997</v>
      </c>
      <c r="G8">
        <v>31.664999999999999</v>
      </c>
      <c r="H8">
        <v>88.358000000000004</v>
      </c>
      <c r="I8">
        <v>27.233000000000001</v>
      </c>
      <c r="J8">
        <f t="shared" si="0"/>
        <v>50.332000000000001</v>
      </c>
      <c r="K8">
        <f t="shared" si="1"/>
        <v>61.125</v>
      </c>
    </row>
    <row r="9" spans="1:11" x14ac:dyDescent="0.3">
      <c r="J9">
        <f>AVERAGE(J3:J8)</f>
        <v>54.164000000000009</v>
      </c>
      <c r="K9">
        <f>AVERAGE(K3:K8)</f>
        <v>54.730166666666662</v>
      </c>
    </row>
    <row r="10" spans="1:11" x14ac:dyDescent="0.3">
      <c r="J10">
        <f>STDEV(J3:J8)</f>
        <v>17.105024057276257</v>
      </c>
      <c r="K10">
        <f>STDEV(K3:K8)</f>
        <v>27.949455367979297</v>
      </c>
    </row>
    <row r="11" spans="1:11" x14ac:dyDescent="0.3">
      <c r="A11" t="s">
        <v>220</v>
      </c>
      <c r="F11">
        <v>54.857999999999997</v>
      </c>
      <c r="G11">
        <v>22.494</v>
      </c>
      <c r="H11">
        <v>33.935000000000002</v>
      </c>
      <c r="I11">
        <v>13.398</v>
      </c>
      <c r="J11">
        <f t="shared" si="0"/>
        <v>32.363999999999997</v>
      </c>
      <c r="K11">
        <f t="shared" si="1"/>
        <v>20.537000000000003</v>
      </c>
    </row>
    <row r="12" spans="1:11" x14ac:dyDescent="0.3">
      <c r="A12" t="s">
        <v>221</v>
      </c>
      <c r="F12">
        <v>63.451999999999998</v>
      </c>
      <c r="G12">
        <v>29.33</v>
      </c>
      <c r="H12">
        <v>29.393999999999998</v>
      </c>
      <c r="I12">
        <v>14.173999999999999</v>
      </c>
      <c r="J12">
        <f t="shared" si="0"/>
        <v>34.122</v>
      </c>
      <c r="K12">
        <f t="shared" si="1"/>
        <v>15.219999999999999</v>
      </c>
    </row>
    <row r="13" spans="1:11" x14ac:dyDescent="0.3">
      <c r="A13" t="s">
        <v>222</v>
      </c>
      <c r="F13">
        <v>51.994</v>
      </c>
      <c r="G13">
        <v>24.71</v>
      </c>
      <c r="H13">
        <v>47.95</v>
      </c>
      <c r="I13">
        <v>18.702999999999999</v>
      </c>
      <c r="J13">
        <f t="shared" si="0"/>
        <v>27.283999999999999</v>
      </c>
      <c r="K13">
        <f t="shared" si="1"/>
        <v>29.247000000000003</v>
      </c>
    </row>
    <row r="14" spans="1:11" x14ac:dyDescent="0.3">
      <c r="A14" t="s">
        <v>223</v>
      </c>
      <c r="F14">
        <v>42.350999999999999</v>
      </c>
      <c r="G14">
        <v>22.606999999999999</v>
      </c>
      <c r="H14">
        <v>37.003999999999998</v>
      </c>
      <c r="I14">
        <v>16.100000000000001</v>
      </c>
      <c r="J14">
        <f t="shared" si="0"/>
        <v>19.744</v>
      </c>
      <c r="K14">
        <f t="shared" si="1"/>
        <v>20.903999999999996</v>
      </c>
    </row>
    <row r="15" spans="1:11" x14ac:dyDescent="0.3">
      <c r="A15" t="s">
        <v>224</v>
      </c>
      <c r="F15">
        <v>59.798000000000002</v>
      </c>
      <c r="G15">
        <v>29.228999999999999</v>
      </c>
      <c r="H15">
        <v>37.948</v>
      </c>
      <c r="I15">
        <v>17.559999999999999</v>
      </c>
      <c r="J15">
        <f t="shared" si="0"/>
        <v>30.569000000000003</v>
      </c>
      <c r="K15">
        <f t="shared" si="1"/>
        <v>20.388000000000002</v>
      </c>
    </row>
    <row r="16" spans="1:11" x14ac:dyDescent="0.3">
      <c r="A16" t="s">
        <v>225</v>
      </c>
      <c r="F16">
        <v>46.551000000000002</v>
      </c>
      <c r="G16">
        <v>19.594999999999999</v>
      </c>
      <c r="H16">
        <v>32.148000000000003</v>
      </c>
      <c r="I16">
        <v>14.16</v>
      </c>
      <c r="J16">
        <f t="shared" si="0"/>
        <v>26.956000000000003</v>
      </c>
      <c r="K16">
        <f t="shared" si="1"/>
        <v>17.988000000000003</v>
      </c>
    </row>
    <row r="17" spans="1:11" x14ac:dyDescent="0.3">
      <c r="J17">
        <f>AVERAGE(J11:J16)</f>
        <v>28.506499999999999</v>
      </c>
      <c r="K17">
        <f>AVERAGE(K11:K16)</f>
        <v>20.714000000000002</v>
      </c>
    </row>
    <row r="18" spans="1:11" x14ac:dyDescent="0.3">
      <c r="J18">
        <f>STDEV(J11:J16)</f>
        <v>5.1253880926228534</v>
      </c>
      <c r="K18">
        <f>STDEV(K11:K16)</f>
        <v>4.7032096700019776</v>
      </c>
    </row>
    <row r="19" spans="1:11" x14ac:dyDescent="0.3">
      <c r="A19" t="s">
        <v>226</v>
      </c>
      <c r="F19">
        <v>96.372</v>
      </c>
      <c r="G19">
        <v>30.126000000000001</v>
      </c>
      <c r="H19">
        <v>59.686999999999998</v>
      </c>
      <c r="I19">
        <v>17.486999999999998</v>
      </c>
      <c r="J19">
        <f t="shared" si="0"/>
        <v>66.245999999999995</v>
      </c>
      <c r="K19">
        <f t="shared" si="1"/>
        <v>42.2</v>
      </c>
    </row>
    <row r="20" spans="1:11" x14ac:dyDescent="0.3">
      <c r="A20" t="s">
        <v>227</v>
      </c>
      <c r="F20">
        <v>67.468000000000004</v>
      </c>
      <c r="G20">
        <v>26.027999999999999</v>
      </c>
      <c r="H20">
        <v>49.161999999999999</v>
      </c>
      <c r="I20">
        <v>19.027000000000001</v>
      </c>
      <c r="J20">
        <f t="shared" si="0"/>
        <v>41.440000000000005</v>
      </c>
      <c r="K20">
        <f t="shared" si="1"/>
        <v>30.134999999999998</v>
      </c>
    </row>
    <row r="21" spans="1:11" x14ac:dyDescent="0.3">
      <c r="A21" t="s">
        <v>228</v>
      </c>
      <c r="F21">
        <v>77.024000000000001</v>
      </c>
      <c r="G21">
        <v>33.164999999999999</v>
      </c>
      <c r="H21">
        <v>59.374000000000002</v>
      </c>
      <c r="I21">
        <v>21.867000000000001</v>
      </c>
      <c r="J21">
        <f t="shared" si="0"/>
        <v>43.859000000000002</v>
      </c>
      <c r="K21">
        <f t="shared" si="1"/>
        <v>37.507000000000005</v>
      </c>
    </row>
    <row r="22" spans="1:11" x14ac:dyDescent="0.3">
      <c r="A22" t="s">
        <v>193</v>
      </c>
      <c r="F22">
        <v>69.19</v>
      </c>
      <c r="G22">
        <v>28.689</v>
      </c>
      <c r="H22">
        <v>69.093999999999994</v>
      </c>
      <c r="I22">
        <v>23.364000000000001</v>
      </c>
      <c r="J22">
        <f t="shared" si="0"/>
        <v>40.500999999999998</v>
      </c>
      <c r="K22">
        <f t="shared" si="1"/>
        <v>45.72999999999999</v>
      </c>
    </row>
    <row r="23" spans="1:11" x14ac:dyDescent="0.3">
      <c r="A23" t="s">
        <v>194</v>
      </c>
      <c r="F23">
        <v>94.991</v>
      </c>
      <c r="G23">
        <v>31.978000000000002</v>
      </c>
      <c r="H23">
        <v>74.119</v>
      </c>
      <c r="I23">
        <v>23.74</v>
      </c>
      <c r="J23">
        <f t="shared" si="0"/>
        <v>63.012999999999998</v>
      </c>
      <c r="K23">
        <f t="shared" si="1"/>
        <v>50.379000000000005</v>
      </c>
    </row>
    <row r="24" spans="1:11" x14ac:dyDescent="0.3">
      <c r="A24" t="s">
        <v>229</v>
      </c>
      <c r="F24">
        <v>87.106999999999999</v>
      </c>
      <c r="G24">
        <v>44.862000000000002</v>
      </c>
      <c r="H24">
        <v>92.763999999999996</v>
      </c>
      <c r="I24">
        <v>42.539000000000001</v>
      </c>
      <c r="J24">
        <f t="shared" si="0"/>
        <v>42.244999999999997</v>
      </c>
      <c r="K24">
        <f t="shared" si="1"/>
        <v>50.224999999999994</v>
      </c>
    </row>
    <row r="25" spans="1:11" x14ac:dyDescent="0.3">
      <c r="A25" t="s">
        <v>230</v>
      </c>
      <c r="F25">
        <v>82.207999999999998</v>
      </c>
      <c r="G25">
        <v>39.750999999999998</v>
      </c>
      <c r="H25">
        <v>95.738</v>
      </c>
      <c r="I25">
        <v>44.841999999999999</v>
      </c>
      <c r="J25">
        <f t="shared" si="0"/>
        <v>42.457000000000001</v>
      </c>
      <c r="K25">
        <f t="shared" si="1"/>
        <v>50.896000000000001</v>
      </c>
    </row>
    <row r="26" spans="1:11" x14ac:dyDescent="0.3">
      <c r="J26">
        <f>AVERAGE(J19:J25)</f>
        <v>48.537285714285716</v>
      </c>
      <c r="K26">
        <f>AVERAGE(K19:K25)</f>
        <v>43.867428571428583</v>
      </c>
    </row>
    <row r="27" spans="1:11" x14ac:dyDescent="0.3">
      <c r="J27">
        <f>STDEV(J19:J25)</f>
        <v>11.079615738136511</v>
      </c>
      <c r="K27">
        <f>STDEV(K19:K25)</f>
        <v>7.8262829588751668</v>
      </c>
    </row>
    <row r="28" spans="1:11" x14ac:dyDescent="0.3">
      <c r="A28" t="s">
        <v>231</v>
      </c>
      <c r="F28">
        <v>63.521000000000001</v>
      </c>
      <c r="G28">
        <v>24.018000000000001</v>
      </c>
      <c r="H28">
        <v>48.506</v>
      </c>
      <c r="I28">
        <v>17.866</v>
      </c>
      <c r="J28">
        <f t="shared" si="0"/>
        <v>39.503</v>
      </c>
      <c r="K28">
        <f t="shared" si="1"/>
        <v>30.64</v>
      </c>
    </row>
    <row r="29" spans="1:11" x14ac:dyDescent="0.3">
      <c r="A29" t="s">
        <v>232</v>
      </c>
      <c r="F29">
        <v>66.257999999999996</v>
      </c>
      <c r="G29">
        <v>23.948</v>
      </c>
      <c r="H29">
        <v>43.689</v>
      </c>
      <c r="I29">
        <v>15.442</v>
      </c>
      <c r="J29">
        <f t="shared" si="0"/>
        <v>42.309999999999995</v>
      </c>
      <c r="K29">
        <f t="shared" si="1"/>
        <v>28.247</v>
      </c>
    </row>
    <row r="30" spans="1:11" x14ac:dyDescent="0.3">
      <c r="A30" t="s">
        <v>233</v>
      </c>
      <c r="F30">
        <v>71.768000000000001</v>
      </c>
      <c r="G30">
        <v>28.768000000000001</v>
      </c>
      <c r="H30">
        <v>62.16</v>
      </c>
      <c r="I30">
        <v>20.422000000000001</v>
      </c>
      <c r="J30">
        <f t="shared" si="0"/>
        <v>43</v>
      </c>
      <c r="K30">
        <f t="shared" si="1"/>
        <v>41.738</v>
      </c>
    </row>
    <row r="31" spans="1:11" x14ac:dyDescent="0.3">
      <c r="A31" t="s">
        <v>234</v>
      </c>
      <c r="F31">
        <v>57.597000000000001</v>
      </c>
      <c r="G31">
        <v>21.86</v>
      </c>
      <c r="H31">
        <v>60.841999999999999</v>
      </c>
      <c r="I31">
        <v>18.945</v>
      </c>
      <c r="J31">
        <f t="shared" si="0"/>
        <v>35.737000000000002</v>
      </c>
      <c r="K31">
        <f t="shared" si="1"/>
        <v>41.896999999999998</v>
      </c>
    </row>
    <row r="32" spans="1:11" x14ac:dyDescent="0.3">
      <c r="A32" t="s">
        <v>235</v>
      </c>
      <c r="F32">
        <v>43.149000000000001</v>
      </c>
      <c r="G32">
        <v>25.65</v>
      </c>
      <c r="H32">
        <v>42.512999999999998</v>
      </c>
      <c r="I32">
        <v>20.861000000000001</v>
      </c>
      <c r="J32">
        <f t="shared" si="0"/>
        <v>17.499000000000002</v>
      </c>
      <c r="K32">
        <f t="shared" si="1"/>
        <v>21.651999999999997</v>
      </c>
    </row>
    <row r="33" spans="1:11" x14ac:dyDescent="0.3">
      <c r="A33" t="s">
        <v>236</v>
      </c>
      <c r="F33">
        <v>28.879000000000001</v>
      </c>
      <c r="G33">
        <v>15.686999999999999</v>
      </c>
      <c r="H33">
        <v>53.457000000000001</v>
      </c>
      <c r="I33">
        <v>20.329000000000001</v>
      </c>
      <c r="J33">
        <f t="shared" si="0"/>
        <v>13.192000000000002</v>
      </c>
      <c r="K33">
        <f t="shared" si="1"/>
        <v>33.128</v>
      </c>
    </row>
    <row r="34" spans="1:11" x14ac:dyDescent="0.3">
      <c r="J34">
        <f>AVERAGE(J28:J33)</f>
        <v>31.873499999999996</v>
      </c>
      <c r="K34">
        <f>AVERAGE(K28:K33)</f>
        <v>32.883666666666663</v>
      </c>
    </row>
    <row r="35" spans="1:11" x14ac:dyDescent="0.3">
      <c r="J35">
        <f>STDEV(J28:J33)</f>
        <v>13.126158078432551</v>
      </c>
      <c r="K35">
        <f>STDEV(K28:K33)</f>
        <v>7.9042033037281536</v>
      </c>
    </row>
    <row r="36" spans="1:11" x14ac:dyDescent="0.3">
      <c r="A36" t="s">
        <v>237</v>
      </c>
      <c r="F36">
        <v>37.82</v>
      </c>
      <c r="G36">
        <v>29.724</v>
      </c>
      <c r="H36">
        <v>20.791</v>
      </c>
      <c r="I36">
        <v>13.958</v>
      </c>
      <c r="J36">
        <f t="shared" si="0"/>
        <v>8.0960000000000001</v>
      </c>
      <c r="K36">
        <f t="shared" si="1"/>
        <v>6.8330000000000002</v>
      </c>
    </row>
    <row r="37" spans="1:11" x14ac:dyDescent="0.3">
      <c r="A37" t="s">
        <v>238</v>
      </c>
      <c r="F37">
        <v>24.359000000000002</v>
      </c>
      <c r="G37">
        <v>21.884</v>
      </c>
      <c r="H37">
        <v>23.065999999999999</v>
      </c>
      <c r="I37">
        <v>18.968</v>
      </c>
      <c r="J37">
        <f t="shared" si="0"/>
        <v>2.4750000000000014</v>
      </c>
      <c r="K37">
        <f t="shared" si="1"/>
        <v>4.097999999999999</v>
      </c>
    </row>
    <row r="38" spans="1:11" x14ac:dyDescent="0.3">
      <c r="A38" t="s">
        <v>239</v>
      </c>
      <c r="F38">
        <v>27.13</v>
      </c>
      <c r="G38">
        <v>25.934999999999999</v>
      </c>
      <c r="H38">
        <v>20.966999999999999</v>
      </c>
      <c r="I38">
        <v>19.164000000000001</v>
      </c>
      <c r="J38">
        <f t="shared" si="0"/>
        <v>1.1950000000000003</v>
      </c>
      <c r="K38">
        <f t="shared" si="1"/>
        <v>1.8029999999999973</v>
      </c>
    </row>
    <row r="39" spans="1:11" x14ac:dyDescent="0.3">
      <c r="A39" t="s">
        <v>240</v>
      </c>
      <c r="F39">
        <v>30.373000000000001</v>
      </c>
      <c r="G39">
        <v>26.651</v>
      </c>
      <c r="H39">
        <v>23.484000000000002</v>
      </c>
      <c r="I39">
        <v>17.744</v>
      </c>
      <c r="J39">
        <f t="shared" si="0"/>
        <v>3.7220000000000013</v>
      </c>
      <c r="K39">
        <f t="shared" si="1"/>
        <v>5.740000000000002</v>
      </c>
    </row>
    <row r="40" spans="1:11" x14ac:dyDescent="0.3">
      <c r="A40" t="s">
        <v>241</v>
      </c>
      <c r="F40">
        <v>26.684000000000001</v>
      </c>
      <c r="G40">
        <v>25.254999999999999</v>
      </c>
      <c r="H40">
        <v>16.484999999999999</v>
      </c>
      <c r="I40">
        <v>11.981</v>
      </c>
      <c r="J40">
        <f t="shared" si="0"/>
        <v>1.429000000000002</v>
      </c>
      <c r="K40">
        <f t="shared" si="1"/>
        <v>4.5039999999999996</v>
      </c>
    </row>
    <row r="41" spans="1:11" x14ac:dyDescent="0.3">
      <c r="A41" t="s">
        <v>242</v>
      </c>
      <c r="F41">
        <v>28.527999999999999</v>
      </c>
      <c r="G41">
        <v>22.981999999999999</v>
      </c>
      <c r="H41">
        <v>24.245000000000001</v>
      </c>
      <c r="I41">
        <v>14.515000000000001</v>
      </c>
      <c r="J41">
        <f t="shared" si="0"/>
        <v>5.5459999999999994</v>
      </c>
      <c r="K41">
        <f t="shared" si="1"/>
        <v>9.73</v>
      </c>
    </row>
    <row r="42" spans="1:11" x14ac:dyDescent="0.3">
      <c r="J42">
        <f>AVERAGE(J36:J41)</f>
        <v>3.7438333333333342</v>
      </c>
      <c r="K42">
        <f>AVERAGE(K36:K41)</f>
        <v>5.4513333333333334</v>
      </c>
    </row>
    <row r="43" spans="1:11" x14ac:dyDescent="0.3">
      <c r="J43">
        <f>STDEV(J36:J41)</f>
        <v>2.6703774577139212</v>
      </c>
      <c r="K43">
        <f>STDEV(K36:K41)</f>
        <v>2.6958711888120095</v>
      </c>
    </row>
    <row r="44" spans="1:11" x14ac:dyDescent="0.3">
      <c r="A44" t="s">
        <v>243</v>
      </c>
      <c r="F44">
        <v>25.321999999999999</v>
      </c>
      <c r="G44">
        <v>22.033000000000001</v>
      </c>
      <c r="H44">
        <v>16.305</v>
      </c>
      <c r="I44">
        <v>14.48</v>
      </c>
      <c r="J44">
        <f t="shared" si="0"/>
        <v>3.2889999999999979</v>
      </c>
      <c r="K44">
        <f t="shared" si="1"/>
        <v>1.8249999999999993</v>
      </c>
    </row>
    <row r="45" spans="1:11" x14ac:dyDescent="0.3">
      <c r="A45" t="s">
        <v>244</v>
      </c>
      <c r="F45">
        <v>52.137</v>
      </c>
      <c r="G45">
        <v>29.669</v>
      </c>
      <c r="H45">
        <v>29.422000000000001</v>
      </c>
      <c r="I45">
        <v>12.449</v>
      </c>
      <c r="J45">
        <f t="shared" si="0"/>
        <v>22.468</v>
      </c>
      <c r="K45">
        <f t="shared" si="1"/>
        <v>16.972999999999999</v>
      </c>
    </row>
    <row r="46" spans="1:11" x14ac:dyDescent="0.3">
      <c r="A46" t="s">
        <v>245</v>
      </c>
      <c r="F46">
        <v>26.378</v>
      </c>
      <c r="G46">
        <v>22.411000000000001</v>
      </c>
      <c r="H46">
        <v>34.505000000000003</v>
      </c>
      <c r="I46">
        <v>16.177</v>
      </c>
      <c r="J46">
        <f t="shared" si="0"/>
        <v>3.9669999999999987</v>
      </c>
      <c r="K46">
        <f t="shared" si="1"/>
        <v>18.328000000000003</v>
      </c>
    </row>
    <row r="47" spans="1:11" x14ac:dyDescent="0.3">
      <c r="A47" t="s">
        <v>207</v>
      </c>
      <c r="F47">
        <v>24.558</v>
      </c>
      <c r="G47">
        <v>20.436</v>
      </c>
      <c r="H47">
        <v>20.184999999999999</v>
      </c>
      <c r="I47">
        <v>14.177</v>
      </c>
      <c r="J47">
        <f t="shared" si="0"/>
        <v>4.1219999999999999</v>
      </c>
      <c r="K47">
        <f t="shared" si="1"/>
        <v>6.0079999999999991</v>
      </c>
    </row>
    <row r="48" spans="1:11" x14ac:dyDescent="0.3">
      <c r="A48" t="s">
        <v>208</v>
      </c>
      <c r="F48">
        <v>41.247</v>
      </c>
      <c r="G48">
        <v>25.07</v>
      </c>
      <c r="H48">
        <v>17.847999999999999</v>
      </c>
      <c r="I48">
        <v>13.676</v>
      </c>
      <c r="J48">
        <f t="shared" si="0"/>
        <v>16.177</v>
      </c>
      <c r="K48">
        <f t="shared" si="1"/>
        <v>4.1719999999999988</v>
      </c>
    </row>
    <row r="49" spans="1:11" x14ac:dyDescent="0.3">
      <c r="J49">
        <f>AVERAGE(J44:J48)</f>
        <v>10.0046</v>
      </c>
      <c r="K49">
        <f>AVERAGE(K44:K48)</f>
        <v>9.4611999999999998</v>
      </c>
    </row>
    <row r="50" spans="1:11" x14ac:dyDescent="0.3">
      <c r="J50">
        <f>STDEV(J44:J48)</f>
        <v>8.7976096355771549</v>
      </c>
      <c r="K50">
        <f>STDEV(K44:K48)</f>
        <v>7.6364104591097002</v>
      </c>
    </row>
    <row r="51" spans="1:11" x14ac:dyDescent="0.3">
      <c r="B51" t="s">
        <v>32</v>
      </c>
      <c r="C51" t="s">
        <v>33</v>
      </c>
      <c r="D51" t="s">
        <v>216</v>
      </c>
      <c r="E51" t="s">
        <v>217</v>
      </c>
      <c r="F51" t="s">
        <v>218</v>
      </c>
      <c r="G51" t="s">
        <v>219</v>
      </c>
    </row>
    <row r="52" spans="1:11" x14ac:dyDescent="0.3">
      <c r="A52" t="s">
        <v>180</v>
      </c>
      <c r="B52">
        <v>54.164000000000009</v>
      </c>
      <c r="C52">
        <v>54.730166666666662</v>
      </c>
    </row>
    <row r="53" spans="1:11" x14ac:dyDescent="0.3">
      <c r="A53">
        <v>1.4999999999999999E-2</v>
      </c>
      <c r="B53">
        <v>31.873499999999996</v>
      </c>
      <c r="C53">
        <v>32.883666666666663</v>
      </c>
      <c r="D53">
        <f>1-B53/$B$52</f>
        <v>0.41153718336902756</v>
      </c>
      <c r="E53">
        <f>1-C53/$C$52</f>
        <v>0.39916743051516379</v>
      </c>
      <c r="F53">
        <f>TTEST($J$3:$J$8,J28:J33,2,3)</f>
        <v>3.1166684175034997E-2</v>
      </c>
      <c r="G53">
        <f>TTEST($K$3:$K$8,K28:K33,2,3)</f>
        <v>0.11673702170147041</v>
      </c>
    </row>
    <row r="54" spans="1:11" x14ac:dyDescent="0.3">
      <c r="A54">
        <v>0.03</v>
      </c>
      <c r="B54">
        <v>28.506499999999999</v>
      </c>
      <c r="C54">
        <v>20.714000000000002</v>
      </c>
      <c r="D54">
        <f t="shared" ref="D54:D57" si="2">1-B54/$B$52</f>
        <v>0.47370024370430552</v>
      </c>
      <c r="E54">
        <f t="shared" ref="E54:E57" si="3">1-C54/$C$52</f>
        <v>0.62152499687862561</v>
      </c>
      <c r="F54">
        <f>TTEST($J$3:$J$8,J11:J16,2,3)</f>
        <v>1.2909405388175831E-2</v>
      </c>
      <c r="G54">
        <f>TTEST($K$3:$K$8,K11:K16,2,3)</f>
        <v>3.0190931663710667E-2</v>
      </c>
    </row>
    <row r="55" spans="1:11" x14ac:dyDescent="0.3">
      <c r="A55">
        <v>0.06</v>
      </c>
      <c r="B55">
        <v>48.537285714285716</v>
      </c>
      <c r="C55">
        <v>43.867428571428583</v>
      </c>
      <c r="D55">
        <f t="shared" si="2"/>
        <v>0.1038829164336883</v>
      </c>
      <c r="E55">
        <f t="shared" si="3"/>
        <v>0.19847807446663623</v>
      </c>
      <c r="F55">
        <f>TTEST($J$3:$J$8,J19:J25,2,3)</f>
        <v>0.50831348035705881</v>
      </c>
      <c r="G55">
        <f>TTEST($K$3:$K$8,K19:K25,2,3)</f>
        <v>0.39426536058760653</v>
      </c>
    </row>
    <row r="56" spans="1:11" x14ac:dyDescent="0.3">
      <c r="A56">
        <v>0.125</v>
      </c>
      <c r="B56">
        <v>10.0046</v>
      </c>
      <c r="C56">
        <v>9.4611999999999998</v>
      </c>
      <c r="D56">
        <f t="shared" si="2"/>
        <v>0.81529059892179312</v>
      </c>
      <c r="E56">
        <f t="shared" si="3"/>
        <v>0.82713007147185735</v>
      </c>
      <c r="F56">
        <f>TTEST($J$3:$J$8,J44:J48,2,3)</f>
        <v>6.4551404465567469E-4</v>
      </c>
      <c r="G56">
        <f>TTEST($K$3:$K$8,K44:K48,2,3)</f>
        <v>9.3155906533101129E-3</v>
      </c>
    </row>
    <row r="57" spans="1:11" x14ac:dyDescent="0.3">
      <c r="A57">
        <v>0.25</v>
      </c>
      <c r="B57">
        <v>3.7438333333333342</v>
      </c>
      <c r="C57">
        <v>5.4513333333333334</v>
      </c>
      <c r="D57">
        <f t="shared" si="2"/>
        <v>0.93087967407626215</v>
      </c>
      <c r="E57">
        <f t="shared" si="3"/>
        <v>0.90039618613744399</v>
      </c>
      <c r="F57">
        <f>TTEST($J$3:$J$8,J36:J41,2,3)</f>
        <v>6.876694070879209E-4</v>
      </c>
      <c r="G57">
        <f>TTEST($K$3:$K$8,K36:K41,2,3)</f>
        <v>7.4093142896113724E-3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7"/>
  <sheetViews>
    <sheetView zoomScale="80" zoomScaleNormal="80" workbookViewId="0">
      <selection activeCell="J19" sqref="J19:K24"/>
    </sheetView>
  </sheetViews>
  <sheetFormatPr defaultRowHeight="14.4" x14ac:dyDescent="0.3"/>
  <sheetData>
    <row r="1" spans="1:11" x14ac:dyDescent="0.3">
      <c r="A1" t="s">
        <v>149</v>
      </c>
    </row>
    <row r="2" spans="1:11" x14ac:dyDescent="0.3">
      <c r="F2" s="1" t="s">
        <v>25</v>
      </c>
      <c r="G2" s="1" t="s">
        <v>26</v>
      </c>
      <c r="H2" s="2" t="s">
        <v>28</v>
      </c>
      <c r="I2" s="2" t="s">
        <v>29</v>
      </c>
      <c r="J2" s="1" t="s">
        <v>27</v>
      </c>
      <c r="K2" s="2" t="s">
        <v>30</v>
      </c>
    </row>
    <row r="3" spans="1:11" x14ac:dyDescent="0.3">
      <c r="A3" t="s">
        <v>150</v>
      </c>
      <c r="F3">
        <v>64.537999999999997</v>
      </c>
      <c r="G3">
        <v>28.530999999999999</v>
      </c>
      <c r="H3">
        <v>59.103999999999999</v>
      </c>
      <c r="I3">
        <v>31.018999999999998</v>
      </c>
      <c r="J3">
        <f>F3-G3</f>
        <v>36.006999999999998</v>
      </c>
      <c r="K3">
        <f>H3-I3</f>
        <v>28.085000000000001</v>
      </c>
    </row>
    <row r="4" spans="1:11" x14ac:dyDescent="0.3">
      <c r="A4" t="s">
        <v>151</v>
      </c>
      <c r="F4">
        <v>81.278999999999996</v>
      </c>
      <c r="G4">
        <v>34.441000000000003</v>
      </c>
      <c r="H4">
        <v>56.981999999999999</v>
      </c>
      <c r="I4">
        <v>18.27</v>
      </c>
      <c r="J4">
        <f t="shared" ref="J4:J48" si="0">F4-G4</f>
        <v>46.837999999999994</v>
      </c>
      <c r="K4">
        <f t="shared" ref="K4:K48" si="1">H4-I4</f>
        <v>38.712000000000003</v>
      </c>
    </row>
    <row r="5" spans="1:11" x14ac:dyDescent="0.3">
      <c r="A5" t="s">
        <v>152</v>
      </c>
      <c r="F5">
        <v>138.911</v>
      </c>
      <c r="G5">
        <v>37.909999999999997</v>
      </c>
      <c r="H5">
        <v>89.082999999999998</v>
      </c>
      <c r="I5">
        <v>34.853999999999999</v>
      </c>
      <c r="J5">
        <f t="shared" si="0"/>
        <v>101.001</v>
      </c>
      <c r="K5">
        <f t="shared" si="1"/>
        <v>54.228999999999999</v>
      </c>
    </row>
    <row r="6" spans="1:11" x14ac:dyDescent="0.3">
      <c r="A6" t="s">
        <v>153</v>
      </c>
      <c r="F6">
        <v>132.733</v>
      </c>
      <c r="G6">
        <v>44.847999999999999</v>
      </c>
      <c r="H6">
        <v>100.01900000000001</v>
      </c>
      <c r="I6">
        <v>33.497999999999998</v>
      </c>
      <c r="J6">
        <f t="shared" si="0"/>
        <v>87.885000000000005</v>
      </c>
      <c r="K6">
        <f t="shared" si="1"/>
        <v>66.521000000000015</v>
      </c>
    </row>
    <row r="7" spans="1:11" x14ac:dyDescent="0.3">
      <c r="A7" t="s">
        <v>154</v>
      </c>
      <c r="F7">
        <v>87.582999999999998</v>
      </c>
      <c r="G7">
        <v>37.017000000000003</v>
      </c>
      <c r="H7">
        <v>108.053</v>
      </c>
      <c r="I7">
        <v>27.306999999999999</v>
      </c>
      <c r="J7">
        <f t="shared" si="0"/>
        <v>50.565999999999995</v>
      </c>
      <c r="K7">
        <f t="shared" si="1"/>
        <v>80.745999999999995</v>
      </c>
    </row>
    <row r="8" spans="1:11" x14ac:dyDescent="0.3">
      <c r="A8" t="s">
        <v>155</v>
      </c>
      <c r="F8">
        <v>80.713999999999999</v>
      </c>
      <c r="G8">
        <v>32.655999999999999</v>
      </c>
      <c r="H8">
        <v>124.66500000000001</v>
      </c>
      <c r="I8">
        <v>28.971</v>
      </c>
      <c r="J8">
        <f t="shared" si="0"/>
        <v>48.058</v>
      </c>
      <c r="K8">
        <f t="shared" si="1"/>
        <v>95.694000000000003</v>
      </c>
    </row>
    <row r="9" spans="1:11" x14ac:dyDescent="0.3">
      <c r="J9">
        <f>AVERAGE(J3:J8)</f>
        <v>61.725833333333327</v>
      </c>
      <c r="K9">
        <f>AVERAGE(K3:K8)</f>
        <v>60.664500000000004</v>
      </c>
    </row>
    <row r="10" spans="1:11" x14ac:dyDescent="0.3">
      <c r="J10">
        <f>STDEV(J3:J8)</f>
        <v>26.158357115206385</v>
      </c>
      <c r="K10">
        <f>STDEV(K3:K8)</f>
        <v>25.492676758237842</v>
      </c>
    </row>
    <row r="11" spans="1:11" x14ac:dyDescent="0.3">
      <c r="A11" t="s">
        <v>249</v>
      </c>
      <c r="F11">
        <v>69.468999999999994</v>
      </c>
      <c r="G11">
        <v>39.918999999999997</v>
      </c>
      <c r="H11">
        <v>84.241</v>
      </c>
      <c r="I11">
        <v>25.082000000000001</v>
      </c>
      <c r="J11">
        <f t="shared" si="0"/>
        <v>29.549999999999997</v>
      </c>
      <c r="K11">
        <f t="shared" si="1"/>
        <v>59.158999999999999</v>
      </c>
    </row>
    <row r="12" spans="1:11" x14ac:dyDescent="0.3">
      <c r="A12" t="s">
        <v>250</v>
      </c>
      <c r="F12">
        <v>53.948</v>
      </c>
      <c r="G12">
        <v>31.408999999999999</v>
      </c>
      <c r="H12">
        <v>94.661000000000001</v>
      </c>
      <c r="I12">
        <v>25.385999999999999</v>
      </c>
      <c r="J12">
        <f t="shared" si="0"/>
        <v>22.539000000000001</v>
      </c>
      <c r="K12">
        <f t="shared" si="1"/>
        <v>69.275000000000006</v>
      </c>
    </row>
    <row r="13" spans="1:11" x14ac:dyDescent="0.3">
      <c r="A13" t="s">
        <v>251</v>
      </c>
      <c r="F13">
        <v>81.134</v>
      </c>
      <c r="G13">
        <v>34.981999999999999</v>
      </c>
      <c r="H13">
        <v>99.191000000000003</v>
      </c>
      <c r="I13">
        <v>21.98</v>
      </c>
      <c r="J13">
        <f t="shared" si="0"/>
        <v>46.152000000000001</v>
      </c>
      <c r="K13">
        <f t="shared" si="1"/>
        <v>77.210999999999999</v>
      </c>
    </row>
    <row r="14" spans="1:11" x14ac:dyDescent="0.3">
      <c r="A14" t="s">
        <v>252</v>
      </c>
      <c r="F14">
        <v>74.998999999999995</v>
      </c>
      <c r="G14">
        <v>32.575000000000003</v>
      </c>
      <c r="H14">
        <v>101.879</v>
      </c>
      <c r="I14">
        <v>21.687999999999999</v>
      </c>
      <c r="J14">
        <f t="shared" si="0"/>
        <v>42.423999999999992</v>
      </c>
      <c r="K14">
        <f t="shared" si="1"/>
        <v>80.191000000000003</v>
      </c>
    </row>
    <row r="15" spans="1:11" x14ac:dyDescent="0.3">
      <c r="A15" t="s">
        <v>253</v>
      </c>
      <c r="F15">
        <v>47.167000000000002</v>
      </c>
      <c r="G15">
        <v>24.869</v>
      </c>
      <c r="H15">
        <v>69.980999999999995</v>
      </c>
      <c r="I15">
        <v>22.222999999999999</v>
      </c>
      <c r="J15">
        <f t="shared" si="0"/>
        <v>22.298000000000002</v>
      </c>
      <c r="K15">
        <f t="shared" si="1"/>
        <v>47.757999999999996</v>
      </c>
    </row>
    <row r="16" spans="1:11" x14ac:dyDescent="0.3">
      <c r="A16" t="s">
        <v>254</v>
      </c>
      <c r="F16">
        <v>48.363</v>
      </c>
      <c r="G16">
        <v>21.158999999999999</v>
      </c>
      <c r="H16">
        <v>89.450999999999993</v>
      </c>
      <c r="I16">
        <v>24.228000000000002</v>
      </c>
      <c r="J16">
        <f t="shared" si="0"/>
        <v>27.204000000000001</v>
      </c>
      <c r="K16">
        <f t="shared" si="1"/>
        <v>65.222999999999985</v>
      </c>
    </row>
    <row r="17" spans="1:11" x14ac:dyDescent="0.3">
      <c r="J17">
        <f>AVERAGE(J11:J16)</f>
        <v>31.694500000000001</v>
      </c>
      <c r="K17">
        <f>AVERAGE(K11:K16)</f>
        <v>66.469499999999996</v>
      </c>
    </row>
    <row r="18" spans="1:11" x14ac:dyDescent="0.3">
      <c r="J18">
        <f>STDEV(J11:J16)</f>
        <v>10.208058968285776</v>
      </c>
      <c r="K18">
        <f>STDEV(K11:K16)</f>
        <v>11.972030901229745</v>
      </c>
    </row>
    <row r="19" spans="1:11" x14ac:dyDescent="0.3">
      <c r="A19" t="s">
        <v>255</v>
      </c>
      <c r="F19">
        <v>38.290999999999997</v>
      </c>
      <c r="G19">
        <v>28.49</v>
      </c>
      <c r="H19">
        <v>41.936999999999998</v>
      </c>
      <c r="I19">
        <v>18.370999999999999</v>
      </c>
      <c r="J19">
        <f t="shared" si="0"/>
        <v>9.8009999999999984</v>
      </c>
      <c r="K19">
        <f t="shared" si="1"/>
        <v>23.565999999999999</v>
      </c>
    </row>
    <row r="20" spans="1:11" x14ac:dyDescent="0.3">
      <c r="A20" t="s">
        <v>256</v>
      </c>
      <c r="F20">
        <v>37.055999999999997</v>
      </c>
      <c r="G20">
        <v>26.931000000000001</v>
      </c>
      <c r="H20">
        <v>43.359000000000002</v>
      </c>
      <c r="I20">
        <v>20.655000000000001</v>
      </c>
      <c r="J20">
        <f t="shared" si="0"/>
        <v>10.124999999999996</v>
      </c>
      <c r="K20">
        <f t="shared" si="1"/>
        <v>22.704000000000001</v>
      </c>
    </row>
    <row r="21" spans="1:11" x14ac:dyDescent="0.3">
      <c r="A21" t="s">
        <v>257</v>
      </c>
      <c r="F21">
        <v>76.882999999999996</v>
      </c>
      <c r="G21">
        <v>34.729999999999997</v>
      </c>
      <c r="H21">
        <v>67.528000000000006</v>
      </c>
      <c r="I21">
        <v>20.033000000000001</v>
      </c>
      <c r="J21">
        <f t="shared" si="0"/>
        <v>42.152999999999999</v>
      </c>
      <c r="K21">
        <f t="shared" si="1"/>
        <v>47.495000000000005</v>
      </c>
    </row>
    <row r="22" spans="1:11" x14ac:dyDescent="0.3">
      <c r="A22" t="s">
        <v>226</v>
      </c>
      <c r="F22">
        <v>72.165000000000006</v>
      </c>
      <c r="G22">
        <v>31.422999999999998</v>
      </c>
      <c r="H22">
        <v>62.688000000000002</v>
      </c>
      <c r="I22">
        <v>20.126000000000001</v>
      </c>
      <c r="J22">
        <f t="shared" si="0"/>
        <v>40.742000000000004</v>
      </c>
      <c r="K22">
        <f t="shared" si="1"/>
        <v>42.561999999999998</v>
      </c>
    </row>
    <row r="23" spans="1:11" x14ac:dyDescent="0.3">
      <c r="A23" t="s">
        <v>227</v>
      </c>
      <c r="F23">
        <v>67.430999999999997</v>
      </c>
      <c r="G23">
        <v>37.607999999999997</v>
      </c>
      <c r="H23">
        <v>39.347999999999999</v>
      </c>
      <c r="I23">
        <v>26.367999999999999</v>
      </c>
      <c r="J23">
        <f t="shared" si="0"/>
        <v>29.823</v>
      </c>
      <c r="K23">
        <f t="shared" si="1"/>
        <v>12.98</v>
      </c>
    </row>
    <row r="24" spans="1:11" x14ac:dyDescent="0.3">
      <c r="A24" t="s">
        <v>228</v>
      </c>
      <c r="F24">
        <v>57.89</v>
      </c>
      <c r="G24">
        <v>36.488999999999997</v>
      </c>
      <c r="H24">
        <v>29.361000000000001</v>
      </c>
      <c r="I24">
        <v>19.986000000000001</v>
      </c>
      <c r="J24">
        <f t="shared" si="0"/>
        <v>21.401000000000003</v>
      </c>
      <c r="K24">
        <f t="shared" si="1"/>
        <v>9.375</v>
      </c>
    </row>
    <row r="25" spans="1:11" x14ac:dyDescent="0.3">
      <c r="J25">
        <f>AVERAGE(J19:J24)</f>
        <v>25.674166666666668</v>
      </c>
      <c r="K25">
        <f>AVERAGE(K19:K24)</f>
        <v>26.446999999999999</v>
      </c>
    </row>
    <row r="26" spans="1:11" x14ac:dyDescent="0.3">
      <c r="J26">
        <f>STDEV(J19:J24)</f>
        <v>14.337352090489601</v>
      </c>
      <c r="K26">
        <f>STDEV(K19:K24)</f>
        <v>15.477952138445197</v>
      </c>
    </row>
    <row r="27" spans="1:11" x14ac:dyDescent="0.3">
      <c r="A27" t="s">
        <v>231</v>
      </c>
      <c r="F27">
        <v>87.421000000000006</v>
      </c>
      <c r="G27">
        <v>26.321999999999999</v>
      </c>
      <c r="H27">
        <v>82.537999999999997</v>
      </c>
      <c r="I27">
        <v>30.076000000000001</v>
      </c>
      <c r="J27">
        <f t="shared" si="0"/>
        <v>61.099000000000004</v>
      </c>
      <c r="K27">
        <f t="shared" si="1"/>
        <v>52.461999999999996</v>
      </c>
    </row>
    <row r="28" spans="1:11" x14ac:dyDescent="0.3">
      <c r="A28" t="s">
        <v>232</v>
      </c>
      <c r="F28">
        <v>80.510999999999996</v>
      </c>
      <c r="G28">
        <v>32.918999999999997</v>
      </c>
      <c r="H28">
        <v>107.72499999999999</v>
      </c>
      <c r="I28">
        <v>25.817</v>
      </c>
      <c r="J28">
        <f t="shared" si="0"/>
        <v>47.591999999999999</v>
      </c>
      <c r="K28">
        <f t="shared" si="1"/>
        <v>81.907999999999987</v>
      </c>
    </row>
    <row r="29" spans="1:11" x14ac:dyDescent="0.3">
      <c r="A29" t="s">
        <v>233</v>
      </c>
      <c r="F29">
        <v>74.034000000000006</v>
      </c>
      <c r="G29">
        <v>32.749000000000002</v>
      </c>
      <c r="H29">
        <v>58.893999999999998</v>
      </c>
      <c r="I29">
        <v>19.166</v>
      </c>
      <c r="J29">
        <f t="shared" si="0"/>
        <v>41.285000000000004</v>
      </c>
      <c r="K29">
        <f t="shared" si="1"/>
        <v>39.727999999999994</v>
      </c>
    </row>
    <row r="30" spans="1:11" x14ac:dyDescent="0.3">
      <c r="A30" t="s">
        <v>234</v>
      </c>
      <c r="F30">
        <v>81.507000000000005</v>
      </c>
      <c r="G30">
        <v>31.332999999999998</v>
      </c>
      <c r="H30">
        <v>61.561999999999998</v>
      </c>
      <c r="I30">
        <v>20.172999999999998</v>
      </c>
      <c r="J30">
        <f t="shared" si="0"/>
        <v>50.174000000000007</v>
      </c>
      <c r="K30">
        <f t="shared" si="1"/>
        <v>41.388999999999996</v>
      </c>
    </row>
    <row r="31" spans="1:11" x14ac:dyDescent="0.3">
      <c r="A31" t="s">
        <v>235</v>
      </c>
      <c r="F31">
        <v>110.55200000000001</v>
      </c>
      <c r="G31">
        <v>34.353000000000002</v>
      </c>
      <c r="H31">
        <v>64.658000000000001</v>
      </c>
      <c r="I31">
        <v>24.311</v>
      </c>
      <c r="J31">
        <f t="shared" si="0"/>
        <v>76.199000000000012</v>
      </c>
      <c r="K31">
        <f t="shared" si="1"/>
        <v>40.347000000000001</v>
      </c>
    </row>
    <row r="32" spans="1:11" x14ac:dyDescent="0.3">
      <c r="A32" t="s">
        <v>236</v>
      </c>
      <c r="F32">
        <v>96.97</v>
      </c>
      <c r="G32">
        <v>40.802999999999997</v>
      </c>
      <c r="H32">
        <v>79.03</v>
      </c>
      <c r="I32">
        <v>25.75</v>
      </c>
      <c r="J32">
        <f t="shared" si="0"/>
        <v>56.167000000000002</v>
      </c>
      <c r="K32">
        <f t="shared" si="1"/>
        <v>53.28</v>
      </c>
    </row>
    <row r="33" spans="1:11" x14ac:dyDescent="0.3">
      <c r="J33">
        <f>AVERAGE(J27:J32)</f>
        <v>55.419333333333348</v>
      </c>
      <c r="K33">
        <f>AVERAGE(K27:K32)</f>
        <v>51.518999999999998</v>
      </c>
    </row>
    <row r="34" spans="1:11" x14ac:dyDescent="0.3">
      <c r="J34">
        <f>STDEV(J27:J32)</f>
        <v>12.273322397242955</v>
      </c>
      <c r="K34">
        <f>STDEV(K27:K32)</f>
        <v>16.086888176400063</v>
      </c>
    </row>
    <row r="35" spans="1:11" x14ac:dyDescent="0.3">
      <c r="A35" t="s">
        <v>210</v>
      </c>
      <c r="F35">
        <v>23.867000000000001</v>
      </c>
      <c r="G35">
        <v>21.212</v>
      </c>
      <c r="H35">
        <v>29.071999999999999</v>
      </c>
      <c r="I35">
        <v>23.443999999999999</v>
      </c>
      <c r="J35">
        <f t="shared" si="0"/>
        <v>2.6550000000000011</v>
      </c>
      <c r="K35">
        <f t="shared" si="1"/>
        <v>5.6280000000000001</v>
      </c>
    </row>
    <row r="36" spans="1:11" x14ac:dyDescent="0.3">
      <c r="A36" t="s">
        <v>211</v>
      </c>
      <c r="F36">
        <v>28.963000000000001</v>
      </c>
      <c r="G36">
        <v>28.686</v>
      </c>
      <c r="H36">
        <v>33.927</v>
      </c>
      <c r="I36">
        <v>24</v>
      </c>
      <c r="J36">
        <f t="shared" si="0"/>
        <v>0.27700000000000102</v>
      </c>
      <c r="K36">
        <f t="shared" si="1"/>
        <v>9.9269999999999996</v>
      </c>
    </row>
    <row r="37" spans="1:11" x14ac:dyDescent="0.3">
      <c r="A37" t="s">
        <v>258</v>
      </c>
      <c r="F37">
        <v>40.484000000000002</v>
      </c>
      <c r="G37">
        <v>38.369999999999997</v>
      </c>
      <c r="H37">
        <v>29.739000000000001</v>
      </c>
      <c r="I37">
        <v>28.797000000000001</v>
      </c>
      <c r="J37">
        <f t="shared" si="0"/>
        <v>2.1140000000000043</v>
      </c>
      <c r="K37">
        <f t="shared" si="1"/>
        <v>0.94200000000000017</v>
      </c>
    </row>
    <row r="38" spans="1:11" x14ac:dyDescent="0.3">
      <c r="A38" t="s">
        <v>259</v>
      </c>
      <c r="F38">
        <v>36.040999999999997</v>
      </c>
      <c r="G38">
        <v>33.154000000000003</v>
      </c>
      <c r="H38">
        <v>28.382999999999999</v>
      </c>
      <c r="I38">
        <v>22.295999999999999</v>
      </c>
      <c r="J38">
        <f t="shared" si="0"/>
        <v>2.8869999999999933</v>
      </c>
      <c r="K38">
        <f t="shared" si="1"/>
        <v>6.0869999999999997</v>
      </c>
    </row>
    <row r="39" spans="1:11" x14ac:dyDescent="0.3">
      <c r="A39" t="s">
        <v>260</v>
      </c>
      <c r="F39">
        <v>24.78</v>
      </c>
      <c r="G39">
        <v>19.452000000000002</v>
      </c>
      <c r="H39">
        <v>33.984000000000002</v>
      </c>
      <c r="I39">
        <v>19.597000000000001</v>
      </c>
      <c r="J39">
        <f t="shared" si="0"/>
        <v>5.3279999999999994</v>
      </c>
      <c r="K39">
        <f t="shared" si="1"/>
        <v>14.387</v>
      </c>
    </row>
    <row r="40" spans="1:11" x14ac:dyDescent="0.3">
      <c r="A40" t="s">
        <v>261</v>
      </c>
      <c r="F40">
        <v>38.229999999999997</v>
      </c>
      <c r="G40">
        <v>35.024999999999999</v>
      </c>
      <c r="H40">
        <v>36.969000000000001</v>
      </c>
      <c r="I40">
        <v>23.047999999999998</v>
      </c>
      <c r="J40">
        <f t="shared" si="0"/>
        <v>3.2049999999999983</v>
      </c>
      <c r="K40">
        <f t="shared" si="1"/>
        <v>13.921000000000003</v>
      </c>
    </row>
    <row r="41" spans="1:11" x14ac:dyDescent="0.3">
      <c r="J41">
        <f>AVERAGE(J35:J40)</f>
        <v>2.7443333333333331</v>
      </c>
      <c r="K41">
        <f>AVERAGE(K35:K40)</f>
        <v>8.4820000000000011</v>
      </c>
    </row>
    <row r="42" spans="1:11" x14ac:dyDescent="0.3">
      <c r="J42">
        <f>STDEV(J35:J40)</f>
        <v>1.6371276879543213</v>
      </c>
      <c r="K42">
        <f>STDEV(K35:K40)</f>
        <v>5.2397082361520839</v>
      </c>
    </row>
    <row r="43" spans="1:11" x14ac:dyDescent="0.3">
      <c r="A43" t="s">
        <v>262</v>
      </c>
      <c r="F43">
        <v>35.476999999999997</v>
      </c>
      <c r="G43">
        <v>33.155999999999999</v>
      </c>
      <c r="H43">
        <v>34.136000000000003</v>
      </c>
      <c r="I43">
        <v>23.888999999999999</v>
      </c>
      <c r="J43">
        <f t="shared" si="0"/>
        <v>2.320999999999998</v>
      </c>
      <c r="K43">
        <f t="shared" si="1"/>
        <v>10.247000000000003</v>
      </c>
    </row>
    <row r="44" spans="1:11" x14ac:dyDescent="0.3">
      <c r="A44" t="s">
        <v>263</v>
      </c>
      <c r="F44">
        <v>43.088999999999999</v>
      </c>
      <c r="G44">
        <v>34.1</v>
      </c>
      <c r="H44">
        <v>35.848999999999997</v>
      </c>
      <c r="I44">
        <v>22.713999999999999</v>
      </c>
      <c r="J44">
        <f t="shared" si="0"/>
        <v>8.9889999999999972</v>
      </c>
      <c r="K44">
        <f t="shared" si="1"/>
        <v>13.134999999999998</v>
      </c>
    </row>
    <row r="45" spans="1:11" x14ac:dyDescent="0.3">
      <c r="A45" t="s">
        <v>264</v>
      </c>
      <c r="F45">
        <v>48.344000000000001</v>
      </c>
      <c r="G45">
        <v>29.478000000000002</v>
      </c>
      <c r="H45">
        <v>26.309000000000001</v>
      </c>
      <c r="I45">
        <v>21.925999999999998</v>
      </c>
      <c r="J45">
        <f t="shared" si="0"/>
        <v>18.866</v>
      </c>
      <c r="K45">
        <f t="shared" si="1"/>
        <v>4.3830000000000027</v>
      </c>
    </row>
    <row r="46" spans="1:11" x14ac:dyDescent="0.3">
      <c r="A46" t="s">
        <v>265</v>
      </c>
      <c r="F46">
        <v>40.881</v>
      </c>
      <c r="G46">
        <v>37.381</v>
      </c>
      <c r="H46">
        <v>32.552999999999997</v>
      </c>
      <c r="I46">
        <v>22.175000000000001</v>
      </c>
      <c r="J46">
        <f t="shared" si="0"/>
        <v>3.5</v>
      </c>
      <c r="K46">
        <f t="shared" si="1"/>
        <v>10.377999999999997</v>
      </c>
    </row>
    <row r="47" spans="1:11" x14ac:dyDescent="0.3">
      <c r="A47" t="s">
        <v>266</v>
      </c>
      <c r="F47">
        <v>54.445999999999998</v>
      </c>
      <c r="G47">
        <v>46.125999999999998</v>
      </c>
      <c r="H47">
        <v>34.936</v>
      </c>
      <c r="I47">
        <v>24.905999999999999</v>
      </c>
      <c r="J47">
        <f t="shared" si="0"/>
        <v>8.32</v>
      </c>
      <c r="K47">
        <f t="shared" si="1"/>
        <v>10.030000000000001</v>
      </c>
    </row>
    <row r="48" spans="1:11" x14ac:dyDescent="0.3">
      <c r="A48" t="s">
        <v>267</v>
      </c>
      <c r="F48">
        <v>61.103999999999999</v>
      </c>
      <c r="G48">
        <v>46.534999999999997</v>
      </c>
      <c r="H48">
        <v>32.75</v>
      </c>
      <c r="I48">
        <v>28.016999999999999</v>
      </c>
      <c r="J48">
        <f t="shared" si="0"/>
        <v>14.569000000000003</v>
      </c>
      <c r="K48">
        <f t="shared" si="1"/>
        <v>4.7330000000000005</v>
      </c>
    </row>
    <row r="49" spans="1:11" x14ac:dyDescent="0.3">
      <c r="J49">
        <f>AVERAGE(J43:J48)</f>
        <v>9.4275000000000002</v>
      </c>
      <c r="K49">
        <f>AVERAGE(K43:K48)</f>
        <v>8.8176666666666677</v>
      </c>
    </row>
    <row r="50" spans="1:11" x14ac:dyDescent="0.3">
      <c r="J50">
        <f>STDEV(J43:J48)</f>
        <v>6.3651667927871287</v>
      </c>
      <c r="K50">
        <f>STDEV(K43:K48)</f>
        <v>3.4910606793160506</v>
      </c>
    </row>
    <row r="51" spans="1:11" x14ac:dyDescent="0.3">
      <c r="B51" t="s">
        <v>32</v>
      </c>
      <c r="C51" t="s">
        <v>33</v>
      </c>
      <c r="D51" t="s">
        <v>216</v>
      </c>
      <c r="E51" t="s">
        <v>217</v>
      </c>
      <c r="F51" t="s">
        <v>218</v>
      </c>
      <c r="G51" t="s">
        <v>219</v>
      </c>
    </row>
    <row r="52" spans="1:11" x14ac:dyDescent="0.3">
      <c r="A52" t="s">
        <v>180</v>
      </c>
      <c r="B52">
        <v>61.725833333333327</v>
      </c>
      <c r="C52">
        <v>60.664500000000004</v>
      </c>
    </row>
    <row r="53" spans="1:11" x14ac:dyDescent="0.3">
      <c r="A53">
        <v>1.4999999999999999E-2</v>
      </c>
      <c r="B53">
        <v>55.419333333333348</v>
      </c>
      <c r="C53">
        <v>51.518999999999998</v>
      </c>
      <c r="D53">
        <f>1-B53/$B$52</f>
        <v>0.10216954003591117</v>
      </c>
      <c r="E53">
        <f>1-C53/$C$52</f>
        <v>0.15075538412086154</v>
      </c>
      <c r="F53">
        <f>TTEST($J$3:$J$8,J27:J32,2,3)</f>
        <v>0.60923728151152401</v>
      </c>
      <c r="G53">
        <f>TTEST($K$3:$K$8,K27:K32,2,3)</f>
        <v>0.47756726364104907</v>
      </c>
    </row>
    <row r="54" spans="1:11" x14ac:dyDescent="0.3">
      <c r="A54">
        <v>0.03</v>
      </c>
      <c r="B54">
        <v>31.694500000000001</v>
      </c>
      <c r="C54">
        <v>66.469499999999996</v>
      </c>
      <c r="D54">
        <f t="shared" ref="D54:D57" si="2">1-B54/$B$52</f>
        <v>0.48652779090332243</v>
      </c>
      <c r="E54">
        <f t="shared" ref="E54:E57" si="3">1-C54/$C$52</f>
        <v>-9.5690230695052225E-2</v>
      </c>
      <c r="F54">
        <f>TTEST($J$3:$J$8,J11:J16,2,3)</f>
        <v>3.6849743190553529E-2</v>
      </c>
      <c r="G54">
        <f>TTEST($K$3:$K$8,K11:K16,2,3)</f>
        <v>0.62892957259504478</v>
      </c>
    </row>
    <row r="55" spans="1:11" x14ac:dyDescent="0.3">
      <c r="A55">
        <v>0.06</v>
      </c>
      <c r="B55">
        <v>25.674166666666668</v>
      </c>
      <c r="C55">
        <v>26.446999999999999</v>
      </c>
      <c r="D55">
        <f t="shared" si="2"/>
        <v>0.58406123854139946</v>
      </c>
      <c r="E55">
        <f t="shared" si="3"/>
        <v>0.56404486973435874</v>
      </c>
      <c r="F55">
        <f>TTEST($J$3:$J$8,J19:J24,2,3)</f>
        <v>1.8774304596151682E-2</v>
      </c>
      <c r="G55">
        <f>TTEST($K$3:$K$8,K19:K24,2,3)</f>
        <v>2.2160377561293469E-2</v>
      </c>
    </row>
    <row r="56" spans="1:11" x14ac:dyDescent="0.3">
      <c r="A56">
        <v>0.125</v>
      </c>
      <c r="B56">
        <v>9.4275000000000002</v>
      </c>
      <c r="C56">
        <v>8.8176666666666677</v>
      </c>
      <c r="D56">
        <f t="shared" si="2"/>
        <v>0.84726816162870755</v>
      </c>
      <c r="E56">
        <f t="shared" si="3"/>
        <v>0.85464865503438303</v>
      </c>
      <c r="F56">
        <f>TTEST($J$3:$J$8,J43:J48,2,3)</f>
        <v>3.7813588939694001E-3</v>
      </c>
      <c r="G56">
        <f>TTEST($K$3:$K$8,K43:K48,2,3)</f>
        <v>3.9226871960843478E-3</v>
      </c>
    </row>
    <row r="57" spans="1:11" x14ac:dyDescent="0.3">
      <c r="A57">
        <v>0.25</v>
      </c>
      <c r="B57">
        <v>2.7443333333333331</v>
      </c>
      <c r="C57">
        <v>8.4820000000000011</v>
      </c>
      <c r="D57">
        <f t="shared" si="2"/>
        <v>0.95553995490812871</v>
      </c>
      <c r="E57">
        <f t="shared" si="3"/>
        <v>0.86018181968037322</v>
      </c>
      <c r="F57">
        <f>TTEST($J$3:$J$8,J35:J40,2,3)</f>
        <v>2.6236314509713024E-3</v>
      </c>
      <c r="G57">
        <f>TTEST($K$3:$K$8,K35:K40,2,3)</f>
        <v>3.5519012183602913E-3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01.26.17</vt:lpstr>
      <vt:lpstr>02.02.17</vt:lpstr>
      <vt:lpstr>02.9.17</vt:lpstr>
      <vt:lpstr>02.12.17</vt:lpstr>
      <vt:lpstr>02.16.17</vt:lpstr>
      <vt:lpstr>06.08.17</vt:lpstr>
      <vt:lpstr>06.15.17</vt:lpstr>
      <vt:lpstr>06.22.17</vt:lpstr>
      <vt:lpstr>06.26.17</vt:lpstr>
      <vt:lpstr>06.29.17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 Golding</cp:lastModifiedBy>
  <cp:lastPrinted>2017-09-20T20:23:33Z</cp:lastPrinted>
  <dcterms:created xsi:type="dcterms:W3CDTF">2017-01-31T17:41:41Z</dcterms:created>
  <dcterms:modified xsi:type="dcterms:W3CDTF">2019-10-21T18:34:29Z</dcterms:modified>
</cp:coreProperties>
</file>