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107\Desktop\"/>
    </mc:Choice>
  </mc:AlternateContent>
  <xr:revisionPtr revIDLastSave="0" documentId="13_ncr:1_{C85A88AF-DBFD-4D1E-8A58-6E27ACB5A81A}" xr6:coauthVersionLast="41" xr6:coauthVersionMax="41" xr10:uidLastSave="{00000000-0000-0000-0000-000000000000}"/>
  <bookViews>
    <workbookView xWindow="-120" yWindow="-120" windowWidth="21840" windowHeight="13140" xr2:uid="{F30EBB60-E2C0-42CC-AFA6-0817479D21F8}"/>
  </bookViews>
  <sheets>
    <sheet name="MI's" sheetId="1" r:id="rId1"/>
    <sheet name="AM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23" i="2" l="1"/>
  <c r="AL23" i="2"/>
  <c r="AK23" i="2"/>
  <c r="AJ23" i="2"/>
  <c r="AI23" i="2"/>
  <c r="AH23" i="2"/>
  <c r="AG23" i="2"/>
  <c r="AF23" i="2"/>
  <c r="AE23" i="2"/>
  <c r="AD23" i="2"/>
  <c r="Z23" i="2"/>
  <c r="Y23" i="2"/>
  <c r="AW22" i="2"/>
  <c r="AK22" i="2"/>
  <c r="AL22" i="2" s="1"/>
  <c r="AJ22" i="2"/>
  <c r="AI22" i="2"/>
  <c r="AG22" i="2"/>
  <c r="AE22" i="2"/>
  <c r="AH22" i="2" s="1"/>
  <c r="AD22" i="2"/>
  <c r="AF22" i="2" s="1"/>
  <c r="Z22" i="2"/>
  <c r="Y22" i="2"/>
  <c r="AW21" i="2"/>
  <c r="AL21" i="2"/>
  <c r="AK21" i="2"/>
  <c r="AJ21" i="2"/>
  <c r="AI21" i="2"/>
  <c r="AH21" i="2"/>
  <c r="AG21" i="2"/>
  <c r="AF21" i="2"/>
  <c r="AE21" i="2"/>
  <c r="AD21" i="2"/>
  <c r="Z21" i="2"/>
  <c r="Y21" i="2"/>
  <c r="AX20" i="2"/>
  <c r="AW20" i="2"/>
  <c r="AT20" i="2"/>
  <c r="AL20" i="2"/>
  <c r="AK20" i="2"/>
  <c r="AJ20" i="2"/>
  <c r="AI20" i="2"/>
  <c r="AH20" i="2"/>
  <c r="AG20" i="2"/>
  <c r="AF20" i="2"/>
  <c r="AE20" i="2"/>
  <c r="AD20" i="2"/>
  <c r="Z20" i="2"/>
  <c r="Y20" i="2"/>
  <c r="AX19" i="2"/>
  <c r="AW19" i="2"/>
  <c r="AT19" i="2"/>
  <c r="AL19" i="2"/>
  <c r="AK19" i="2"/>
  <c r="AJ19" i="2"/>
  <c r="AI19" i="2"/>
  <c r="AH19" i="2"/>
  <c r="AG19" i="2"/>
  <c r="AF19" i="2"/>
  <c r="AE19" i="2"/>
  <c r="AD19" i="2"/>
  <c r="Z19" i="2"/>
  <c r="Y19" i="2"/>
  <c r="BE18" i="2"/>
  <c r="BD18" i="2"/>
  <c r="BC18" i="2"/>
  <c r="BB18" i="2"/>
  <c r="BA18" i="2"/>
  <c r="AZ18" i="2"/>
  <c r="AX18" i="2"/>
  <c r="AW18" i="2"/>
  <c r="AT18" i="2"/>
  <c r="AJ18" i="2"/>
  <c r="AK18" i="2" s="1"/>
  <c r="AL18" i="2" s="1"/>
  <c r="AI18" i="2"/>
  <c r="AH18" i="2"/>
  <c r="AG18" i="2"/>
  <c r="AE18" i="2"/>
  <c r="AD18" i="2"/>
  <c r="AF18" i="2" s="1"/>
  <c r="Z18" i="2"/>
  <c r="Y18" i="2"/>
  <c r="BE17" i="2"/>
  <c r="BD17" i="2"/>
  <c r="BC17" i="2"/>
  <c r="BB17" i="2"/>
  <c r="BA17" i="2"/>
  <c r="AZ17" i="2"/>
  <c r="AX17" i="2"/>
  <c r="AW17" i="2"/>
  <c r="AT17" i="2"/>
  <c r="AK17" i="2"/>
  <c r="AL17" i="2" s="1"/>
  <c r="AJ17" i="2"/>
  <c r="AI17" i="2"/>
  <c r="AG17" i="2"/>
  <c r="AE17" i="2"/>
  <c r="AD17" i="2"/>
  <c r="AH17" i="2" s="1"/>
  <c r="Z17" i="2"/>
  <c r="Y17" i="2"/>
  <c r="BE16" i="2"/>
  <c r="BD16" i="2"/>
  <c r="BC16" i="2"/>
  <c r="BB16" i="2"/>
  <c r="BA16" i="2"/>
  <c r="AZ16" i="2"/>
  <c r="AX16" i="2"/>
  <c r="AW16" i="2"/>
  <c r="AV16" i="2"/>
  <c r="AU16" i="2"/>
  <c r="AT16" i="2"/>
  <c r="AJ16" i="2"/>
  <c r="AK16" i="2" s="1"/>
  <c r="AL16" i="2" s="1"/>
  <c r="AI16" i="2"/>
  <c r="BP16" i="2" s="1"/>
  <c r="AG16" i="2"/>
  <c r="AE16" i="2"/>
  <c r="BN16" i="2" s="1"/>
  <c r="AD16" i="2"/>
  <c r="BM16" i="2" s="1"/>
  <c r="Z16" i="2"/>
  <c r="Y16" i="2"/>
  <c r="BM15" i="2"/>
  <c r="BE15" i="2"/>
  <c r="BD15" i="2"/>
  <c r="BC15" i="2"/>
  <c r="BB15" i="2"/>
  <c r="BA15" i="2"/>
  <c r="AZ15" i="2"/>
  <c r="AX15" i="2"/>
  <c r="AW15" i="2"/>
  <c r="AV15" i="2"/>
  <c r="AU15" i="2"/>
  <c r="AT15" i="2"/>
  <c r="AL15" i="2"/>
  <c r="AK15" i="2"/>
  <c r="AJ15" i="2"/>
  <c r="AI15" i="2"/>
  <c r="BP15" i="2" s="1"/>
  <c r="AH15" i="2"/>
  <c r="AG15" i="2"/>
  <c r="AE15" i="2"/>
  <c r="BN15" i="2" s="1"/>
  <c r="AD15" i="2"/>
  <c r="AF15" i="2" s="1"/>
  <c r="BO15" i="2" s="1"/>
  <c r="Z15" i="2"/>
  <c r="Y15" i="2"/>
  <c r="BO14" i="2"/>
  <c r="BN14" i="2"/>
  <c r="BE14" i="2"/>
  <c r="BD14" i="2"/>
  <c r="BC14" i="2"/>
  <c r="BB14" i="2"/>
  <c r="BA14" i="2"/>
  <c r="AZ14" i="2"/>
  <c r="AX14" i="2"/>
  <c r="AW14" i="2"/>
  <c r="AV14" i="2"/>
  <c r="AU14" i="2"/>
  <c r="AT14" i="2"/>
  <c r="AJ14" i="2"/>
  <c r="AK14" i="2" s="1"/>
  <c r="AL14" i="2" s="1"/>
  <c r="AI14" i="2"/>
  <c r="BP14" i="2" s="1"/>
  <c r="AG14" i="2"/>
  <c r="AF14" i="2"/>
  <c r="AE14" i="2"/>
  <c r="AH14" i="2" s="1"/>
  <c r="AD14" i="2"/>
  <c r="BM14" i="2" s="1"/>
  <c r="Z14" i="2"/>
  <c r="Y14" i="2"/>
  <c r="BP13" i="2"/>
  <c r="BE13" i="2"/>
  <c r="BD13" i="2"/>
  <c r="BC13" i="2"/>
  <c r="BB13" i="2"/>
  <c r="BA13" i="2"/>
  <c r="AZ13" i="2"/>
  <c r="AX13" i="2"/>
  <c r="AW13" i="2"/>
  <c r="AV13" i="2"/>
  <c r="AU13" i="2"/>
  <c r="AT13" i="2"/>
  <c r="AK13" i="2"/>
  <c r="AL13" i="2" s="1"/>
  <c r="AJ13" i="2"/>
  <c r="AI13" i="2"/>
  <c r="AG13" i="2"/>
  <c r="AE13" i="2"/>
  <c r="BN13" i="2" s="1"/>
  <c r="AD13" i="2"/>
  <c r="BM13" i="2" s="1"/>
  <c r="Z13" i="2"/>
  <c r="Y13" i="2"/>
  <c r="BE12" i="2"/>
  <c r="BD12" i="2"/>
  <c r="BC12" i="2"/>
  <c r="BB12" i="2"/>
  <c r="BA12" i="2"/>
  <c r="AZ12" i="2"/>
  <c r="AX12" i="2"/>
  <c r="AW12" i="2"/>
  <c r="AV12" i="2"/>
  <c r="AU12" i="2"/>
  <c r="AT12" i="2"/>
  <c r="AJ12" i="2"/>
  <c r="AK12" i="2" s="1"/>
  <c r="AL12" i="2" s="1"/>
  <c r="AI12" i="2"/>
  <c r="BP12" i="2" s="1"/>
  <c r="AG12" i="2"/>
  <c r="AE12" i="2"/>
  <c r="BN12" i="2" s="1"/>
  <c r="AD12" i="2"/>
  <c r="BM12" i="2" s="1"/>
  <c r="AC12" i="2"/>
  <c r="Z12" i="2"/>
  <c r="Y12" i="2"/>
  <c r="BN11" i="2"/>
  <c r="BM11" i="2"/>
  <c r="BE11" i="2"/>
  <c r="BD11" i="2"/>
  <c r="BC11" i="2"/>
  <c r="BB11" i="2"/>
  <c r="BA11" i="2"/>
  <c r="AZ11" i="2"/>
  <c r="AX11" i="2"/>
  <c r="AW11" i="2"/>
  <c r="AV11" i="2"/>
  <c r="AU11" i="2"/>
  <c r="AT11" i="2"/>
  <c r="AL11" i="2"/>
  <c r="AK11" i="2"/>
  <c r="AJ11" i="2"/>
  <c r="AI11" i="2"/>
  <c r="BP11" i="2" s="1"/>
  <c r="AH11" i="2"/>
  <c r="AG11" i="2"/>
  <c r="AE11" i="2"/>
  <c r="AD11" i="2"/>
  <c r="AF11" i="2" s="1"/>
  <c r="BO11" i="2" s="1"/>
  <c r="AC11" i="2"/>
  <c r="Z11" i="2"/>
  <c r="Y11" i="2"/>
  <c r="BP10" i="2"/>
  <c r="BE10" i="2"/>
  <c r="BD10" i="2"/>
  <c r="BC10" i="2"/>
  <c r="BB10" i="2"/>
  <c r="BA10" i="2"/>
  <c r="AZ10" i="2"/>
  <c r="AX10" i="2"/>
  <c r="AW10" i="2"/>
  <c r="AV10" i="2"/>
  <c r="AU10" i="2"/>
  <c r="AT10" i="2"/>
  <c r="AL10" i="2"/>
  <c r="AK10" i="2"/>
  <c r="AJ10" i="2"/>
  <c r="AI10" i="2"/>
  <c r="AG10" i="2"/>
  <c r="AE10" i="2"/>
  <c r="BN10" i="2" s="1"/>
  <c r="AD10" i="2"/>
  <c r="BM10" i="2" s="1"/>
  <c r="AC10" i="2"/>
  <c r="Z10" i="2"/>
  <c r="Y10" i="2"/>
  <c r="BQ9" i="2"/>
  <c r="BJ9" i="2"/>
  <c r="BI9" i="2"/>
  <c r="BH9" i="2"/>
  <c r="BG9" i="2"/>
  <c r="BF9" i="2"/>
  <c r="BE9" i="2"/>
  <c r="BD9" i="2"/>
  <c r="BC9" i="2"/>
  <c r="BB9" i="2"/>
  <c r="BA9" i="2"/>
  <c r="AZ9" i="2"/>
  <c r="AX9" i="2"/>
  <c r="AW9" i="2"/>
  <c r="AV9" i="2"/>
  <c r="AU9" i="2"/>
  <c r="AT9" i="2"/>
  <c r="AJ9" i="2"/>
  <c r="AK9" i="2" s="1"/>
  <c r="AL9" i="2" s="1"/>
  <c r="AI9" i="2"/>
  <c r="BP9" i="2" s="1"/>
  <c r="AG9" i="2"/>
  <c r="AE9" i="2"/>
  <c r="AH9" i="2" s="1"/>
  <c r="AD9" i="2"/>
  <c r="BM9" i="2" s="1"/>
  <c r="AC9" i="2"/>
  <c r="Z9" i="2"/>
  <c r="Y9" i="2"/>
  <c r="AW8" i="2"/>
  <c r="AU8" i="2"/>
  <c r="AL8" i="2"/>
  <c r="AK8" i="2"/>
  <c r="AJ8" i="2"/>
  <c r="AI8" i="2"/>
  <c r="AH8" i="2"/>
  <c r="AG8" i="2"/>
  <c r="AF8" i="2"/>
  <c r="AE8" i="2"/>
  <c r="AD8" i="2"/>
  <c r="AC8" i="2"/>
  <c r="Z8" i="2"/>
  <c r="Y8" i="2"/>
  <c r="BP7" i="2"/>
  <c r="BJ7" i="2"/>
  <c r="BI7" i="2"/>
  <c r="BH7" i="2"/>
  <c r="BG7" i="2"/>
  <c r="BF7" i="2"/>
  <c r="BE7" i="2"/>
  <c r="BD7" i="2"/>
  <c r="BC7" i="2"/>
  <c r="BB7" i="2"/>
  <c r="BA7" i="2"/>
  <c r="AZ7" i="2"/>
  <c r="AX7" i="2"/>
  <c r="AW7" i="2"/>
  <c r="AV7" i="2"/>
  <c r="AU7" i="2"/>
  <c r="AT7" i="2"/>
  <c r="AK7" i="2"/>
  <c r="AL7" i="2" s="1"/>
  <c r="AJ7" i="2"/>
  <c r="BQ7" i="2" s="1"/>
  <c r="AI7" i="2"/>
  <c r="AG7" i="2"/>
  <c r="AE7" i="2"/>
  <c r="BN7" i="2" s="1"/>
  <c r="AD7" i="2"/>
  <c r="AH7" i="2" s="1"/>
  <c r="AC7" i="2"/>
  <c r="Z7" i="2"/>
  <c r="Y7" i="2"/>
  <c r="BQ6" i="2"/>
  <c r="BJ6" i="2"/>
  <c r="BI6" i="2"/>
  <c r="BH6" i="2"/>
  <c r="BG6" i="2"/>
  <c r="BF6" i="2"/>
  <c r="BE6" i="2"/>
  <c r="BD6" i="2"/>
  <c r="BC6" i="2"/>
  <c r="BB6" i="2"/>
  <c r="BA6" i="2"/>
  <c r="AZ6" i="2"/>
  <c r="AX6" i="2"/>
  <c r="AW6" i="2"/>
  <c r="AV6" i="2"/>
  <c r="AU6" i="2"/>
  <c r="AT6" i="2"/>
  <c r="AJ6" i="2"/>
  <c r="AK6" i="2" s="1"/>
  <c r="AL6" i="2" s="1"/>
  <c r="AI6" i="2"/>
  <c r="BP6" i="2" s="1"/>
  <c r="AG6" i="2"/>
  <c r="AE6" i="2"/>
  <c r="AH6" i="2" s="1"/>
  <c r="AD6" i="2"/>
  <c r="AF6" i="2" s="1"/>
  <c r="BO6" i="2" s="1"/>
  <c r="Z6" i="2"/>
  <c r="Y6" i="2"/>
  <c r="AF12" i="2" l="1"/>
  <c r="BO12" i="2" s="1"/>
  <c r="BM6" i="2"/>
  <c r="BN6" i="2"/>
  <c r="BM7" i="2"/>
  <c r="AF9" i="2"/>
  <c r="BO9" i="2" s="1"/>
  <c r="BN9" i="2"/>
  <c r="AF16" i="2"/>
  <c r="BO16" i="2" s="1"/>
  <c r="AF7" i="2"/>
  <c r="BO7" i="2" s="1"/>
  <c r="AF10" i="2"/>
  <c r="BO10" i="2" s="1"/>
  <c r="AH12" i="2"/>
  <c r="AF13" i="2"/>
  <c r="BO13" i="2" s="1"/>
  <c r="AH16" i="2"/>
  <c r="AF17" i="2"/>
  <c r="AH10" i="2"/>
  <c r="AH13" i="2"/>
  <c r="AC5" i="1" l="1"/>
  <c r="AC6" i="1"/>
  <c r="AA5" i="1"/>
  <c r="AA6" i="1"/>
  <c r="Y5" i="1"/>
  <c r="Y6" i="1"/>
  <c r="Z8" i="1"/>
  <c r="Z9" i="1"/>
  <c r="Z10" i="1"/>
  <c r="AB8" i="1"/>
  <c r="AB9" i="1"/>
  <c r="AB10" i="1"/>
  <c r="Y17" i="1"/>
  <c r="Z17" i="1"/>
  <c r="AA17" i="1"/>
  <c r="AB17" i="1"/>
  <c r="AC17" i="1"/>
  <c r="Y18" i="1"/>
  <c r="Z18" i="1"/>
  <c r="AA18" i="1"/>
  <c r="AB18" i="1"/>
  <c r="AC18" i="1"/>
  <c r="Y19" i="1"/>
  <c r="Z19" i="1"/>
  <c r="AA19" i="1"/>
  <c r="AB19" i="1"/>
  <c r="AC19" i="1"/>
  <c r="Y20" i="1"/>
  <c r="Z20" i="1"/>
  <c r="AA20" i="1"/>
  <c r="AB20" i="1"/>
  <c r="AC20" i="1"/>
  <c r="Y21" i="1"/>
  <c r="Z21" i="1"/>
  <c r="AA21" i="1"/>
  <c r="AB21" i="1"/>
  <c r="AC21" i="1"/>
  <c r="Y22" i="1"/>
  <c r="Z22" i="1"/>
  <c r="AA22" i="1"/>
  <c r="AB22" i="1"/>
  <c r="AC22" i="1"/>
  <c r="Y23" i="1"/>
  <c r="Z23" i="1"/>
  <c r="AA23" i="1"/>
  <c r="AB23" i="1"/>
  <c r="AC23" i="1"/>
  <c r="V15" i="1"/>
  <c r="T15" i="1"/>
  <c r="R15" i="1"/>
  <c r="Q15" i="1"/>
  <c r="V14" i="1"/>
  <c r="T14" i="1"/>
  <c r="R14" i="1"/>
  <c r="Q14" i="1"/>
  <c r="V13" i="1"/>
  <c r="T13" i="1"/>
  <c r="R13" i="1"/>
  <c r="Q13" i="1"/>
  <c r="V12" i="1"/>
  <c r="T12" i="1"/>
  <c r="R12" i="1"/>
  <c r="Q12" i="1"/>
  <c r="V11" i="1"/>
  <c r="T11" i="1"/>
  <c r="R11" i="1"/>
  <c r="Q11" i="1"/>
  <c r="AC10" i="1"/>
  <c r="AA10" i="1"/>
  <c r="Y10" i="1"/>
  <c r="V10" i="1"/>
  <c r="T10" i="1"/>
  <c r="R10" i="1"/>
  <c r="Q10" i="1"/>
  <c r="AC9" i="1"/>
  <c r="AA9" i="1"/>
  <c r="Y9" i="1"/>
  <c r="V9" i="1"/>
  <c r="T9" i="1"/>
  <c r="R9" i="1"/>
  <c r="Q9" i="1"/>
  <c r="AC8" i="1"/>
  <c r="AA8" i="1"/>
  <c r="Y8" i="1"/>
  <c r="V8" i="1"/>
  <c r="T8" i="1"/>
  <c r="R8" i="1"/>
  <c r="Q8" i="1"/>
  <c r="AC7" i="1"/>
  <c r="AB7" i="1"/>
  <c r="AA7" i="1"/>
  <c r="Z7" i="1"/>
  <c r="Y7" i="1"/>
  <c r="V7" i="1"/>
  <c r="T7" i="1"/>
  <c r="R7" i="1"/>
  <c r="Q7" i="1"/>
  <c r="AB6" i="1"/>
  <c r="Z6" i="1"/>
  <c r="V6" i="1"/>
  <c r="T6" i="1"/>
  <c r="R6" i="1"/>
  <c r="Q6" i="1"/>
  <c r="AB5" i="1"/>
  <c r="Z5" i="1"/>
  <c r="V5" i="1"/>
  <c r="T5" i="1"/>
  <c r="R5" i="1"/>
  <c r="Q5" i="1"/>
  <c r="S15" i="1" l="1"/>
  <c r="S14" i="1"/>
  <c r="U8" i="1"/>
  <c r="S6" i="1"/>
  <c r="U6" i="1"/>
  <c r="U12" i="1"/>
  <c r="U13" i="1"/>
  <c r="U11" i="1"/>
  <c r="U10" i="1"/>
  <c r="U14" i="1"/>
  <c r="S7" i="1"/>
  <c r="U7" i="1"/>
  <c r="S5" i="1"/>
  <c r="S8" i="1"/>
  <c r="S9" i="1"/>
  <c r="U5" i="1"/>
  <c r="U15" i="1"/>
  <c r="S11" i="1"/>
  <c r="S13" i="1"/>
  <c r="U9" i="1"/>
  <c r="S10" i="1"/>
  <c r="S12" i="1"/>
</calcChain>
</file>

<file path=xl/sharedStrings.xml><?xml version="1.0" encoding="utf-8"?>
<sst xmlns="http://schemas.openxmlformats.org/spreadsheetml/2006/main" count="135" uniqueCount="87">
  <si>
    <t>Animal</t>
  </si>
  <si>
    <t>Date Echo</t>
  </si>
  <si>
    <t>Date Sac</t>
  </si>
  <si>
    <t>BW on echo</t>
  </si>
  <si>
    <t>BW</t>
  </si>
  <si>
    <t>HW</t>
  </si>
  <si>
    <t>LW</t>
  </si>
  <si>
    <t>TL</t>
  </si>
  <si>
    <t>IVSd (mm)</t>
  </si>
  <si>
    <t>LVIDd (mm)</t>
  </si>
  <si>
    <t>LVPWd (mm)</t>
  </si>
  <si>
    <t>IVSs</t>
  </si>
  <si>
    <t>LVIDs (mm)</t>
  </si>
  <si>
    <t>LVPWs</t>
  </si>
  <si>
    <t>HR</t>
  </si>
  <si>
    <t>Diastolic Volume</t>
  </si>
  <si>
    <t>Systolic Volume</t>
  </si>
  <si>
    <t>Stroke Vol</t>
  </si>
  <si>
    <t>FS %</t>
  </si>
  <si>
    <t>EF %</t>
  </si>
  <si>
    <t>LV Mass (Corrected) (mg)</t>
  </si>
  <si>
    <t>Notes</t>
  </si>
  <si>
    <t>HW/TL</t>
  </si>
  <si>
    <t>HW/BW</t>
  </si>
  <si>
    <t>HW/(TL^3)</t>
  </si>
  <si>
    <t>LW/BW</t>
  </si>
  <si>
    <t>LW/(TL^3)</t>
  </si>
  <si>
    <t>16w MI 1 CG60666</t>
  </si>
  <si>
    <t>16w MI 4 CG63428</t>
  </si>
  <si>
    <t>16w MI 2 CG63430</t>
  </si>
  <si>
    <t>Good infarct</t>
  </si>
  <si>
    <t>16W MI9</t>
  </si>
  <si>
    <t>16W MI12</t>
  </si>
  <si>
    <t>16W MI2</t>
  </si>
  <si>
    <t>16W MI1</t>
  </si>
  <si>
    <t>16W MI6</t>
  </si>
  <si>
    <t>16W MI11</t>
  </si>
  <si>
    <t xml:space="preserve">16W MI10  </t>
  </si>
  <si>
    <t xml:space="preserve">16W MI5  </t>
  </si>
  <si>
    <t xml:space="preserve">16W MI7  </t>
  </si>
  <si>
    <t xml:space="preserve">16W MI15  </t>
  </si>
  <si>
    <t xml:space="preserve">16W MI13  </t>
  </si>
  <si>
    <t>16w MI 40</t>
  </si>
  <si>
    <t xml:space="preserve">16w MI 42  2 </t>
  </si>
  <si>
    <t>16w MI 46  (2)</t>
  </si>
  <si>
    <t>16w MI 45 (1, CG60663)</t>
  </si>
  <si>
    <t>very good infarct</t>
  </si>
  <si>
    <t>good infarct</t>
  </si>
  <si>
    <t>Smaller infarct but is transmural</t>
  </si>
  <si>
    <t>16WAMC7</t>
  </si>
  <si>
    <t>Sample to Amy Lewis</t>
  </si>
  <si>
    <t>16WAMC6</t>
  </si>
  <si>
    <t>16WAMC9</t>
  </si>
  <si>
    <t>16WAMC8</t>
  </si>
  <si>
    <t>16WAMC15</t>
  </si>
  <si>
    <t>16WAMC21</t>
  </si>
  <si>
    <t>16WAMC24</t>
  </si>
  <si>
    <t>16WAMC10 (Chris)</t>
  </si>
  <si>
    <t>16WAMC11 (Chris)</t>
  </si>
  <si>
    <t>16WAMC26</t>
  </si>
  <si>
    <t>16WAMC12 (Chris)</t>
  </si>
  <si>
    <t>16WAMC13</t>
  </si>
  <si>
    <t>16WAMC29</t>
  </si>
  <si>
    <t>16WAMC30</t>
  </si>
  <si>
    <t>16WAMC 31</t>
  </si>
  <si>
    <t>16WAMC40</t>
  </si>
  <si>
    <t>16WAMC41</t>
  </si>
  <si>
    <t>16WAMC42</t>
  </si>
  <si>
    <t>Short/Long Axis</t>
  </si>
  <si>
    <t>PA VTI (cm)</t>
  </si>
  <si>
    <t>PA Vmax (mm/s)</t>
  </si>
  <si>
    <t>PA Diam(mm)</t>
  </si>
  <si>
    <t>LVPW Vmax (MM/S)</t>
  </si>
  <si>
    <t>AT (ms)</t>
  </si>
  <si>
    <t>ET (ms)</t>
  </si>
  <si>
    <t>AT/ET</t>
  </si>
  <si>
    <t>LVPW (HR CORRECTED TO 300)</t>
  </si>
  <si>
    <t>MV E Wave velocity (mm/s)</t>
  </si>
  <si>
    <t>MV A Wave velocity (mm/s)</t>
  </si>
  <si>
    <r>
      <t>SV (</t>
    </r>
    <r>
      <rPr>
        <b/>
        <sz val="11"/>
        <color theme="1"/>
        <rFont val="Symbol"/>
        <family val="1"/>
        <charset val="2"/>
      </rPr>
      <t>m</t>
    </r>
    <r>
      <rPr>
        <b/>
        <sz val="7.7"/>
        <color theme="1"/>
        <rFont val="Calibri"/>
        <family val="2"/>
      </rPr>
      <t>l)</t>
    </r>
  </si>
  <si>
    <t>CO (ml/min)</t>
  </si>
  <si>
    <t>CO corrected (ml/min/kg)</t>
  </si>
  <si>
    <t>Beats</t>
  </si>
  <si>
    <t>ms</t>
  </si>
  <si>
    <t>Rate</t>
  </si>
  <si>
    <t>LVPW (HR CORR)</t>
  </si>
  <si>
    <r>
      <t>SV (</t>
    </r>
    <r>
      <rPr>
        <b/>
        <sz val="11"/>
        <color theme="6" tint="-0.249977111117893"/>
        <rFont val="Symbol"/>
        <family val="1"/>
        <charset val="2"/>
      </rPr>
      <t>m</t>
    </r>
    <r>
      <rPr>
        <b/>
        <sz val="7.7"/>
        <color theme="6" tint="-0.249977111117893"/>
        <rFont val="Calibri"/>
        <family val="2"/>
      </rPr>
      <t>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</si>
</sst>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7.7"/>
      <color theme="1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249977111117893"/>
      <name val="Symbol"/>
      <family val="1"/>
      <charset val="2"/>
    </font>
    <font>
      <b/>
      <sz val="7.7"/>
      <color theme="6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 applyFill="1"/>
    <xf numFmtId="0" fontId="1" fillId="0" borderId="0" xfId="0" applyFont="1"/>
    <xf numFmtId="2" fontId="1" fillId="0" borderId="0" xfId="0" applyNumberFormat="1" applyFont="1"/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2" fontId="2" fillId="0" borderId="0" xfId="0" applyNumberFormat="1" applyFont="1" applyBorder="1"/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1" xfId="0" applyFill="1" applyBorder="1"/>
    <xf numFmtId="2" fontId="1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Fill="1"/>
    <xf numFmtId="0" fontId="0" fillId="2" borderId="0" xfId="0" applyFill="1"/>
    <xf numFmtId="0" fontId="4" fillId="3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E308-AFEE-41C9-9CF6-2F048E38B093}">
  <dimension ref="A3:AC23"/>
  <sheetViews>
    <sheetView tabSelected="1" workbookViewId="0">
      <selection activeCell="I27" sqref="I27"/>
    </sheetView>
  </sheetViews>
  <sheetFormatPr defaultRowHeight="15" x14ac:dyDescent="0.25"/>
  <cols>
    <col min="1" max="1" width="19.42578125" customWidth="1"/>
    <col min="2" max="2" width="14" customWidth="1"/>
    <col min="3" max="3" width="11.7109375" customWidth="1"/>
    <col min="4" max="4" width="10.85546875" customWidth="1"/>
    <col min="27" max="27" width="11.28515625" customWidth="1"/>
    <col min="28" max="28" width="10.42578125" customWidth="1"/>
  </cols>
  <sheetData>
    <row r="3" spans="1:29" s="5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Y3" s="5" t="s">
        <v>22</v>
      </c>
      <c r="Z3" s="5" t="s">
        <v>23</v>
      </c>
      <c r="AA3" s="5" t="s">
        <v>24</v>
      </c>
      <c r="AB3" s="5" t="s">
        <v>25</v>
      </c>
      <c r="AC3" s="5" t="s">
        <v>26</v>
      </c>
    </row>
    <row r="5" spans="1:29" x14ac:dyDescent="0.25">
      <c r="A5" t="s">
        <v>31</v>
      </c>
      <c r="B5" s="15">
        <v>41708</v>
      </c>
      <c r="C5" s="1"/>
      <c r="D5" s="1"/>
      <c r="E5">
        <v>574</v>
      </c>
      <c r="F5">
        <v>2.91</v>
      </c>
      <c r="G5">
        <v>3.29</v>
      </c>
      <c r="J5">
        <v>0.9</v>
      </c>
      <c r="K5">
        <v>11.64</v>
      </c>
      <c r="L5">
        <v>3.21</v>
      </c>
      <c r="M5">
        <v>1.57</v>
      </c>
      <c r="N5">
        <v>9.6999999999999993</v>
      </c>
      <c r="O5">
        <v>3.88</v>
      </c>
      <c r="Q5" s="3">
        <f t="shared" ref="Q5:Q15" si="0">IF(K5&gt;0,(7/(2.4+K5)*K5^3)," ")</f>
        <v>786.30289230769245</v>
      </c>
      <c r="R5" s="3">
        <f t="shared" ref="R5:R15" si="1">IF(N5&gt;0,(7/(2.4+N5)*N5^3)," ")</f>
        <v>527.99264462809913</v>
      </c>
      <c r="S5" s="3">
        <f t="shared" ref="S5:S15" si="2">IF(K5&gt;0,Q5-R5," ")</f>
        <v>258.31024767959332</v>
      </c>
      <c r="T5" s="6">
        <f t="shared" ref="T5:T15" si="3">IF(K5&gt;0,(1-(N5/K5))*100," ")</f>
        <v>16.666666666666675</v>
      </c>
      <c r="U5" s="6">
        <f t="shared" ref="U5:U15" si="4">IF(K5&gt;0,(1-(R5/Q5))*100," ")</f>
        <v>32.851239669421503</v>
      </c>
      <c r="V5" s="3">
        <f t="shared" ref="V5:V15" si="5">IF(K5&gt;0,0.8*1.053*((K5+L5+J5)^3-K5^3)," ")</f>
        <v>1962.6954870744009</v>
      </c>
      <c r="W5" s="4"/>
      <c r="Y5" t="e">
        <f t="shared" ref="Y5:Y10" si="6">(F5/H5)*1000</f>
        <v>#DIV/0!</v>
      </c>
      <c r="Z5">
        <f t="shared" ref="Z5:Z10" si="7">(F5/E5)*1000</f>
        <v>5.0696864111498261</v>
      </c>
      <c r="AA5" t="e">
        <f t="shared" ref="AA5:AA10" si="8">(F5/(H5^3))*1000</f>
        <v>#DIV/0!</v>
      </c>
      <c r="AB5">
        <f t="shared" ref="AB5:AB10" si="9">(G5/E5)*1000</f>
        <v>5.7317073170731705</v>
      </c>
      <c r="AC5" t="e">
        <f t="shared" ref="AC5:AC10" si="10">(G5/(H5^3))*1000</f>
        <v>#DIV/0!</v>
      </c>
    </row>
    <row r="6" spans="1:29" x14ac:dyDescent="0.25">
      <c r="A6" t="s">
        <v>32</v>
      </c>
      <c r="B6" s="15">
        <v>41708</v>
      </c>
      <c r="C6" s="1"/>
      <c r="D6" s="1"/>
      <c r="E6">
        <v>599</v>
      </c>
      <c r="F6">
        <v>1.72</v>
      </c>
      <c r="G6">
        <v>1.96</v>
      </c>
      <c r="J6">
        <v>2.36</v>
      </c>
      <c r="K6">
        <v>11.21</v>
      </c>
      <c r="L6">
        <v>2.64</v>
      </c>
      <c r="M6">
        <v>2.5</v>
      </c>
      <c r="N6">
        <v>7.57</v>
      </c>
      <c r="O6">
        <v>3.28</v>
      </c>
      <c r="Q6" s="3">
        <f t="shared" si="0"/>
        <v>724.53063387215286</v>
      </c>
      <c r="R6" s="3">
        <f t="shared" si="1"/>
        <v>304.57238224674023</v>
      </c>
      <c r="S6" s="3">
        <f t="shared" si="2"/>
        <v>419.95825162541263</v>
      </c>
      <c r="T6" s="6">
        <f t="shared" si="3"/>
        <v>32.471008028545945</v>
      </c>
      <c r="U6" s="6">
        <f t="shared" si="4"/>
        <v>57.962801293991447</v>
      </c>
      <c r="V6" s="3">
        <f t="shared" si="5"/>
        <v>2401.4393676000004</v>
      </c>
      <c r="W6" s="4"/>
      <c r="Y6" t="e">
        <f t="shared" si="6"/>
        <v>#DIV/0!</v>
      </c>
      <c r="Z6">
        <f t="shared" si="7"/>
        <v>2.8714524207011682</v>
      </c>
      <c r="AA6" t="e">
        <f t="shared" si="8"/>
        <v>#DIV/0!</v>
      </c>
      <c r="AB6">
        <f t="shared" si="9"/>
        <v>3.2721202003338896</v>
      </c>
      <c r="AC6" t="e">
        <f t="shared" si="10"/>
        <v>#DIV/0!</v>
      </c>
    </row>
    <row r="7" spans="1:29" x14ac:dyDescent="0.25">
      <c r="A7" t="s">
        <v>33</v>
      </c>
      <c r="B7" s="15">
        <v>41722</v>
      </c>
      <c r="C7" s="1"/>
      <c r="D7" s="1"/>
      <c r="E7">
        <v>534</v>
      </c>
      <c r="F7">
        <v>2.1</v>
      </c>
      <c r="G7">
        <v>2.0299999999999998</v>
      </c>
      <c r="H7">
        <v>49.03</v>
      </c>
      <c r="J7">
        <v>1.46</v>
      </c>
      <c r="K7">
        <v>11.97</v>
      </c>
      <c r="L7">
        <v>1.82</v>
      </c>
      <c r="M7">
        <v>2.99</v>
      </c>
      <c r="N7">
        <v>8.0299999999999994</v>
      </c>
      <c r="O7">
        <v>2.2599999999999998</v>
      </c>
      <c r="Q7" s="3">
        <f t="shared" si="0"/>
        <v>835.45627077244262</v>
      </c>
      <c r="R7" s="3">
        <f t="shared" si="1"/>
        <v>347.50444765100661</v>
      </c>
      <c r="S7" s="3">
        <f t="shared" si="2"/>
        <v>487.95182312143601</v>
      </c>
      <c r="T7" s="6">
        <f t="shared" si="3"/>
        <v>32.915622389306606</v>
      </c>
      <c r="U7" s="6">
        <f t="shared" si="4"/>
        <v>58.405429487085847</v>
      </c>
      <c r="V7" s="3">
        <f t="shared" si="5"/>
        <v>1542.8604454847998</v>
      </c>
      <c r="W7" s="4"/>
      <c r="Y7">
        <f t="shared" si="6"/>
        <v>42.830919844992863</v>
      </c>
      <c r="Z7">
        <f t="shared" si="7"/>
        <v>3.9325842696629216</v>
      </c>
      <c r="AA7">
        <f t="shared" si="8"/>
        <v>1.7816960410712616E-2</v>
      </c>
      <c r="AB7">
        <f t="shared" si="9"/>
        <v>3.8014981273408237</v>
      </c>
      <c r="AC7">
        <f t="shared" si="10"/>
        <v>1.7223061730355527E-2</v>
      </c>
    </row>
    <row r="8" spans="1:29" x14ac:dyDescent="0.25">
      <c r="A8" t="s">
        <v>34</v>
      </c>
      <c r="B8" s="15">
        <v>41722</v>
      </c>
      <c r="D8">
        <v>501</v>
      </c>
      <c r="E8">
        <v>510</v>
      </c>
      <c r="F8">
        <v>2.06</v>
      </c>
      <c r="G8">
        <v>1.81</v>
      </c>
      <c r="H8">
        <v>48.68</v>
      </c>
      <c r="J8">
        <v>0.72</v>
      </c>
      <c r="K8">
        <v>11.42</v>
      </c>
      <c r="L8">
        <v>2.15</v>
      </c>
      <c r="M8">
        <v>1.1100000000000001</v>
      </c>
      <c r="N8">
        <v>8.2899999999999991</v>
      </c>
      <c r="O8">
        <v>4.5</v>
      </c>
      <c r="Q8" s="3">
        <f t="shared" si="0"/>
        <v>754.37677395079606</v>
      </c>
      <c r="R8" s="3">
        <f t="shared" si="1"/>
        <v>373.06450168381662</v>
      </c>
      <c r="S8" s="3">
        <f t="shared" si="2"/>
        <v>381.31227226697945</v>
      </c>
      <c r="T8" s="6">
        <f t="shared" si="3"/>
        <v>27.408056042031525</v>
      </c>
      <c r="U8" s="6">
        <f t="shared" si="4"/>
        <v>50.546661222081887</v>
      </c>
      <c r="V8" s="3">
        <f t="shared" si="5"/>
        <v>1203.5548239624004</v>
      </c>
      <c r="W8" s="4"/>
      <c r="Y8">
        <f t="shared" si="6"/>
        <v>42.317173377156941</v>
      </c>
      <c r="Z8">
        <f t="shared" si="7"/>
        <v>4.0392156862745097</v>
      </c>
      <c r="AA8">
        <f t="shared" si="8"/>
        <v>1.7857288360607019E-2</v>
      </c>
      <c r="AB8">
        <f t="shared" si="9"/>
        <v>3.5490196078431375</v>
      </c>
      <c r="AC8">
        <f t="shared" si="10"/>
        <v>1.5690141714902281E-2</v>
      </c>
    </row>
    <row r="9" spans="1:29" x14ac:dyDescent="0.25">
      <c r="A9" t="s">
        <v>35</v>
      </c>
      <c r="B9" s="15">
        <v>41708</v>
      </c>
      <c r="D9">
        <v>519</v>
      </c>
      <c r="E9">
        <v>531</v>
      </c>
      <c r="F9">
        <v>1.82</v>
      </c>
      <c r="G9">
        <v>1.79</v>
      </c>
      <c r="H9">
        <v>47.93</v>
      </c>
      <c r="J9">
        <v>1.86</v>
      </c>
      <c r="K9">
        <v>10.220000000000001</v>
      </c>
      <c r="L9">
        <v>1.49</v>
      </c>
      <c r="M9">
        <v>2.31</v>
      </c>
      <c r="N9">
        <v>6.71</v>
      </c>
      <c r="O9">
        <v>3.43</v>
      </c>
      <c r="Q9" s="3">
        <f t="shared" si="0"/>
        <v>592.09497115689396</v>
      </c>
      <c r="R9" s="3">
        <f t="shared" si="1"/>
        <v>232.13852656421511</v>
      </c>
      <c r="S9" s="3">
        <f t="shared" si="2"/>
        <v>359.95644459267885</v>
      </c>
      <c r="T9" s="6">
        <f t="shared" si="3"/>
        <v>34.344422700587089</v>
      </c>
      <c r="U9" s="6">
        <f t="shared" si="4"/>
        <v>60.793700694562602</v>
      </c>
      <c r="V9" s="3">
        <f t="shared" si="5"/>
        <v>1205.797582548</v>
      </c>
      <c r="W9" s="4"/>
      <c r="Y9">
        <f t="shared" si="6"/>
        <v>37.972042562069689</v>
      </c>
      <c r="Z9">
        <f t="shared" si="7"/>
        <v>3.4274952919020714</v>
      </c>
      <c r="AA9">
        <f t="shared" si="8"/>
        <v>1.652909596109289E-2</v>
      </c>
      <c r="AB9">
        <f t="shared" si="9"/>
        <v>3.3709981167608283</v>
      </c>
      <c r="AC9">
        <f t="shared" si="10"/>
        <v>1.625663833536059E-2</v>
      </c>
    </row>
    <row r="10" spans="1:29" x14ac:dyDescent="0.25">
      <c r="A10" s="7" t="s">
        <v>36</v>
      </c>
      <c r="B10" s="16">
        <v>41708</v>
      </c>
      <c r="C10" s="7"/>
      <c r="D10" s="7">
        <v>565</v>
      </c>
      <c r="E10">
        <v>656</v>
      </c>
      <c r="F10" s="7">
        <v>2.25</v>
      </c>
      <c r="G10" s="7">
        <v>2.37</v>
      </c>
      <c r="H10" s="7">
        <v>49.25</v>
      </c>
      <c r="I10" s="7"/>
      <c r="J10" s="7">
        <v>1.97</v>
      </c>
      <c r="K10" s="7">
        <v>9.92</v>
      </c>
      <c r="L10" s="7">
        <v>2.6</v>
      </c>
      <c r="M10" s="7">
        <v>2.6</v>
      </c>
      <c r="N10" s="7">
        <v>7.11</v>
      </c>
      <c r="O10" s="7">
        <v>3.66</v>
      </c>
      <c r="Q10" s="3">
        <f t="shared" si="0"/>
        <v>554.65425454545448</v>
      </c>
      <c r="R10" s="3">
        <f t="shared" si="1"/>
        <v>264.56130567823345</v>
      </c>
      <c r="S10" s="3">
        <f t="shared" si="2"/>
        <v>290.09294886722103</v>
      </c>
      <c r="T10" s="6">
        <f t="shared" si="3"/>
        <v>28.326612903225801</v>
      </c>
      <c r="U10" s="6">
        <f t="shared" si="4"/>
        <v>52.301581839475034</v>
      </c>
      <c r="V10" s="3">
        <f t="shared" si="5"/>
        <v>1740.5082161064004</v>
      </c>
      <c r="W10" s="4"/>
      <c r="Y10">
        <f t="shared" si="6"/>
        <v>45.685279187817258</v>
      </c>
      <c r="Z10">
        <f t="shared" si="7"/>
        <v>3.4298780487804876</v>
      </c>
      <c r="AA10">
        <f t="shared" si="8"/>
        <v>1.8834921461647457E-2</v>
      </c>
      <c r="AB10">
        <f t="shared" si="9"/>
        <v>3.6128048780487805</v>
      </c>
      <c r="AC10">
        <f t="shared" si="10"/>
        <v>1.9839450606268655E-2</v>
      </c>
    </row>
    <row r="11" spans="1:29" s="9" customFormat="1" x14ac:dyDescent="0.25">
      <c r="A11" s="19" t="s">
        <v>37</v>
      </c>
      <c r="B11" s="18">
        <v>41736</v>
      </c>
      <c r="C11" s="8"/>
      <c r="D11" s="7">
        <v>545</v>
      </c>
      <c r="E11" s="7">
        <v>752</v>
      </c>
      <c r="F11" s="9">
        <v>2.06</v>
      </c>
      <c r="G11" s="9">
        <v>1.93</v>
      </c>
      <c r="J11" s="7">
        <v>1.1499999999999999</v>
      </c>
      <c r="K11" s="7">
        <v>10.220000000000001</v>
      </c>
      <c r="L11" s="7">
        <v>2.71</v>
      </c>
      <c r="M11" s="7">
        <v>1.1499999999999999</v>
      </c>
      <c r="N11" s="7">
        <v>8.33</v>
      </c>
      <c r="O11" s="7">
        <v>3.86</v>
      </c>
      <c r="Q11" s="10">
        <f t="shared" si="0"/>
        <v>592.09497115689396</v>
      </c>
      <c r="R11" s="10">
        <f t="shared" si="1"/>
        <v>377.07984706430568</v>
      </c>
      <c r="S11" s="10">
        <f t="shared" si="2"/>
        <v>215.01512409258828</v>
      </c>
      <c r="T11" s="20">
        <f t="shared" si="3"/>
        <v>18.493150684931514</v>
      </c>
      <c r="U11" s="20">
        <f t="shared" si="4"/>
        <v>36.314296619082974</v>
      </c>
      <c r="V11" s="10">
        <f t="shared" si="5"/>
        <v>1452.1684297535999</v>
      </c>
    </row>
    <row r="12" spans="1:29" s="9" customFormat="1" x14ac:dyDescent="0.25">
      <c r="A12" s="12" t="s">
        <v>38</v>
      </c>
      <c r="B12" s="17">
        <v>41736</v>
      </c>
      <c r="C12" s="11"/>
      <c r="D12" s="12">
        <v>713</v>
      </c>
      <c r="E12" s="12"/>
      <c r="F12" s="12"/>
      <c r="G12" s="12"/>
      <c r="H12" s="12"/>
      <c r="I12" s="12"/>
      <c r="J12" s="12">
        <v>1.65</v>
      </c>
      <c r="K12" s="12">
        <v>10.66</v>
      </c>
      <c r="L12" s="12">
        <v>1.79</v>
      </c>
      <c r="M12" s="12">
        <v>1.57</v>
      </c>
      <c r="N12" s="12">
        <v>8.73</v>
      </c>
      <c r="O12" s="12">
        <v>3.15</v>
      </c>
      <c r="P12" s="12"/>
      <c r="Q12" s="14">
        <f t="shared" si="0"/>
        <v>649.2717053598775</v>
      </c>
      <c r="R12" s="14">
        <f t="shared" si="1"/>
        <v>418.45196037735855</v>
      </c>
      <c r="S12" s="14">
        <f t="shared" si="2"/>
        <v>230.81974498251896</v>
      </c>
      <c r="T12" s="21">
        <f t="shared" si="3"/>
        <v>18.105065666041277</v>
      </c>
      <c r="U12" s="21">
        <f t="shared" si="4"/>
        <v>35.550562742385402</v>
      </c>
      <c r="V12" s="14">
        <f t="shared" si="5"/>
        <v>1340.9875005696001</v>
      </c>
      <c r="W12" s="12"/>
      <c r="X12" s="12"/>
      <c r="Y12" s="12"/>
      <c r="Z12" s="12"/>
    </row>
    <row r="13" spans="1:29" s="9" customFormat="1" x14ac:dyDescent="0.25">
      <c r="A13" s="13" t="s">
        <v>39</v>
      </c>
      <c r="B13" s="17">
        <v>41736</v>
      </c>
      <c r="C13" s="11"/>
      <c r="D13" s="13">
        <v>493</v>
      </c>
      <c r="E13" s="13">
        <v>514</v>
      </c>
      <c r="F13" s="13">
        <v>1.64</v>
      </c>
      <c r="G13" s="13">
        <v>1.65</v>
      </c>
      <c r="H13" s="13">
        <v>47.75</v>
      </c>
      <c r="I13" s="13"/>
      <c r="J13" s="13">
        <v>0.94</v>
      </c>
      <c r="K13" s="13">
        <v>10.72</v>
      </c>
      <c r="L13" s="13">
        <v>2.2799999999999998</v>
      </c>
      <c r="M13" s="13">
        <v>1.34</v>
      </c>
      <c r="N13" s="13">
        <v>7.71</v>
      </c>
      <c r="O13" s="13">
        <v>3.75</v>
      </c>
      <c r="P13" s="12"/>
      <c r="Q13" s="14">
        <f t="shared" si="0"/>
        <v>657.27719024390251</v>
      </c>
      <c r="R13" s="14">
        <f t="shared" si="1"/>
        <v>317.3291866468843</v>
      </c>
      <c r="S13" s="14">
        <f t="shared" si="2"/>
        <v>339.94800359701821</v>
      </c>
      <c r="T13" s="21">
        <f t="shared" si="3"/>
        <v>28.078358208955223</v>
      </c>
      <c r="U13" s="21">
        <f t="shared" si="4"/>
        <v>51.720645207674146</v>
      </c>
      <c r="V13" s="14">
        <f t="shared" si="5"/>
        <v>1244.1790880063995</v>
      </c>
      <c r="W13" s="13"/>
      <c r="X13" s="12"/>
      <c r="Y13" s="12"/>
      <c r="Z13" s="12"/>
    </row>
    <row r="14" spans="1:29" s="9" customFormat="1" x14ac:dyDescent="0.25">
      <c r="A14" s="12" t="s">
        <v>40</v>
      </c>
      <c r="B14" s="17">
        <v>41736</v>
      </c>
      <c r="C14" s="11"/>
      <c r="D14" s="12">
        <v>566</v>
      </c>
      <c r="E14" s="12"/>
      <c r="F14" s="12"/>
      <c r="G14" s="12"/>
      <c r="H14" s="12"/>
      <c r="I14" s="12"/>
      <c r="J14" s="12">
        <v>1.54</v>
      </c>
      <c r="K14" s="12">
        <v>10.82</v>
      </c>
      <c r="L14" s="12">
        <v>2.16</v>
      </c>
      <c r="M14" s="12">
        <v>3.42</v>
      </c>
      <c r="N14" s="12">
        <v>6.35</v>
      </c>
      <c r="O14" s="12">
        <v>3.49</v>
      </c>
      <c r="P14" s="12"/>
      <c r="Q14" s="14">
        <f t="shared" si="0"/>
        <v>670.73098154311651</v>
      </c>
      <c r="R14" s="14">
        <f t="shared" si="1"/>
        <v>204.8383</v>
      </c>
      <c r="S14" s="14">
        <f t="shared" si="2"/>
        <v>465.89268154311651</v>
      </c>
      <c r="T14" s="21">
        <f t="shared" si="3"/>
        <v>41.312384473197781</v>
      </c>
      <c r="U14" s="21">
        <f t="shared" si="4"/>
        <v>69.46043859063451</v>
      </c>
      <c r="V14" s="14">
        <f t="shared" si="5"/>
        <v>1511.7154752959998</v>
      </c>
      <c r="W14" s="12"/>
      <c r="X14" s="12"/>
      <c r="Y14" s="12"/>
      <c r="Z14" s="12"/>
    </row>
    <row r="15" spans="1:29" s="9" customFormat="1" x14ac:dyDescent="0.25">
      <c r="A15" s="12" t="s">
        <v>41</v>
      </c>
      <c r="B15" s="17">
        <v>41736</v>
      </c>
      <c r="C15" s="11"/>
      <c r="D15" s="12">
        <v>780</v>
      </c>
      <c r="E15" s="12">
        <v>846</v>
      </c>
      <c r="F15" s="12">
        <v>2.08</v>
      </c>
      <c r="G15" s="12">
        <v>2.06</v>
      </c>
      <c r="H15" s="12">
        <v>47.95</v>
      </c>
      <c r="I15" s="12"/>
      <c r="J15" s="12">
        <v>1.74</v>
      </c>
      <c r="K15" s="12">
        <v>9.64</v>
      </c>
      <c r="L15" s="12">
        <v>2.5099999999999998</v>
      </c>
      <c r="M15" s="12">
        <v>2.06</v>
      </c>
      <c r="N15" s="12">
        <v>5.78</v>
      </c>
      <c r="O15" s="12">
        <v>3.79</v>
      </c>
      <c r="P15" s="12"/>
      <c r="Q15" s="14">
        <f t="shared" si="0"/>
        <v>520.8379906976744</v>
      </c>
      <c r="R15" s="14">
        <f t="shared" si="1"/>
        <v>165.24497114914428</v>
      </c>
      <c r="S15" s="14">
        <f t="shared" si="2"/>
        <v>355.59301954853015</v>
      </c>
      <c r="T15" s="21">
        <f t="shared" si="3"/>
        <v>40.04149377593361</v>
      </c>
      <c r="U15" s="21">
        <f t="shared" si="4"/>
        <v>68.273249244396553</v>
      </c>
      <c r="V15" s="14">
        <f t="shared" si="5"/>
        <v>1502.8294062600003</v>
      </c>
      <c r="W15" s="13"/>
      <c r="X15" s="12"/>
      <c r="Y15" s="12"/>
      <c r="Z15" s="12"/>
    </row>
    <row r="16" spans="1:29" x14ac:dyDescent="0.25">
      <c r="T16" s="5"/>
      <c r="U16" s="5"/>
    </row>
    <row r="17" spans="1:29" x14ac:dyDescent="0.25">
      <c r="A17" t="s">
        <v>45</v>
      </c>
      <c r="B17" s="1">
        <v>41919</v>
      </c>
      <c r="D17">
        <v>460</v>
      </c>
      <c r="E17" s="2">
        <v>498</v>
      </c>
      <c r="F17" s="2">
        <v>1.55</v>
      </c>
      <c r="G17" s="2">
        <v>1.66</v>
      </c>
      <c r="H17" s="2">
        <v>43.01</v>
      </c>
      <c r="J17" s="2">
        <v>2.1800000000000002</v>
      </c>
      <c r="K17" s="2">
        <v>8.2899999999999991</v>
      </c>
      <c r="L17" s="2">
        <v>1.81</v>
      </c>
      <c r="M17" s="2">
        <v>2.2200000000000002</v>
      </c>
      <c r="N17" s="2">
        <v>5.94</v>
      </c>
      <c r="O17" s="2">
        <v>2.73</v>
      </c>
      <c r="P17">
        <v>356</v>
      </c>
      <c r="Q17">
        <v>374.505</v>
      </c>
      <c r="R17">
        <v>176.83</v>
      </c>
      <c r="T17" s="5">
        <v>28.454999999999998</v>
      </c>
      <c r="U17" s="5">
        <v>53</v>
      </c>
      <c r="V17">
        <v>1077.355</v>
      </c>
      <c r="W17" t="s">
        <v>47</v>
      </c>
      <c r="Y17" s="4">
        <f t="shared" ref="Y17:Y23" si="11">(F17/H17)*1000</f>
        <v>36.03813066728668</v>
      </c>
      <c r="Z17" s="4">
        <f t="shared" ref="Z17:Z23" si="12">(F17/E17)*1000</f>
        <v>3.1124497991967872</v>
      </c>
      <c r="AA17" s="4">
        <f t="shared" ref="AA17:AA23" si="13">(F17/(H17^3))*1000</f>
        <v>1.9481543856903923E-2</v>
      </c>
      <c r="AB17" s="4">
        <f t="shared" ref="AB17:AB23" si="14">(G17/E17)*1000</f>
        <v>3.333333333333333</v>
      </c>
      <c r="AC17" s="4">
        <f t="shared" ref="AC17:AC23" si="15">(G17/(H17^3))*1000</f>
        <v>2.086410503384549E-2</v>
      </c>
    </row>
    <row r="18" spans="1:29" x14ac:dyDescent="0.25">
      <c r="A18" t="s">
        <v>44</v>
      </c>
      <c r="B18" s="1">
        <v>41919</v>
      </c>
      <c r="D18">
        <v>472</v>
      </c>
      <c r="E18" s="2">
        <v>487</v>
      </c>
      <c r="F18" s="2">
        <v>2.06</v>
      </c>
      <c r="G18" s="2">
        <v>2.0699999999999998</v>
      </c>
      <c r="H18" s="2">
        <v>46.08</v>
      </c>
      <c r="J18">
        <v>1.96</v>
      </c>
      <c r="K18">
        <v>8.66</v>
      </c>
      <c r="L18">
        <v>1.96</v>
      </c>
      <c r="M18">
        <v>3.28</v>
      </c>
      <c r="N18">
        <v>5.55</v>
      </c>
      <c r="O18">
        <v>2.58</v>
      </c>
      <c r="P18">
        <v>287</v>
      </c>
      <c r="Q18">
        <v>410.86</v>
      </c>
      <c r="R18">
        <v>150.995</v>
      </c>
      <c r="T18" s="5">
        <v>35.885000000000005</v>
      </c>
      <c r="U18" s="5">
        <v>63.244999999999997</v>
      </c>
      <c r="V18">
        <v>1125.8400000000001</v>
      </c>
      <c r="Y18" s="4">
        <f t="shared" si="11"/>
        <v>44.704861111111114</v>
      </c>
      <c r="Z18" s="4">
        <f t="shared" si="12"/>
        <v>4.2299794661190964</v>
      </c>
      <c r="AA18" s="4">
        <f t="shared" si="13"/>
        <v>2.1053766844530985E-2</v>
      </c>
      <c r="AB18" s="4">
        <f t="shared" si="14"/>
        <v>4.2505133470225873</v>
      </c>
      <c r="AC18" s="4">
        <f t="shared" si="15"/>
        <v>2.1155969596203462E-2</v>
      </c>
    </row>
    <row r="19" spans="1:29" x14ac:dyDescent="0.25">
      <c r="A19" t="s">
        <v>27</v>
      </c>
      <c r="B19" s="1">
        <v>41920</v>
      </c>
      <c r="C19" s="1">
        <v>41921</v>
      </c>
      <c r="D19">
        <v>615</v>
      </c>
      <c r="E19" s="2">
        <v>628</v>
      </c>
      <c r="F19" s="2">
        <v>2.6</v>
      </c>
      <c r="G19" s="2">
        <v>1.21</v>
      </c>
      <c r="H19" s="2">
        <v>47</v>
      </c>
      <c r="I19" s="2"/>
      <c r="J19">
        <v>1.82</v>
      </c>
      <c r="K19">
        <v>9.0500000000000007</v>
      </c>
      <c r="L19">
        <v>2.08</v>
      </c>
      <c r="M19">
        <v>2.99</v>
      </c>
      <c r="N19">
        <v>6.35</v>
      </c>
      <c r="O19">
        <v>2.81</v>
      </c>
      <c r="P19">
        <v>346</v>
      </c>
      <c r="Q19">
        <v>453.67500000000001</v>
      </c>
      <c r="R19">
        <v>204.9</v>
      </c>
      <c r="T19" s="5">
        <v>29.8</v>
      </c>
      <c r="U19" s="5">
        <v>54.71</v>
      </c>
      <c r="V19">
        <v>1206.6999999999998</v>
      </c>
      <c r="W19" t="s">
        <v>48</v>
      </c>
      <c r="Y19" s="4">
        <f t="shared" si="11"/>
        <v>55.319148936170215</v>
      </c>
      <c r="Z19" s="4">
        <f t="shared" si="12"/>
        <v>4.1401273885350314</v>
      </c>
      <c r="AA19" s="4">
        <f t="shared" si="13"/>
        <v>2.5042620613929478E-2</v>
      </c>
      <c r="AB19" s="4">
        <f t="shared" si="14"/>
        <v>1.9267515923566878</v>
      </c>
      <c r="AC19" s="4">
        <f t="shared" si="15"/>
        <v>1.1654450362636409E-2</v>
      </c>
    </row>
    <row r="20" spans="1:29" x14ac:dyDescent="0.25">
      <c r="A20" t="s">
        <v>29</v>
      </c>
      <c r="B20" s="1">
        <v>41920</v>
      </c>
      <c r="C20" s="1">
        <v>41922</v>
      </c>
      <c r="D20">
        <v>632</v>
      </c>
      <c r="E20" s="2">
        <v>635</v>
      </c>
      <c r="F20" s="2">
        <v>2.84</v>
      </c>
      <c r="G20" s="2">
        <v>1.78</v>
      </c>
      <c r="H20" s="2">
        <v>47</v>
      </c>
      <c r="I20" s="2"/>
      <c r="J20">
        <v>2.63</v>
      </c>
      <c r="K20">
        <v>8.84</v>
      </c>
      <c r="L20">
        <v>1.9</v>
      </c>
      <c r="M20">
        <v>3.77</v>
      </c>
      <c r="N20">
        <v>5.48</v>
      </c>
      <c r="O20">
        <v>3.05</v>
      </c>
      <c r="P20">
        <v>368</v>
      </c>
      <c r="Q20">
        <v>429.82</v>
      </c>
      <c r="R20">
        <v>148.98500000000001</v>
      </c>
      <c r="T20" s="5">
        <v>37.984999999999999</v>
      </c>
      <c r="U20" s="5">
        <v>65.489999999999995</v>
      </c>
      <c r="V20">
        <v>1437.16</v>
      </c>
      <c r="W20" t="s">
        <v>30</v>
      </c>
      <c r="Y20" s="4">
        <f t="shared" si="11"/>
        <v>60.425531914893618</v>
      </c>
      <c r="Z20" s="4">
        <f t="shared" si="12"/>
        <v>4.4724409448818889</v>
      </c>
      <c r="AA20" s="4">
        <f t="shared" si="13"/>
        <v>2.7354247132138351E-2</v>
      </c>
      <c r="AB20" s="4">
        <f t="shared" si="14"/>
        <v>2.8031496062992125</v>
      </c>
      <c r="AC20" s="4">
        <f t="shared" si="15"/>
        <v>1.7144563343382487E-2</v>
      </c>
    </row>
    <row r="21" spans="1:29" x14ac:dyDescent="0.25">
      <c r="A21" t="s">
        <v>28</v>
      </c>
      <c r="B21" s="1">
        <v>41920</v>
      </c>
      <c r="C21" s="1">
        <v>41927</v>
      </c>
      <c r="D21">
        <v>532</v>
      </c>
      <c r="E21" s="2">
        <v>543</v>
      </c>
      <c r="F21" s="2">
        <v>2.13</v>
      </c>
      <c r="G21" s="2">
        <v>1.1000000000000001</v>
      </c>
      <c r="H21" s="2">
        <v>46</v>
      </c>
      <c r="I21" s="2"/>
      <c r="J21">
        <v>2.54</v>
      </c>
      <c r="K21">
        <v>8.1999999999999993</v>
      </c>
      <c r="L21">
        <v>2.1800000000000002</v>
      </c>
      <c r="M21">
        <v>2.37</v>
      </c>
      <c r="N21">
        <v>6.34</v>
      </c>
      <c r="O21">
        <v>2.99</v>
      </c>
      <c r="P21">
        <v>432</v>
      </c>
      <c r="Q21">
        <v>363.91</v>
      </c>
      <c r="R21">
        <v>204.38499999999999</v>
      </c>
      <c r="T21" s="5">
        <v>22.62</v>
      </c>
      <c r="U21" s="5">
        <v>43.835000000000001</v>
      </c>
      <c r="V21">
        <v>1351.46</v>
      </c>
      <c r="W21" t="s">
        <v>46</v>
      </c>
      <c r="Y21" s="4">
        <f t="shared" si="11"/>
        <v>46.304347826086953</v>
      </c>
      <c r="Z21" s="4">
        <f t="shared" si="12"/>
        <v>3.922651933701657</v>
      </c>
      <c r="AA21" s="4">
        <f t="shared" si="13"/>
        <v>2.1882962110627104E-2</v>
      </c>
      <c r="AB21" s="4">
        <f t="shared" si="14"/>
        <v>2.0257826887661143</v>
      </c>
      <c r="AC21" s="4">
        <f t="shared" si="15"/>
        <v>1.1301060244924797E-2</v>
      </c>
    </row>
    <row r="22" spans="1:29" x14ac:dyDescent="0.25">
      <c r="A22" t="s">
        <v>42</v>
      </c>
      <c r="B22" s="1">
        <v>41926</v>
      </c>
      <c r="C22" s="1">
        <v>41927</v>
      </c>
      <c r="D22">
        <v>578</v>
      </c>
      <c r="E22" s="2">
        <v>584</v>
      </c>
      <c r="F22" s="2">
        <v>1.78</v>
      </c>
      <c r="G22" s="2">
        <v>1.68</v>
      </c>
      <c r="H22" s="2">
        <v>44.23</v>
      </c>
      <c r="I22" s="2"/>
      <c r="J22">
        <v>1.93</v>
      </c>
      <c r="K22">
        <v>9.43</v>
      </c>
      <c r="L22">
        <v>3.25</v>
      </c>
      <c r="M22">
        <v>2.68</v>
      </c>
      <c r="N22">
        <v>5.93</v>
      </c>
      <c r="O22">
        <v>4.96</v>
      </c>
      <c r="P22">
        <v>386</v>
      </c>
      <c r="Q22">
        <v>496.08</v>
      </c>
      <c r="R22">
        <v>176.75</v>
      </c>
      <c r="T22" s="5">
        <v>37.21</v>
      </c>
      <c r="U22" s="5">
        <v>64.62</v>
      </c>
      <c r="V22">
        <v>1917.37</v>
      </c>
      <c r="W22" t="s">
        <v>47</v>
      </c>
      <c r="Y22" s="4">
        <f t="shared" si="11"/>
        <v>40.244178159620169</v>
      </c>
      <c r="Z22" s="4">
        <f t="shared" si="12"/>
        <v>3.0479452054794525</v>
      </c>
      <c r="AA22" s="4">
        <f t="shared" si="13"/>
        <v>2.057165272113403E-2</v>
      </c>
      <c r="AB22" s="4">
        <f t="shared" si="14"/>
        <v>2.8767123287671232</v>
      </c>
      <c r="AC22" s="4">
        <f t="shared" si="15"/>
        <v>1.9415941894104026E-2</v>
      </c>
    </row>
    <row r="23" spans="1:29" x14ac:dyDescent="0.25">
      <c r="A23" t="s">
        <v>43</v>
      </c>
      <c r="B23" s="1">
        <v>41926</v>
      </c>
      <c r="C23" s="1">
        <v>41932</v>
      </c>
      <c r="D23">
        <v>466</v>
      </c>
      <c r="E23" s="2">
        <v>477</v>
      </c>
      <c r="F23" s="2">
        <v>2.0099999999999998</v>
      </c>
      <c r="G23" s="2">
        <v>4.09</v>
      </c>
      <c r="H23" s="2">
        <v>42.2</v>
      </c>
      <c r="J23">
        <v>1.57</v>
      </c>
      <c r="K23">
        <v>9.09</v>
      </c>
      <c r="L23">
        <v>3.58</v>
      </c>
      <c r="M23">
        <v>1.75</v>
      </c>
      <c r="N23">
        <v>6.57</v>
      </c>
      <c r="O23">
        <v>4.78</v>
      </c>
      <c r="P23">
        <v>288</v>
      </c>
      <c r="Q23">
        <v>457.84500000000003</v>
      </c>
      <c r="R23">
        <v>221.44499999999999</v>
      </c>
      <c r="T23" s="5">
        <v>27.695</v>
      </c>
      <c r="U23" s="5">
        <v>51.6</v>
      </c>
      <c r="V23">
        <v>1796.645</v>
      </c>
      <c r="W23" t="s">
        <v>47</v>
      </c>
      <c r="Y23" s="4">
        <f t="shared" si="11"/>
        <v>47.630331753554493</v>
      </c>
      <c r="Z23" s="4">
        <f t="shared" si="12"/>
        <v>4.2138364779874209</v>
      </c>
      <c r="AA23" s="4">
        <f t="shared" si="13"/>
        <v>2.6745991640773171E-2</v>
      </c>
      <c r="AB23" s="4">
        <f t="shared" si="14"/>
        <v>8.5744234800838584</v>
      </c>
      <c r="AC23" s="4">
        <f t="shared" si="15"/>
        <v>5.4423435726747404E-2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29BDA-88DA-47DE-9DD1-D7BB999362C7}">
  <dimension ref="A3:BQ23"/>
  <sheetViews>
    <sheetView workbookViewId="0">
      <selection activeCell="E15" sqref="E15"/>
    </sheetView>
  </sheetViews>
  <sheetFormatPr defaultRowHeight="15" x14ac:dyDescent="0.25"/>
  <cols>
    <col min="1" max="1" width="16.85546875" customWidth="1"/>
    <col min="2" max="2" width="11.42578125" customWidth="1"/>
  </cols>
  <sheetData>
    <row r="3" spans="1:69" s="5" customFormat="1" x14ac:dyDescent="0.25">
      <c r="A3" s="5" t="s">
        <v>0</v>
      </c>
      <c r="B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68</v>
      </c>
      <c r="R3" s="5" t="s">
        <v>69</v>
      </c>
      <c r="S3" s="5" t="s">
        <v>70</v>
      </c>
      <c r="T3" s="5" t="s">
        <v>71</v>
      </c>
      <c r="U3" s="5" t="s">
        <v>14</v>
      </c>
      <c r="V3" s="5" t="s">
        <v>72</v>
      </c>
      <c r="W3" s="5" t="s">
        <v>73</v>
      </c>
      <c r="X3" s="5" t="s">
        <v>74</v>
      </c>
      <c r="Y3" s="6" t="s">
        <v>75</v>
      </c>
      <c r="Z3" s="5" t="s">
        <v>76</v>
      </c>
      <c r="AA3" s="5" t="s">
        <v>77</v>
      </c>
      <c r="AB3" s="5" t="s">
        <v>78</v>
      </c>
      <c r="AD3" s="5" t="s">
        <v>15</v>
      </c>
      <c r="AE3" s="5" t="s">
        <v>16</v>
      </c>
      <c r="AF3" s="5" t="s">
        <v>17</v>
      </c>
      <c r="AG3" s="5" t="s">
        <v>18</v>
      </c>
      <c r="AH3" s="5" t="s">
        <v>19</v>
      </c>
      <c r="AI3" s="5" t="s">
        <v>20</v>
      </c>
      <c r="AJ3" s="5" t="s">
        <v>79</v>
      </c>
      <c r="AK3" s="5" t="s">
        <v>80</v>
      </c>
      <c r="AL3" s="5" t="s">
        <v>81</v>
      </c>
      <c r="AN3" s="5" t="s">
        <v>21</v>
      </c>
      <c r="AP3" s="5" t="s">
        <v>82</v>
      </c>
      <c r="AQ3" s="5" t="s">
        <v>83</v>
      </c>
      <c r="AR3" s="5" t="s">
        <v>84</v>
      </c>
      <c r="AT3" s="5" t="s">
        <v>22</v>
      </c>
      <c r="AU3" s="5" t="s">
        <v>23</v>
      </c>
      <c r="AV3" s="5" t="s">
        <v>24</v>
      </c>
      <c r="AW3" s="5" t="s">
        <v>25</v>
      </c>
      <c r="AX3" s="5" t="s">
        <v>26</v>
      </c>
      <c r="AZ3" s="25" t="s">
        <v>8</v>
      </c>
      <c r="BA3" s="25" t="s">
        <v>9</v>
      </c>
      <c r="BB3" s="25" t="s">
        <v>10</v>
      </c>
      <c r="BC3" s="25" t="s">
        <v>11</v>
      </c>
      <c r="BD3" s="25" t="s">
        <v>12</v>
      </c>
      <c r="BE3" s="25" t="s">
        <v>13</v>
      </c>
      <c r="BF3" s="25" t="s">
        <v>69</v>
      </c>
      <c r="BG3" s="25" t="s">
        <v>70</v>
      </c>
      <c r="BH3" s="25" t="s">
        <v>71</v>
      </c>
      <c r="BI3" s="25" t="s">
        <v>72</v>
      </c>
      <c r="BJ3" s="25" t="s">
        <v>85</v>
      </c>
      <c r="BM3" s="26" t="s">
        <v>15</v>
      </c>
      <c r="BN3" s="26" t="s">
        <v>16</v>
      </c>
      <c r="BO3" s="26" t="s">
        <v>17</v>
      </c>
      <c r="BP3" s="26" t="s">
        <v>20</v>
      </c>
      <c r="BQ3" s="26" t="s">
        <v>86</v>
      </c>
    </row>
    <row r="4" spans="1:69" s="5" customFormat="1" x14ac:dyDescent="0.25">
      <c r="Y4" s="6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M4" s="26"/>
      <c r="BN4" s="26"/>
      <c r="BO4" s="26"/>
      <c r="BP4" s="26"/>
      <c r="BQ4" s="26"/>
    </row>
    <row r="6" spans="1:69" x14ac:dyDescent="0.25">
      <c r="A6" t="s">
        <v>49</v>
      </c>
      <c r="B6" s="1">
        <v>41136</v>
      </c>
      <c r="C6" s="1"/>
      <c r="D6" s="1"/>
      <c r="E6" s="1"/>
      <c r="F6">
        <v>560</v>
      </c>
      <c r="G6">
        <v>1.49</v>
      </c>
      <c r="H6">
        <v>1.75</v>
      </c>
      <c r="I6">
        <v>50.7</v>
      </c>
      <c r="K6">
        <v>1.9</v>
      </c>
      <c r="L6">
        <v>7.74</v>
      </c>
      <c r="M6">
        <v>2.09</v>
      </c>
      <c r="N6">
        <v>4.1900000000000004</v>
      </c>
      <c r="O6">
        <v>2.41</v>
      </c>
      <c r="P6">
        <v>3.94</v>
      </c>
      <c r="R6">
        <v>4.76</v>
      </c>
      <c r="S6">
        <v>1077.81</v>
      </c>
      <c r="T6">
        <v>4.08</v>
      </c>
      <c r="U6">
        <v>415</v>
      </c>
      <c r="V6">
        <v>63.48</v>
      </c>
      <c r="W6">
        <v>30</v>
      </c>
      <c r="X6">
        <v>70</v>
      </c>
      <c r="Y6" s="22">
        <f t="shared" ref="Y6:Y23" si="0">IF(W6&gt;0, (W6/X6), " ")</f>
        <v>0.42857142857142855</v>
      </c>
      <c r="Z6">
        <f t="shared" ref="Z6:Z23" si="1">IF(V6&gt;0,V6*300/U6," ")</f>
        <v>45.889156626506022</v>
      </c>
      <c r="AD6">
        <f t="shared" ref="AD6:AD23" si="2">IF(L6&gt;0,(7/(2.4+L6)*L6^3)," ")</f>
        <v>320.09800473372781</v>
      </c>
      <c r="AE6">
        <f t="shared" ref="AE6:AE23" si="3">IF(O6&gt;0,(7/(2.4+O6)*O6^3)," ")</f>
        <v>20.370612681912682</v>
      </c>
      <c r="AF6">
        <f t="shared" ref="AF6:AF23" si="4">IF(L6&gt;0,AD6-AE6," ")</f>
        <v>299.72739205181512</v>
      </c>
      <c r="AG6">
        <f t="shared" ref="AG6:AG23" si="5">IF(L6&gt;0,(1-(O6/L6))*100," ")</f>
        <v>68.863049095607238</v>
      </c>
      <c r="AH6">
        <f t="shared" ref="AH6:AH23" si="6">IF(L6&gt;0,(1-(AE6/AD6))*100," ")</f>
        <v>93.636132565444171</v>
      </c>
      <c r="AI6">
        <f t="shared" ref="AI6:AI23" si="7">IF(L6&gt;0,0.8*1.053*((L6+M6+K6)^3-L6^3)," ")</f>
        <v>968.99578186320036</v>
      </c>
      <c r="AJ6">
        <f t="shared" ref="AJ6:AJ23" si="8">IF(R6&gt;0,7.85*T6^2*R6," ")</f>
        <v>622.00938239999994</v>
      </c>
      <c r="AK6">
        <f t="shared" ref="AK6:AK23" si="9">IF(R6&gt;0,AJ6*U6/1000, " ")</f>
        <v>258.13389369599997</v>
      </c>
      <c r="AL6">
        <f t="shared" ref="AL6:AL23" si="10">IF(R6&gt;0,AK6/(F6/1000)," ")</f>
        <v>460.95338159999989</v>
      </c>
      <c r="AN6" s="23" t="s">
        <v>50</v>
      </c>
      <c r="AT6">
        <f t="shared" ref="AT6:AT23" si="11">(G6/I6)*1000</f>
        <v>29.388560157790923</v>
      </c>
      <c r="AU6">
        <f t="shared" ref="AU6:AU16" si="12">(G6/F6)*1000</f>
        <v>2.6607142857142856</v>
      </c>
      <c r="AV6">
        <f>(G6/(I6^3))*1000</f>
        <v>1.1433057571821295E-2</v>
      </c>
      <c r="AW6">
        <f t="shared" ref="AW6:AW23" si="13">(H6/F6)*1000</f>
        <v>3.125</v>
      </c>
      <c r="AX6">
        <f>(H6/(I6^3))*1000</f>
        <v>1.3428087752139104E-2</v>
      </c>
      <c r="AZ6">
        <f t="shared" ref="AZ6:BE7" si="14">K6/$I6</f>
        <v>3.7475345167652857E-2</v>
      </c>
      <c r="BA6">
        <f t="shared" si="14"/>
        <v>0.15266272189349112</v>
      </c>
      <c r="BB6">
        <f t="shared" si="14"/>
        <v>4.1222879684418144E-2</v>
      </c>
      <c r="BC6">
        <f t="shared" si="14"/>
        <v>8.2642998027613421E-2</v>
      </c>
      <c r="BD6">
        <f t="shared" si="14"/>
        <v>4.7534516765285993E-2</v>
      </c>
      <c r="BE6">
        <f t="shared" si="14"/>
        <v>7.7712031558185402E-2</v>
      </c>
      <c r="BF6">
        <f t="shared" ref="BF6:BH7" si="15">R6/$I6</f>
        <v>9.3885601577909261E-2</v>
      </c>
      <c r="BG6">
        <f t="shared" si="15"/>
        <v>21.258579881656804</v>
      </c>
      <c r="BH6">
        <f t="shared" si="15"/>
        <v>8.0473372781065089E-2</v>
      </c>
      <c r="BI6">
        <f>V6/$I6</f>
        <v>1.2520710059171596</v>
      </c>
      <c r="BJ6">
        <f>Z6/$I6</f>
        <v>0.905111570542525</v>
      </c>
      <c r="BM6">
        <f t="shared" ref="BM6:BO7" si="16">AD6/$F6</f>
        <v>0.57160357988165678</v>
      </c>
      <c r="BN6">
        <f t="shared" si="16"/>
        <v>3.6376094074844073E-2</v>
      </c>
      <c r="BO6">
        <f t="shared" si="16"/>
        <v>0.53522748580681268</v>
      </c>
      <c r="BP6">
        <f>AI6/$F6</f>
        <v>1.7303496104700007</v>
      </c>
      <c r="BQ6">
        <f>AJ6/$F6</f>
        <v>1.1107310399999999</v>
      </c>
    </row>
    <row r="7" spans="1:69" x14ac:dyDescent="0.25">
      <c r="A7" t="s">
        <v>51</v>
      </c>
      <c r="B7" s="1">
        <v>41143</v>
      </c>
      <c r="C7" s="1"/>
      <c r="D7" s="1"/>
      <c r="E7" s="1"/>
      <c r="F7">
        <v>570</v>
      </c>
      <c r="G7">
        <v>1.45</v>
      </c>
      <c r="H7">
        <v>1.59</v>
      </c>
      <c r="I7">
        <v>50.4</v>
      </c>
      <c r="K7">
        <v>1.07</v>
      </c>
      <c r="L7">
        <v>10.06</v>
      </c>
      <c r="M7">
        <v>1.8</v>
      </c>
      <c r="N7">
        <v>3</v>
      </c>
      <c r="O7">
        <v>5.8</v>
      </c>
      <c r="P7">
        <v>2.67</v>
      </c>
      <c r="R7">
        <v>3.34</v>
      </c>
      <c r="S7">
        <v>826</v>
      </c>
      <c r="T7">
        <v>5.09</v>
      </c>
      <c r="U7">
        <v>268</v>
      </c>
      <c r="V7">
        <v>34.99</v>
      </c>
      <c r="W7">
        <v>29</v>
      </c>
      <c r="X7">
        <v>86</v>
      </c>
      <c r="Y7" s="22">
        <f t="shared" si="0"/>
        <v>0.33720930232558138</v>
      </c>
      <c r="Z7">
        <f t="shared" si="1"/>
        <v>39.167910447761194</v>
      </c>
      <c r="AA7">
        <v>40</v>
      </c>
      <c r="AB7">
        <v>88</v>
      </c>
      <c r="AC7">
        <f>AA7/AB7</f>
        <v>0.45454545454545453</v>
      </c>
      <c r="AD7">
        <f t="shared" si="2"/>
        <v>571.97090786516856</v>
      </c>
      <c r="AE7">
        <f t="shared" si="3"/>
        <v>166.55902439024391</v>
      </c>
      <c r="AF7">
        <f t="shared" si="4"/>
        <v>405.41188347492465</v>
      </c>
      <c r="AG7">
        <f t="shared" si="5"/>
        <v>42.345924453280325</v>
      </c>
      <c r="AH7">
        <f t="shared" si="6"/>
        <v>70.879808378382236</v>
      </c>
      <c r="AI7">
        <f t="shared" si="7"/>
        <v>963.36235653840038</v>
      </c>
      <c r="AJ7">
        <f t="shared" si="8"/>
        <v>679.28447389999985</v>
      </c>
      <c r="AK7">
        <f t="shared" si="9"/>
        <v>182.04823900519995</v>
      </c>
      <c r="AL7">
        <f t="shared" si="10"/>
        <v>319.38287544771924</v>
      </c>
      <c r="AN7" s="23" t="s">
        <v>50</v>
      </c>
      <c r="AT7">
        <f t="shared" si="11"/>
        <v>28.769841269841269</v>
      </c>
      <c r="AU7">
        <f t="shared" si="12"/>
        <v>2.5438596491228069</v>
      </c>
      <c r="AV7">
        <f>(G7/(I7^3))*1000</f>
        <v>1.1325995712805993E-2</v>
      </c>
      <c r="AW7">
        <f t="shared" si="13"/>
        <v>2.7894736842105265</v>
      </c>
      <c r="AX7">
        <f>(H7/(I7^3))*1000</f>
        <v>1.2419540126456229E-2</v>
      </c>
      <c r="AZ7">
        <f t="shared" si="14"/>
        <v>2.1230158730158731E-2</v>
      </c>
      <c r="BA7">
        <f t="shared" si="14"/>
        <v>0.19960317460317462</v>
      </c>
      <c r="BB7">
        <f t="shared" si="14"/>
        <v>3.5714285714285719E-2</v>
      </c>
      <c r="BC7">
        <f t="shared" si="14"/>
        <v>5.9523809523809527E-2</v>
      </c>
      <c r="BD7">
        <f t="shared" si="14"/>
        <v>0.11507936507936507</v>
      </c>
      <c r="BE7">
        <f t="shared" si="14"/>
        <v>5.2976190476190475E-2</v>
      </c>
      <c r="BF7">
        <f t="shared" si="15"/>
        <v>6.626984126984127E-2</v>
      </c>
      <c r="BG7">
        <f t="shared" si="15"/>
        <v>16.388888888888889</v>
      </c>
      <c r="BH7">
        <f t="shared" si="15"/>
        <v>0.10099206349206349</v>
      </c>
      <c r="BI7">
        <f>V7/$I7</f>
        <v>0.69424603174603183</v>
      </c>
      <c r="BJ7">
        <f>Z7/$I7</f>
        <v>0.77714108031272211</v>
      </c>
      <c r="BM7">
        <f t="shared" si="16"/>
        <v>1.0034577330967869</v>
      </c>
      <c r="BN7">
        <f t="shared" si="16"/>
        <v>0.29220881471972615</v>
      </c>
      <c r="BO7">
        <f t="shared" si="16"/>
        <v>0.71124891837706083</v>
      </c>
      <c r="BP7">
        <f>AI7/$F7</f>
        <v>1.6901093974357901</v>
      </c>
      <c r="BQ7">
        <f>AJ7/$F7</f>
        <v>1.1917271471929822</v>
      </c>
    </row>
    <row r="8" spans="1:69" x14ac:dyDescent="0.25">
      <c r="A8" t="s">
        <v>52</v>
      </c>
      <c r="B8" s="1">
        <v>41151</v>
      </c>
      <c r="C8" s="1"/>
      <c r="D8" s="1"/>
      <c r="E8" s="1"/>
      <c r="F8">
        <v>574</v>
      </c>
      <c r="G8">
        <v>1.56</v>
      </c>
      <c r="H8">
        <v>1.77</v>
      </c>
      <c r="Y8" s="22" t="str">
        <f t="shared" si="0"/>
        <v xml:space="preserve"> </v>
      </c>
      <c r="Z8" t="str">
        <f t="shared" si="1"/>
        <v xml:space="preserve"> </v>
      </c>
      <c r="AA8">
        <v>33</v>
      </c>
      <c r="AB8">
        <v>75</v>
      </c>
      <c r="AC8">
        <f t="shared" ref="AC8:AC12" si="17">AA8/AB8</f>
        <v>0.44</v>
      </c>
      <c r="AD8" t="str">
        <f t="shared" si="2"/>
        <v xml:space="preserve"> </v>
      </c>
      <c r="AE8" t="str">
        <f t="shared" si="3"/>
        <v xml:space="preserve"> </v>
      </c>
      <c r="AF8" t="str">
        <f t="shared" si="4"/>
        <v xml:space="preserve"> </v>
      </c>
      <c r="AG8" t="str">
        <f t="shared" si="5"/>
        <v xml:space="preserve"> </v>
      </c>
      <c r="AH8" t="str">
        <f t="shared" si="6"/>
        <v xml:space="preserve"> </v>
      </c>
      <c r="AI8" t="str">
        <f t="shared" si="7"/>
        <v xml:space="preserve"> </v>
      </c>
      <c r="AJ8" t="str">
        <f t="shared" si="8"/>
        <v xml:space="preserve"> </v>
      </c>
      <c r="AK8" t="str">
        <f t="shared" si="9"/>
        <v xml:space="preserve"> </v>
      </c>
      <c r="AL8" t="str">
        <f t="shared" si="10"/>
        <v xml:space="preserve"> </v>
      </c>
      <c r="AN8" s="23" t="s">
        <v>50</v>
      </c>
      <c r="AU8">
        <f t="shared" si="12"/>
        <v>2.7177700348432055</v>
      </c>
      <c r="AW8">
        <f t="shared" si="13"/>
        <v>3.0836236933797907</v>
      </c>
    </row>
    <row r="9" spans="1:69" x14ac:dyDescent="0.25">
      <c r="A9" t="s">
        <v>53</v>
      </c>
      <c r="B9" s="1">
        <v>41158</v>
      </c>
      <c r="C9" s="1"/>
      <c r="D9" s="1"/>
      <c r="E9" s="1"/>
      <c r="F9">
        <v>541</v>
      </c>
      <c r="G9">
        <v>1.47</v>
      </c>
      <c r="H9">
        <v>1.79</v>
      </c>
      <c r="I9">
        <v>48.4</v>
      </c>
      <c r="K9">
        <v>2.2200000000000002</v>
      </c>
      <c r="L9">
        <v>7.3</v>
      </c>
      <c r="M9">
        <v>1.71</v>
      </c>
      <c r="N9">
        <v>3.55</v>
      </c>
      <c r="O9">
        <v>3.49</v>
      </c>
      <c r="P9">
        <v>3.36</v>
      </c>
      <c r="R9">
        <v>3.43</v>
      </c>
      <c r="S9">
        <v>892</v>
      </c>
      <c r="T9">
        <v>4.2699999999999996</v>
      </c>
      <c r="U9">
        <v>301</v>
      </c>
      <c r="V9">
        <v>36.82</v>
      </c>
      <c r="W9">
        <v>30</v>
      </c>
      <c r="X9">
        <v>58</v>
      </c>
      <c r="Y9" s="22">
        <f t="shared" si="0"/>
        <v>0.51724137931034486</v>
      </c>
      <c r="Z9">
        <f t="shared" si="1"/>
        <v>36.697674418604649</v>
      </c>
      <c r="AA9">
        <v>28</v>
      </c>
      <c r="AB9">
        <v>75</v>
      </c>
      <c r="AC9">
        <f t="shared" si="17"/>
        <v>0.37333333333333335</v>
      </c>
      <c r="AD9">
        <f t="shared" si="2"/>
        <v>280.73391752577322</v>
      </c>
      <c r="AE9">
        <f t="shared" si="3"/>
        <v>50.519497962648565</v>
      </c>
      <c r="AF9">
        <f t="shared" si="4"/>
        <v>230.21441956312466</v>
      </c>
      <c r="AG9">
        <f t="shared" si="5"/>
        <v>52.191780821917803</v>
      </c>
      <c r="AH9">
        <f t="shared" si="6"/>
        <v>82.004490797585731</v>
      </c>
      <c r="AI9">
        <f t="shared" si="7"/>
        <v>865.33928236080021</v>
      </c>
      <c r="AJ9">
        <f t="shared" si="8"/>
        <v>490.92994894999993</v>
      </c>
      <c r="AK9">
        <f t="shared" si="9"/>
        <v>147.76991463394998</v>
      </c>
      <c r="AL9">
        <f t="shared" si="10"/>
        <v>273.14217122726427</v>
      </c>
      <c r="AT9">
        <f t="shared" si="11"/>
        <v>30.371900826446279</v>
      </c>
      <c r="AU9">
        <f t="shared" si="12"/>
        <v>2.7171903881700556</v>
      </c>
      <c r="AV9">
        <f t="shared" ref="AV9:AV16" si="18">(G9/(I9^3))*1000</f>
        <v>1.29652605809227E-2</v>
      </c>
      <c r="AW9">
        <f t="shared" si="13"/>
        <v>3.3086876155268019</v>
      </c>
      <c r="AX9">
        <f>(H9/(I9^3))*1000</f>
        <v>1.5787630231191587E-2</v>
      </c>
      <c r="AZ9">
        <f t="shared" ref="AZ9:BE18" si="19">K9/$I9</f>
        <v>4.5867768595041325E-2</v>
      </c>
      <c r="BA9">
        <f t="shared" si="19"/>
        <v>0.15082644628099173</v>
      </c>
      <c r="BB9">
        <f t="shared" si="19"/>
        <v>3.5330578512396696E-2</v>
      </c>
      <c r="BC9">
        <f t="shared" si="19"/>
        <v>7.3347107438016521E-2</v>
      </c>
      <c r="BD9">
        <f t="shared" si="19"/>
        <v>7.2107438016528927E-2</v>
      </c>
      <c r="BE9">
        <f t="shared" si="19"/>
        <v>6.9421487603305784E-2</v>
      </c>
      <c r="BF9">
        <f>R9/$I9</f>
        <v>7.0867768595041333E-2</v>
      </c>
      <c r="BG9">
        <f>S9/$I9</f>
        <v>18.429752066115704</v>
      </c>
      <c r="BH9">
        <f>T9/$I9</f>
        <v>8.8223140495867769E-2</v>
      </c>
      <c r="BI9">
        <f>V9/$I9</f>
        <v>0.76074380165289257</v>
      </c>
      <c r="BJ9">
        <f>Z9/$I9</f>
        <v>0.75821641360753411</v>
      </c>
      <c r="BM9">
        <f t="shared" ref="BM9:BO16" si="20">AD9/$F9</f>
        <v>0.51891666825466398</v>
      </c>
      <c r="BN9">
        <f t="shared" si="20"/>
        <v>9.3381696788629509E-2</v>
      </c>
      <c r="BO9">
        <f t="shared" si="20"/>
        <v>0.42553497146603447</v>
      </c>
      <c r="BP9">
        <f>AI9/$F9</f>
        <v>1.5995180819977823</v>
      </c>
      <c r="BQ9">
        <f>AJ9/$F9</f>
        <v>0.90744907384473183</v>
      </c>
    </row>
    <row r="10" spans="1:69" x14ac:dyDescent="0.25">
      <c r="A10" t="s">
        <v>54</v>
      </c>
      <c r="B10" s="1">
        <v>41164</v>
      </c>
      <c r="C10" s="1"/>
      <c r="D10" s="1"/>
      <c r="E10" s="1"/>
      <c r="F10">
        <v>561</v>
      </c>
      <c r="G10">
        <v>1.58</v>
      </c>
      <c r="H10">
        <v>1.66</v>
      </c>
      <c r="I10">
        <v>51.6</v>
      </c>
      <c r="K10">
        <v>1.67</v>
      </c>
      <c r="L10">
        <v>8.69</v>
      </c>
      <c r="M10">
        <v>2.12</v>
      </c>
      <c r="N10">
        <v>3.28</v>
      </c>
      <c r="O10">
        <v>4.58</v>
      </c>
      <c r="P10">
        <v>3.05</v>
      </c>
      <c r="Y10" s="22" t="str">
        <f t="shared" si="0"/>
        <v xml:space="preserve"> </v>
      </c>
      <c r="Z10" t="str">
        <f t="shared" si="1"/>
        <v xml:space="preserve"> </v>
      </c>
      <c r="AA10">
        <v>31</v>
      </c>
      <c r="AB10">
        <v>73</v>
      </c>
      <c r="AC10">
        <f t="shared" si="17"/>
        <v>0.42465753424657532</v>
      </c>
      <c r="AD10">
        <f t="shared" si="2"/>
        <v>414.21500117222718</v>
      </c>
      <c r="AE10">
        <f t="shared" si="3"/>
        <v>96.34718968481377</v>
      </c>
      <c r="AF10">
        <f t="shared" si="4"/>
        <v>317.86781148741341</v>
      </c>
      <c r="AG10">
        <f t="shared" si="5"/>
        <v>47.29574223245109</v>
      </c>
      <c r="AH10">
        <f t="shared" si="6"/>
        <v>76.739811592493865</v>
      </c>
      <c r="AI10">
        <f t="shared" si="7"/>
        <v>1084.6153419191994</v>
      </c>
      <c r="AJ10" t="str">
        <f t="shared" si="8"/>
        <v xml:space="preserve"> </v>
      </c>
      <c r="AK10" t="str">
        <f t="shared" si="9"/>
        <v xml:space="preserve"> </v>
      </c>
      <c r="AL10" t="str">
        <f t="shared" si="10"/>
        <v xml:space="preserve"> </v>
      </c>
      <c r="AN10" s="23" t="s">
        <v>50</v>
      </c>
      <c r="AT10">
        <f t="shared" si="11"/>
        <v>30.620155038759691</v>
      </c>
      <c r="AU10">
        <f t="shared" si="12"/>
        <v>2.8163992869875227</v>
      </c>
      <c r="AV10">
        <f t="shared" si="18"/>
        <v>1.1500268553106669E-2</v>
      </c>
      <c r="AW10">
        <f t="shared" si="13"/>
        <v>2.9590017825311943</v>
      </c>
      <c r="AX10">
        <f>(H10/(I10^3))*1000</f>
        <v>1.208256063174498E-2</v>
      </c>
      <c r="AZ10">
        <f t="shared" si="19"/>
        <v>3.2364341085271316E-2</v>
      </c>
      <c r="BA10">
        <f t="shared" si="19"/>
        <v>0.16841085271317829</v>
      </c>
      <c r="BB10">
        <f t="shared" si="19"/>
        <v>4.1085271317829457E-2</v>
      </c>
      <c r="BC10">
        <f t="shared" si="19"/>
        <v>6.3565891472868216E-2</v>
      </c>
      <c r="BD10">
        <f t="shared" si="19"/>
        <v>8.8759689922480622E-2</v>
      </c>
      <c r="BE10">
        <f t="shared" si="19"/>
        <v>5.910852713178294E-2</v>
      </c>
      <c r="BM10">
        <f t="shared" si="20"/>
        <v>0.73835116073480778</v>
      </c>
      <c r="BN10">
        <f t="shared" si="20"/>
        <v>0.17174187109592473</v>
      </c>
      <c r="BO10">
        <f t="shared" si="20"/>
        <v>0.56660928963888313</v>
      </c>
      <c r="BP10">
        <f t="shared" ref="BP10:BP16" si="21">AI10/$F10</f>
        <v>1.9333606807828867</v>
      </c>
    </row>
    <row r="11" spans="1:69" x14ac:dyDescent="0.25">
      <c r="A11" t="s">
        <v>55</v>
      </c>
      <c r="B11" s="1">
        <v>41171</v>
      </c>
      <c r="C11" s="1"/>
      <c r="D11" s="1"/>
      <c r="E11" s="1"/>
      <c r="F11">
        <v>566</v>
      </c>
      <c r="G11">
        <v>1.52</v>
      </c>
      <c r="H11">
        <v>1.72</v>
      </c>
      <c r="I11">
        <v>47.6</v>
      </c>
      <c r="K11">
        <v>1.72</v>
      </c>
      <c r="L11">
        <v>7.73</v>
      </c>
      <c r="M11">
        <v>1.55</v>
      </c>
      <c r="N11">
        <v>3.13</v>
      </c>
      <c r="O11">
        <v>3.91</v>
      </c>
      <c r="P11">
        <v>3.25</v>
      </c>
      <c r="Y11" s="22" t="str">
        <f t="shared" si="0"/>
        <v xml:space="preserve"> </v>
      </c>
      <c r="Z11" t="str">
        <f t="shared" si="1"/>
        <v xml:space="preserve"> </v>
      </c>
      <c r="AA11">
        <v>30</v>
      </c>
      <c r="AB11">
        <v>60</v>
      </c>
      <c r="AC11">
        <f t="shared" si="17"/>
        <v>0.5</v>
      </c>
      <c r="AD11">
        <f t="shared" si="2"/>
        <v>319.17368400789735</v>
      </c>
      <c r="AE11">
        <f t="shared" si="3"/>
        <v>66.313042313787648</v>
      </c>
      <c r="AF11">
        <f t="shared" si="4"/>
        <v>252.86064169410969</v>
      </c>
      <c r="AG11">
        <f t="shared" si="5"/>
        <v>49.417852522639073</v>
      </c>
      <c r="AH11">
        <f t="shared" si="6"/>
        <v>79.223524483256938</v>
      </c>
      <c r="AI11">
        <f t="shared" si="7"/>
        <v>732.13833391920059</v>
      </c>
      <c r="AJ11" t="str">
        <f t="shared" si="8"/>
        <v xml:space="preserve"> </v>
      </c>
      <c r="AK11" t="str">
        <f t="shared" si="9"/>
        <v xml:space="preserve"> </v>
      </c>
      <c r="AL11" t="str">
        <f t="shared" si="10"/>
        <v xml:space="preserve"> </v>
      </c>
      <c r="AT11">
        <f t="shared" si="11"/>
        <v>31.932773109243694</v>
      </c>
      <c r="AU11">
        <f t="shared" si="12"/>
        <v>2.6855123674911661</v>
      </c>
      <c r="AV11">
        <f t="shared" si="18"/>
        <v>1.4093625586665709E-2</v>
      </c>
      <c r="AW11">
        <f t="shared" si="13"/>
        <v>3.0388692579505299</v>
      </c>
      <c r="AX11">
        <f>(H11/(I11^3))*1000</f>
        <v>1.5948050005963828E-2</v>
      </c>
      <c r="AZ11">
        <f t="shared" si="19"/>
        <v>3.6134453781512602E-2</v>
      </c>
      <c r="BA11">
        <f t="shared" si="19"/>
        <v>0.16239495798319328</v>
      </c>
      <c r="BB11">
        <f t="shared" si="19"/>
        <v>3.2563025210084036E-2</v>
      </c>
      <c r="BC11">
        <f t="shared" si="19"/>
        <v>6.5756302521008406E-2</v>
      </c>
      <c r="BD11">
        <f t="shared" si="19"/>
        <v>8.2142857142857142E-2</v>
      </c>
      <c r="BE11">
        <f t="shared" si="19"/>
        <v>6.8277310924369741E-2</v>
      </c>
      <c r="BM11">
        <f t="shared" si="20"/>
        <v>0.56391110248745113</v>
      </c>
      <c r="BN11">
        <f t="shared" si="20"/>
        <v>0.11716085214450114</v>
      </c>
      <c r="BO11">
        <f t="shared" si="20"/>
        <v>0.44675025034294996</v>
      </c>
      <c r="BP11">
        <f t="shared" si="21"/>
        <v>1.2935306252989409</v>
      </c>
    </row>
    <row r="12" spans="1:69" x14ac:dyDescent="0.25">
      <c r="A12" t="s">
        <v>56</v>
      </c>
      <c r="B12" s="1">
        <v>41178</v>
      </c>
      <c r="C12" s="1"/>
      <c r="D12" s="1"/>
      <c r="E12" s="1"/>
      <c r="F12">
        <v>622</v>
      </c>
      <c r="G12">
        <v>1.52</v>
      </c>
      <c r="H12">
        <v>2.06</v>
      </c>
      <c r="I12">
        <v>49.8</v>
      </c>
      <c r="K12">
        <v>2.08</v>
      </c>
      <c r="L12">
        <v>8.91</v>
      </c>
      <c r="M12">
        <v>1.76</v>
      </c>
      <c r="N12">
        <v>3.45</v>
      </c>
      <c r="O12">
        <v>4.68</v>
      </c>
      <c r="P12">
        <v>3.32</v>
      </c>
      <c r="R12">
        <v>3.39</v>
      </c>
      <c r="S12">
        <v>830.35</v>
      </c>
      <c r="T12">
        <v>4.4800000000000004</v>
      </c>
      <c r="U12">
        <v>402</v>
      </c>
      <c r="V12">
        <v>50.32</v>
      </c>
      <c r="W12">
        <v>38</v>
      </c>
      <c r="X12">
        <v>93</v>
      </c>
      <c r="Y12" s="22">
        <f>IF(W12&gt;0, (W12/X12), " ")</f>
        <v>0.40860215053763443</v>
      </c>
      <c r="Z12">
        <f t="shared" si="1"/>
        <v>37.552238805970148</v>
      </c>
      <c r="AA12">
        <v>33</v>
      </c>
      <c r="AB12">
        <v>79</v>
      </c>
      <c r="AC12">
        <f t="shared" si="17"/>
        <v>0.41772151898734178</v>
      </c>
      <c r="AD12">
        <f t="shared" si="2"/>
        <v>437.79273183023878</v>
      </c>
      <c r="AE12">
        <f t="shared" si="3"/>
        <v>101.3450033898305</v>
      </c>
      <c r="AF12">
        <f t="shared" si="4"/>
        <v>336.4477284404083</v>
      </c>
      <c r="AG12">
        <f t="shared" si="5"/>
        <v>47.474747474747481</v>
      </c>
      <c r="AH12">
        <f t="shared" si="6"/>
        <v>76.850916878828258</v>
      </c>
      <c r="AI12">
        <f t="shared" si="7"/>
        <v>1150.1488567295999</v>
      </c>
      <c r="AJ12">
        <f t="shared" si="8"/>
        <v>534.10344960000009</v>
      </c>
      <c r="AK12">
        <f t="shared" si="9"/>
        <v>214.70958673920003</v>
      </c>
      <c r="AL12">
        <f t="shared" si="10"/>
        <v>345.19226163858525</v>
      </c>
      <c r="AN12" s="23" t="s">
        <v>50</v>
      </c>
      <c r="AT12">
        <f t="shared" si="11"/>
        <v>30.522088353413654</v>
      </c>
      <c r="AU12">
        <f t="shared" si="12"/>
        <v>2.4437299035369775</v>
      </c>
      <c r="AV12">
        <f t="shared" si="18"/>
        <v>1.2307095189357294E-2</v>
      </c>
      <c r="AW12">
        <f t="shared" si="13"/>
        <v>3.3118971061093245</v>
      </c>
      <c r="AX12">
        <f>(H12/(I12^3))*1000</f>
        <v>1.6679352690839488E-2</v>
      </c>
      <c r="AZ12">
        <f t="shared" si="19"/>
        <v>4.1767068273092373E-2</v>
      </c>
      <c r="BA12">
        <f t="shared" si="19"/>
        <v>0.17891566265060244</v>
      </c>
      <c r="BB12">
        <f t="shared" si="19"/>
        <v>3.5341365461847393E-2</v>
      </c>
      <c r="BC12">
        <f t="shared" si="19"/>
        <v>6.9277108433734941E-2</v>
      </c>
      <c r="BD12">
        <f t="shared" si="19"/>
        <v>9.3975903614457831E-2</v>
      </c>
      <c r="BE12">
        <f t="shared" si="19"/>
        <v>6.6666666666666666E-2</v>
      </c>
      <c r="BM12">
        <f t="shared" si="20"/>
        <v>0.70384683573993367</v>
      </c>
      <c r="BN12">
        <f t="shared" si="20"/>
        <v>0.16293408905117443</v>
      </c>
      <c r="BO12">
        <f t="shared" si="20"/>
        <v>0.54091274668875933</v>
      </c>
      <c r="BP12">
        <f t="shared" si="21"/>
        <v>1.849113917571704</v>
      </c>
    </row>
    <row r="13" spans="1:69" x14ac:dyDescent="0.25">
      <c r="A13" t="s">
        <v>57</v>
      </c>
      <c r="B13" s="1">
        <v>41178</v>
      </c>
      <c r="C13" s="1"/>
      <c r="D13" s="1"/>
      <c r="E13" s="1"/>
      <c r="F13">
        <v>605</v>
      </c>
      <c r="G13">
        <v>1.66</v>
      </c>
      <c r="I13">
        <v>50.06</v>
      </c>
      <c r="K13">
        <v>2.04</v>
      </c>
      <c r="L13">
        <v>7.74</v>
      </c>
      <c r="M13">
        <v>1.79</v>
      </c>
      <c r="N13">
        <v>3.28</v>
      </c>
      <c r="O13">
        <v>3.78</v>
      </c>
      <c r="P13">
        <v>3.28</v>
      </c>
      <c r="R13">
        <v>3.99</v>
      </c>
      <c r="S13">
        <v>892</v>
      </c>
      <c r="T13">
        <v>3.99</v>
      </c>
      <c r="U13">
        <v>306</v>
      </c>
      <c r="V13">
        <v>49.51</v>
      </c>
      <c r="W13">
        <v>33</v>
      </c>
      <c r="X13">
        <v>80</v>
      </c>
      <c r="Y13" s="22">
        <f t="shared" si="0"/>
        <v>0.41249999999999998</v>
      </c>
      <c r="Z13">
        <f t="shared" si="1"/>
        <v>48.53921568627451</v>
      </c>
      <c r="AD13">
        <f t="shared" si="2"/>
        <v>320.09800473372781</v>
      </c>
      <c r="AE13">
        <f t="shared" si="3"/>
        <v>61.176547572815537</v>
      </c>
      <c r="AF13">
        <f t="shared" si="4"/>
        <v>258.92145716091227</v>
      </c>
      <c r="AG13">
        <f t="shared" si="5"/>
        <v>51.162790697674424</v>
      </c>
      <c r="AH13">
        <f t="shared" si="6"/>
        <v>80.888182160427718</v>
      </c>
      <c r="AI13">
        <f t="shared" si="7"/>
        <v>914.1152549256002</v>
      </c>
      <c r="AJ13">
        <f t="shared" si="8"/>
        <v>498.64141215000001</v>
      </c>
      <c r="AK13">
        <f t="shared" si="9"/>
        <v>152.58427211789999</v>
      </c>
      <c r="AL13">
        <f t="shared" si="10"/>
        <v>252.20540845933883</v>
      </c>
      <c r="AT13">
        <f t="shared" si="11"/>
        <v>33.160207750699158</v>
      </c>
      <c r="AU13">
        <f t="shared" si="12"/>
        <v>2.7438016528925617</v>
      </c>
      <c r="AV13">
        <f t="shared" si="18"/>
        <v>1.3232306510133966E-2</v>
      </c>
      <c r="AW13">
        <f t="shared" si="13"/>
        <v>0</v>
      </c>
      <c r="AX13">
        <f t="shared" ref="AX13:AX20" si="22">(H13/(I13^3))*1000</f>
        <v>0</v>
      </c>
      <c r="AZ13">
        <f t="shared" si="19"/>
        <v>4.0751098681582103E-2</v>
      </c>
      <c r="BA13">
        <f t="shared" si="19"/>
        <v>0.1546144626448262</v>
      </c>
      <c r="BB13">
        <f t="shared" si="19"/>
        <v>3.5757091490211744E-2</v>
      </c>
      <c r="BC13">
        <f t="shared" si="19"/>
        <v>6.5521374350779052E-2</v>
      </c>
      <c r="BD13">
        <f t="shared" si="19"/>
        <v>7.5509388733519769E-2</v>
      </c>
      <c r="BE13">
        <f t="shared" si="19"/>
        <v>6.5521374350779052E-2</v>
      </c>
      <c r="BM13">
        <f t="shared" si="20"/>
        <v>0.52908761113012859</v>
      </c>
      <c r="BN13">
        <f t="shared" si="20"/>
        <v>0.10111826045093478</v>
      </c>
      <c r="BO13">
        <f t="shared" si="20"/>
        <v>0.42796935067919384</v>
      </c>
      <c r="BP13">
        <f t="shared" si="21"/>
        <v>1.5109343056621491</v>
      </c>
    </row>
    <row r="14" spans="1:69" x14ac:dyDescent="0.25">
      <c r="A14" t="s">
        <v>58</v>
      </c>
      <c r="B14" s="1">
        <v>41178</v>
      </c>
      <c r="C14" s="1"/>
      <c r="D14" s="1"/>
      <c r="E14" s="1"/>
      <c r="F14">
        <v>582</v>
      </c>
      <c r="G14">
        <v>1.62</v>
      </c>
      <c r="I14">
        <v>50.37</v>
      </c>
      <c r="K14">
        <v>1.2</v>
      </c>
      <c r="L14">
        <v>8.8000000000000007</v>
      </c>
      <c r="M14">
        <v>2.13</v>
      </c>
      <c r="N14">
        <v>3.07</v>
      </c>
      <c r="O14">
        <v>4.67</v>
      </c>
      <c r="P14">
        <v>3.47</v>
      </c>
      <c r="R14">
        <v>2.31</v>
      </c>
      <c r="S14">
        <v>858</v>
      </c>
      <c r="T14" s="4">
        <v>4.21</v>
      </c>
      <c r="U14">
        <v>315</v>
      </c>
      <c r="V14">
        <v>48.88</v>
      </c>
      <c r="W14">
        <v>23</v>
      </c>
      <c r="X14">
        <v>55</v>
      </c>
      <c r="Y14" s="22">
        <f t="shared" si="0"/>
        <v>0.41818181818181815</v>
      </c>
      <c r="Z14">
        <f t="shared" si="1"/>
        <v>46.55238095238095</v>
      </c>
      <c r="AD14">
        <f t="shared" si="2"/>
        <v>425.92000000000007</v>
      </c>
      <c r="AE14">
        <f t="shared" si="3"/>
        <v>100.83917128712871</v>
      </c>
      <c r="AF14">
        <f t="shared" si="4"/>
        <v>325.08082871287138</v>
      </c>
      <c r="AG14">
        <f t="shared" si="5"/>
        <v>46.931818181818187</v>
      </c>
      <c r="AH14">
        <f t="shared" si="6"/>
        <v>76.324386906665879</v>
      </c>
      <c r="AI14">
        <f t="shared" si="7"/>
        <v>929.41873811279947</v>
      </c>
      <c r="AJ14">
        <f t="shared" si="8"/>
        <v>321.39996735</v>
      </c>
      <c r="AK14">
        <f t="shared" si="9"/>
        <v>101.24098971525001</v>
      </c>
      <c r="AL14">
        <f t="shared" si="10"/>
        <v>173.95359057603096</v>
      </c>
      <c r="AT14">
        <f t="shared" si="11"/>
        <v>32.162001191185233</v>
      </c>
      <c r="AU14">
        <f t="shared" si="12"/>
        <v>2.7835051546391756</v>
      </c>
      <c r="AV14">
        <f t="shared" si="18"/>
        <v>1.2676494197528417E-2</v>
      </c>
      <c r="AW14">
        <f t="shared" si="13"/>
        <v>0</v>
      </c>
      <c r="AX14">
        <f t="shared" si="22"/>
        <v>0</v>
      </c>
      <c r="AZ14">
        <f t="shared" si="19"/>
        <v>2.3823704586063133E-2</v>
      </c>
      <c r="BA14">
        <f t="shared" si="19"/>
        <v>0.17470716696446301</v>
      </c>
      <c r="BB14">
        <f t="shared" si="19"/>
        <v>4.2287075640262059E-2</v>
      </c>
      <c r="BC14">
        <f t="shared" si="19"/>
        <v>6.0948977566011517E-2</v>
      </c>
      <c r="BD14">
        <f t="shared" si="19"/>
        <v>9.271391701409569E-2</v>
      </c>
      <c r="BE14">
        <f t="shared" si="19"/>
        <v>6.889021242803256E-2</v>
      </c>
      <c r="BM14">
        <f t="shared" si="20"/>
        <v>0.73182130584192451</v>
      </c>
      <c r="BN14">
        <f t="shared" si="20"/>
        <v>0.17326318090571943</v>
      </c>
      <c r="BO14">
        <f t="shared" si="20"/>
        <v>0.55855812493620516</v>
      </c>
      <c r="BP14">
        <f t="shared" si="21"/>
        <v>1.5969394125649476</v>
      </c>
    </row>
    <row r="15" spans="1:69" x14ac:dyDescent="0.25">
      <c r="A15" t="s">
        <v>59</v>
      </c>
      <c r="B15" s="1">
        <v>41185</v>
      </c>
      <c r="C15" s="1"/>
      <c r="D15" s="1"/>
      <c r="E15" s="1"/>
      <c r="F15">
        <v>615</v>
      </c>
      <c r="G15">
        <v>1.89</v>
      </c>
      <c r="H15">
        <v>1.93</v>
      </c>
      <c r="I15">
        <v>50.1</v>
      </c>
      <c r="K15">
        <v>1.77</v>
      </c>
      <c r="L15">
        <v>8.44</v>
      </c>
      <c r="M15">
        <v>2.41</v>
      </c>
      <c r="N15">
        <v>3.55</v>
      </c>
      <c r="O15">
        <v>4.04</v>
      </c>
      <c r="P15">
        <v>3.86</v>
      </c>
      <c r="R15">
        <v>4.1399999999999997</v>
      </c>
      <c r="S15">
        <v>1048</v>
      </c>
      <c r="T15" s="4">
        <v>3.56</v>
      </c>
      <c r="U15" s="4">
        <v>344</v>
      </c>
      <c r="V15">
        <v>46.23</v>
      </c>
      <c r="W15">
        <v>36</v>
      </c>
      <c r="X15">
        <v>82</v>
      </c>
      <c r="Y15" s="22">
        <f t="shared" si="0"/>
        <v>0.43902439024390244</v>
      </c>
      <c r="Z15">
        <f t="shared" si="1"/>
        <v>40.316860465116271</v>
      </c>
      <c r="AD15">
        <f t="shared" si="2"/>
        <v>388.23626273062723</v>
      </c>
      <c r="AE15">
        <f t="shared" si="3"/>
        <v>71.673113043478267</v>
      </c>
      <c r="AF15">
        <f t="shared" si="4"/>
        <v>316.56314968714895</v>
      </c>
      <c r="AG15">
        <f t="shared" si="5"/>
        <v>52.132701421800945</v>
      </c>
      <c r="AH15">
        <f t="shared" si="6"/>
        <v>81.538789669112461</v>
      </c>
      <c r="AI15">
        <f t="shared" si="7"/>
        <v>1186.6932133055998</v>
      </c>
      <c r="AJ15">
        <f t="shared" si="8"/>
        <v>411.87932639999997</v>
      </c>
      <c r="AK15">
        <f t="shared" si="9"/>
        <v>141.68648828159999</v>
      </c>
      <c r="AL15">
        <f t="shared" si="10"/>
        <v>230.3845337912195</v>
      </c>
      <c r="AN15" s="23" t="s">
        <v>50</v>
      </c>
      <c r="AT15">
        <f t="shared" si="11"/>
        <v>37.724550898203589</v>
      </c>
      <c r="AU15">
        <f t="shared" si="12"/>
        <v>3.0731707317073167</v>
      </c>
      <c r="AV15">
        <f t="shared" si="18"/>
        <v>1.5029641674018664E-2</v>
      </c>
      <c r="AW15">
        <f t="shared" si="13"/>
        <v>3.1382113821138211</v>
      </c>
      <c r="AX15">
        <f t="shared" si="22"/>
        <v>1.5347729328495249E-2</v>
      </c>
      <c r="AZ15">
        <f t="shared" si="19"/>
        <v>3.5329341317365266E-2</v>
      </c>
      <c r="BA15">
        <f t="shared" si="19"/>
        <v>0.16846307385229539</v>
      </c>
      <c r="BB15">
        <f t="shared" si="19"/>
        <v>4.8103792415169662E-2</v>
      </c>
      <c r="BC15">
        <f t="shared" si="19"/>
        <v>7.0858283433133731E-2</v>
      </c>
      <c r="BD15">
        <f t="shared" si="19"/>
        <v>8.0638722554890213E-2</v>
      </c>
      <c r="BE15">
        <f t="shared" si="19"/>
        <v>7.704590818363273E-2</v>
      </c>
      <c r="BM15">
        <f t="shared" si="20"/>
        <v>0.63127847598475972</v>
      </c>
      <c r="BN15">
        <f t="shared" si="20"/>
        <v>0.11654164722516791</v>
      </c>
      <c r="BO15">
        <f t="shared" si="20"/>
        <v>0.51473682875959181</v>
      </c>
      <c r="BP15">
        <f t="shared" si="21"/>
        <v>1.9295824606595118</v>
      </c>
    </row>
    <row r="16" spans="1:69" x14ac:dyDescent="0.25">
      <c r="A16" t="s">
        <v>60</v>
      </c>
      <c r="B16" s="1">
        <v>41186</v>
      </c>
      <c r="C16" s="1"/>
      <c r="D16" s="1"/>
      <c r="E16" s="1"/>
      <c r="F16">
        <v>651</v>
      </c>
      <c r="G16" s="24">
        <v>1.83</v>
      </c>
      <c r="I16">
        <v>49</v>
      </c>
      <c r="K16">
        <v>2</v>
      </c>
      <c r="L16">
        <v>9.2799999999999994</v>
      </c>
      <c r="M16">
        <v>1.93</v>
      </c>
      <c r="N16">
        <v>3.57</v>
      </c>
      <c r="O16">
        <v>5.28</v>
      </c>
      <c r="P16">
        <v>3.5</v>
      </c>
      <c r="R16">
        <v>4.78</v>
      </c>
      <c r="S16">
        <v>1063.5999999999999</v>
      </c>
      <c r="T16" s="4">
        <v>4.34</v>
      </c>
      <c r="U16" s="4">
        <v>365</v>
      </c>
      <c r="V16">
        <v>51.97</v>
      </c>
      <c r="W16">
        <v>30</v>
      </c>
      <c r="X16">
        <v>80</v>
      </c>
      <c r="Y16" s="22">
        <f t="shared" si="0"/>
        <v>0.375</v>
      </c>
      <c r="Z16">
        <f t="shared" si="1"/>
        <v>42.715068493150682</v>
      </c>
      <c r="AD16">
        <f t="shared" si="2"/>
        <v>478.95986849315068</v>
      </c>
      <c r="AE16">
        <f t="shared" si="3"/>
        <v>134.16480000000001</v>
      </c>
      <c r="AF16">
        <f t="shared" si="4"/>
        <v>344.79506849315067</v>
      </c>
      <c r="AG16">
        <f t="shared" si="5"/>
        <v>43.103448275862064</v>
      </c>
      <c r="AH16">
        <f t="shared" si="6"/>
        <v>71.988300309565773</v>
      </c>
      <c r="AI16">
        <f t="shared" si="7"/>
        <v>1268.6715925415999</v>
      </c>
      <c r="AJ16">
        <f t="shared" si="8"/>
        <v>706.7682188</v>
      </c>
      <c r="AK16">
        <f t="shared" si="9"/>
        <v>257.97039986199997</v>
      </c>
      <c r="AL16">
        <f t="shared" si="10"/>
        <v>396.26789533333329</v>
      </c>
      <c r="AT16">
        <f t="shared" si="11"/>
        <v>37.34693877551021</v>
      </c>
      <c r="AU16">
        <f t="shared" si="12"/>
        <v>2.8110599078341014</v>
      </c>
      <c r="AV16">
        <f t="shared" si="18"/>
        <v>1.5554743346734779E-2</v>
      </c>
      <c r="AW16">
        <f t="shared" si="13"/>
        <v>0</v>
      </c>
      <c r="AX16">
        <f t="shared" si="22"/>
        <v>0</v>
      </c>
      <c r="AZ16">
        <f t="shared" si="19"/>
        <v>4.0816326530612242E-2</v>
      </c>
      <c r="BA16">
        <f t="shared" si="19"/>
        <v>0.18938775510204081</v>
      </c>
      <c r="BB16">
        <f t="shared" si="19"/>
        <v>3.9387755102040817E-2</v>
      </c>
      <c r="BC16">
        <f t="shared" si="19"/>
        <v>7.2857142857142856E-2</v>
      </c>
      <c r="BD16">
        <f t="shared" si="19"/>
        <v>0.10775510204081633</v>
      </c>
      <c r="BE16">
        <f t="shared" si="19"/>
        <v>7.1428571428571425E-2</v>
      </c>
      <c r="BM16">
        <f t="shared" si="20"/>
        <v>0.73572944468993962</v>
      </c>
      <c r="BN16">
        <f t="shared" si="20"/>
        <v>0.20609032258064519</v>
      </c>
      <c r="BO16">
        <f t="shared" si="20"/>
        <v>0.52963912210929442</v>
      </c>
      <c r="BP16">
        <f t="shared" si="21"/>
        <v>1.948804289618433</v>
      </c>
    </row>
    <row r="17" spans="1:57" x14ac:dyDescent="0.25">
      <c r="A17" t="s">
        <v>61</v>
      </c>
      <c r="B17" s="1">
        <v>41186</v>
      </c>
      <c r="C17" s="1"/>
      <c r="D17" s="1"/>
      <c r="E17" s="1"/>
      <c r="F17">
        <v>610</v>
      </c>
      <c r="G17">
        <v>1.71</v>
      </c>
      <c r="H17">
        <v>1.65</v>
      </c>
      <c r="I17">
        <v>49.8</v>
      </c>
      <c r="K17">
        <v>2.1800000000000002</v>
      </c>
      <c r="L17">
        <v>8.67</v>
      </c>
      <c r="M17">
        <v>1.98</v>
      </c>
      <c r="N17">
        <v>3.96</v>
      </c>
      <c r="O17">
        <v>4.84</v>
      </c>
      <c r="P17">
        <v>3.21</v>
      </c>
      <c r="R17">
        <v>3.6</v>
      </c>
      <c r="S17">
        <v>1060</v>
      </c>
      <c r="T17" s="4">
        <v>3.97</v>
      </c>
      <c r="U17" s="4">
        <v>388</v>
      </c>
      <c r="V17">
        <v>44.1</v>
      </c>
      <c r="W17">
        <v>24</v>
      </c>
      <c r="X17">
        <v>71</v>
      </c>
      <c r="Y17" s="22">
        <f t="shared" si="0"/>
        <v>0.3380281690140845</v>
      </c>
      <c r="Z17">
        <f t="shared" si="1"/>
        <v>34.097938144329895</v>
      </c>
      <c r="AD17">
        <f t="shared" si="2"/>
        <v>412.10483658536583</v>
      </c>
      <c r="AE17">
        <f t="shared" si="3"/>
        <v>109.6214541436464</v>
      </c>
      <c r="AF17">
        <f t="shared" si="4"/>
        <v>302.48338244171941</v>
      </c>
      <c r="AG17">
        <f t="shared" si="5"/>
        <v>44.175317185697807</v>
      </c>
      <c r="AH17">
        <f t="shared" si="6"/>
        <v>73.399619608458849</v>
      </c>
      <c r="AI17">
        <f t="shared" si="7"/>
        <v>1230.0874949376</v>
      </c>
      <c r="AJ17">
        <f t="shared" si="8"/>
        <v>445.40303400000005</v>
      </c>
      <c r="AK17">
        <f t="shared" si="9"/>
        <v>172.816377192</v>
      </c>
      <c r="AL17">
        <f t="shared" si="10"/>
        <v>283.30553638032791</v>
      </c>
      <c r="AT17">
        <f t="shared" si="11"/>
        <v>34.337349397590359</v>
      </c>
      <c r="AW17">
        <f t="shared" si="13"/>
        <v>2.7049180327868849</v>
      </c>
      <c r="AX17">
        <f t="shared" si="22"/>
        <v>1.3359675698973377E-2</v>
      </c>
      <c r="AZ17">
        <f t="shared" si="19"/>
        <v>4.3775100401606433E-2</v>
      </c>
      <c r="BA17">
        <f t="shared" si="19"/>
        <v>0.17409638554216869</v>
      </c>
      <c r="BB17">
        <f t="shared" si="19"/>
        <v>3.9759036144578312E-2</v>
      </c>
      <c r="BC17">
        <f t="shared" si="19"/>
        <v>7.9518072289156624E-2</v>
      </c>
      <c r="BD17">
        <f t="shared" si="19"/>
        <v>9.7188755020080328E-2</v>
      </c>
      <c r="BE17">
        <f t="shared" si="19"/>
        <v>6.445783132530121E-2</v>
      </c>
    </row>
    <row r="18" spans="1:57" x14ac:dyDescent="0.25">
      <c r="A18" t="s">
        <v>62</v>
      </c>
      <c r="B18" s="1">
        <v>41200</v>
      </c>
      <c r="C18" s="1"/>
      <c r="D18" s="1"/>
      <c r="E18" s="1"/>
      <c r="F18">
        <v>572</v>
      </c>
      <c r="G18">
        <v>1.46</v>
      </c>
      <c r="H18">
        <v>2.11</v>
      </c>
      <c r="K18">
        <v>1.74</v>
      </c>
      <c r="L18">
        <v>8.99</v>
      </c>
      <c r="M18">
        <v>1.95</v>
      </c>
      <c r="N18">
        <v>3.09</v>
      </c>
      <c r="O18">
        <v>5.23</v>
      </c>
      <c r="P18">
        <v>2.95</v>
      </c>
      <c r="R18">
        <v>5.63</v>
      </c>
      <c r="S18">
        <v>1175</v>
      </c>
      <c r="T18" s="4">
        <v>3.73</v>
      </c>
      <c r="U18" s="4">
        <v>399</v>
      </c>
      <c r="V18">
        <v>47.71</v>
      </c>
      <c r="W18">
        <v>29</v>
      </c>
      <c r="X18">
        <v>69</v>
      </c>
      <c r="Y18" s="22">
        <f t="shared" si="0"/>
        <v>0.42028985507246375</v>
      </c>
      <c r="Z18">
        <f t="shared" si="1"/>
        <v>35.872180451127818</v>
      </c>
      <c r="AD18">
        <f t="shared" si="2"/>
        <v>446.53282642669012</v>
      </c>
      <c r="AE18">
        <f t="shared" si="3"/>
        <v>131.24373119266056</v>
      </c>
      <c r="AF18">
        <f t="shared" si="4"/>
        <v>315.28909523402956</v>
      </c>
      <c r="AG18">
        <f t="shared" si="5"/>
        <v>41.824249165739701</v>
      </c>
      <c r="AH18">
        <f t="shared" si="6"/>
        <v>70.608268099141057</v>
      </c>
      <c r="AI18">
        <f t="shared" si="7"/>
        <v>1105.3535872391999</v>
      </c>
      <c r="AJ18">
        <f t="shared" si="8"/>
        <v>614.88757194999994</v>
      </c>
      <c r="AK18">
        <f t="shared" si="9"/>
        <v>245.34014120805</v>
      </c>
      <c r="AL18">
        <f t="shared" si="10"/>
        <v>428.9163307833042</v>
      </c>
      <c r="AT18" t="e">
        <f t="shared" si="11"/>
        <v>#DIV/0!</v>
      </c>
      <c r="AW18">
        <f t="shared" si="13"/>
        <v>3.6888111888111887</v>
      </c>
      <c r="AX18" t="e">
        <f t="shared" si="22"/>
        <v>#DIV/0!</v>
      </c>
      <c r="AZ18" t="e">
        <f t="shared" si="19"/>
        <v>#DIV/0!</v>
      </c>
      <c r="BA18" t="e">
        <f t="shared" si="19"/>
        <v>#DIV/0!</v>
      </c>
      <c r="BB18" t="e">
        <f t="shared" si="19"/>
        <v>#DIV/0!</v>
      </c>
      <c r="BC18" t="e">
        <f t="shared" si="19"/>
        <v>#DIV/0!</v>
      </c>
      <c r="BD18" t="e">
        <f t="shared" si="19"/>
        <v>#DIV/0!</v>
      </c>
      <c r="BE18" t="e">
        <f t="shared" si="19"/>
        <v>#DIV/0!</v>
      </c>
    </row>
    <row r="19" spans="1:57" x14ac:dyDescent="0.25">
      <c r="A19" t="s">
        <v>63</v>
      </c>
      <c r="B19" s="1">
        <v>41213</v>
      </c>
      <c r="C19" s="1"/>
      <c r="D19" s="1"/>
      <c r="E19" s="1"/>
      <c r="F19">
        <v>621</v>
      </c>
      <c r="G19">
        <v>1.56</v>
      </c>
      <c r="H19">
        <v>1.56</v>
      </c>
      <c r="I19">
        <v>49.94</v>
      </c>
      <c r="Y19" s="22" t="str">
        <f t="shared" si="0"/>
        <v xml:space="preserve"> </v>
      </c>
      <c r="Z19" t="str">
        <f t="shared" si="1"/>
        <v xml:space="preserve"> </v>
      </c>
      <c r="AD19" t="str">
        <f t="shared" si="2"/>
        <v xml:space="preserve"> </v>
      </c>
      <c r="AE19" t="str">
        <f t="shared" si="3"/>
        <v xml:space="preserve"> </v>
      </c>
      <c r="AF19" t="str">
        <f t="shared" si="4"/>
        <v xml:space="preserve"> </v>
      </c>
      <c r="AG19" t="str">
        <f t="shared" si="5"/>
        <v xml:space="preserve"> </v>
      </c>
      <c r="AH19" t="str">
        <f t="shared" si="6"/>
        <v xml:space="preserve"> </v>
      </c>
      <c r="AI19" t="str">
        <f t="shared" si="7"/>
        <v xml:space="preserve"> </v>
      </c>
      <c r="AJ19" t="str">
        <f t="shared" si="8"/>
        <v xml:space="preserve"> </v>
      </c>
      <c r="AK19" t="str">
        <f t="shared" si="9"/>
        <v xml:space="preserve"> </v>
      </c>
      <c r="AL19" t="str">
        <f t="shared" si="10"/>
        <v xml:space="preserve"> </v>
      </c>
      <c r="AT19">
        <f t="shared" si="11"/>
        <v>31.237484981978376</v>
      </c>
      <c r="AW19">
        <f t="shared" si="13"/>
        <v>2.5120772946859904</v>
      </c>
      <c r="AX19">
        <f t="shared" si="22"/>
        <v>1.2525036043243233E-2</v>
      </c>
    </row>
    <row r="20" spans="1:57" x14ac:dyDescent="0.25">
      <c r="A20" t="s">
        <v>64</v>
      </c>
      <c r="B20" s="1">
        <v>41234</v>
      </c>
      <c r="C20" s="1"/>
      <c r="D20" s="1"/>
      <c r="E20" s="1"/>
      <c r="F20">
        <v>528</v>
      </c>
      <c r="G20">
        <v>1.41</v>
      </c>
      <c r="H20">
        <v>1.95</v>
      </c>
      <c r="I20">
        <v>48.66</v>
      </c>
      <c r="Y20" s="22" t="str">
        <f t="shared" si="0"/>
        <v xml:space="preserve"> </v>
      </c>
      <c r="Z20" t="str">
        <f t="shared" si="1"/>
        <v xml:space="preserve"> </v>
      </c>
      <c r="AD20" t="str">
        <f t="shared" si="2"/>
        <v xml:space="preserve"> </v>
      </c>
      <c r="AE20" t="str">
        <f t="shared" si="3"/>
        <v xml:space="preserve"> </v>
      </c>
      <c r="AF20" t="str">
        <f t="shared" si="4"/>
        <v xml:space="preserve"> </v>
      </c>
      <c r="AG20" t="str">
        <f t="shared" si="5"/>
        <v xml:space="preserve"> </v>
      </c>
      <c r="AH20" t="str">
        <f t="shared" si="6"/>
        <v xml:space="preserve"> </v>
      </c>
      <c r="AI20" t="str">
        <f t="shared" si="7"/>
        <v xml:space="preserve"> </v>
      </c>
      <c r="AJ20" t="str">
        <f t="shared" si="8"/>
        <v xml:space="preserve"> </v>
      </c>
      <c r="AK20" t="str">
        <f t="shared" si="9"/>
        <v xml:space="preserve"> </v>
      </c>
      <c r="AL20" t="str">
        <f t="shared" si="10"/>
        <v xml:space="preserve"> </v>
      </c>
      <c r="AT20">
        <f t="shared" si="11"/>
        <v>28.976572133168926</v>
      </c>
      <c r="AW20">
        <f t="shared" si="13"/>
        <v>3.6931818181818179</v>
      </c>
      <c r="AX20">
        <f t="shared" si="22"/>
        <v>1.6924595491841145E-2</v>
      </c>
    </row>
    <row r="21" spans="1:57" x14ac:dyDescent="0.25">
      <c r="A21" t="s">
        <v>65</v>
      </c>
      <c r="B21" s="1">
        <v>41241</v>
      </c>
      <c r="C21" s="1"/>
      <c r="D21" s="1"/>
      <c r="E21" s="1"/>
      <c r="F21">
        <v>775</v>
      </c>
      <c r="G21">
        <v>2.13</v>
      </c>
      <c r="H21">
        <v>1.95</v>
      </c>
      <c r="Y21" s="22" t="str">
        <f t="shared" si="0"/>
        <v xml:space="preserve"> </v>
      </c>
      <c r="Z21" t="str">
        <f t="shared" si="1"/>
        <v xml:space="preserve"> </v>
      </c>
      <c r="AD21" t="str">
        <f t="shared" si="2"/>
        <v xml:space="preserve"> </v>
      </c>
      <c r="AE21" t="str">
        <f t="shared" si="3"/>
        <v xml:space="preserve"> </v>
      </c>
      <c r="AF21" t="str">
        <f t="shared" si="4"/>
        <v xml:space="preserve"> </v>
      </c>
      <c r="AG21" t="str">
        <f t="shared" si="5"/>
        <v xml:space="preserve"> </v>
      </c>
      <c r="AH21" t="str">
        <f t="shared" si="6"/>
        <v xml:space="preserve"> </v>
      </c>
      <c r="AI21" t="str">
        <f t="shared" si="7"/>
        <v xml:space="preserve"> </v>
      </c>
      <c r="AJ21" t="str">
        <f t="shared" si="8"/>
        <v xml:space="preserve"> </v>
      </c>
      <c r="AK21" t="str">
        <f t="shared" si="9"/>
        <v xml:space="preserve"> </v>
      </c>
      <c r="AL21" t="str">
        <f t="shared" si="10"/>
        <v xml:space="preserve"> </v>
      </c>
      <c r="AW21">
        <f t="shared" si="13"/>
        <v>2.5161290322580645</v>
      </c>
    </row>
    <row r="22" spans="1:57" x14ac:dyDescent="0.25">
      <c r="A22" t="s">
        <v>66</v>
      </c>
      <c r="B22" s="1">
        <v>41249</v>
      </c>
      <c r="C22" s="1"/>
      <c r="D22" s="1"/>
      <c r="E22" s="1"/>
      <c r="F22">
        <v>602</v>
      </c>
      <c r="G22">
        <v>1.57</v>
      </c>
      <c r="H22">
        <v>1.83</v>
      </c>
      <c r="I22">
        <v>51.36</v>
      </c>
      <c r="K22">
        <v>2.54</v>
      </c>
      <c r="L22">
        <v>7.36</v>
      </c>
      <c r="M22">
        <v>2.29</v>
      </c>
      <c r="N22">
        <v>4.0599999999999996</v>
      </c>
      <c r="O22">
        <v>3</v>
      </c>
      <c r="P22">
        <v>4.21</v>
      </c>
      <c r="R22">
        <v>4.83</v>
      </c>
      <c r="S22">
        <v>839</v>
      </c>
      <c r="T22">
        <v>4.01</v>
      </c>
      <c r="U22">
        <v>323</v>
      </c>
      <c r="V22">
        <v>54.84</v>
      </c>
      <c r="W22">
        <v>50</v>
      </c>
      <c r="X22">
        <v>102</v>
      </c>
      <c r="Y22" s="22">
        <f t="shared" si="0"/>
        <v>0.49019607843137253</v>
      </c>
      <c r="Z22">
        <f t="shared" si="1"/>
        <v>50.934984520123841</v>
      </c>
      <c r="AD22">
        <f t="shared" si="2"/>
        <v>285.94444590163937</v>
      </c>
      <c r="AE22">
        <f t="shared" si="3"/>
        <v>35</v>
      </c>
      <c r="AF22">
        <f t="shared" si="4"/>
        <v>250.94444590163937</v>
      </c>
      <c r="AG22">
        <f t="shared" si="5"/>
        <v>59.239130434782616</v>
      </c>
      <c r="AH22">
        <f t="shared" si="6"/>
        <v>87.759860175063693</v>
      </c>
      <c r="AI22">
        <f t="shared" si="7"/>
        <v>1190.0569662072003</v>
      </c>
      <c r="AJ22">
        <f t="shared" si="8"/>
        <v>609.68503154999985</v>
      </c>
      <c r="AK22">
        <f t="shared" si="9"/>
        <v>196.92826519064994</v>
      </c>
      <c r="AL22">
        <f t="shared" si="10"/>
        <v>327.12336410406965</v>
      </c>
      <c r="AW22">
        <f t="shared" si="13"/>
        <v>3.0398671096345518</v>
      </c>
    </row>
    <row r="23" spans="1:57" x14ac:dyDescent="0.25">
      <c r="A23" t="s">
        <v>67</v>
      </c>
      <c r="B23" s="1">
        <v>41261</v>
      </c>
      <c r="C23" s="1"/>
      <c r="D23" s="1"/>
      <c r="E23" s="1"/>
      <c r="F23">
        <v>695</v>
      </c>
      <c r="G23">
        <v>1.66</v>
      </c>
      <c r="H23">
        <v>2.4700000000000002</v>
      </c>
      <c r="I23">
        <v>50.03</v>
      </c>
      <c r="Y23" s="22" t="str">
        <f t="shared" si="0"/>
        <v xml:space="preserve"> </v>
      </c>
      <c r="Z23" t="str">
        <f t="shared" si="1"/>
        <v xml:space="preserve"> </v>
      </c>
      <c r="AD23" t="str">
        <f t="shared" si="2"/>
        <v xml:space="preserve"> </v>
      </c>
      <c r="AE23" t="str">
        <f t="shared" si="3"/>
        <v xml:space="preserve"> </v>
      </c>
      <c r="AF23" t="str">
        <f t="shared" si="4"/>
        <v xml:space="preserve"> </v>
      </c>
      <c r="AG23" t="str">
        <f t="shared" si="5"/>
        <v xml:space="preserve"> </v>
      </c>
      <c r="AH23" t="str">
        <f t="shared" si="6"/>
        <v xml:space="preserve"> </v>
      </c>
      <c r="AI23" t="str">
        <f t="shared" si="7"/>
        <v xml:space="preserve"> </v>
      </c>
      <c r="AJ23" t="str">
        <f t="shared" si="8"/>
        <v xml:space="preserve"> </v>
      </c>
      <c r="AK23" t="str">
        <f t="shared" si="9"/>
        <v xml:space="preserve"> </v>
      </c>
      <c r="AL23" t="str">
        <f t="shared" si="10"/>
        <v xml:space="preserve"> </v>
      </c>
      <c r="AW23">
        <f t="shared" si="13"/>
        <v>3.5539568345323742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MI's</vt:lpstr>
      <vt:lpstr>AMCs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Mansfield, Catherine A</dc:creator>
  <cp:lastModifiedBy>Mansfield, Catherine A</cp:lastModifiedBy>
  <dcterms:created xsi:type="dcterms:W3CDTF">2020-01-20T11:06:13Z</dcterms:created>
  <dcterms:modified xsi:type="dcterms:W3CDTF">2020-01-20T12:47:03Z</dcterms:modified>
</cp:coreProperties>
</file>