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2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bilge/Documents/Academia/Publications/Mine/180419_S1_R51_eLife/191123_rebuttal_eLife/Source data/Fig1/"/>
    </mc:Choice>
  </mc:AlternateContent>
  <xr:revisionPtr revIDLastSave="0" documentId="13_ncr:1_{E4C4060C-9D07-1848-94C1-38DBA5BAF9F5}" xr6:coauthVersionLast="36" xr6:coauthVersionMax="36" xr10:uidLastSave="{00000000-0000-0000-0000-000000000000}"/>
  <bookViews>
    <workbookView xWindow="0" yWindow="460" windowWidth="28800" windowHeight="17540" activeTab="1" xr2:uid="{E8BA08D4-6C33-4446-8FDA-AC2973826769}"/>
  </bookViews>
  <sheets>
    <sheet name="Source_1C" sheetId="1" r:id="rId1"/>
    <sheet name="Source_1D" sheetId="2" r:id="rId2"/>
  </sheets>
  <externalReferences>
    <externalReference r:id="rId3"/>
  </externalReferenc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" i="2" l="1"/>
  <c r="I21" i="2"/>
  <c r="L21" i="2" s="1"/>
  <c r="H21" i="2"/>
  <c r="K21" i="2" s="1"/>
  <c r="G21" i="2"/>
  <c r="K20" i="2"/>
  <c r="J20" i="2"/>
  <c r="I20" i="2"/>
  <c r="L20" i="2" s="1"/>
  <c r="M20" i="2" s="1"/>
  <c r="H20" i="2"/>
  <c r="G20" i="2"/>
  <c r="K19" i="2"/>
  <c r="J19" i="2"/>
  <c r="I19" i="2"/>
  <c r="L19" i="2" s="1"/>
  <c r="M19" i="2" s="1"/>
  <c r="H19" i="2"/>
  <c r="G19" i="2"/>
  <c r="M18" i="2"/>
  <c r="L18" i="2"/>
  <c r="K18" i="2"/>
  <c r="J18" i="2"/>
  <c r="O18" i="2" s="1"/>
  <c r="L16" i="2"/>
  <c r="K16" i="2"/>
  <c r="J16" i="2"/>
  <c r="M16" i="2" s="1"/>
  <c r="I16" i="2"/>
  <c r="H16" i="2"/>
  <c r="G16" i="2"/>
  <c r="L15" i="2"/>
  <c r="K15" i="2"/>
  <c r="J15" i="2"/>
  <c r="M15" i="2" s="1"/>
  <c r="I15" i="2"/>
  <c r="H15" i="2"/>
  <c r="G15" i="2"/>
  <c r="L14" i="2"/>
  <c r="K14" i="2"/>
  <c r="J14" i="2"/>
  <c r="M14" i="2" s="1"/>
  <c r="I14" i="2"/>
  <c r="H14" i="2"/>
  <c r="G14" i="2"/>
  <c r="L13" i="2"/>
  <c r="K13" i="2"/>
  <c r="J13" i="2"/>
  <c r="M13" i="2" s="1"/>
  <c r="L11" i="2"/>
  <c r="K11" i="2"/>
  <c r="I11" i="2"/>
  <c r="H11" i="2"/>
  <c r="G11" i="2"/>
  <c r="J11" i="2" s="1"/>
  <c r="L10" i="2"/>
  <c r="K10" i="2"/>
  <c r="I10" i="2"/>
  <c r="H10" i="2"/>
  <c r="G10" i="2"/>
  <c r="J10" i="2" s="1"/>
  <c r="L9" i="2"/>
  <c r="K9" i="2"/>
  <c r="I9" i="2"/>
  <c r="H9" i="2"/>
  <c r="G9" i="2"/>
  <c r="J9" i="2" s="1"/>
  <c r="L8" i="2"/>
  <c r="K8" i="2"/>
  <c r="M8" i="2" s="1"/>
  <c r="J8" i="2"/>
  <c r="O8" i="2" s="1"/>
  <c r="L6" i="2"/>
  <c r="J6" i="2"/>
  <c r="O6" i="2" s="1"/>
  <c r="I6" i="2"/>
  <c r="H6" i="2"/>
  <c r="K6" i="2" s="1"/>
  <c r="M6" i="2" s="1"/>
  <c r="G6" i="2"/>
  <c r="L5" i="2"/>
  <c r="J5" i="2"/>
  <c r="O5" i="2" s="1"/>
  <c r="I5" i="2"/>
  <c r="H5" i="2"/>
  <c r="K5" i="2" s="1"/>
  <c r="M5" i="2" s="1"/>
  <c r="G5" i="2"/>
  <c r="L4" i="2"/>
  <c r="J4" i="2"/>
  <c r="I4" i="2"/>
  <c r="H4" i="2"/>
  <c r="K4" i="2" s="1"/>
  <c r="M4" i="2" s="1"/>
  <c r="G4" i="2"/>
  <c r="L3" i="2"/>
  <c r="M3" i="2" s="1"/>
  <c r="K3" i="2"/>
  <c r="J3" i="2"/>
  <c r="O3" i="2" s="1"/>
  <c r="O19" i="2" l="1"/>
  <c r="O9" i="2"/>
  <c r="M9" i="2"/>
  <c r="O20" i="2"/>
  <c r="O11" i="2"/>
  <c r="M11" i="2"/>
  <c r="O4" i="2"/>
  <c r="O10" i="2"/>
  <c r="M10" i="2"/>
  <c r="O21" i="2"/>
  <c r="O13" i="2"/>
  <c r="O14" i="2"/>
  <c r="O15" i="2"/>
  <c r="O16" i="2"/>
  <c r="M21" i="2"/>
  <c r="V26" i="1" l="1"/>
  <c r="R26" i="1"/>
  <c r="V24" i="1"/>
  <c r="S24" i="1"/>
  <c r="V23" i="1"/>
  <c r="S23" i="1"/>
  <c r="V22" i="1"/>
  <c r="S22" i="1"/>
  <c r="V21" i="1"/>
  <c r="S21" i="1"/>
  <c r="V20" i="1"/>
  <c r="S20" i="1"/>
  <c r="V19" i="1"/>
  <c r="S19" i="1"/>
  <c r="V18" i="1"/>
  <c r="R18" i="1"/>
  <c r="V17" i="1"/>
  <c r="R17" i="1"/>
  <c r="V16" i="1"/>
  <c r="R16" i="1"/>
  <c r="V15" i="1"/>
  <c r="R15" i="1"/>
  <c r="V14" i="1"/>
  <c r="R14" i="1"/>
  <c r="V13" i="1"/>
  <c r="R13" i="1"/>
  <c r="V12" i="1"/>
  <c r="Q12" i="1"/>
  <c r="V11" i="1"/>
  <c r="Q11" i="1"/>
  <c r="V10" i="1"/>
  <c r="Q10" i="1"/>
  <c r="V9" i="1"/>
  <c r="Q9" i="1"/>
  <c r="V8" i="1"/>
  <c r="Q8" i="1"/>
  <c r="V7" i="1"/>
  <c r="Q7" i="1"/>
</calcChain>
</file>

<file path=xl/sharedStrings.xml><?xml version="1.0" encoding="utf-8"?>
<sst xmlns="http://schemas.openxmlformats.org/spreadsheetml/2006/main" count="41" uniqueCount="21">
  <si>
    <t>Replicate 1</t>
  </si>
  <si>
    <t>Replicate 2</t>
  </si>
  <si>
    <t>Replicate 3</t>
  </si>
  <si>
    <t>AVERAGE</t>
  </si>
  <si>
    <t>SD</t>
  </si>
  <si>
    <t>% yield N</t>
  </si>
  <si>
    <t>% yield C</t>
  </si>
  <si>
    <t>% yield N + C</t>
  </si>
  <si>
    <t>Conc S5S1</t>
  </si>
  <si>
    <t>WT</t>
  </si>
  <si>
    <t># of colonies</t>
  </si>
  <si>
    <t>100% survival</t>
  </si>
  <si>
    <t>Survival %</t>
  </si>
  <si>
    <t>Survival % average</t>
  </si>
  <si>
    <t>Genotype</t>
  </si>
  <si>
    <t>UV dose (J/m2)</t>
  </si>
  <si>
    <t>cells plated</t>
  </si>
  <si>
    <t>sfr1+</t>
  </si>
  <si>
    <t>sfr1d</t>
  </si>
  <si>
    <t>sfr1N</t>
  </si>
  <si>
    <t>sfr1C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</si>
</sst>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theme="1"/>
      <name val="ArialMT"/>
      <family val="2"/>
    </font>
    <font>
      <b/>
      <sz val="12"/>
      <color theme="1"/>
      <name val="Arial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30">
    <xf numFmtId="0" fontId="0" fillId="0" borderId="0" xfId="0"/>
    <xf numFmtId="0" fontId="2" fillId="0" borderId="0" xfId="0" applyFont="1"/>
    <xf numFmtId="0" fontId="1" fillId="0" borderId="0" xfId="0" applyFont="1" applyBorder="1" applyAlignment="1"/>
    <xf numFmtId="0" fontId="1" fillId="0" borderId="0" xfId="0" applyFont="1" applyBorder="1" applyAlignment="1">
      <alignment horizontal="center"/>
    </xf>
    <xf numFmtId="0" fontId="1" fillId="0" borderId="1" xfId="0" applyFont="1" applyBorder="1"/>
    <xf numFmtId="0" fontId="2" fillId="0" borderId="0" xfId="0" applyFont="1" applyBorder="1"/>
    <xf numFmtId="0" fontId="1" fillId="0" borderId="0" xfId="0" applyFont="1"/>
    <xf numFmtId="0" fontId="1" fillId="0" borderId="0" xfId="0" applyFont="1" applyBorder="1"/>
    <xf numFmtId="0" fontId="2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0" fillId="0" borderId="0" xfId="0" applyFont="1"/>
    <xf numFmtId="0" fontId="0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3" xfId="0" applyFont="1" applyBorder="1"/>
    <xf numFmtId="0" fontId="1" fillId="0" borderId="2" xfId="0" applyFont="1" applyBorder="1"/>
    <xf numFmtId="0" fontId="1" fillId="0" borderId="5" xfId="0" applyFont="1" applyBorder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Border="1" applyAlignment="1">
      <alignment horizontal="center"/>
    </xf>
    <xf numFmtId="0" fontId="0" fillId="0" borderId="5" xfId="0" applyFont="1" applyBorder="1" applyAlignment="1">
      <alignment horizont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/>
    </xf>
    <xf numFmtId="0" fontId="0" fillId="0" borderId="0" xfId="0" applyFont="1" applyAlignment="1">
      <alignment vertical="center"/>
    </xf>
    <xf numFmtId="0" fontId="0" fillId="0" borderId="5" xfId="0" applyFont="1" applyBorder="1" applyAlignment="1">
      <alignment horizontal="center" vertical="center"/>
    </xf>
    <xf numFmtId="0" fontId="0" fillId="0" borderId="0" xfId="0" applyFont="1" applyAlignment="1">
      <alignment horizontal="right" vertical="top"/>
    </xf>
    <xf numFmtId="0" fontId="0" fillId="0" borderId="0" xfId="0" applyFont="1" applyFill="1"/>
    <xf numFmtId="0" fontId="0" fillId="0" borderId="0" xfId="0" applyFont="1" applyAlignment="1">
      <alignment vertical="top"/>
    </xf>
    <xf numFmtId="0" fontId="1" fillId="0" borderId="0" xfId="0" applyFont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scatterChart>
        <c:scatterStyle val="lineMarker"/>
        <c:varyColors val="0"/>
        <c:ser>
          <c:idx val="0"/>
          <c:order val="0"/>
          <c:tx>
            <c:v>WT</c:v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  <a:effectLst/>
            </c:spPr>
          </c:marker>
          <c:xVal>
            <c:numRef>
              <c:f>Source_1D!$P$3:$P$6</c:f>
              <c:numCache>
                <c:formatCode>General</c:formatCode>
                <c:ptCount val="4"/>
                <c:pt idx="0">
                  <c:v>0</c:v>
                </c:pt>
                <c:pt idx="1">
                  <c:v>60</c:v>
                </c:pt>
                <c:pt idx="2">
                  <c:v>120</c:v>
                </c:pt>
                <c:pt idx="3">
                  <c:v>180</c:v>
                </c:pt>
              </c:numCache>
            </c:numRef>
          </c:xVal>
          <c:yVal>
            <c:numRef>
              <c:f>Source_1D!$M$3:$M$6</c:f>
              <c:numCache>
                <c:formatCode>General</c:formatCode>
                <c:ptCount val="4"/>
                <c:pt idx="0">
                  <c:v>100</c:v>
                </c:pt>
                <c:pt idx="1">
                  <c:v>51.128240012238827</c:v>
                </c:pt>
                <c:pt idx="2">
                  <c:v>22.965764052801816</c:v>
                </c:pt>
                <c:pt idx="3">
                  <c:v>5.0315805577410613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B1CF-A649-BF77-3E2FCCBF7CBF}"/>
            </c:ext>
          </c:extLst>
        </c:ser>
        <c:ser>
          <c:idx val="1"/>
          <c:order val="1"/>
          <c:tx>
            <c:v>sfr1d</c:v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circle"/>
            <c:size val="10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xVal>
            <c:numRef>
              <c:f>Source_1D!$P$3:$P$6</c:f>
              <c:numCache>
                <c:formatCode>General</c:formatCode>
                <c:ptCount val="4"/>
                <c:pt idx="0">
                  <c:v>0</c:v>
                </c:pt>
                <c:pt idx="1">
                  <c:v>60</c:v>
                </c:pt>
                <c:pt idx="2">
                  <c:v>120</c:v>
                </c:pt>
                <c:pt idx="3">
                  <c:v>180</c:v>
                </c:pt>
              </c:numCache>
            </c:numRef>
          </c:xVal>
          <c:yVal>
            <c:numRef>
              <c:f>Source_1D!$M$8:$M$11</c:f>
              <c:numCache>
                <c:formatCode>General</c:formatCode>
                <c:ptCount val="4"/>
                <c:pt idx="0">
                  <c:v>100</c:v>
                </c:pt>
                <c:pt idx="1">
                  <c:v>45.051938136683894</c:v>
                </c:pt>
                <c:pt idx="2">
                  <c:v>2.8761569168348831</c:v>
                </c:pt>
                <c:pt idx="3">
                  <c:v>9.5011233994284836E-2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B1CF-A649-BF77-3E2FCCBF7CBF}"/>
            </c:ext>
          </c:extLst>
        </c:ser>
        <c:ser>
          <c:idx val="2"/>
          <c:order val="2"/>
          <c:tx>
            <c:v>sfr1N</c:v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10"/>
            <c:spPr>
              <a:solidFill>
                <a:schemeClr val="tx1"/>
              </a:solidFill>
              <a:ln w="12700">
                <a:solidFill>
                  <a:schemeClr val="tx1"/>
                </a:solidFill>
              </a:ln>
              <a:effectLst/>
            </c:spPr>
          </c:marker>
          <c:xVal>
            <c:numRef>
              <c:f>Source_1D!$P$3:$P$6</c:f>
              <c:numCache>
                <c:formatCode>General</c:formatCode>
                <c:ptCount val="4"/>
                <c:pt idx="0">
                  <c:v>0</c:v>
                </c:pt>
                <c:pt idx="1">
                  <c:v>60</c:v>
                </c:pt>
                <c:pt idx="2">
                  <c:v>120</c:v>
                </c:pt>
                <c:pt idx="3">
                  <c:v>180</c:v>
                </c:pt>
              </c:numCache>
            </c:numRef>
          </c:xVal>
          <c:yVal>
            <c:numRef>
              <c:f>Source_1D!$M$13:$M$16</c:f>
              <c:numCache>
                <c:formatCode>General</c:formatCode>
                <c:ptCount val="4"/>
                <c:pt idx="0">
                  <c:v>100</c:v>
                </c:pt>
                <c:pt idx="1">
                  <c:v>54.58957587832554</c:v>
                </c:pt>
                <c:pt idx="2">
                  <c:v>3.2632023623831308</c:v>
                </c:pt>
                <c:pt idx="3">
                  <c:v>0.13299921166510936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B1CF-A649-BF77-3E2FCCBF7CBF}"/>
            </c:ext>
          </c:extLst>
        </c:ser>
        <c:ser>
          <c:idx val="3"/>
          <c:order val="3"/>
          <c:tx>
            <c:v>sfr1C</c:v>
          </c:tx>
          <c:spPr>
            <a:ln w="15875" cap="rnd">
              <a:solidFill>
                <a:schemeClr val="tx1"/>
              </a:solidFill>
              <a:round/>
            </a:ln>
            <a:effectLst/>
          </c:spPr>
          <c:marker>
            <c:symbol val="triangle"/>
            <c:size val="10"/>
            <c:spPr>
              <a:solidFill>
                <a:schemeClr val="bg1"/>
              </a:solidFill>
              <a:ln w="12700">
                <a:solidFill>
                  <a:schemeClr val="tx1"/>
                </a:solidFill>
              </a:ln>
              <a:effectLst/>
            </c:spPr>
          </c:marker>
          <c:xVal>
            <c:numRef>
              <c:f>Source_1D!$P$3:$P$6</c:f>
              <c:numCache>
                <c:formatCode>General</c:formatCode>
                <c:ptCount val="4"/>
                <c:pt idx="0">
                  <c:v>0</c:v>
                </c:pt>
                <c:pt idx="1">
                  <c:v>60</c:v>
                </c:pt>
                <c:pt idx="2">
                  <c:v>120</c:v>
                </c:pt>
                <c:pt idx="3">
                  <c:v>180</c:v>
                </c:pt>
              </c:numCache>
            </c:numRef>
          </c:xVal>
          <c:yVal>
            <c:numRef>
              <c:f>Source_1D!$M$18:$M$21</c:f>
              <c:numCache>
                <c:formatCode>General</c:formatCode>
                <c:ptCount val="4"/>
                <c:pt idx="0">
                  <c:v>100</c:v>
                </c:pt>
                <c:pt idx="1">
                  <c:v>57.537511587755056</c:v>
                </c:pt>
                <c:pt idx="2">
                  <c:v>5.5180152496962585</c:v>
                </c:pt>
                <c:pt idx="3">
                  <c:v>0.20055039204041367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B1CF-A649-BF77-3E2FCCBF7CB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14280896"/>
        <c:axId val="1076017936"/>
      </c:scatterChart>
      <c:valAx>
        <c:axId val="1114280896"/>
        <c:scaling>
          <c:orientation val="minMax"/>
          <c:max val="180"/>
        </c:scaling>
        <c:delete val="0"/>
        <c:axPos val="b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Helvetica Neue" panose="02000503000000020004" pitchFamily="2" charset="0"/>
                    <a:ea typeface="Helvetica Neue" panose="02000503000000020004" pitchFamily="2" charset="0"/>
                    <a:cs typeface="Helvetica Neue" panose="02000503000000020004" pitchFamily="2" charset="0"/>
                  </a:defRPr>
                </a:pPr>
                <a:r>
                  <a:rPr lang="en-US"/>
                  <a:t>UV dose (J/m2)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Helvetica Neue" panose="02000503000000020004" pitchFamily="2" charset="0"/>
                  <a:ea typeface="Helvetica Neue" panose="02000503000000020004" pitchFamily="2" charset="0"/>
                  <a:cs typeface="Helvetica Neue" panose="02000503000000020004" pitchFamily="2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Helvetica Neue" panose="02000503000000020004" pitchFamily="2" charset="0"/>
                <a:ea typeface="Helvetica Neue" panose="02000503000000020004" pitchFamily="2" charset="0"/>
                <a:cs typeface="Helvetica Neue" panose="02000503000000020004" pitchFamily="2" charset="0"/>
              </a:defRPr>
            </a:pPr>
            <a:endParaRPr lang="en-US"/>
          </a:p>
        </c:txPr>
        <c:crossAx val="1076017936"/>
        <c:crossesAt val="1.0000000000000002E-2"/>
        <c:crossBetween val="midCat"/>
        <c:majorUnit val="60"/>
      </c:valAx>
      <c:valAx>
        <c:axId val="1076017936"/>
        <c:scaling>
          <c:logBase val="10"/>
          <c:orientation val="minMax"/>
          <c:min val="1.0000000000000002E-2"/>
        </c:scaling>
        <c:delete val="0"/>
        <c:axPos val="l"/>
        <c:majorGridlines>
          <c:spPr>
            <a:ln w="9525" cap="flat" cmpd="sng" algn="ctr">
              <a:noFill/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200" b="1" i="0" u="none" strike="noStrike" kern="1200" baseline="0">
                    <a:solidFill>
                      <a:sysClr val="windowText" lastClr="000000"/>
                    </a:solidFill>
                    <a:latin typeface="Helvetica Neue" panose="02000503000000020004" pitchFamily="2" charset="0"/>
                    <a:ea typeface="Helvetica Neue" panose="02000503000000020004" pitchFamily="2" charset="0"/>
                    <a:cs typeface="Helvetica Neue" panose="02000503000000020004" pitchFamily="2" charset="0"/>
                  </a:defRPr>
                </a:pPr>
                <a:r>
                  <a:rPr lang="en-US"/>
                  <a:t>Survival (%)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200" b="1" i="0" u="none" strike="noStrike" kern="1200" baseline="0">
                  <a:solidFill>
                    <a:sysClr val="windowText" lastClr="000000"/>
                  </a:solidFill>
                  <a:latin typeface="Helvetica Neue" panose="02000503000000020004" pitchFamily="2" charset="0"/>
                  <a:ea typeface="Helvetica Neue" panose="02000503000000020004" pitchFamily="2" charset="0"/>
                  <a:cs typeface="Helvetica Neue" panose="02000503000000020004" pitchFamily="2" charset="0"/>
                </a:defRPr>
              </a:pPr>
              <a:endParaRPr lang="en-US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200" b="1" i="0" u="none" strike="noStrike" kern="1200" baseline="0">
                <a:solidFill>
                  <a:sysClr val="windowText" lastClr="000000"/>
                </a:solidFill>
                <a:latin typeface="Helvetica Neue" panose="02000503000000020004" pitchFamily="2" charset="0"/>
                <a:ea typeface="Helvetica Neue" panose="02000503000000020004" pitchFamily="2" charset="0"/>
                <a:cs typeface="Helvetica Neue" panose="02000503000000020004" pitchFamily="2" charset="0"/>
              </a:defRPr>
            </a:pPr>
            <a:endParaRPr lang="en-US"/>
          </a:p>
        </c:txPr>
        <c:crossAx val="1114280896"/>
        <c:crosses val="autoZero"/>
        <c:crossBetween val="midCat"/>
      </c:valAx>
      <c:spPr>
        <a:noFill/>
        <a:ln>
          <a:solidFill>
            <a:schemeClr val="tx1"/>
          </a:solidFill>
        </a:ln>
        <a:effectLst/>
      </c:spPr>
    </c:plotArea>
    <c:legend>
      <c:legendPos val="r"/>
      <c:layout>
        <c:manualLayout>
          <c:xMode val="edge"/>
          <c:yMode val="edge"/>
          <c:x val="0.31438960877921757"/>
          <c:y val="0.38170457859434231"/>
          <c:w val="0.21863091437894588"/>
          <c:h val="0.37336832895888011"/>
        </c:manualLayout>
      </c:layout>
      <c:overlay val="1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Helvetica Neue" panose="02000503000000020004" pitchFamily="2" charset="0"/>
              <a:ea typeface="Helvetica Neue" panose="02000503000000020004" pitchFamily="2" charset="0"/>
              <a:cs typeface="Helvetica Neue" panose="02000503000000020004" pitchFamily="2" charset="0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 sz="1200" b="1">
          <a:solidFill>
            <a:sysClr val="windowText" lastClr="000000"/>
          </a:solidFill>
          <a:latin typeface="Helvetica Neue" panose="02000503000000020004" pitchFamily="2" charset="0"/>
          <a:ea typeface="Helvetica Neue" panose="02000503000000020004" pitchFamily="2" charset="0"/>
          <a:cs typeface="Helvetica Neue" panose="02000503000000020004" pitchFamily="2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488950</xdr:colOff>
      <xdr:row>23</xdr:row>
      <xdr:rowOff>184150</xdr:rowOff>
    </xdr:from>
    <xdr:to>
      <xdr:col>5</xdr:col>
      <xdr:colOff>304800</xdr:colOff>
      <xdr:row>37</xdr:row>
      <xdr:rowOff>82550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3B3EC65C-C5AC-284F-BFF5-BA403A98EB9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Source_1D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</sheetNames>
    <sheetDataSet>
      <sheetData sheetId="0">
        <row r="3">
          <cell r="M3">
            <v>100</v>
          </cell>
          <cell r="P3">
            <v>0</v>
          </cell>
        </row>
        <row r="4">
          <cell r="M4">
            <v>51.128240012238827</v>
          </cell>
          <cell r="P4">
            <v>60</v>
          </cell>
        </row>
        <row r="5">
          <cell r="M5">
            <v>22.965764052801816</v>
          </cell>
          <cell r="P5">
            <v>120</v>
          </cell>
        </row>
        <row r="6">
          <cell r="M6">
            <v>5.0315805577410613</v>
          </cell>
          <cell r="P6">
            <v>180</v>
          </cell>
        </row>
        <row r="8">
          <cell r="M8">
            <v>100</v>
          </cell>
        </row>
        <row r="9">
          <cell r="M9">
            <v>45.051938136683894</v>
          </cell>
        </row>
        <row r="10">
          <cell r="M10">
            <v>2.8761569168348831</v>
          </cell>
        </row>
        <row r="11">
          <cell r="M11">
            <v>9.5011233994284836E-2</v>
          </cell>
        </row>
        <row r="13">
          <cell r="M13">
            <v>100</v>
          </cell>
        </row>
        <row r="14">
          <cell r="M14">
            <v>54.58957587832554</v>
          </cell>
        </row>
        <row r="15">
          <cell r="M15">
            <v>3.2632023623831308</v>
          </cell>
        </row>
        <row r="16">
          <cell r="M16">
            <v>0.13299921166510936</v>
          </cell>
        </row>
        <row r="18">
          <cell r="M18">
            <v>100</v>
          </cell>
        </row>
        <row r="19">
          <cell r="M19">
            <v>57.537511587755056</v>
          </cell>
        </row>
        <row r="20">
          <cell r="M20">
            <v>5.5180152496962585</v>
          </cell>
        </row>
        <row r="21">
          <cell r="M21">
            <v>0.20055039204041367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CC97D-9B8F-4940-9058-0FA552BEA440}">
  <dimension ref="B3:V66"/>
  <sheetViews>
    <sheetView workbookViewId="0">
      <selection activeCell="A32" sqref="A32"/>
    </sheetView>
  </sheetViews>
  <sheetFormatPr baseColWidth="10" defaultRowHeight="16"/>
  <cols>
    <col min="1" max="1" width="10.83203125" style="1"/>
    <col min="2" max="3" width="14" style="1" bestFit="1" customWidth="1"/>
    <col min="4" max="4" width="13.6640625" style="1" bestFit="1" customWidth="1"/>
    <col min="5" max="5" width="11.6640625" style="1" customWidth="1"/>
    <col min="6" max="6" width="10.83203125" style="1"/>
    <col min="7" max="9" width="14" style="1" bestFit="1" customWidth="1"/>
    <col min="10" max="10" width="10.83203125" style="1"/>
    <col min="11" max="12" width="14" style="1" bestFit="1" customWidth="1"/>
    <col min="13" max="13" width="11.6640625" style="1" bestFit="1" customWidth="1"/>
    <col min="14" max="16" width="14" style="1" bestFit="1" customWidth="1"/>
    <col min="17" max="18" width="14" style="1" customWidth="1"/>
    <col min="19" max="19" width="14" style="1" bestFit="1" customWidth="1"/>
    <col min="20" max="20" width="11.6640625" style="1" bestFit="1" customWidth="1"/>
    <col min="21" max="16384" width="10.83203125" style="1"/>
  </cols>
  <sheetData>
    <row r="3" spans="2:22" ht="17" thickBot="1">
      <c r="B3" s="9" t="s">
        <v>0</v>
      </c>
      <c r="C3" s="9"/>
      <c r="D3" s="9"/>
      <c r="E3" s="9"/>
      <c r="G3" s="9" t="s">
        <v>1</v>
      </c>
      <c r="H3" s="9"/>
      <c r="I3" s="9"/>
      <c r="J3" s="9"/>
      <c r="K3" s="2"/>
      <c r="L3" s="9" t="s">
        <v>2</v>
      </c>
      <c r="M3" s="9"/>
      <c r="N3" s="9"/>
      <c r="O3" s="9"/>
      <c r="P3" s="2"/>
      <c r="Q3" s="9" t="s">
        <v>3</v>
      </c>
      <c r="R3" s="9"/>
      <c r="S3" s="9"/>
      <c r="T3" s="9"/>
      <c r="U3" s="3"/>
      <c r="V3" s="4" t="s">
        <v>4</v>
      </c>
    </row>
    <row r="4" spans="2:22">
      <c r="K4" s="5"/>
      <c r="P4" s="5"/>
    </row>
    <row r="5" spans="2:22">
      <c r="B5" s="6" t="s">
        <v>5</v>
      </c>
      <c r="C5" s="6" t="s">
        <v>6</v>
      </c>
      <c r="D5" s="6" t="s">
        <v>7</v>
      </c>
      <c r="E5" s="6" t="s">
        <v>8</v>
      </c>
      <c r="G5" s="6" t="s">
        <v>5</v>
      </c>
      <c r="H5" s="6" t="s">
        <v>6</v>
      </c>
      <c r="I5" s="6" t="s">
        <v>7</v>
      </c>
      <c r="J5" s="6" t="s">
        <v>8</v>
      </c>
      <c r="K5" s="7"/>
      <c r="L5" s="6" t="s">
        <v>5</v>
      </c>
      <c r="M5" s="6" t="s">
        <v>6</v>
      </c>
      <c r="N5" s="6" t="s">
        <v>7</v>
      </c>
      <c r="O5" s="6" t="s">
        <v>8</v>
      </c>
      <c r="P5" s="7"/>
      <c r="Q5" s="6" t="s">
        <v>5</v>
      </c>
      <c r="R5" s="6" t="s">
        <v>6</v>
      </c>
      <c r="S5" s="6" t="s">
        <v>7</v>
      </c>
      <c r="T5" s="6" t="s">
        <v>8</v>
      </c>
      <c r="U5" s="6"/>
    </row>
    <row r="7" spans="2:22">
      <c r="B7" s="1">
        <v>3.5641617971472837</v>
      </c>
      <c r="E7" s="1">
        <v>0</v>
      </c>
      <c r="G7" s="1">
        <v>3.4332446365227538</v>
      </c>
      <c r="J7" s="1">
        <v>0</v>
      </c>
      <c r="L7" s="1">
        <v>3.8511749734705325</v>
      </c>
      <c r="O7" s="1">
        <v>0</v>
      </c>
      <c r="Q7" s="1">
        <f>AVERAGE(B7, G7, L7)</f>
        <v>3.6161938023801898</v>
      </c>
      <c r="T7" s="1">
        <v>0</v>
      </c>
      <c r="V7" s="1">
        <f>STDEV(B7, G7, L7)</f>
        <v>0.21376842332706403</v>
      </c>
    </row>
    <row r="8" spans="2:22">
      <c r="B8" s="1">
        <v>3.5112456613682181</v>
      </c>
      <c r="E8" s="1">
        <v>0.25</v>
      </c>
      <c r="G8" s="1">
        <v>3.546294618055708</v>
      </c>
      <c r="J8" s="1">
        <v>0.25</v>
      </c>
      <c r="L8" s="1">
        <v>3.3092931899899285</v>
      </c>
      <c r="O8" s="1">
        <v>0.25</v>
      </c>
      <c r="Q8" s="1">
        <f t="shared" ref="Q8:Q12" si="0">AVERAGE(B8, G8, L8)</f>
        <v>3.455611156471285</v>
      </c>
      <c r="T8" s="1">
        <v>0.25</v>
      </c>
      <c r="V8" s="1">
        <f t="shared" ref="V8:V12" si="1">STDEV(B8, G8, L8)</f>
        <v>0.1279211390961239</v>
      </c>
    </row>
    <row r="9" spans="2:22">
      <c r="B9" s="1">
        <v>3.3562268512242914</v>
      </c>
      <c r="E9" s="1">
        <v>0.5</v>
      </c>
      <c r="G9" s="1">
        <v>3.4234252847561297</v>
      </c>
      <c r="J9" s="1">
        <v>0.5</v>
      </c>
      <c r="L9" s="1">
        <v>4.0584307498894248</v>
      </c>
      <c r="O9" s="1">
        <v>0.5</v>
      </c>
      <c r="Q9" s="1">
        <f t="shared" si="0"/>
        <v>3.6126942952899483</v>
      </c>
      <c r="T9" s="1">
        <v>0.5</v>
      </c>
      <c r="V9" s="1">
        <f t="shared" si="1"/>
        <v>0.38747857693873394</v>
      </c>
    </row>
    <row r="10" spans="2:22">
      <c r="B10" s="1">
        <v>3.2660038860687521</v>
      </c>
      <c r="E10" s="1">
        <v>2</v>
      </c>
      <c r="G10" s="1">
        <v>3.3676519450911502</v>
      </c>
      <c r="J10" s="1">
        <v>2</v>
      </c>
      <c r="L10" s="1">
        <v>4.0237164826161944</v>
      </c>
      <c r="O10" s="1">
        <v>2</v>
      </c>
      <c r="Q10" s="1">
        <f t="shared" si="0"/>
        <v>3.5524574379253657</v>
      </c>
      <c r="T10" s="1">
        <v>2</v>
      </c>
      <c r="V10" s="1">
        <f t="shared" si="1"/>
        <v>0.41127472251275021</v>
      </c>
    </row>
    <row r="11" spans="2:22">
      <c r="B11" s="1">
        <v>3.3925995938897877</v>
      </c>
      <c r="E11" s="1">
        <v>5</v>
      </c>
      <c r="G11" s="1">
        <v>3.9086354886350589</v>
      </c>
      <c r="J11" s="1">
        <v>5</v>
      </c>
      <c r="L11" s="1">
        <v>4.0066059318949785</v>
      </c>
      <c r="O11" s="1">
        <v>5</v>
      </c>
      <c r="Q11" s="1">
        <f t="shared" si="0"/>
        <v>3.7692803381399416</v>
      </c>
      <c r="T11" s="1">
        <v>5</v>
      </c>
      <c r="V11" s="1">
        <f t="shared" si="1"/>
        <v>0.329872459072857</v>
      </c>
    </row>
    <row r="12" spans="2:22">
      <c r="B12" s="1">
        <v>3.1803357060004771</v>
      </c>
      <c r="E12" s="1">
        <v>10</v>
      </c>
      <c r="G12" s="1">
        <v>3.9213927261784449</v>
      </c>
      <c r="J12" s="1">
        <v>10</v>
      </c>
      <c r="L12" s="1">
        <v>3.6969467858300882</v>
      </c>
      <c r="O12" s="1">
        <v>10</v>
      </c>
      <c r="Q12" s="1">
        <f t="shared" si="0"/>
        <v>3.5995584060030033</v>
      </c>
      <c r="T12" s="1">
        <v>10</v>
      </c>
      <c r="V12" s="1">
        <f t="shared" si="1"/>
        <v>0.38000624887331869</v>
      </c>
    </row>
    <row r="13" spans="2:22">
      <c r="C13" s="1">
        <v>3.5641617971472837</v>
      </c>
      <c r="E13" s="1">
        <v>0</v>
      </c>
      <c r="H13" s="1">
        <v>3.4332446365227538</v>
      </c>
      <c r="J13" s="1">
        <v>0</v>
      </c>
      <c r="M13" s="1">
        <v>3.8511749734705325</v>
      </c>
      <c r="O13" s="1">
        <v>0</v>
      </c>
      <c r="R13" s="1">
        <f>AVERAGE(C13, H13, M13)</f>
        <v>3.6161938023801898</v>
      </c>
      <c r="T13" s="1">
        <v>0</v>
      </c>
      <c r="V13" s="1">
        <f>STDEV(C13, H13, M13)</f>
        <v>0.21376842332706403</v>
      </c>
    </row>
    <row r="14" spans="2:22">
      <c r="C14" s="1">
        <v>3.621867596773634</v>
      </c>
      <c r="E14" s="1">
        <v>0.25</v>
      </c>
      <c r="H14" s="1">
        <v>5.0062328059708419</v>
      </c>
      <c r="J14" s="1">
        <v>0.25</v>
      </c>
      <c r="M14" s="1">
        <v>4.4617233701286434</v>
      </c>
      <c r="O14" s="1">
        <v>0.25</v>
      </c>
      <c r="R14" s="1">
        <f t="shared" ref="R14:R18" si="2">AVERAGE(C14, H14, M14)</f>
        <v>4.3632745909577064</v>
      </c>
      <c r="T14" s="1">
        <v>0.25</v>
      </c>
      <c r="V14" s="1">
        <f t="shared" ref="V14:V18" si="3">STDEV(C14, H14, M14)</f>
        <v>0.69741370770805478</v>
      </c>
    </row>
    <row r="15" spans="2:22">
      <c r="C15" s="1">
        <v>6.7757035460353787</v>
      </c>
      <c r="E15" s="1">
        <v>0.5</v>
      </c>
      <c r="H15" s="1">
        <v>8.3056628414116229</v>
      </c>
      <c r="J15" s="1">
        <v>0.5</v>
      </c>
      <c r="M15" s="1">
        <v>8.1916794067139307</v>
      </c>
      <c r="O15" s="1">
        <v>0.5</v>
      </c>
      <c r="R15" s="1">
        <f t="shared" si="2"/>
        <v>7.7576819313869771</v>
      </c>
      <c r="T15" s="1">
        <v>0.5</v>
      </c>
      <c r="V15" s="1">
        <f t="shared" si="3"/>
        <v>0.85232576977331298</v>
      </c>
    </row>
    <row r="16" spans="2:22">
      <c r="C16" s="1">
        <v>29.546831600701648</v>
      </c>
      <c r="E16" s="1">
        <v>2</v>
      </c>
      <c r="H16" s="1">
        <v>30.015854514874359</v>
      </c>
      <c r="J16" s="1">
        <v>2</v>
      </c>
      <c r="M16" s="1">
        <v>30.874072734787866</v>
      </c>
      <c r="O16" s="1">
        <v>2</v>
      </c>
      <c r="R16" s="1">
        <f t="shared" si="2"/>
        <v>30.145586283454623</v>
      </c>
      <c r="T16" s="1">
        <v>2</v>
      </c>
      <c r="V16" s="1">
        <f t="shared" si="3"/>
        <v>0.67306389431972979</v>
      </c>
    </row>
    <row r="17" spans="2:22">
      <c r="C17" s="1">
        <v>38.946773721618101</v>
      </c>
      <c r="E17" s="1">
        <v>5</v>
      </c>
      <c r="H17" s="1">
        <v>37.48474184924887</v>
      </c>
      <c r="J17" s="1">
        <v>5</v>
      </c>
      <c r="M17" s="1">
        <v>40.626620955043052</v>
      </c>
      <c r="O17" s="1">
        <v>5</v>
      </c>
      <c r="R17" s="1">
        <f t="shared" si="2"/>
        <v>39.019378841970003</v>
      </c>
      <c r="T17" s="1">
        <v>5</v>
      </c>
      <c r="V17" s="1">
        <f t="shared" si="3"/>
        <v>1.5721974133303038</v>
      </c>
    </row>
    <row r="18" spans="2:22">
      <c r="C18" s="1">
        <v>42.95341231314454</v>
      </c>
      <c r="E18" s="1">
        <v>10</v>
      </c>
      <c r="H18" s="1">
        <v>43.483884570093778</v>
      </c>
      <c r="J18" s="1">
        <v>10</v>
      </c>
      <c r="M18" s="1">
        <v>42.595063989260098</v>
      </c>
      <c r="O18" s="1">
        <v>10</v>
      </c>
      <c r="R18" s="1">
        <f t="shared" si="2"/>
        <v>43.010786957499477</v>
      </c>
      <c r="T18" s="1">
        <v>10</v>
      </c>
      <c r="V18" s="1">
        <f t="shared" si="3"/>
        <v>0.44717937518351802</v>
      </c>
    </row>
    <row r="19" spans="2:22">
      <c r="D19" s="1">
        <v>3.5641617971472837</v>
      </c>
      <c r="E19" s="1">
        <v>0</v>
      </c>
      <c r="I19" s="1">
        <v>3.4332446365227538</v>
      </c>
      <c r="J19" s="1">
        <v>0</v>
      </c>
      <c r="N19" s="1">
        <v>3.8511749734705325</v>
      </c>
      <c r="O19" s="1">
        <v>0</v>
      </c>
      <c r="S19" s="1">
        <f>AVERAGE(D19, I19, N19)</f>
        <v>3.6161938023801898</v>
      </c>
      <c r="T19" s="1">
        <v>0</v>
      </c>
      <c r="V19" s="1">
        <f>STDEV(D19, I19, N19)</f>
        <v>0.21376842332706403</v>
      </c>
    </row>
    <row r="20" spans="2:22">
      <c r="D20" s="1">
        <v>3.2806373762926331</v>
      </c>
      <c r="E20" s="1">
        <v>0.25</v>
      </c>
      <c r="I20" s="1">
        <v>3.9500823696063678</v>
      </c>
      <c r="J20" s="1">
        <v>0.25</v>
      </c>
      <c r="N20" s="1">
        <v>3.7789057837932929</v>
      </c>
      <c r="O20" s="1">
        <v>0.25</v>
      </c>
      <c r="S20" s="1">
        <f t="shared" ref="S20:S24" si="4">AVERAGE(D20, I20, N20)</f>
        <v>3.6698751765640978</v>
      </c>
      <c r="T20" s="1">
        <v>0.25</v>
      </c>
      <c r="V20" s="1">
        <f t="shared" ref="V20:V24" si="5">STDEV(D20, I20, N20)</f>
        <v>0.34778571671761022</v>
      </c>
    </row>
    <row r="21" spans="2:22">
      <c r="D21" s="1">
        <v>5.7509137669741559</v>
      </c>
      <c r="E21" s="1">
        <v>0.5</v>
      </c>
      <c r="I21" s="1">
        <v>7.0542131872082017</v>
      </c>
      <c r="J21" s="1">
        <v>0.5</v>
      </c>
      <c r="N21" s="1">
        <v>5.6708651533138177</v>
      </c>
      <c r="O21" s="1">
        <v>0.5</v>
      </c>
      <c r="S21" s="1">
        <f t="shared" si="4"/>
        <v>6.1586640358320581</v>
      </c>
      <c r="T21" s="1">
        <v>0.5</v>
      </c>
      <c r="V21" s="1">
        <f t="shared" si="5"/>
        <v>0.7766003843902799</v>
      </c>
    </row>
    <row r="22" spans="2:22">
      <c r="D22" s="1">
        <v>24.732969181873315</v>
      </c>
      <c r="E22" s="1">
        <v>2</v>
      </c>
      <c r="I22" s="1">
        <v>25.817793213127302</v>
      </c>
      <c r="J22" s="1">
        <v>2</v>
      </c>
      <c r="N22" s="1">
        <v>18.362924409138902</v>
      </c>
      <c r="O22" s="1">
        <v>2</v>
      </c>
      <c r="S22" s="1">
        <f t="shared" si="4"/>
        <v>22.971228934713171</v>
      </c>
      <c r="T22" s="1">
        <v>2</v>
      </c>
      <c r="V22" s="1">
        <f t="shared" si="5"/>
        <v>4.027600246426867</v>
      </c>
    </row>
    <row r="23" spans="2:22">
      <c r="D23" s="1">
        <v>33.285998014709719</v>
      </c>
      <c r="E23" s="1">
        <v>5</v>
      </c>
      <c r="I23" s="1">
        <v>34.536424664870339</v>
      </c>
      <c r="J23" s="1">
        <v>5</v>
      </c>
      <c r="N23" s="1">
        <v>36.644862888522233</v>
      </c>
      <c r="O23" s="1">
        <v>5</v>
      </c>
      <c r="S23" s="1">
        <f t="shared" si="4"/>
        <v>34.822428522700761</v>
      </c>
      <c r="T23" s="1">
        <v>5</v>
      </c>
      <c r="V23" s="1">
        <f t="shared" si="5"/>
        <v>1.6975988822903083</v>
      </c>
    </row>
    <row r="24" spans="2:22">
      <c r="D24" s="1">
        <v>34.106130030105732</v>
      </c>
      <c r="E24" s="1">
        <v>10</v>
      </c>
      <c r="I24" s="1">
        <v>35.80879597800174</v>
      </c>
      <c r="J24" s="1">
        <v>10</v>
      </c>
      <c r="N24" s="1">
        <v>36.244125417298747</v>
      </c>
      <c r="O24" s="1">
        <v>10</v>
      </c>
      <c r="S24" s="1">
        <f t="shared" si="4"/>
        <v>35.386350475135409</v>
      </c>
      <c r="T24" s="1">
        <v>10</v>
      </c>
      <c r="V24" s="1">
        <f t="shared" si="5"/>
        <v>1.1298677892052882</v>
      </c>
    </row>
    <row r="26" spans="2:22">
      <c r="B26" s="1" t="s">
        <v>9</v>
      </c>
      <c r="C26" s="1">
        <v>33.324630808094703</v>
      </c>
      <c r="G26" s="1" t="s">
        <v>9</v>
      </c>
      <c r="H26" s="1">
        <v>41.483753794231149</v>
      </c>
      <c r="L26" s="1" t="s">
        <v>9</v>
      </c>
      <c r="M26" s="1">
        <v>33.324630808094703</v>
      </c>
      <c r="Q26" s="1" t="s">
        <v>9</v>
      </c>
      <c r="R26" s="1">
        <f>AVERAGE(C26, H26, M26)</f>
        <v>36.044338470140183</v>
      </c>
      <c r="V26" s="1">
        <f>STDEV(C26, H26, M26)</f>
        <v>4.7106718523971987</v>
      </c>
    </row>
    <row r="27" spans="2:22">
      <c r="J27" s="8"/>
    </row>
    <row r="28" spans="2:22">
      <c r="J28" s="8"/>
    </row>
    <row r="29" spans="2:22">
      <c r="J29" s="8"/>
    </row>
    <row r="30" spans="2:22">
      <c r="J30" s="8"/>
    </row>
    <row r="31" spans="2:22">
      <c r="J31" s="8"/>
    </row>
    <row r="32" spans="2:22">
      <c r="J32" s="8"/>
    </row>
    <row r="33" spans="10:10">
      <c r="J33" s="8"/>
    </row>
    <row r="34" spans="10:10">
      <c r="J34" s="8"/>
    </row>
    <row r="35" spans="10:10">
      <c r="J35" s="8"/>
    </row>
    <row r="36" spans="10:10" ht="16" customHeight="1"/>
    <row r="51" ht="16" customHeight="1"/>
    <row r="66" ht="16" customHeight="1"/>
  </sheetData>
  <mergeCells count="4">
    <mergeCell ref="B3:E3"/>
    <mergeCell ref="G3:J3"/>
    <mergeCell ref="L3:O3"/>
    <mergeCell ref="Q3:T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F457A8-8995-A344-9072-DE13AEF26CD0}">
  <dimension ref="A1:P30"/>
  <sheetViews>
    <sheetView tabSelected="1" workbookViewId="0">
      <selection activeCell="G38" sqref="G38"/>
    </sheetView>
  </sheetViews>
  <sheetFormatPr baseColWidth="10" defaultRowHeight="14"/>
  <cols>
    <col min="1" max="1" width="10.5" style="10" bestFit="1" customWidth="1"/>
    <col min="2" max="2" width="15.6640625" style="10" bestFit="1" customWidth="1"/>
    <col min="3" max="3" width="12.1640625" style="10" bestFit="1" customWidth="1"/>
    <col min="4" max="5" width="12.1640625" style="10" customWidth="1"/>
    <col min="6" max="6" width="13.5" style="10" bestFit="1" customWidth="1"/>
    <col min="7" max="7" width="14.5" style="10" bestFit="1" customWidth="1"/>
    <col min="8" max="9" width="14.5" style="10" customWidth="1"/>
    <col min="10" max="10" width="13.5" style="10" customWidth="1"/>
    <col min="11" max="11" width="14.5" style="10" bestFit="1" customWidth="1"/>
    <col min="12" max="12" width="10.83203125" style="10"/>
    <col min="13" max="13" width="19.83203125" style="10" bestFit="1" customWidth="1"/>
    <col min="14" max="16384" width="10.83203125" style="10"/>
  </cols>
  <sheetData>
    <row r="1" spans="1:16" ht="16">
      <c r="B1" s="11"/>
      <c r="C1" s="11"/>
      <c r="D1" s="12" t="s">
        <v>10</v>
      </c>
      <c r="E1" s="12"/>
      <c r="F1" s="13"/>
      <c r="G1" s="12" t="s">
        <v>11</v>
      </c>
      <c r="H1" s="12"/>
      <c r="I1" s="13"/>
      <c r="J1" s="12" t="s">
        <v>12</v>
      </c>
      <c r="K1" s="12"/>
      <c r="L1" s="13"/>
      <c r="M1" s="14" t="s">
        <v>13</v>
      </c>
      <c r="O1" s="10" t="s">
        <v>4</v>
      </c>
    </row>
    <row r="2" spans="1:16" ht="16">
      <c r="A2" s="6" t="s">
        <v>14</v>
      </c>
      <c r="B2" s="15" t="s">
        <v>15</v>
      </c>
      <c r="C2" s="15" t="s">
        <v>16</v>
      </c>
      <c r="D2" s="3">
        <v>-1</v>
      </c>
      <c r="E2" s="3">
        <v>-2</v>
      </c>
      <c r="F2" s="16">
        <v>-3</v>
      </c>
      <c r="G2" s="3">
        <v>-1</v>
      </c>
      <c r="H2" s="3">
        <v>-2</v>
      </c>
      <c r="I2" s="16">
        <v>-3</v>
      </c>
      <c r="J2" s="17">
        <v>-1</v>
      </c>
      <c r="K2" s="17">
        <v>-2</v>
      </c>
      <c r="L2" s="18">
        <v>-3</v>
      </c>
    </row>
    <row r="3" spans="1:16">
      <c r="A3" s="19" t="s">
        <v>9</v>
      </c>
      <c r="B3" s="11">
        <v>0</v>
      </c>
      <c r="C3" s="11">
        <v>200</v>
      </c>
      <c r="D3" s="20">
        <v>246</v>
      </c>
      <c r="E3" s="20">
        <v>248</v>
      </c>
      <c r="F3" s="21">
        <v>160</v>
      </c>
      <c r="G3" s="22">
        <v>246</v>
      </c>
      <c r="H3" s="22">
        <v>248</v>
      </c>
      <c r="I3" s="21">
        <v>160</v>
      </c>
      <c r="J3" s="20">
        <f t="shared" ref="J3:L6" si="0">D3/G3*100</f>
        <v>100</v>
      </c>
      <c r="K3" s="20">
        <f t="shared" si="0"/>
        <v>100</v>
      </c>
      <c r="L3" s="21">
        <f t="shared" si="0"/>
        <v>100</v>
      </c>
      <c r="M3" s="23">
        <f>SUM(J3:L3)/3</f>
        <v>100</v>
      </c>
      <c r="N3" s="19" t="s">
        <v>17</v>
      </c>
      <c r="O3" s="10">
        <f>STDEV(J3:L3)</f>
        <v>0</v>
      </c>
      <c r="P3" s="10">
        <v>0</v>
      </c>
    </row>
    <row r="4" spans="1:16">
      <c r="A4" s="19"/>
      <c r="B4" s="11">
        <v>60</v>
      </c>
      <c r="C4" s="11">
        <v>400</v>
      </c>
      <c r="D4" s="20">
        <v>263</v>
      </c>
      <c r="E4" s="20">
        <v>274</v>
      </c>
      <c r="F4" s="21">
        <v>143</v>
      </c>
      <c r="G4" s="22">
        <f>G3*2</f>
        <v>492</v>
      </c>
      <c r="H4" s="22">
        <f>H3*2</f>
        <v>496</v>
      </c>
      <c r="I4" s="21">
        <f>I3*2</f>
        <v>320</v>
      </c>
      <c r="J4" s="20">
        <f t="shared" si="0"/>
        <v>53.455284552845526</v>
      </c>
      <c r="K4" s="20">
        <f t="shared" si="0"/>
        <v>55.241935483870961</v>
      </c>
      <c r="L4" s="21">
        <f t="shared" si="0"/>
        <v>44.6875</v>
      </c>
      <c r="M4" s="23">
        <f t="shared" ref="M4:M6" si="1">SUM(J4:L4)/3</f>
        <v>51.128240012238827</v>
      </c>
      <c r="N4" s="19"/>
      <c r="O4" s="10">
        <f t="shared" ref="O4:O6" si="2">STDEV(J4:L4)</f>
        <v>5.6489272712856016</v>
      </c>
      <c r="P4" s="10">
        <v>60</v>
      </c>
    </row>
    <row r="5" spans="1:16">
      <c r="A5" s="19"/>
      <c r="B5" s="11">
        <v>120</v>
      </c>
      <c r="C5" s="11">
        <v>1000</v>
      </c>
      <c r="D5" s="20">
        <v>224</v>
      </c>
      <c r="E5" s="20">
        <v>196</v>
      </c>
      <c r="F5" s="21">
        <v>211</v>
      </c>
      <c r="G5" s="22">
        <f>G3*4</f>
        <v>984</v>
      </c>
      <c r="H5" s="22">
        <f>H3*4</f>
        <v>992</v>
      </c>
      <c r="I5" s="21">
        <f>I3*5</f>
        <v>800</v>
      </c>
      <c r="J5" s="20">
        <f t="shared" si="0"/>
        <v>22.76422764227642</v>
      </c>
      <c r="K5" s="20">
        <f t="shared" si="0"/>
        <v>19.758064516129032</v>
      </c>
      <c r="L5" s="21">
        <f t="shared" si="0"/>
        <v>26.375</v>
      </c>
      <c r="M5" s="23">
        <f t="shared" si="1"/>
        <v>22.965764052801816</v>
      </c>
      <c r="N5" s="19"/>
      <c r="O5" s="10">
        <f t="shared" si="2"/>
        <v>3.3130682898188781</v>
      </c>
      <c r="P5" s="10">
        <v>120</v>
      </c>
    </row>
    <row r="6" spans="1:16">
      <c r="A6" s="19"/>
      <c r="B6" s="11">
        <v>180</v>
      </c>
      <c r="C6" s="11">
        <v>3000</v>
      </c>
      <c r="D6" s="20">
        <v>332</v>
      </c>
      <c r="E6" s="20">
        <v>290</v>
      </c>
      <c r="F6" s="21">
        <v>60</v>
      </c>
      <c r="G6" s="22">
        <f>G3*20</f>
        <v>4920</v>
      </c>
      <c r="H6" s="22">
        <f>H3*20</f>
        <v>4960</v>
      </c>
      <c r="I6" s="21">
        <f>I3*15</f>
        <v>2400</v>
      </c>
      <c r="J6" s="20">
        <f t="shared" si="0"/>
        <v>6.7479674796747959</v>
      </c>
      <c r="K6" s="20">
        <f t="shared" si="0"/>
        <v>5.846774193548387</v>
      </c>
      <c r="L6" s="21">
        <f t="shared" si="0"/>
        <v>2.5</v>
      </c>
      <c r="M6" s="23">
        <f t="shared" si="1"/>
        <v>5.0315805577410613</v>
      </c>
      <c r="N6" s="19"/>
      <c r="O6" s="10">
        <f t="shared" si="2"/>
        <v>2.2382386881182339</v>
      </c>
      <c r="P6" s="10">
        <v>180</v>
      </c>
    </row>
    <row r="7" spans="1:16">
      <c r="B7" s="11"/>
      <c r="C7" s="11"/>
      <c r="D7" s="20"/>
      <c r="E7" s="20"/>
      <c r="F7" s="21"/>
      <c r="G7" s="20"/>
      <c r="H7" s="20"/>
      <c r="I7" s="21"/>
      <c r="J7" s="20"/>
      <c r="K7" s="20"/>
      <c r="L7" s="21"/>
      <c r="M7" s="23"/>
      <c r="N7" s="24"/>
    </row>
    <row r="8" spans="1:16">
      <c r="A8" s="19" t="s">
        <v>18</v>
      </c>
      <c r="B8" s="11">
        <v>0</v>
      </c>
      <c r="C8" s="11">
        <v>200</v>
      </c>
      <c r="D8" s="20">
        <v>295</v>
      </c>
      <c r="E8" s="20">
        <v>325</v>
      </c>
      <c r="F8" s="21">
        <v>259</v>
      </c>
      <c r="G8" s="22">
        <v>295</v>
      </c>
      <c r="H8" s="22">
        <v>325</v>
      </c>
      <c r="I8" s="21">
        <v>259</v>
      </c>
      <c r="J8" s="20">
        <f t="shared" ref="J8:L11" si="3">D8/G8*100</f>
        <v>100</v>
      </c>
      <c r="K8" s="20">
        <f t="shared" si="3"/>
        <v>100</v>
      </c>
      <c r="L8" s="21">
        <f t="shared" si="3"/>
        <v>100</v>
      </c>
      <c r="M8" s="23">
        <f>AVERAGE(J8:L8)</f>
        <v>100</v>
      </c>
      <c r="N8" s="19" t="s">
        <v>18</v>
      </c>
      <c r="O8" s="10">
        <f>STDEV(J8:L8)</f>
        <v>0</v>
      </c>
    </row>
    <row r="9" spans="1:16">
      <c r="A9" s="19"/>
      <c r="B9" s="11">
        <v>60</v>
      </c>
      <c r="C9" s="11">
        <v>400</v>
      </c>
      <c r="D9" s="20">
        <v>321</v>
      </c>
      <c r="E9" s="20">
        <v>299</v>
      </c>
      <c r="F9" s="21">
        <v>180</v>
      </c>
      <c r="G9" s="20">
        <f>G8*2</f>
        <v>590</v>
      </c>
      <c r="H9" s="20">
        <f>H8*2</f>
        <v>650</v>
      </c>
      <c r="I9" s="21">
        <f>I8*2</f>
        <v>518</v>
      </c>
      <c r="J9" s="20">
        <f t="shared" si="3"/>
        <v>54.406779661016948</v>
      </c>
      <c r="K9" s="20">
        <f t="shared" si="3"/>
        <v>46</v>
      </c>
      <c r="L9" s="21">
        <f t="shared" si="3"/>
        <v>34.749034749034749</v>
      </c>
      <c r="M9" s="23">
        <f t="shared" ref="M9:M11" si="4">AVERAGE(J9:L9)</f>
        <v>45.051938136683894</v>
      </c>
      <c r="N9" s="19"/>
      <c r="O9" s="10">
        <f t="shared" ref="O9:O11" si="5">STDEV(J9:L9)</f>
        <v>9.8631054809652809</v>
      </c>
    </row>
    <row r="10" spans="1:16">
      <c r="A10" s="19"/>
      <c r="B10" s="11">
        <v>120</v>
      </c>
      <c r="C10" s="11">
        <v>5000</v>
      </c>
      <c r="D10" s="20">
        <v>403</v>
      </c>
      <c r="E10" s="20">
        <v>491</v>
      </c>
      <c r="F10" s="21">
        <v>93</v>
      </c>
      <c r="G10" s="20">
        <f>G8*40</f>
        <v>11800</v>
      </c>
      <c r="H10" s="20">
        <f>H8*40</f>
        <v>13000</v>
      </c>
      <c r="I10" s="21">
        <f>I8*25</f>
        <v>6475</v>
      </c>
      <c r="J10" s="20">
        <f t="shared" si="3"/>
        <v>3.4152542372881358</v>
      </c>
      <c r="K10" s="20">
        <f t="shared" si="3"/>
        <v>3.7769230769230768</v>
      </c>
      <c r="L10" s="21">
        <f t="shared" si="3"/>
        <v>1.4362934362934363</v>
      </c>
      <c r="M10" s="23">
        <f t="shared" si="4"/>
        <v>2.8761569168348831</v>
      </c>
      <c r="N10" s="19"/>
      <c r="O10" s="10">
        <f t="shared" si="5"/>
        <v>1.2600024679890189</v>
      </c>
    </row>
    <row r="11" spans="1:16">
      <c r="A11" s="19"/>
      <c r="B11" s="11">
        <v>180</v>
      </c>
      <c r="C11" s="11">
        <v>20000</v>
      </c>
      <c r="D11" s="20">
        <v>15</v>
      </c>
      <c r="E11" s="20">
        <v>13</v>
      </c>
      <c r="F11" s="21">
        <v>15</v>
      </c>
      <c r="G11" s="20">
        <f>G8*40</f>
        <v>11800</v>
      </c>
      <c r="H11" s="20">
        <f>H8*40</f>
        <v>13000</v>
      </c>
      <c r="I11" s="21">
        <f>I8*100</f>
        <v>25900</v>
      </c>
      <c r="J11" s="20">
        <f t="shared" si="3"/>
        <v>0.1271186440677966</v>
      </c>
      <c r="K11" s="20">
        <f t="shared" si="3"/>
        <v>0.1</v>
      </c>
      <c r="L11" s="21">
        <f t="shared" si="3"/>
        <v>5.791505791505791E-2</v>
      </c>
      <c r="M11" s="23">
        <f t="shared" si="4"/>
        <v>9.5011233994284836E-2</v>
      </c>
      <c r="N11" s="19"/>
      <c r="O11" s="10">
        <f t="shared" si="5"/>
        <v>3.4870473524096578E-2</v>
      </c>
    </row>
    <row r="12" spans="1:16">
      <c r="B12" s="11"/>
      <c r="C12" s="11"/>
      <c r="D12" s="20"/>
      <c r="E12" s="20"/>
      <c r="F12" s="21"/>
      <c r="G12" s="20"/>
      <c r="H12" s="20"/>
      <c r="I12" s="21"/>
      <c r="J12" s="20"/>
      <c r="K12" s="20"/>
      <c r="L12" s="21"/>
      <c r="M12" s="23"/>
      <c r="N12" s="24"/>
    </row>
    <row r="13" spans="1:16">
      <c r="A13" s="19" t="s">
        <v>19</v>
      </c>
      <c r="B13" s="11">
        <v>0</v>
      </c>
      <c r="C13" s="11">
        <v>200</v>
      </c>
      <c r="D13" s="20">
        <v>230</v>
      </c>
      <c r="E13" s="20">
        <v>214</v>
      </c>
      <c r="F13" s="21">
        <v>217</v>
      </c>
      <c r="G13" s="22">
        <v>230</v>
      </c>
      <c r="H13" s="22">
        <v>214</v>
      </c>
      <c r="I13" s="25">
        <v>217</v>
      </c>
      <c r="J13" s="20">
        <f t="shared" ref="J13:L16" si="6">D13/G13*100</f>
        <v>100</v>
      </c>
      <c r="K13" s="20">
        <f t="shared" si="6"/>
        <v>100</v>
      </c>
      <c r="L13" s="21">
        <f t="shared" si="6"/>
        <v>100</v>
      </c>
      <c r="M13" s="23">
        <f>AVERAGE(J13:L13)</f>
        <v>100</v>
      </c>
      <c r="N13" s="19" t="s">
        <v>19</v>
      </c>
      <c r="O13" s="10">
        <f>STDEV(J13:L13)</f>
        <v>0</v>
      </c>
    </row>
    <row r="14" spans="1:16">
      <c r="A14" s="19"/>
      <c r="B14" s="11">
        <v>60</v>
      </c>
      <c r="C14" s="11">
        <v>400</v>
      </c>
      <c r="D14" s="20">
        <v>263</v>
      </c>
      <c r="E14" s="20">
        <v>187</v>
      </c>
      <c r="F14" s="21">
        <v>273</v>
      </c>
      <c r="G14" s="20">
        <f>G13*2</f>
        <v>460</v>
      </c>
      <c r="H14" s="20">
        <f>H13*2</f>
        <v>428</v>
      </c>
      <c r="I14" s="21">
        <f>I13*2</f>
        <v>434</v>
      </c>
      <c r="J14" s="20">
        <f t="shared" si="6"/>
        <v>57.173913043478265</v>
      </c>
      <c r="K14" s="20">
        <f t="shared" si="6"/>
        <v>43.691588785046733</v>
      </c>
      <c r="L14" s="21">
        <f t="shared" si="6"/>
        <v>62.903225806451616</v>
      </c>
      <c r="M14" s="23">
        <f t="shared" ref="M14:M16" si="7">AVERAGE(J14:L14)</f>
        <v>54.58957587832554</v>
      </c>
      <c r="N14" s="19"/>
      <c r="O14" s="10">
        <f t="shared" ref="O14:O16" si="8">STDEV(J14:L14)</f>
        <v>9.8631054033679675</v>
      </c>
    </row>
    <row r="15" spans="1:16">
      <c r="A15" s="19"/>
      <c r="B15" s="11">
        <v>120</v>
      </c>
      <c r="C15" s="11">
        <v>5000</v>
      </c>
      <c r="D15" s="20">
        <v>194</v>
      </c>
      <c r="E15" s="20">
        <v>75</v>
      </c>
      <c r="F15" s="21">
        <v>272</v>
      </c>
      <c r="G15" s="20">
        <f>G13*25</f>
        <v>5750</v>
      </c>
      <c r="H15" s="20">
        <f>H13*25</f>
        <v>5350</v>
      </c>
      <c r="I15" s="21">
        <f>I13*25</f>
        <v>5425</v>
      </c>
      <c r="J15" s="20">
        <f t="shared" si="6"/>
        <v>3.3739130434782614</v>
      </c>
      <c r="K15" s="20">
        <f t="shared" si="6"/>
        <v>1.4018691588785046</v>
      </c>
      <c r="L15" s="21">
        <f t="shared" si="6"/>
        <v>5.0138248847926263</v>
      </c>
      <c r="M15" s="23">
        <f t="shared" si="7"/>
        <v>3.2632023623831308</v>
      </c>
      <c r="N15" s="19"/>
      <c r="O15" s="10">
        <f t="shared" si="8"/>
        <v>1.8085211313867369</v>
      </c>
    </row>
    <row r="16" spans="1:16">
      <c r="A16" s="19"/>
      <c r="B16" s="11">
        <v>180</v>
      </c>
      <c r="C16" s="11">
        <v>20000</v>
      </c>
      <c r="D16" s="20">
        <v>35</v>
      </c>
      <c r="E16" s="20">
        <v>40</v>
      </c>
      <c r="F16" s="21">
        <v>13</v>
      </c>
      <c r="G16" s="20">
        <f>G13*100</f>
        <v>23000</v>
      </c>
      <c r="H16" s="20">
        <f>H13*100</f>
        <v>21400</v>
      </c>
      <c r="I16" s="21">
        <f>I13*100</f>
        <v>21700</v>
      </c>
      <c r="J16" s="20">
        <f t="shared" si="6"/>
        <v>0.15217391304347827</v>
      </c>
      <c r="K16" s="20">
        <f t="shared" si="6"/>
        <v>0.18691588785046731</v>
      </c>
      <c r="L16" s="21">
        <f t="shared" si="6"/>
        <v>5.9907834101382486E-2</v>
      </c>
      <c r="M16" s="23">
        <f t="shared" si="7"/>
        <v>0.13299921166510936</v>
      </c>
      <c r="N16" s="19"/>
      <c r="O16" s="10">
        <f t="shared" si="8"/>
        <v>6.5639266517800277E-2</v>
      </c>
    </row>
    <row r="17" spans="1:15">
      <c r="B17" s="11"/>
      <c r="C17" s="11"/>
      <c r="D17" s="20"/>
      <c r="E17" s="20"/>
      <c r="F17" s="21"/>
      <c r="G17" s="20"/>
      <c r="H17" s="20"/>
      <c r="I17" s="21"/>
      <c r="J17" s="20"/>
      <c r="K17" s="20"/>
      <c r="L17" s="21"/>
      <c r="M17" s="23"/>
      <c r="N17" s="24"/>
    </row>
    <row r="18" spans="1:15">
      <c r="A18" s="19" t="s">
        <v>20</v>
      </c>
      <c r="B18" s="11">
        <v>0</v>
      </c>
      <c r="C18" s="11">
        <v>200</v>
      </c>
      <c r="D18" s="20">
        <v>213</v>
      </c>
      <c r="E18" s="20">
        <v>244</v>
      </c>
      <c r="F18" s="21">
        <v>201</v>
      </c>
      <c r="G18" s="22">
        <v>213</v>
      </c>
      <c r="H18" s="22">
        <v>244</v>
      </c>
      <c r="I18" s="21">
        <v>201</v>
      </c>
      <c r="J18" s="20">
        <f t="shared" ref="J18:L21" si="9">D18/G18*100</f>
        <v>100</v>
      </c>
      <c r="K18" s="20">
        <f t="shared" si="9"/>
        <v>100</v>
      </c>
      <c r="L18" s="21">
        <f t="shared" si="9"/>
        <v>100</v>
      </c>
      <c r="M18" s="23">
        <f>AVERAGE(J18:L18)</f>
        <v>100</v>
      </c>
      <c r="N18" s="19" t="s">
        <v>20</v>
      </c>
      <c r="O18" s="10">
        <f>STDEV(J18:L18)</f>
        <v>0</v>
      </c>
    </row>
    <row r="19" spans="1:15">
      <c r="A19" s="19"/>
      <c r="B19" s="11">
        <v>60</v>
      </c>
      <c r="C19" s="11">
        <v>400</v>
      </c>
      <c r="D19" s="20">
        <v>265</v>
      </c>
      <c r="E19" s="20">
        <v>279</v>
      </c>
      <c r="F19" s="21">
        <v>214</v>
      </c>
      <c r="G19" s="20">
        <f>G18*2</f>
        <v>426</v>
      </c>
      <c r="H19" s="20">
        <f>H18*2</f>
        <v>488</v>
      </c>
      <c r="I19" s="21">
        <f>I18*2</f>
        <v>402</v>
      </c>
      <c r="J19" s="20">
        <f t="shared" si="9"/>
        <v>62.206572769953048</v>
      </c>
      <c r="K19" s="20">
        <f t="shared" si="9"/>
        <v>57.172131147540981</v>
      </c>
      <c r="L19" s="21">
        <f t="shared" si="9"/>
        <v>53.233830845771145</v>
      </c>
      <c r="M19" s="23">
        <f t="shared" ref="M19:M21" si="10">AVERAGE(J19:L19)</f>
        <v>57.537511587755056</v>
      </c>
      <c r="N19" s="19"/>
      <c r="O19" s="10">
        <f t="shared" ref="O19:O21" si="11">STDEV(J19:L19)</f>
        <v>4.4975161543969095</v>
      </c>
    </row>
    <row r="20" spans="1:15">
      <c r="A20" s="19"/>
      <c r="B20" s="11">
        <v>120</v>
      </c>
      <c r="C20" s="11">
        <v>5000</v>
      </c>
      <c r="D20" s="20">
        <v>257</v>
      </c>
      <c r="E20" s="20">
        <v>350</v>
      </c>
      <c r="F20" s="21">
        <v>301</v>
      </c>
      <c r="G20" s="20">
        <f>G18*25</f>
        <v>5325</v>
      </c>
      <c r="H20" s="20">
        <f>H18*25</f>
        <v>6100</v>
      </c>
      <c r="I20" s="21">
        <f>I18*25</f>
        <v>5025</v>
      </c>
      <c r="J20" s="20">
        <f t="shared" si="9"/>
        <v>4.826291079812207</v>
      </c>
      <c r="K20" s="20">
        <f t="shared" si="9"/>
        <v>5.7377049180327866</v>
      </c>
      <c r="L20" s="21">
        <f t="shared" si="9"/>
        <v>5.9900497512437809</v>
      </c>
      <c r="M20" s="23">
        <f t="shared" si="10"/>
        <v>5.5180152496962585</v>
      </c>
      <c r="N20" s="19"/>
      <c r="O20" s="10">
        <f t="shared" si="11"/>
        <v>0.61219377987154189</v>
      </c>
    </row>
    <row r="21" spans="1:15">
      <c r="A21" s="19"/>
      <c r="B21" s="11">
        <v>180</v>
      </c>
      <c r="C21" s="11">
        <v>20000</v>
      </c>
      <c r="D21" s="20">
        <v>37</v>
      </c>
      <c r="E21" s="20">
        <v>68</v>
      </c>
      <c r="F21" s="21">
        <v>30</v>
      </c>
      <c r="G21" s="20">
        <f>G18*100</f>
        <v>21300</v>
      </c>
      <c r="H21" s="20">
        <f>H18*100</f>
        <v>24400</v>
      </c>
      <c r="I21" s="21">
        <f>I18*100</f>
        <v>20100</v>
      </c>
      <c r="J21" s="20">
        <f t="shared" si="9"/>
        <v>0.17370892018779344</v>
      </c>
      <c r="K21" s="20">
        <f t="shared" si="9"/>
        <v>0.27868852459016397</v>
      </c>
      <c r="L21" s="21">
        <f t="shared" si="9"/>
        <v>0.1492537313432836</v>
      </c>
      <c r="M21" s="23">
        <f t="shared" si="10"/>
        <v>0.20055039204041367</v>
      </c>
      <c r="N21" s="19"/>
      <c r="O21" s="10">
        <f t="shared" si="11"/>
        <v>6.8765470144011423E-2</v>
      </c>
    </row>
    <row r="22" spans="1:15">
      <c r="A22" s="26"/>
      <c r="F22" s="27"/>
      <c r="I22" s="27"/>
      <c r="L22" s="27"/>
    </row>
    <row r="23" spans="1:15">
      <c r="A23" s="26"/>
    </row>
    <row r="24" spans="1:15">
      <c r="A24" s="28"/>
    </row>
    <row r="25" spans="1:15">
      <c r="A25" s="28"/>
    </row>
    <row r="29" spans="1:15" ht="16">
      <c r="E29" s="29"/>
      <c r="F29" s="29"/>
    </row>
    <row r="30" spans="1:15" ht="16">
      <c r="E30" s="29"/>
      <c r="F30" s="29"/>
    </row>
  </sheetData>
  <mergeCells count="11">
    <mergeCell ref="A13:A16"/>
    <mergeCell ref="N13:N16"/>
    <mergeCell ref="A18:A21"/>
    <mergeCell ref="N18:N21"/>
    <mergeCell ref="D1:F1"/>
    <mergeCell ref="G1:I1"/>
    <mergeCell ref="J1:L1"/>
    <mergeCell ref="A3:A6"/>
    <mergeCell ref="N3:N6"/>
    <mergeCell ref="A8:A11"/>
    <mergeCell ref="N8:N11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Source_1C</vt:lpstr>
      <vt:lpstr>Source_1D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Bilge</dc:creator>
  <cp:lastModifiedBy>Bilge</cp:lastModifiedBy>
  <dcterms:created xsi:type="dcterms:W3CDTF">2019-10-16T14:03:47Z</dcterms:created>
  <dcterms:modified xsi:type="dcterms:W3CDTF">2020-02-04T01:28:08Z</dcterms:modified>
</cp:coreProperties>
</file>