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ilge/Documents/Academia/Publications/Mine/180419_S1_R51_eLife/191123_rebuttal_eLife/Source data/Fig7/"/>
    </mc:Choice>
  </mc:AlternateContent>
  <xr:revisionPtr revIDLastSave="0" documentId="13_ncr:1_{45549D9B-9543-4841-903B-6293E329681F}" xr6:coauthVersionLast="36" xr6:coauthVersionMax="36" xr10:uidLastSave="{00000000-0000-0000-0000-000000000000}"/>
  <bookViews>
    <workbookView xWindow="0" yWindow="460" windowWidth="14380" windowHeight="17540" tabRatio="500" activeTab="1" xr2:uid="{00000000-000D-0000-FFFF-FFFF00000000}"/>
  </bookViews>
  <sheets>
    <sheet name="Source_7B" sheetId="1" r:id="rId1"/>
    <sheet name="Sourc_7D" sheetId="2" r:id="rId2"/>
  </sheets>
  <externalReferences>
    <externalReference r:id="rId3"/>
  </externalReferenc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1" i="2" l="1"/>
  <c r="K31" i="2"/>
  <c r="I31" i="2"/>
  <c r="H31" i="2"/>
  <c r="G31" i="2"/>
  <c r="J31" i="2" s="1"/>
  <c r="L30" i="2"/>
  <c r="K30" i="2"/>
  <c r="I30" i="2"/>
  <c r="H30" i="2"/>
  <c r="G30" i="2"/>
  <c r="J30" i="2" s="1"/>
  <c r="L29" i="2"/>
  <c r="K29" i="2"/>
  <c r="I29" i="2"/>
  <c r="H29" i="2"/>
  <c r="G29" i="2"/>
  <c r="J29" i="2" s="1"/>
  <c r="L28" i="2"/>
  <c r="K28" i="2"/>
  <c r="M28" i="2" s="1"/>
  <c r="J28" i="2"/>
  <c r="O28" i="2" s="1"/>
  <c r="L26" i="2"/>
  <c r="J26" i="2"/>
  <c r="O26" i="2" s="1"/>
  <c r="I26" i="2"/>
  <c r="H26" i="2"/>
  <c r="K26" i="2" s="1"/>
  <c r="M26" i="2" s="1"/>
  <c r="G26" i="2"/>
  <c r="L25" i="2"/>
  <c r="J25" i="2"/>
  <c r="O25" i="2" s="1"/>
  <c r="I25" i="2"/>
  <c r="H25" i="2"/>
  <c r="K25" i="2" s="1"/>
  <c r="M25" i="2" s="1"/>
  <c r="G25" i="2"/>
  <c r="L24" i="2"/>
  <c r="J24" i="2"/>
  <c r="I24" i="2"/>
  <c r="H24" i="2"/>
  <c r="K24" i="2" s="1"/>
  <c r="M24" i="2" s="1"/>
  <c r="G24" i="2"/>
  <c r="L23" i="2"/>
  <c r="M23" i="2" s="1"/>
  <c r="K23" i="2"/>
  <c r="J23" i="2"/>
  <c r="O23" i="2" s="1"/>
  <c r="K21" i="2"/>
  <c r="J21" i="2"/>
  <c r="O21" i="2" s="1"/>
  <c r="I21" i="2"/>
  <c r="L21" i="2" s="1"/>
  <c r="M21" i="2" s="1"/>
  <c r="H21" i="2"/>
  <c r="G21" i="2"/>
  <c r="K20" i="2"/>
  <c r="J20" i="2"/>
  <c r="I20" i="2"/>
  <c r="L20" i="2" s="1"/>
  <c r="M20" i="2" s="1"/>
  <c r="H20" i="2"/>
  <c r="G20" i="2"/>
  <c r="K19" i="2"/>
  <c r="J19" i="2"/>
  <c r="O19" i="2" s="1"/>
  <c r="I19" i="2"/>
  <c r="L19" i="2" s="1"/>
  <c r="M19" i="2" s="1"/>
  <c r="H19" i="2"/>
  <c r="G19" i="2"/>
  <c r="M18" i="2"/>
  <c r="L18" i="2"/>
  <c r="K18" i="2"/>
  <c r="J18" i="2"/>
  <c r="O18" i="2" s="1"/>
  <c r="L16" i="2"/>
  <c r="K16" i="2"/>
  <c r="J16" i="2"/>
  <c r="M16" i="2" s="1"/>
  <c r="I16" i="2"/>
  <c r="H16" i="2"/>
  <c r="G16" i="2"/>
  <c r="L15" i="2"/>
  <c r="K15" i="2"/>
  <c r="J15" i="2"/>
  <c r="M15" i="2" s="1"/>
  <c r="I15" i="2"/>
  <c r="H15" i="2"/>
  <c r="G15" i="2"/>
  <c r="L14" i="2"/>
  <c r="K14" i="2"/>
  <c r="J14" i="2"/>
  <c r="M14" i="2" s="1"/>
  <c r="I14" i="2"/>
  <c r="H14" i="2"/>
  <c r="G14" i="2"/>
  <c r="L13" i="2"/>
  <c r="K13" i="2"/>
  <c r="J13" i="2"/>
  <c r="M13" i="2" s="1"/>
  <c r="L11" i="2"/>
  <c r="K11" i="2"/>
  <c r="I11" i="2"/>
  <c r="H11" i="2"/>
  <c r="G11" i="2"/>
  <c r="J11" i="2" s="1"/>
  <c r="L10" i="2"/>
  <c r="K10" i="2"/>
  <c r="I10" i="2"/>
  <c r="H10" i="2"/>
  <c r="G10" i="2"/>
  <c r="J10" i="2" s="1"/>
  <c r="L9" i="2"/>
  <c r="K9" i="2"/>
  <c r="I9" i="2"/>
  <c r="H9" i="2"/>
  <c r="G9" i="2"/>
  <c r="J9" i="2" s="1"/>
  <c r="L8" i="2"/>
  <c r="K8" i="2"/>
  <c r="M8" i="2" s="1"/>
  <c r="J8" i="2"/>
  <c r="O8" i="2" s="1"/>
  <c r="L6" i="2"/>
  <c r="J6" i="2"/>
  <c r="O6" i="2" s="1"/>
  <c r="I6" i="2"/>
  <c r="H6" i="2"/>
  <c r="K6" i="2" s="1"/>
  <c r="M6" i="2" s="1"/>
  <c r="G6" i="2"/>
  <c r="L5" i="2"/>
  <c r="J5" i="2"/>
  <c r="I5" i="2"/>
  <c r="H5" i="2"/>
  <c r="K5" i="2" s="1"/>
  <c r="M5" i="2" s="1"/>
  <c r="G5" i="2"/>
  <c r="L4" i="2"/>
  <c r="J4" i="2"/>
  <c r="I4" i="2"/>
  <c r="H4" i="2"/>
  <c r="K4" i="2" s="1"/>
  <c r="M4" i="2" s="1"/>
  <c r="G4" i="2"/>
  <c r="L3" i="2"/>
  <c r="M3" i="2" s="1"/>
  <c r="K3" i="2"/>
  <c r="J3" i="2"/>
  <c r="O3" i="2" s="1"/>
  <c r="O9" i="2" l="1"/>
  <c r="M9" i="2"/>
  <c r="O20" i="2"/>
  <c r="O29" i="2"/>
  <c r="M29" i="2"/>
  <c r="O4" i="2"/>
  <c r="O10" i="2"/>
  <c r="M10" i="2"/>
  <c r="O24" i="2"/>
  <c r="O30" i="2"/>
  <c r="M30" i="2"/>
  <c r="O5" i="2"/>
  <c r="O11" i="2"/>
  <c r="M11" i="2"/>
  <c r="O31" i="2"/>
  <c r="M31" i="2"/>
  <c r="O13" i="2"/>
  <c r="O15" i="2"/>
  <c r="O16" i="2"/>
  <c r="O14" i="2"/>
  <c r="I9" i="1" l="1"/>
  <c r="H11" i="1"/>
  <c r="G6" i="1"/>
  <c r="O4" i="1" l="1"/>
  <c r="O5" i="1"/>
  <c r="O8" i="1"/>
  <c r="O10" i="1"/>
  <c r="O11" i="1"/>
  <c r="O13" i="1"/>
  <c r="O14" i="1"/>
  <c r="O15" i="1"/>
  <c r="O16" i="1"/>
  <c r="O3" i="1"/>
  <c r="L9" i="1" l="1"/>
  <c r="O9" i="1" s="1"/>
  <c r="L8" i="1"/>
  <c r="I11" i="1"/>
  <c r="L11" i="1" s="1"/>
  <c r="I10" i="1"/>
  <c r="L10" i="1" s="1"/>
  <c r="K8" i="1"/>
  <c r="K11" i="1"/>
  <c r="H10" i="1"/>
  <c r="K10" i="1" s="1"/>
  <c r="H9" i="1"/>
  <c r="K9" i="1" s="1"/>
  <c r="J8" i="1"/>
  <c r="G11" i="1"/>
  <c r="J11" i="1" s="1"/>
  <c r="G10" i="1"/>
  <c r="J10" i="1" s="1"/>
  <c r="G9" i="1"/>
  <c r="J9" i="1" s="1"/>
  <c r="L13" i="1"/>
  <c r="I16" i="1"/>
  <c r="L16" i="1" s="1"/>
  <c r="I15" i="1"/>
  <c r="L15" i="1" s="1"/>
  <c r="M15" i="1" s="1"/>
  <c r="I14" i="1"/>
  <c r="L14" i="1" s="1"/>
  <c r="K13" i="1"/>
  <c r="H16" i="1"/>
  <c r="K16" i="1" s="1"/>
  <c r="H15" i="1"/>
  <c r="K15" i="1" s="1"/>
  <c r="H14" i="1"/>
  <c r="K14" i="1" s="1"/>
  <c r="L3" i="1"/>
  <c r="I6" i="1"/>
  <c r="L6" i="1" s="1"/>
  <c r="I5" i="1"/>
  <c r="L5" i="1" s="1"/>
  <c r="I4" i="1"/>
  <c r="L4" i="1" s="1"/>
  <c r="K3" i="1"/>
  <c r="H6" i="1"/>
  <c r="K6" i="1" s="1"/>
  <c r="H5" i="1"/>
  <c r="K5" i="1" s="1"/>
  <c r="H4" i="1"/>
  <c r="K4" i="1" s="1"/>
  <c r="G5" i="1"/>
  <c r="J5" i="1" s="1"/>
  <c r="G15" i="1"/>
  <c r="J15" i="1" s="1"/>
  <c r="G4" i="1"/>
  <c r="J4" i="1" s="1"/>
  <c r="G14" i="1"/>
  <c r="J14" i="1" s="1"/>
  <c r="J13" i="1"/>
  <c r="J3" i="1"/>
  <c r="M3" i="1" s="1"/>
  <c r="J6" i="1"/>
  <c r="G16" i="1"/>
  <c r="J16" i="1" s="1"/>
  <c r="M6" i="1" l="1"/>
  <c r="O6" i="1"/>
  <c r="M4" i="1"/>
  <c r="M16" i="1"/>
  <c r="M11" i="1"/>
  <c r="M14" i="1"/>
  <c r="M9" i="1"/>
  <c r="M10" i="1"/>
  <c r="M5" i="1"/>
  <c r="M13" i="1"/>
  <c r="M8" i="1"/>
</calcChain>
</file>

<file path=xl/sharedStrings.xml><?xml version="1.0" encoding="utf-8"?>
<sst xmlns="http://schemas.openxmlformats.org/spreadsheetml/2006/main" count="35" uniqueCount="18">
  <si>
    <t>WT</t>
  </si>
  <si>
    <t>cells plated</t>
  </si>
  <si>
    <t># of colonies</t>
  </si>
  <si>
    <t>Genotype</t>
  </si>
  <si>
    <t>UV dose (J/m2)</t>
  </si>
  <si>
    <t>100% survival</t>
  </si>
  <si>
    <t>sfr1d</t>
  </si>
  <si>
    <t>Survival %</t>
  </si>
  <si>
    <t>Survival % average</t>
  </si>
  <si>
    <t>SD</t>
  </si>
  <si>
    <t>sfr1+</t>
  </si>
  <si>
    <t>sfr1-7A</t>
  </si>
  <si>
    <t>rad55d</t>
  </si>
  <si>
    <t>rad55d sfr1d</t>
  </si>
  <si>
    <t>rad55d sfr1-7A</t>
  </si>
  <si>
    <t>rad55d sfr1-3A</t>
  </si>
  <si>
    <t>rad55d sfr1-4A</t>
  </si>
  <si>
    <t>rad51d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</si>
</sst>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rial"/>
      <family val="2"/>
    </font>
    <font>
      <sz val="11"/>
      <color theme="1"/>
      <name val="ArialMT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theme="0" tint="-0.499984740745262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 applyAlignment="1">
      <alignment vertical="top"/>
    </xf>
    <xf numFmtId="0" fontId="2" fillId="0" borderId="2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2" xfId="0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1" fontId="0" fillId="0" borderId="2" xfId="0" applyNumberFormat="1" applyBorder="1"/>
    <xf numFmtId="0" fontId="0" fillId="0" borderId="0" xfId="0" applyBorder="1"/>
    <xf numFmtId="1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0" xfId="0" applyFont="1" applyBorder="1"/>
    <xf numFmtId="0" fontId="0" fillId="0" borderId="2" xfId="0" applyFont="1" applyBorder="1"/>
    <xf numFmtId="0" fontId="0" fillId="0" borderId="0" xfId="0" applyFont="1" applyFill="1" applyBorder="1"/>
    <xf numFmtId="0" fontId="0" fillId="0" borderId="5" xfId="0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0" xfId="0" applyFill="1" applyAlignment="1">
      <alignment vertical="top" wrapText="1"/>
    </xf>
    <xf numFmtId="0" fontId="0" fillId="0" borderId="2" xfId="0" applyFill="1" applyBorder="1"/>
    <xf numFmtId="1" fontId="0" fillId="0" borderId="6" xfId="0" applyNumberForma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6" xfId="0" applyFont="1" applyBorder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23" applyFont="1"/>
    <xf numFmtId="0" fontId="1" fillId="0" borderId="5" xfId="23" applyFont="1" applyBorder="1"/>
    <xf numFmtId="0" fontId="2" fillId="0" borderId="4" xfId="23" applyFont="1" applyBorder="1" applyAlignment="1">
      <alignment horizontal="center"/>
    </xf>
    <xf numFmtId="0" fontId="2" fillId="0" borderId="1" xfId="23" applyFont="1" applyBorder="1" applyAlignment="1">
      <alignment horizontal="center"/>
    </xf>
    <xf numFmtId="0" fontId="2" fillId="0" borderId="4" xfId="23" applyFont="1" applyBorder="1"/>
    <xf numFmtId="0" fontId="2" fillId="0" borderId="0" xfId="23" applyFont="1"/>
    <xf numFmtId="0" fontId="2" fillId="0" borderId="5" xfId="23" applyFont="1" applyBorder="1"/>
    <xf numFmtId="0" fontId="2" fillId="0" borderId="6" xfId="23" applyFont="1" applyBorder="1" applyAlignment="1">
      <alignment horizontal="center"/>
    </xf>
    <xf numFmtId="0" fontId="2" fillId="0" borderId="0" xfId="23" applyFont="1" applyBorder="1" applyAlignment="1">
      <alignment horizontal="center"/>
    </xf>
    <xf numFmtId="0" fontId="2" fillId="0" borderId="6" xfId="23" applyFont="1" applyBorder="1" applyAlignment="1">
      <alignment horizontal="center" vertical="center"/>
    </xf>
    <xf numFmtId="0" fontId="2" fillId="0" borderId="0" xfId="23" applyFont="1" applyBorder="1" applyAlignment="1">
      <alignment horizontal="center" vertical="center"/>
    </xf>
    <xf numFmtId="0" fontId="2" fillId="0" borderId="8" xfId="23" applyFont="1" applyBorder="1" applyAlignment="1">
      <alignment horizontal="center" vertical="center"/>
    </xf>
    <xf numFmtId="0" fontId="1" fillId="0" borderId="6" xfId="23" applyFont="1" applyBorder="1"/>
    <xf numFmtId="0" fontId="1" fillId="0" borderId="0" xfId="23" applyFont="1" applyAlignment="1">
      <alignment horizontal="center" vertical="center"/>
    </xf>
    <xf numFmtId="0" fontId="1" fillId="0" borderId="6" xfId="23" applyFont="1" applyBorder="1" applyAlignment="1">
      <alignment horizontal="center"/>
    </xf>
    <xf numFmtId="0" fontId="1" fillId="0" borderId="0" xfId="23" applyFont="1" applyBorder="1" applyAlignment="1">
      <alignment horizontal="center"/>
    </xf>
    <xf numFmtId="0" fontId="1" fillId="0" borderId="6" xfId="23" applyFont="1" applyBorder="1" applyAlignment="1">
      <alignment horizontal="center" vertical="center"/>
    </xf>
    <xf numFmtId="0" fontId="1" fillId="0" borderId="0" xfId="23" applyFont="1" applyBorder="1" applyAlignment="1">
      <alignment horizontal="center" vertical="center"/>
    </xf>
    <xf numFmtId="0" fontId="1" fillId="0" borderId="0" xfId="23" applyFont="1" applyFill="1" applyBorder="1" applyAlignment="1">
      <alignment horizontal="center"/>
    </xf>
    <xf numFmtId="0" fontId="1" fillId="0" borderId="6" xfId="23" applyFont="1" applyFill="1" applyBorder="1"/>
    <xf numFmtId="0" fontId="1" fillId="0" borderId="0" xfId="23" applyFont="1" applyFill="1" applyBorder="1"/>
    <xf numFmtId="0" fontId="1" fillId="0" borderId="0" xfId="23" applyFont="1" applyAlignment="1">
      <alignment vertical="top"/>
    </xf>
    <xf numFmtId="0" fontId="1" fillId="0" borderId="0" xfId="23" applyFont="1" applyBorder="1"/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Normal 2" xfId="23" xr:uid="{9644A8C2-5672-6543-A693-5C59500351B6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35208852662261"/>
          <c:y val="3.3113517060367456E-2"/>
          <c:w val="0.69102995291417724"/>
          <c:h val="0.70179352580927379"/>
        </c:manualLayout>
      </c:layout>
      <c:scatterChart>
        <c:scatterStyle val="lineMarker"/>
        <c:varyColors val="0"/>
        <c:ser>
          <c:idx val="0"/>
          <c:order val="0"/>
          <c:tx>
            <c:v>WT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Source_7B!$O$3:$O$6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6.647754000300333</c:v>
                  </c:pt>
                  <c:pt idx="2">
                    <c:v>3.1964342450659231</c:v>
                  </c:pt>
                  <c:pt idx="3">
                    <c:v>3.9486322882478677</c:v>
                  </c:pt>
                </c:numCache>
              </c:numRef>
            </c:plus>
            <c:minus>
              <c:numRef>
                <c:f>Source_7B!$O$3:$O$6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6.647754000300333</c:v>
                  </c:pt>
                  <c:pt idx="2">
                    <c:v>3.1964342450659231</c:v>
                  </c:pt>
                  <c:pt idx="3">
                    <c:v>3.9486322882478677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Source_7B!$P$3:$P$6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</c:numCache>
            </c:numRef>
          </c:xVal>
          <c:yVal>
            <c:numRef>
              <c:f>Source_7B!$M$3:$M$6</c:f>
              <c:numCache>
                <c:formatCode>General</c:formatCode>
                <c:ptCount val="4"/>
                <c:pt idx="0">
                  <c:v>100</c:v>
                </c:pt>
                <c:pt idx="1">
                  <c:v>51.626180549646904</c:v>
                </c:pt>
                <c:pt idx="2">
                  <c:v>35.512918687427323</c:v>
                </c:pt>
                <c:pt idx="3">
                  <c:v>25.141004188056002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AE-3146-B126-FA536555C7D4}"/>
            </c:ext>
          </c:extLst>
        </c:ser>
        <c:ser>
          <c:idx val="1"/>
          <c:order val="1"/>
          <c:tx>
            <c:v>sfr1d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Source_7B!$O$8:$O$11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11.787333136752746</c:v>
                  </c:pt>
                  <c:pt idx="2">
                    <c:v>3.1795183698867397</c:v>
                  </c:pt>
                  <c:pt idx="3">
                    <c:v>0.44655426794561831</c:v>
                  </c:pt>
                </c:numCache>
              </c:numRef>
            </c:plus>
            <c:minus>
              <c:numRef>
                <c:f>Source_7B!$O$8:$O$11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11.787333136752746</c:v>
                  </c:pt>
                  <c:pt idx="2">
                    <c:v>3.1795183698867397</c:v>
                  </c:pt>
                  <c:pt idx="3">
                    <c:v>0.44655426794561831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Source_7B!$P$3:$P$6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</c:numCache>
            </c:numRef>
          </c:xVal>
          <c:yVal>
            <c:numRef>
              <c:f>Source_7B!$M$8:$M$11</c:f>
              <c:numCache>
                <c:formatCode>General</c:formatCode>
                <c:ptCount val="4"/>
                <c:pt idx="0">
                  <c:v>100</c:v>
                </c:pt>
                <c:pt idx="1">
                  <c:v>53.827488752331618</c:v>
                </c:pt>
                <c:pt idx="2">
                  <c:v>16.218760966744451</c:v>
                </c:pt>
                <c:pt idx="3">
                  <c:v>1.3366210683795139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AE-3146-B126-FA536555C7D4}"/>
            </c:ext>
          </c:extLst>
        </c:ser>
        <c:ser>
          <c:idx val="2"/>
          <c:order val="2"/>
          <c:tx>
            <c:v>sfr1-7A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Source_7B!$O$13:$O$16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3.028282103361946</c:v>
                  </c:pt>
                  <c:pt idx="2">
                    <c:v>5.5843749478032443</c:v>
                  </c:pt>
                  <c:pt idx="3">
                    <c:v>5.9996227042337935</c:v>
                  </c:pt>
                </c:numCache>
              </c:numRef>
            </c:plus>
            <c:minus>
              <c:numRef>
                <c:f>Source_7B!$O$13:$O$16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3.028282103361946</c:v>
                  </c:pt>
                  <c:pt idx="2">
                    <c:v>5.5843749478032443</c:v>
                  </c:pt>
                  <c:pt idx="3">
                    <c:v>5.9996227042337935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Source_7B!$P$3:$P$6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</c:numCache>
            </c:numRef>
          </c:xVal>
          <c:yVal>
            <c:numRef>
              <c:f>Source_7B!$M$13:$M$16</c:f>
              <c:numCache>
                <c:formatCode>General</c:formatCode>
                <c:ptCount val="4"/>
                <c:pt idx="0">
                  <c:v>100</c:v>
                </c:pt>
                <c:pt idx="1">
                  <c:v>56.670487686957067</c:v>
                </c:pt>
                <c:pt idx="2">
                  <c:v>23.901768586534416</c:v>
                </c:pt>
                <c:pt idx="3">
                  <c:v>14.979771986462671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D8-B443-91AB-1A8AF4F72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280896"/>
        <c:axId val="1076017936"/>
      </c:scatterChart>
      <c:valAx>
        <c:axId val="1114280896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r>
                  <a:rPr lang="en-US"/>
                  <a:t>UV dose (J/m2)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US"/>
          </a:p>
        </c:txPr>
        <c:crossAx val="1076017936"/>
        <c:crossesAt val="0.1"/>
        <c:crossBetween val="midCat"/>
        <c:majorUnit val="60"/>
      </c:valAx>
      <c:valAx>
        <c:axId val="1076017936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r>
                  <a:rPr lang="en-US"/>
                  <a:t>Survival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US"/>
          </a:p>
        </c:txPr>
        <c:crossAx val="11142808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1438960877921757"/>
          <c:y val="0.38170457859434231"/>
          <c:w val="0.21863091437894588"/>
          <c:h val="0.37336832895888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Helvetica Neue" panose="02000503000000020004" pitchFamily="2" charset="0"/>
          <a:ea typeface="Helvetica Neue" panose="02000503000000020004" pitchFamily="2" charset="0"/>
          <a:cs typeface="Helvetica Neue" panose="02000503000000020004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rad55d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Sourc_7D!$P$3:$P$6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xVal>
          <c:yVal>
            <c:numRef>
              <c:f>Sourc_7D!$M$3:$M$6</c:f>
              <c:numCache>
                <c:formatCode>General</c:formatCode>
                <c:ptCount val="4"/>
                <c:pt idx="0">
                  <c:v>100</c:v>
                </c:pt>
                <c:pt idx="1">
                  <c:v>38.560964615731351</c:v>
                </c:pt>
                <c:pt idx="2">
                  <c:v>15.194431441895945</c:v>
                </c:pt>
                <c:pt idx="3">
                  <c:v>6.5344885375311348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71-C948-9CF9-91D834E26340}"/>
            </c:ext>
          </c:extLst>
        </c:ser>
        <c:ser>
          <c:idx val="5"/>
          <c:order val="1"/>
          <c:tx>
            <c:v>rad51d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Sourc_7D!$O$28:$O$31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1.9117117802548198</c:v>
                  </c:pt>
                  <c:pt idx="2">
                    <c:v>0.16418471252635983</c:v>
                  </c:pt>
                  <c:pt idx="3">
                    <c:v>1.862562629326333E-2</c:v>
                  </c:pt>
                </c:numCache>
              </c:numRef>
            </c:plus>
            <c:minus>
              <c:numRef>
                <c:f>Sourc_7D!$O$28:$O$31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1.9117117802548198</c:v>
                  </c:pt>
                  <c:pt idx="2">
                    <c:v>0.16418471252635983</c:v>
                  </c:pt>
                  <c:pt idx="3">
                    <c:v>1.862562629326333E-2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Sourc_7D!$P$3:$P$6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xVal>
          <c:yVal>
            <c:numRef>
              <c:f>Sourc_7D!$M$28:$M$31</c:f>
              <c:numCache>
                <c:formatCode>General</c:formatCode>
                <c:ptCount val="4"/>
                <c:pt idx="0">
                  <c:v>100</c:v>
                </c:pt>
                <c:pt idx="1">
                  <c:v>12.68963434226592</c:v>
                </c:pt>
                <c:pt idx="2">
                  <c:v>0.49750530171582802</c:v>
                </c:pt>
                <c:pt idx="3">
                  <c:v>5.5026026604973972E-2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71-C948-9CF9-91D834E26340}"/>
            </c:ext>
          </c:extLst>
        </c:ser>
        <c:ser>
          <c:idx val="1"/>
          <c:order val="2"/>
          <c:tx>
            <c:v>rad55d sfr1d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Sourc_7D!$P$3:$P$6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xVal>
          <c:yVal>
            <c:numRef>
              <c:f>Sourc_7D!$M$8:$M$11</c:f>
              <c:numCache>
                <c:formatCode>General</c:formatCode>
                <c:ptCount val="4"/>
                <c:pt idx="0">
                  <c:v>100</c:v>
                </c:pt>
                <c:pt idx="1">
                  <c:v>10.721099887766556</c:v>
                </c:pt>
                <c:pt idx="2">
                  <c:v>0.5517676767676768</c:v>
                </c:pt>
                <c:pt idx="3">
                  <c:v>5.8010662177328844E-2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71-C948-9CF9-91D834E26340}"/>
            </c:ext>
          </c:extLst>
        </c:ser>
        <c:ser>
          <c:idx val="2"/>
          <c:order val="3"/>
          <c:tx>
            <c:v>rad55d sfr1-7A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Sourc_7D!$P$3:$P$6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xVal>
          <c:yVal>
            <c:numRef>
              <c:f>Sourc_7D!$M$13:$M$16</c:f>
              <c:numCache>
                <c:formatCode>General</c:formatCode>
                <c:ptCount val="4"/>
                <c:pt idx="0">
                  <c:v>100</c:v>
                </c:pt>
                <c:pt idx="1">
                  <c:v>15.002134967047249</c:v>
                </c:pt>
                <c:pt idx="2">
                  <c:v>0.44828738512949035</c:v>
                </c:pt>
                <c:pt idx="3">
                  <c:v>2.6705653021442493E-2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71-C948-9CF9-91D834E26340}"/>
            </c:ext>
          </c:extLst>
        </c:ser>
        <c:ser>
          <c:idx val="3"/>
          <c:order val="4"/>
          <c:tx>
            <c:v>rad55d sfr1-3A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Sourc_7D!$P$3:$P$6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xVal>
          <c:yVal>
            <c:numRef>
              <c:f>Sourc_7D!$M$18:$M$21</c:f>
              <c:numCache>
                <c:formatCode>General</c:formatCode>
                <c:ptCount val="4"/>
                <c:pt idx="0">
                  <c:v>100</c:v>
                </c:pt>
                <c:pt idx="1">
                  <c:v>19.863739263238848</c:v>
                </c:pt>
                <c:pt idx="2">
                  <c:v>2.2969140950792326</c:v>
                </c:pt>
                <c:pt idx="3">
                  <c:v>0.33129700435788845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A71-C948-9CF9-91D834E26340}"/>
            </c:ext>
          </c:extLst>
        </c:ser>
        <c:ser>
          <c:idx val="4"/>
          <c:order val="5"/>
          <c:tx>
            <c:v>rad55d sfr1-4A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Sourc_7D!$P$3:$P$6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</c:numCache>
            </c:numRef>
          </c:xVal>
          <c:yVal>
            <c:numRef>
              <c:f>Sourc_7D!$M$23:$M$26</c:f>
              <c:numCache>
                <c:formatCode>General</c:formatCode>
                <c:ptCount val="4"/>
                <c:pt idx="0">
                  <c:v>100</c:v>
                </c:pt>
                <c:pt idx="1">
                  <c:v>23.242508991209984</c:v>
                </c:pt>
                <c:pt idx="2">
                  <c:v>2.9937142757171098</c:v>
                </c:pt>
                <c:pt idx="3">
                  <c:v>0.61472758945597861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A71-C948-9CF9-91D834E2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4428736"/>
        <c:axId val="-2084422832"/>
      </c:scatterChart>
      <c:valAx>
        <c:axId val="-208442873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r>
                  <a:rPr lang="en-US"/>
                  <a:t>UV dose (J/m2)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US"/>
          </a:p>
        </c:txPr>
        <c:crossAx val="-2084422832"/>
        <c:crossesAt val="0.01"/>
        <c:crossBetween val="midCat"/>
        <c:majorUnit val="25"/>
      </c:valAx>
      <c:valAx>
        <c:axId val="-2084422832"/>
        <c:scaling>
          <c:logBase val="10"/>
          <c:orientation val="minMax"/>
          <c:min val="0.0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r>
                  <a:rPr lang="en-US"/>
                  <a:t>Survival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US"/>
          </a:p>
        </c:txPr>
        <c:crossAx val="-20844287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5623141210741202"/>
          <c:y val="0.24744531933508301"/>
          <c:w val="0.32432956381260097"/>
          <c:h val="0.494464129483815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Helvetica Neue" panose="02000503000000020004" pitchFamily="2" charset="0"/>
          <a:ea typeface="Helvetica Neue" panose="02000503000000020004" pitchFamily="2" charset="0"/>
          <a:cs typeface="Helvetica Neue" panose="02000503000000020004" pitchFamily="2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882650</xdr:colOff>
      <xdr:row>22</xdr:row>
      <xdr:rowOff>133350</xdr:rowOff>
    </xdr:from>
    <xdr:to>
      <xdr:col>17</xdr:col>
      <xdr:colOff>444500</xdr:colOff>
      <xdr:row>40</xdr:row>
      <xdr:rowOff>9286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FCE5D6-2B4E-514C-865A-A89FAAD78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12</xdr:row>
      <xdr:rowOff>120650</xdr:rowOff>
    </xdr:from>
    <xdr:to>
      <xdr:col>19</xdr:col>
      <xdr:colOff>444500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7E7F7D-76C0-F948-98C2-6F054CD1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_7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M3">
            <v>100</v>
          </cell>
          <cell r="P3">
            <v>0</v>
          </cell>
        </row>
        <row r="4">
          <cell r="M4">
            <v>38.560964615731351</v>
          </cell>
          <cell r="P4">
            <v>50</v>
          </cell>
        </row>
        <row r="5">
          <cell r="M5">
            <v>15.194431441895945</v>
          </cell>
          <cell r="P5">
            <v>75</v>
          </cell>
        </row>
        <row r="6">
          <cell r="M6">
            <v>6.5344885375311348</v>
          </cell>
          <cell r="P6">
            <v>100</v>
          </cell>
        </row>
        <row r="8">
          <cell r="M8">
            <v>100</v>
          </cell>
        </row>
        <row r="9">
          <cell r="M9">
            <v>10.721099887766556</v>
          </cell>
        </row>
        <row r="10">
          <cell r="M10">
            <v>0.5517676767676768</v>
          </cell>
        </row>
        <row r="11">
          <cell r="M11">
            <v>5.8010662177328844E-2</v>
          </cell>
        </row>
        <row r="13">
          <cell r="M13">
            <v>100</v>
          </cell>
        </row>
        <row r="14">
          <cell r="M14">
            <v>15.002134967047249</v>
          </cell>
        </row>
        <row r="15">
          <cell r="M15">
            <v>0.44828738512949035</v>
          </cell>
        </row>
        <row r="16">
          <cell r="M16">
            <v>2.6705653021442493E-2</v>
          </cell>
        </row>
        <row r="18">
          <cell r="M18">
            <v>100</v>
          </cell>
        </row>
        <row r="19">
          <cell r="M19">
            <v>19.863739263238848</v>
          </cell>
        </row>
        <row r="20">
          <cell r="M20">
            <v>2.2969140950792326</v>
          </cell>
        </row>
        <row r="21">
          <cell r="M21">
            <v>0.33129700435788845</v>
          </cell>
        </row>
        <row r="23">
          <cell r="M23">
            <v>100</v>
          </cell>
        </row>
        <row r="24">
          <cell r="M24">
            <v>23.242508991209984</v>
          </cell>
        </row>
        <row r="25">
          <cell r="M25">
            <v>2.9937142757171098</v>
          </cell>
        </row>
        <row r="26">
          <cell r="M26">
            <v>0.61472758945597861</v>
          </cell>
        </row>
        <row r="28">
          <cell r="M28">
            <v>100</v>
          </cell>
          <cell r="O28">
            <v>0</v>
          </cell>
        </row>
        <row r="29">
          <cell r="M29">
            <v>12.68963434226592</v>
          </cell>
          <cell r="O29">
            <v>1.9117117802548198</v>
          </cell>
        </row>
        <row r="30">
          <cell r="M30">
            <v>0.49750530171582802</v>
          </cell>
          <cell r="O30">
            <v>0.16418471252635983</v>
          </cell>
        </row>
        <row r="31">
          <cell r="M31">
            <v>5.5026026604973972E-2</v>
          </cell>
          <cell r="O31">
            <v>1.862562629326333E-2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zoomScaleNormal="100" workbookViewId="0">
      <selection activeCell="Q18" sqref="Q18"/>
    </sheetView>
  </sheetViews>
  <sheetFormatPr baseColWidth="10" defaultRowHeight="16"/>
  <cols>
    <col min="1" max="1" width="9" bestFit="1" customWidth="1"/>
    <col min="2" max="2" width="13.42578125" bestFit="1" customWidth="1"/>
    <col min="3" max="3" width="10.42578125" bestFit="1" customWidth="1"/>
    <col min="4" max="5" width="10.42578125" customWidth="1"/>
    <col min="6" max="6" width="11.5703125" bestFit="1" customWidth="1"/>
    <col min="7" max="7" width="12.42578125" bestFit="1" customWidth="1"/>
    <col min="8" max="9" width="12.42578125" customWidth="1"/>
    <col min="10" max="10" width="11.5703125" customWidth="1"/>
    <col min="11" max="11" width="12.42578125" bestFit="1" customWidth="1"/>
    <col min="13" max="13" width="17" bestFit="1" customWidth="1"/>
  </cols>
  <sheetData>
    <row r="1" spans="1:16">
      <c r="B1" s="20"/>
      <c r="D1" s="34" t="s">
        <v>2</v>
      </c>
      <c r="E1" s="35"/>
      <c r="F1" s="36"/>
      <c r="G1" s="34" t="s">
        <v>5</v>
      </c>
      <c r="H1" s="35"/>
      <c r="I1" s="36"/>
      <c r="J1" s="34" t="s">
        <v>7</v>
      </c>
      <c r="K1" s="35"/>
      <c r="L1" s="36"/>
      <c r="M1" s="30" t="s">
        <v>8</v>
      </c>
      <c r="O1" t="s">
        <v>9</v>
      </c>
    </row>
    <row r="2" spans="1:16">
      <c r="A2" s="1" t="s">
        <v>3</v>
      </c>
      <c r="B2" s="21" t="s">
        <v>4</v>
      </c>
      <c r="C2" s="1" t="s">
        <v>1</v>
      </c>
      <c r="D2" s="22">
        <v>-1</v>
      </c>
      <c r="E2" s="6">
        <v>-2</v>
      </c>
      <c r="F2" s="3">
        <v>-3</v>
      </c>
      <c r="G2" s="22">
        <v>-1</v>
      </c>
      <c r="H2" s="6">
        <v>-2</v>
      </c>
      <c r="I2" s="3">
        <v>-3</v>
      </c>
      <c r="J2" s="27">
        <v>-1</v>
      </c>
      <c r="K2" s="14">
        <v>-2</v>
      </c>
      <c r="L2" s="28">
        <v>-3</v>
      </c>
    </row>
    <row r="3" spans="1:16">
      <c r="A3" s="32" t="s">
        <v>0</v>
      </c>
      <c r="B3" s="20">
        <v>0</v>
      </c>
      <c r="C3">
        <v>200</v>
      </c>
      <c r="D3" s="23">
        <v>146</v>
      </c>
      <c r="E3" s="12">
        <v>92</v>
      </c>
      <c r="F3" s="7">
        <v>161</v>
      </c>
      <c r="G3" s="26">
        <v>146</v>
      </c>
      <c r="H3" s="13">
        <v>92</v>
      </c>
      <c r="I3" s="11">
        <v>161</v>
      </c>
      <c r="J3" s="29">
        <f t="shared" ref="J3:L6" si="0">D3/G3*100</f>
        <v>100</v>
      </c>
      <c r="K3" s="17">
        <f t="shared" si="0"/>
        <v>100</v>
      </c>
      <c r="L3" s="18">
        <f t="shared" si="0"/>
        <v>100</v>
      </c>
      <c r="M3">
        <f>AVERAGE(J3:L3)</f>
        <v>100</v>
      </c>
      <c r="N3" s="31" t="s">
        <v>10</v>
      </c>
      <c r="O3">
        <f>STDEV(J3:L3)</f>
        <v>0</v>
      </c>
      <c r="P3">
        <v>0</v>
      </c>
    </row>
    <row r="4" spans="1:16">
      <c r="A4" s="32"/>
      <c r="B4" s="20">
        <v>60</v>
      </c>
      <c r="C4">
        <v>400</v>
      </c>
      <c r="D4" s="23">
        <v>131</v>
      </c>
      <c r="E4" s="12">
        <v>107</v>
      </c>
      <c r="F4" s="7">
        <v>167</v>
      </c>
      <c r="G4" s="26">
        <f>G3*2</f>
        <v>292</v>
      </c>
      <c r="H4" s="13">
        <f>H3*2</f>
        <v>184</v>
      </c>
      <c r="I4" s="11">
        <f>I3*2</f>
        <v>322</v>
      </c>
      <c r="J4" s="29">
        <f t="shared" si="0"/>
        <v>44.863013698630141</v>
      </c>
      <c r="K4" s="17">
        <f t="shared" si="0"/>
        <v>58.152173913043484</v>
      </c>
      <c r="L4" s="18">
        <f t="shared" si="0"/>
        <v>51.863354037267086</v>
      </c>
      <c r="M4">
        <f>AVERAGE(J4:L4)</f>
        <v>51.626180549646904</v>
      </c>
      <c r="N4" s="31"/>
      <c r="O4">
        <f t="shared" ref="O4:O16" si="1">STDEV(J4:L4)</f>
        <v>6.647754000300333</v>
      </c>
      <c r="P4">
        <v>60</v>
      </c>
    </row>
    <row r="5" spans="1:16">
      <c r="A5" s="32"/>
      <c r="B5" s="20">
        <v>120</v>
      </c>
      <c r="C5">
        <v>800</v>
      </c>
      <c r="D5" s="23">
        <v>186</v>
      </c>
      <c r="E5" s="12">
        <v>136</v>
      </c>
      <c r="F5" s="7">
        <v>243</v>
      </c>
      <c r="G5" s="26">
        <f>G3*4</f>
        <v>584</v>
      </c>
      <c r="H5" s="13">
        <f>H3*4</f>
        <v>368</v>
      </c>
      <c r="I5" s="11">
        <f>I3*4</f>
        <v>644</v>
      </c>
      <c r="J5" s="29">
        <f t="shared" si="0"/>
        <v>31.849315068493151</v>
      </c>
      <c r="K5" s="17">
        <f t="shared" si="0"/>
        <v>36.95652173913043</v>
      </c>
      <c r="L5" s="18">
        <f t="shared" si="0"/>
        <v>37.732919254658384</v>
      </c>
      <c r="M5">
        <f>AVERAGE(J5:L5)</f>
        <v>35.512918687427323</v>
      </c>
      <c r="N5" s="31"/>
      <c r="O5">
        <f t="shared" si="1"/>
        <v>3.1964342450659231</v>
      </c>
      <c r="P5">
        <v>120</v>
      </c>
    </row>
    <row r="6" spans="1:16">
      <c r="A6" s="32"/>
      <c r="B6" s="20">
        <v>180</v>
      </c>
      <c r="C6">
        <v>1500</v>
      </c>
      <c r="D6" s="23">
        <v>231</v>
      </c>
      <c r="E6" s="12">
        <v>200</v>
      </c>
      <c r="F6" s="25">
        <v>306</v>
      </c>
      <c r="G6" s="26">
        <f>G3*7.5</f>
        <v>1095</v>
      </c>
      <c r="H6" s="13">
        <f>H3*7.5</f>
        <v>690</v>
      </c>
      <c r="I6" s="11">
        <f>I3*7.5</f>
        <v>1207.5</v>
      </c>
      <c r="J6" s="29">
        <f t="shared" si="0"/>
        <v>21.095890410958905</v>
      </c>
      <c r="K6" s="17">
        <f t="shared" si="0"/>
        <v>28.985507246376812</v>
      </c>
      <c r="L6" s="18">
        <f t="shared" si="0"/>
        <v>25.341614906832298</v>
      </c>
      <c r="M6">
        <f>AVERAGE(J6:L6)</f>
        <v>25.141004188056002</v>
      </c>
      <c r="N6" s="31"/>
      <c r="O6">
        <f t="shared" si="1"/>
        <v>3.9486322882478677</v>
      </c>
      <c r="P6">
        <v>180</v>
      </c>
    </row>
    <row r="7" spans="1:16">
      <c r="A7" s="4"/>
      <c r="B7" s="20"/>
      <c r="D7" s="23"/>
      <c r="E7" s="12"/>
      <c r="F7" s="7"/>
      <c r="G7" s="26"/>
      <c r="H7" s="13"/>
      <c r="I7" s="11"/>
      <c r="J7" s="29"/>
      <c r="K7" s="17"/>
      <c r="L7" s="18"/>
      <c r="N7" s="5"/>
    </row>
    <row r="8" spans="1:16">
      <c r="A8" s="32" t="s">
        <v>6</v>
      </c>
      <c r="B8" s="20">
        <v>0</v>
      </c>
      <c r="C8">
        <v>200</v>
      </c>
      <c r="D8" s="23">
        <v>79</v>
      </c>
      <c r="E8" s="15">
        <v>157</v>
      </c>
      <c r="F8" s="16">
        <v>138</v>
      </c>
      <c r="G8" s="26">
        <v>79</v>
      </c>
      <c r="H8" s="13">
        <v>157</v>
      </c>
      <c r="I8" s="11">
        <v>138</v>
      </c>
      <c r="J8" s="29">
        <f t="shared" ref="J8:L11" si="2">D8/G8*100</f>
        <v>100</v>
      </c>
      <c r="K8" s="17">
        <f t="shared" si="2"/>
        <v>100</v>
      </c>
      <c r="L8" s="18">
        <f t="shared" si="2"/>
        <v>100</v>
      </c>
      <c r="M8">
        <f>AVERAGE(J8:L8)</f>
        <v>100</v>
      </c>
      <c r="N8" s="31" t="s">
        <v>6</v>
      </c>
      <c r="O8">
        <f t="shared" si="1"/>
        <v>0</v>
      </c>
    </row>
    <row r="9" spans="1:16">
      <c r="A9" s="32"/>
      <c r="B9" s="20">
        <v>60</v>
      </c>
      <c r="C9">
        <v>400</v>
      </c>
      <c r="D9" s="23">
        <v>105</v>
      </c>
      <c r="E9" s="15">
        <v>163</v>
      </c>
      <c r="F9" s="16">
        <v>119</v>
      </c>
      <c r="G9" s="26">
        <f>G8*2</f>
        <v>158</v>
      </c>
      <c r="H9" s="13">
        <f>H8*2</f>
        <v>314</v>
      </c>
      <c r="I9" s="11">
        <f>I8*2</f>
        <v>276</v>
      </c>
      <c r="J9" s="29">
        <f t="shared" si="2"/>
        <v>66.455696202531641</v>
      </c>
      <c r="K9" s="17">
        <f t="shared" si="2"/>
        <v>51.910828025477706</v>
      </c>
      <c r="L9" s="18">
        <f t="shared" si="2"/>
        <v>43.115942028985508</v>
      </c>
      <c r="M9">
        <f>AVERAGE(J9:L9)</f>
        <v>53.827488752331618</v>
      </c>
      <c r="N9" s="31"/>
      <c r="O9">
        <f t="shared" si="1"/>
        <v>11.787333136752746</v>
      </c>
    </row>
    <row r="10" spans="1:16">
      <c r="A10" s="32"/>
      <c r="B10" s="20">
        <v>120</v>
      </c>
      <c r="C10">
        <v>4000</v>
      </c>
      <c r="D10" s="23">
        <v>286</v>
      </c>
      <c r="E10" s="19">
        <v>394</v>
      </c>
      <c r="F10" s="18">
        <v>497</v>
      </c>
      <c r="G10" s="26">
        <f>G8*20</f>
        <v>1580</v>
      </c>
      <c r="H10" s="13">
        <f>H8*20</f>
        <v>3140</v>
      </c>
      <c r="I10" s="11">
        <f>I8*20</f>
        <v>2760</v>
      </c>
      <c r="J10" s="29">
        <f t="shared" si="2"/>
        <v>18.101265822784811</v>
      </c>
      <c r="K10" s="17">
        <f t="shared" si="2"/>
        <v>12.547770700636942</v>
      </c>
      <c r="L10" s="18">
        <f t="shared" si="2"/>
        <v>18.007246376811594</v>
      </c>
      <c r="M10">
        <f>AVERAGE(J10:L10)</f>
        <v>16.218760966744451</v>
      </c>
      <c r="N10" s="31"/>
      <c r="O10">
        <f t="shared" si="1"/>
        <v>3.1795183698867397</v>
      </c>
    </row>
    <row r="11" spans="1:16">
      <c r="A11" s="32"/>
      <c r="B11" s="20">
        <v>180</v>
      </c>
      <c r="C11">
        <v>20000</v>
      </c>
      <c r="D11" s="23">
        <v>141</v>
      </c>
      <c r="E11" s="19">
        <v>140</v>
      </c>
      <c r="F11" s="18">
        <v>184</v>
      </c>
      <c r="G11" s="26">
        <f>G8*100</f>
        <v>7900</v>
      </c>
      <c r="H11" s="13">
        <f>H8*100</f>
        <v>15700</v>
      </c>
      <c r="I11" s="11">
        <f>I8*100</f>
        <v>13800</v>
      </c>
      <c r="J11" s="29">
        <f t="shared" si="2"/>
        <v>1.7848101265822787</v>
      </c>
      <c r="K11" s="17">
        <f t="shared" si="2"/>
        <v>0.89171974522292996</v>
      </c>
      <c r="L11" s="18">
        <f t="shared" si="2"/>
        <v>1.3333333333333335</v>
      </c>
      <c r="M11">
        <f>AVERAGE(J11:L11)</f>
        <v>1.3366210683795139</v>
      </c>
      <c r="N11" s="31"/>
      <c r="O11">
        <f t="shared" si="1"/>
        <v>0.44655426794561831</v>
      </c>
    </row>
    <row r="12" spans="1:16">
      <c r="A12" s="4"/>
      <c r="B12" s="20"/>
      <c r="D12" s="23"/>
      <c r="E12" s="12"/>
      <c r="F12" s="7"/>
      <c r="G12" s="26"/>
      <c r="H12" s="13"/>
      <c r="I12" s="11"/>
      <c r="J12" s="29"/>
      <c r="K12" s="17"/>
      <c r="L12" s="18"/>
      <c r="N12" s="5"/>
    </row>
    <row r="13" spans="1:16">
      <c r="A13" s="31" t="s">
        <v>11</v>
      </c>
      <c r="B13" s="20">
        <v>0</v>
      </c>
      <c r="C13">
        <v>200</v>
      </c>
      <c r="D13" s="23">
        <v>67</v>
      </c>
      <c r="E13" s="12">
        <v>58</v>
      </c>
      <c r="F13" s="18">
        <v>110</v>
      </c>
      <c r="G13" s="26">
        <v>67</v>
      </c>
      <c r="H13" s="13">
        <v>58</v>
      </c>
      <c r="I13" s="11">
        <v>110</v>
      </c>
      <c r="J13" s="29">
        <f t="shared" ref="J13:L16" si="3">D13/G13*100</f>
        <v>100</v>
      </c>
      <c r="K13" s="17">
        <f t="shared" si="3"/>
        <v>100</v>
      </c>
      <c r="L13" s="18">
        <f t="shared" si="3"/>
        <v>100</v>
      </c>
      <c r="M13">
        <f>AVERAGE(J13:L13)</f>
        <v>100</v>
      </c>
      <c r="N13" s="31" t="s">
        <v>11</v>
      </c>
      <c r="O13">
        <f t="shared" si="1"/>
        <v>0</v>
      </c>
    </row>
    <row r="14" spans="1:16">
      <c r="A14" s="31"/>
      <c r="B14" s="20">
        <v>60</v>
      </c>
      <c r="C14">
        <v>400</v>
      </c>
      <c r="D14" s="23">
        <v>78</v>
      </c>
      <c r="E14" s="12">
        <v>68</v>
      </c>
      <c r="F14" s="18">
        <v>117</v>
      </c>
      <c r="G14" s="26">
        <f>G13*2</f>
        <v>134</v>
      </c>
      <c r="H14" s="13">
        <f>H13*2</f>
        <v>116</v>
      </c>
      <c r="I14" s="11">
        <f>I13*2</f>
        <v>220</v>
      </c>
      <c r="J14" s="29">
        <f t="shared" si="3"/>
        <v>58.208955223880601</v>
      </c>
      <c r="K14" s="17">
        <f t="shared" si="3"/>
        <v>58.620689655172406</v>
      </c>
      <c r="L14" s="18">
        <f t="shared" si="3"/>
        <v>53.181818181818187</v>
      </c>
      <c r="M14">
        <f>AVERAGE(J14:L14)</f>
        <v>56.670487686957067</v>
      </c>
      <c r="N14" s="31"/>
      <c r="O14">
        <f t="shared" si="1"/>
        <v>3.028282103361946</v>
      </c>
    </row>
    <row r="15" spans="1:16">
      <c r="A15" s="31"/>
      <c r="B15" s="20">
        <v>120</v>
      </c>
      <c r="C15">
        <v>800</v>
      </c>
      <c r="D15" s="23">
        <v>50</v>
      </c>
      <c r="E15" s="12">
        <v>54</v>
      </c>
      <c r="F15" s="18">
        <v>131</v>
      </c>
      <c r="G15" s="26">
        <f>G13*4</f>
        <v>268</v>
      </c>
      <c r="H15" s="13">
        <f>H13*4</f>
        <v>232</v>
      </c>
      <c r="I15" s="11">
        <f>I13*4</f>
        <v>440</v>
      </c>
      <c r="J15" s="29">
        <f t="shared" si="3"/>
        <v>18.656716417910449</v>
      </c>
      <c r="K15" s="17">
        <f t="shared" si="3"/>
        <v>23.275862068965516</v>
      </c>
      <c r="L15" s="18">
        <f t="shared" si="3"/>
        <v>29.772727272727273</v>
      </c>
      <c r="M15">
        <f>AVERAGE(J15:L15)</f>
        <v>23.901768586534416</v>
      </c>
      <c r="N15" s="31"/>
      <c r="O15">
        <f t="shared" si="1"/>
        <v>5.5843749478032443</v>
      </c>
    </row>
    <row r="16" spans="1:16">
      <c r="A16" s="31"/>
      <c r="B16" s="20">
        <v>180</v>
      </c>
      <c r="C16">
        <v>1500</v>
      </c>
      <c r="D16" s="23">
        <v>78</v>
      </c>
      <c r="E16" s="12">
        <v>90</v>
      </c>
      <c r="F16" s="18">
        <v>72</v>
      </c>
      <c r="G16" s="26">
        <f>G13*7.5</f>
        <v>502.5</v>
      </c>
      <c r="H16" s="13">
        <f>H13*7.5</f>
        <v>435</v>
      </c>
      <c r="I16" s="11">
        <f>I13*7.5</f>
        <v>825</v>
      </c>
      <c r="J16" s="29">
        <f t="shared" si="3"/>
        <v>15.522388059701491</v>
      </c>
      <c r="K16" s="17">
        <f t="shared" si="3"/>
        <v>20.689655172413794</v>
      </c>
      <c r="L16" s="18">
        <f t="shared" si="3"/>
        <v>8.7272727272727284</v>
      </c>
      <c r="M16">
        <f>AVERAGE(J16:L16)</f>
        <v>14.979771986462671</v>
      </c>
      <c r="N16" s="31"/>
      <c r="O16">
        <f t="shared" si="1"/>
        <v>5.9996227042337935</v>
      </c>
    </row>
    <row r="17" spans="1:14">
      <c r="A17" s="4"/>
      <c r="N17" s="5"/>
    </row>
    <row r="18" spans="1:14">
      <c r="A18" s="8"/>
      <c r="F18" s="24"/>
      <c r="N18" s="5"/>
    </row>
    <row r="19" spans="1:14">
      <c r="A19" s="8"/>
      <c r="F19" s="24"/>
      <c r="N19" s="5"/>
    </row>
    <row r="20" spans="1:14">
      <c r="A20" s="8"/>
      <c r="F20" s="24"/>
      <c r="N20" s="5"/>
    </row>
    <row r="21" spans="1:14">
      <c r="A21" s="8"/>
      <c r="N21" s="5"/>
    </row>
    <row r="22" spans="1:14">
      <c r="A22" s="9"/>
    </row>
    <row r="23" spans="1:14">
      <c r="A23" s="10"/>
    </row>
    <row r="24" spans="1:14">
      <c r="A24" s="2"/>
    </row>
    <row r="25" spans="1:14">
      <c r="A25" s="2"/>
    </row>
    <row r="29" spans="1:14" ht="16" customHeight="1"/>
    <row r="43" spans="2:2">
      <c r="B43" s="33"/>
    </row>
    <row r="44" spans="2:2">
      <c r="B44" s="33"/>
    </row>
  </sheetData>
  <mergeCells count="10">
    <mergeCell ref="B43:B44"/>
    <mergeCell ref="G1:I1"/>
    <mergeCell ref="J1:L1"/>
    <mergeCell ref="D1:F1"/>
    <mergeCell ref="N3:N6"/>
    <mergeCell ref="A13:A16"/>
    <mergeCell ref="N8:N11"/>
    <mergeCell ref="N13:N16"/>
    <mergeCell ref="A3:A6"/>
    <mergeCell ref="A8:A11"/>
  </mergeCells>
  <pageMargins left="0.75" right="0.75" top="1" bottom="1" header="0.5" footer="0.5"/>
  <pageSetup scale="54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E4A7-8205-1543-9128-7DAAD8F80C7A}">
  <dimension ref="A1:P35"/>
  <sheetViews>
    <sheetView tabSelected="1" workbookViewId="0">
      <selection activeCell="D38" sqref="D38"/>
    </sheetView>
  </sheetViews>
  <sheetFormatPr baseColWidth="10" defaultRowHeight="14"/>
  <cols>
    <col min="1" max="1" width="12.5703125" style="37" bestFit="1" customWidth="1"/>
    <col min="2" max="2" width="13.42578125" style="37" bestFit="1" customWidth="1"/>
    <col min="3" max="3" width="10.42578125" style="37" bestFit="1" customWidth="1"/>
    <col min="4" max="5" width="10.42578125" style="37" customWidth="1"/>
    <col min="6" max="6" width="11.5703125" style="37" bestFit="1" customWidth="1"/>
    <col min="7" max="7" width="12.42578125" style="37" bestFit="1" customWidth="1"/>
    <col min="8" max="9" width="12.42578125" style="37" customWidth="1"/>
    <col min="10" max="10" width="11.5703125" style="37" customWidth="1"/>
    <col min="11" max="11" width="12.42578125" style="37" bestFit="1" customWidth="1"/>
    <col min="12" max="12" width="10.7109375" style="37"/>
    <col min="13" max="13" width="17" style="37" bestFit="1" customWidth="1"/>
    <col min="14" max="14" width="12.5703125" style="37" bestFit="1" customWidth="1"/>
    <col min="15" max="16384" width="10.7109375" style="37"/>
  </cols>
  <sheetData>
    <row r="1" spans="1:16" ht="16">
      <c r="B1" s="38"/>
      <c r="D1" s="39" t="s">
        <v>2</v>
      </c>
      <c r="E1" s="40"/>
      <c r="F1" s="40"/>
      <c r="G1" s="39" t="s">
        <v>5</v>
      </c>
      <c r="H1" s="40"/>
      <c r="I1" s="40"/>
      <c r="J1" s="39" t="s">
        <v>7</v>
      </c>
      <c r="K1" s="40"/>
      <c r="L1" s="40"/>
      <c r="M1" s="41" t="s">
        <v>8</v>
      </c>
      <c r="O1" s="37" t="s">
        <v>9</v>
      </c>
    </row>
    <row r="2" spans="1:16" ht="16">
      <c r="A2" s="42" t="s">
        <v>3</v>
      </c>
      <c r="B2" s="43" t="s">
        <v>4</v>
      </c>
      <c r="C2" s="42" t="s">
        <v>1</v>
      </c>
      <c r="D2" s="44">
        <v>-1</v>
      </c>
      <c r="E2" s="45">
        <v>-2</v>
      </c>
      <c r="F2" s="45">
        <v>-3</v>
      </c>
      <c r="G2" s="44" t="s">
        <v>5</v>
      </c>
      <c r="H2" s="45">
        <v>-2</v>
      </c>
      <c r="I2" s="45">
        <v>-3</v>
      </c>
      <c r="J2" s="46">
        <v>-1</v>
      </c>
      <c r="K2" s="47">
        <v>-2</v>
      </c>
      <c r="L2" s="48">
        <v>-3</v>
      </c>
      <c r="M2" s="49"/>
    </row>
    <row r="3" spans="1:16">
      <c r="A3" s="50" t="s">
        <v>12</v>
      </c>
      <c r="B3" s="38">
        <v>0</v>
      </c>
      <c r="C3" s="37">
        <v>200</v>
      </c>
      <c r="D3" s="51">
        <v>204</v>
      </c>
      <c r="E3" s="52">
        <v>221</v>
      </c>
      <c r="F3" s="52">
        <v>232</v>
      </c>
      <c r="G3" s="53">
        <v>204</v>
      </c>
      <c r="H3" s="54">
        <v>221</v>
      </c>
      <c r="I3" s="52">
        <v>232</v>
      </c>
      <c r="J3" s="51">
        <f t="shared" ref="J3:L6" si="0">D3/G3*100</f>
        <v>100</v>
      </c>
      <c r="K3" s="52">
        <f t="shared" si="0"/>
        <v>100</v>
      </c>
      <c r="L3" s="52">
        <f t="shared" si="0"/>
        <v>100</v>
      </c>
      <c r="M3" s="51">
        <f>AVERAGE(J3:L3)</f>
        <v>100</v>
      </c>
      <c r="N3" s="50" t="s">
        <v>12</v>
      </c>
      <c r="O3" s="37">
        <f>STDEV(J3:L3)</f>
        <v>0</v>
      </c>
      <c r="P3" s="37">
        <v>0</v>
      </c>
    </row>
    <row r="4" spans="1:16">
      <c r="A4" s="50"/>
      <c r="B4" s="38">
        <v>50</v>
      </c>
      <c r="C4" s="37">
        <v>500</v>
      </c>
      <c r="D4" s="51">
        <v>175</v>
      </c>
      <c r="E4" s="52">
        <v>260</v>
      </c>
      <c r="F4" s="52">
        <v>199</v>
      </c>
      <c r="G4" s="53">
        <f>G3*2.5</f>
        <v>510</v>
      </c>
      <c r="H4" s="54">
        <f>H3*2.5</f>
        <v>552.5</v>
      </c>
      <c r="I4" s="52">
        <f>I3*2.5</f>
        <v>580</v>
      </c>
      <c r="J4" s="51">
        <f t="shared" si="0"/>
        <v>34.313725490196077</v>
      </c>
      <c r="K4" s="52">
        <f t="shared" si="0"/>
        <v>47.058823529411761</v>
      </c>
      <c r="L4" s="52">
        <f t="shared" si="0"/>
        <v>34.310344827586206</v>
      </c>
      <c r="M4" s="51">
        <f>AVERAGE(J4:L4)</f>
        <v>38.560964615731351</v>
      </c>
      <c r="N4" s="50"/>
      <c r="O4" s="37">
        <f t="shared" ref="O4:O31" si="1">STDEV(J4:L4)</f>
        <v>7.3593618911446965</v>
      </c>
      <c r="P4" s="37">
        <v>50</v>
      </c>
    </row>
    <row r="5" spans="1:16">
      <c r="A5" s="50"/>
      <c r="B5" s="38">
        <v>75</v>
      </c>
      <c r="C5" s="37">
        <v>1000</v>
      </c>
      <c r="D5" s="51">
        <v>148</v>
      </c>
      <c r="E5" s="52">
        <v>210</v>
      </c>
      <c r="F5" s="52">
        <v>140</v>
      </c>
      <c r="G5" s="53">
        <f>G3*5</f>
        <v>1020</v>
      </c>
      <c r="H5" s="54">
        <f>H3*5</f>
        <v>1105</v>
      </c>
      <c r="I5" s="52">
        <f>I3*5</f>
        <v>1160</v>
      </c>
      <c r="J5" s="51">
        <f t="shared" si="0"/>
        <v>14.509803921568629</v>
      </c>
      <c r="K5" s="52">
        <f t="shared" si="0"/>
        <v>19.004524886877828</v>
      </c>
      <c r="L5" s="52">
        <f t="shared" si="0"/>
        <v>12.068965517241379</v>
      </c>
      <c r="M5" s="51">
        <f>AVERAGE(J5:L5)</f>
        <v>15.194431441895945</v>
      </c>
      <c r="N5" s="50"/>
      <c r="O5" s="37">
        <f t="shared" si="1"/>
        <v>3.5181006343807333</v>
      </c>
      <c r="P5" s="37">
        <v>75</v>
      </c>
    </row>
    <row r="6" spans="1:16">
      <c r="A6" s="50"/>
      <c r="B6" s="38">
        <v>100</v>
      </c>
      <c r="C6" s="37">
        <v>5000</v>
      </c>
      <c r="D6" s="51">
        <v>136</v>
      </c>
      <c r="E6" s="52">
        <v>292</v>
      </c>
      <c r="F6" s="52">
        <v>221</v>
      </c>
      <c r="G6" s="53">
        <f>G3*15</f>
        <v>3060</v>
      </c>
      <c r="H6" s="54">
        <f>H3*15</f>
        <v>3315</v>
      </c>
      <c r="I6" s="52">
        <f>I3*15</f>
        <v>3480</v>
      </c>
      <c r="J6" s="51">
        <f t="shared" si="0"/>
        <v>4.4444444444444446</v>
      </c>
      <c r="K6" s="52">
        <f t="shared" si="0"/>
        <v>8.8084464555052797</v>
      </c>
      <c r="L6" s="52">
        <f t="shared" si="0"/>
        <v>6.3505747126436782</v>
      </c>
      <c r="M6" s="51">
        <f>AVERAGE(J6:L6)</f>
        <v>6.5344885375311348</v>
      </c>
      <c r="N6" s="50"/>
      <c r="O6" s="37">
        <f t="shared" si="1"/>
        <v>2.1878063464059831</v>
      </c>
      <c r="P6" s="37">
        <v>100</v>
      </c>
    </row>
    <row r="7" spans="1:16">
      <c r="B7" s="38"/>
      <c r="D7" s="51"/>
      <c r="E7" s="52"/>
      <c r="F7" s="52"/>
      <c r="G7" s="51"/>
      <c r="H7" s="52"/>
      <c r="I7" s="52"/>
      <c r="J7" s="51"/>
      <c r="K7" s="52"/>
      <c r="L7" s="52"/>
      <c r="M7" s="51"/>
    </row>
    <row r="8" spans="1:16">
      <c r="A8" s="50" t="s">
        <v>13</v>
      </c>
      <c r="B8" s="38">
        <v>0</v>
      </c>
      <c r="C8" s="37">
        <v>200</v>
      </c>
      <c r="D8" s="51">
        <v>99</v>
      </c>
      <c r="E8" s="52">
        <v>108</v>
      </c>
      <c r="F8" s="52">
        <v>88</v>
      </c>
      <c r="G8" s="53">
        <v>99</v>
      </c>
      <c r="H8" s="54">
        <v>108</v>
      </c>
      <c r="I8" s="52">
        <v>88</v>
      </c>
      <c r="J8" s="51">
        <f t="shared" ref="J8:L11" si="2">D8/G8*100</f>
        <v>100</v>
      </c>
      <c r="K8" s="52">
        <f t="shared" si="2"/>
        <v>100</v>
      </c>
      <c r="L8" s="52">
        <f t="shared" si="2"/>
        <v>100</v>
      </c>
      <c r="M8" s="51">
        <f>AVERAGE(J8:L8)</f>
        <v>100</v>
      </c>
      <c r="N8" s="50" t="s">
        <v>13</v>
      </c>
      <c r="O8" s="37">
        <f t="shared" si="1"/>
        <v>0</v>
      </c>
    </row>
    <row r="9" spans="1:16">
      <c r="A9" s="50"/>
      <c r="B9" s="38">
        <v>50</v>
      </c>
      <c r="C9" s="37">
        <v>1000</v>
      </c>
      <c r="D9" s="51">
        <v>57</v>
      </c>
      <c r="E9" s="52">
        <v>44</v>
      </c>
      <c r="F9" s="52">
        <v>55</v>
      </c>
      <c r="G9" s="51">
        <f>G8*5</f>
        <v>495</v>
      </c>
      <c r="H9" s="52">
        <f>H8*5</f>
        <v>540</v>
      </c>
      <c r="I9" s="52">
        <f>I8*5</f>
        <v>440</v>
      </c>
      <c r="J9" s="51">
        <f t="shared" si="2"/>
        <v>11.515151515151516</v>
      </c>
      <c r="K9" s="52">
        <f t="shared" si="2"/>
        <v>8.1481481481481488</v>
      </c>
      <c r="L9" s="52">
        <f t="shared" si="2"/>
        <v>12.5</v>
      </c>
      <c r="M9" s="51">
        <f>AVERAGE(J9:L9)</f>
        <v>10.721099887766556</v>
      </c>
      <c r="N9" s="50"/>
      <c r="O9" s="37">
        <f t="shared" si="1"/>
        <v>2.2820039713661955</v>
      </c>
    </row>
    <row r="10" spans="1:16">
      <c r="A10" s="50"/>
      <c r="B10" s="38">
        <v>75</v>
      </c>
      <c r="C10" s="37">
        <v>20000</v>
      </c>
      <c r="D10" s="51">
        <v>45</v>
      </c>
      <c r="E10" s="52">
        <v>45</v>
      </c>
      <c r="F10" s="52">
        <v>69</v>
      </c>
      <c r="G10" s="51">
        <f>G8*100</f>
        <v>9900</v>
      </c>
      <c r="H10" s="52">
        <f>H8*100</f>
        <v>10800</v>
      </c>
      <c r="I10" s="52">
        <f>I8*100</f>
        <v>8800</v>
      </c>
      <c r="J10" s="51">
        <f t="shared" si="2"/>
        <v>0.45454545454545453</v>
      </c>
      <c r="K10" s="52">
        <f t="shared" si="2"/>
        <v>0.41666666666666669</v>
      </c>
      <c r="L10" s="52">
        <f t="shared" si="2"/>
        <v>0.78409090909090906</v>
      </c>
      <c r="M10" s="51">
        <f>AVERAGE(J10:L10)</f>
        <v>0.5517676767676768</v>
      </c>
      <c r="N10" s="50"/>
      <c r="O10" s="37">
        <f t="shared" si="1"/>
        <v>0.20208726790826662</v>
      </c>
    </row>
    <row r="11" spans="1:16">
      <c r="A11" s="50"/>
      <c r="B11" s="38">
        <v>100</v>
      </c>
      <c r="C11" s="37">
        <v>40000</v>
      </c>
      <c r="D11" s="51">
        <v>6</v>
      </c>
      <c r="E11" s="55">
        <v>20</v>
      </c>
      <c r="F11" s="55">
        <v>9</v>
      </c>
      <c r="G11" s="51">
        <f>G8*200</f>
        <v>19800</v>
      </c>
      <c r="H11" s="52">
        <f>H8*200</f>
        <v>21600</v>
      </c>
      <c r="I11" s="52">
        <f>I8*200</f>
        <v>17600</v>
      </c>
      <c r="J11" s="51">
        <f t="shared" si="2"/>
        <v>3.0303030303030304E-2</v>
      </c>
      <c r="K11" s="52">
        <f t="shared" si="2"/>
        <v>9.2592592592592601E-2</v>
      </c>
      <c r="L11" s="52">
        <f t="shared" si="2"/>
        <v>5.113636363636364E-2</v>
      </c>
      <c r="M11" s="51">
        <f>AVERAGE(J11:L11)</f>
        <v>5.8010662177328844E-2</v>
      </c>
      <c r="N11" s="50"/>
      <c r="O11" s="37">
        <f t="shared" si="1"/>
        <v>3.1708664082219749E-2</v>
      </c>
    </row>
    <row r="12" spans="1:16">
      <c r="B12" s="38"/>
      <c r="D12" s="51"/>
      <c r="E12" s="52"/>
      <c r="F12" s="52"/>
      <c r="G12" s="51"/>
      <c r="H12" s="52"/>
      <c r="I12" s="52"/>
      <c r="J12" s="56"/>
      <c r="K12" s="52"/>
      <c r="L12" s="57"/>
      <c r="M12" s="51"/>
    </row>
    <row r="13" spans="1:16">
      <c r="A13" s="50" t="s">
        <v>14</v>
      </c>
      <c r="B13" s="38">
        <v>0</v>
      </c>
      <c r="C13" s="37">
        <v>200</v>
      </c>
      <c r="D13" s="51">
        <v>532</v>
      </c>
      <c r="E13" s="52">
        <v>135</v>
      </c>
      <c r="F13" s="52">
        <v>126</v>
      </c>
      <c r="G13" s="53">
        <v>532</v>
      </c>
      <c r="H13" s="54">
        <v>135</v>
      </c>
      <c r="I13" s="54">
        <v>126</v>
      </c>
      <c r="J13" s="51">
        <f t="shared" ref="J13:L16" si="3">D13/G13*100</f>
        <v>100</v>
      </c>
      <c r="K13" s="52">
        <f t="shared" si="3"/>
        <v>100</v>
      </c>
      <c r="L13" s="52">
        <f t="shared" si="3"/>
        <v>100</v>
      </c>
      <c r="M13" s="51">
        <f>AVERAGE(J13:L13)</f>
        <v>100</v>
      </c>
      <c r="N13" s="50" t="s">
        <v>14</v>
      </c>
      <c r="O13" s="37">
        <f t="shared" si="1"/>
        <v>0</v>
      </c>
    </row>
    <row r="14" spans="1:16">
      <c r="A14" s="50"/>
      <c r="B14" s="38">
        <v>50</v>
      </c>
      <c r="C14" s="37">
        <v>1000</v>
      </c>
      <c r="D14" s="51">
        <v>458</v>
      </c>
      <c r="E14" s="52">
        <v>89</v>
      </c>
      <c r="F14" s="52">
        <v>92</v>
      </c>
      <c r="G14" s="51">
        <f>G13*5</f>
        <v>2660</v>
      </c>
      <c r="H14" s="52">
        <f>H13*5</f>
        <v>675</v>
      </c>
      <c r="I14" s="52">
        <f>I13*5</f>
        <v>630</v>
      </c>
      <c r="J14" s="51">
        <f t="shared" si="3"/>
        <v>17.218045112781954</v>
      </c>
      <c r="K14" s="52">
        <f t="shared" si="3"/>
        <v>13.185185185185185</v>
      </c>
      <c r="L14" s="52">
        <f t="shared" si="3"/>
        <v>14.603174603174605</v>
      </c>
      <c r="M14" s="51">
        <f>AVERAGE(J14:L14)</f>
        <v>15.002134967047249</v>
      </c>
      <c r="N14" s="50"/>
      <c r="O14" s="37">
        <f t="shared" si="1"/>
        <v>2.0458169096622316</v>
      </c>
    </row>
    <row r="15" spans="1:16">
      <c r="A15" s="50"/>
      <c r="B15" s="38">
        <v>75</v>
      </c>
      <c r="C15" s="37">
        <v>20000</v>
      </c>
      <c r="D15" s="51">
        <v>110</v>
      </c>
      <c r="E15" s="52">
        <v>99</v>
      </c>
      <c r="F15" s="52">
        <v>51</v>
      </c>
      <c r="G15" s="51">
        <f>G13*100</f>
        <v>53200</v>
      </c>
      <c r="H15" s="52">
        <f>H13*100</f>
        <v>13500</v>
      </c>
      <c r="I15" s="52">
        <f>I13*100</f>
        <v>12600</v>
      </c>
      <c r="J15" s="51">
        <f t="shared" si="3"/>
        <v>0.20676691729323307</v>
      </c>
      <c r="K15" s="52">
        <f t="shared" si="3"/>
        <v>0.73333333333333328</v>
      </c>
      <c r="L15" s="52">
        <f t="shared" si="3"/>
        <v>0.40476190476190471</v>
      </c>
      <c r="M15" s="51">
        <f>AVERAGE(J15:L15)</f>
        <v>0.44828738512949035</v>
      </c>
      <c r="N15" s="50"/>
      <c r="O15" s="37">
        <f t="shared" si="1"/>
        <v>0.26596785182846966</v>
      </c>
    </row>
    <row r="16" spans="1:16">
      <c r="A16" s="50"/>
      <c r="B16" s="38">
        <v>100</v>
      </c>
      <c r="C16" s="37">
        <v>40000</v>
      </c>
      <c r="D16" s="51">
        <v>16</v>
      </c>
      <c r="E16" s="52">
        <v>9</v>
      </c>
      <c r="F16" s="52">
        <v>8</v>
      </c>
      <c r="G16" s="51">
        <f>G13*200</f>
        <v>106400</v>
      </c>
      <c r="H16" s="52">
        <f>H13*200</f>
        <v>27000</v>
      </c>
      <c r="I16" s="52">
        <f>I13*200</f>
        <v>25200</v>
      </c>
      <c r="J16" s="51">
        <f t="shared" si="3"/>
        <v>1.5037593984962405E-2</v>
      </c>
      <c r="K16" s="52">
        <f t="shared" si="3"/>
        <v>3.3333333333333333E-2</v>
      </c>
      <c r="L16" s="52">
        <f t="shared" si="3"/>
        <v>3.1746031746031744E-2</v>
      </c>
      <c r="M16" s="51">
        <f>AVERAGE(J16:L16)</f>
        <v>2.6705653021442493E-2</v>
      </c>
      <c r="N16" s="50"/>
      <c r="O16" s="37">
        <f t="shared" si="1"/>
        <v>1.0135954954583779E-2</v>
      </c>
    </row>
    <row r="17" spans="1:15">
      <c r="B17" s="38"/>
      <c r="D17" s="51"/>
      <c r="E17" s="52"/>
      <c r="F17" s="52"/>
      <c r="G17" s="51"/>
      <c r="H17" s="52"/>
      <c r="I17" s="52"/>
      <c r="J17" s="56"/>
      <c r="K17" s="52"/>
      <c r="L17" s="57"/>
      <c r="M17" s="51"/>
    </row>
    <row r="18" spans="1:15">
      <c r="A18" s="50" t="s">
        <v>15</v>
      </c>
      <c r="B18" s="38">
        <v>0</v>
      </c>
      <c r="C18" s="37">
        <v>200</v>
      </c>
      <c r="D18" s="51">
        <v>154</v>
      </c>
      <c r="E18" s="52">
        <v>121</v>
      </c>
      <c r="F18" s="55">
        <v>109</v>
      </c>
      <c r="G18" s="53">
        <v>154</v>
      </c>
      <c r="H18" s="54">
        <v>121</v>
      </c>
      <c r="I18" s="54">
        <v>109</v>
      </c>
      <c r="J18" s="51">
        <f t="shared" ref="J18:L21" si="4">D18/G18*100</f>
        <v>100</v>
      </c>
      <c r="K18" s="52">
        <f t="shared" si="4"/>
        <v>100</v>
      </c>
      <c r="L18" s="52">
        <f t="shared" si="4"/>
        <v>100</v>
      </c>
      <c r="M18" s="51">
        <f>AVERAGE(J18:L18)</f>
        <v>100</v>
      </c>
      <c r="N18" s="50" t="s">
        <v>15</v>
      </c>
      <c r="O18" s="37">
        <f t="shared" si="1"/>
        <v>0</v>
      </c>
    </row>
    <row r="19" spans="1:15">
      <c r="A19" s="50"/>
      <c r="B19" s="38">
        <v>50</v>
      </c>
      <c r="C19" s="37">
        <v>1000</v>
      </c>
      <c r="D19" s="51">
        <v>136</v>
      </c>
      <c r="E19" s="52">
        <v>136</v>
      </c>
      <c r="F19" s="55">
        <v>106</v>
      </c>
      <c r="G19" s="51">
        <f>G18*5</f>
        <v>770</v>
      </c>
      <c r="H19" s="52">
        <f>H18*5</f>
        <v>605</v>
      </c>
      <c r="I19" s="52">
        <f>I18*5</f>
        <v>545</v>
      </c>
      <c r="J19" s="51">
        <f t="shared" si="4"/>
        <v>17.662337662337663</v>
      </c>
      <c r="K19" s="52">
        <f t="shared" si="4"/>
        <v>22.479338842975206</v>
      </c>
      <c r="L19" s="52">
        <f t="shared" si="4"/>
        <v>19.449541284403672</v>
      </c>
      <c r="M19" s="51">
        <f>AVERAGE(J19:L19)</f>
        <v>19.863739263238848</v>
      </c>
      <c r="N19" s="50"/>
      <c r="O19" s="37">
        <f t="shared" si="1"/>
        <v>2.4350657214578892</v>
      </c>
    </row>
    <row r="20" spans="1:15">
      <c r="A20" s="50"/>
      <c r="B20" s="38">
        <v>75</v>
      </c>
      <c r="C20" s="37">
        <v>5000</v>
      </c>
      <c r="D20" s="51">
        <v>77</v>
      </c>
      <c r="E20" s="55">
        <v>88</v>
      </c>
      <c r="F20" s="55">
        <v>54</v>
      </c>
      <c r="G20" s="51">
        <f>G18*25</f>
        <v>3850</v>
      </c>
      <c r="H20" s="52">
        <f>H18*25</f>
        <v>3025</v>
      </c>
      <c r="I20" s="52">
        <f>I18*25</f>
        <v>2725</v>
      </c>
      <c r="J20" s="51">
        <f t="shared" si="4"/>
        <v>2</v>
      </c>
      <c r="K20" s="52">
        <f t="shared" si="4"/>
        <v>2.9090909090909092</v>
      </c>
      <c r="L20" s="52">
        <f t="shared" si="4"/>
        <v>1.9816513761467889</v>
      </c>
      <c r="M20" s="51">
        <f>AVERAGE(J20:L20)</f>
        <v>2.2969140950792326</v>
      </c>
      <c r="N20" s="50"/>
      <c r="O20" s="37">
        <f t="shared" si="1"/>
        <v>0.53024004630868971</v>
      </c>
    </row>
    <row r="21" spans="1:15">
      <c r="A21" s="50"/>
      <c r="B21" s="38">
        <v>100</v>
      </c>
      <c r="C21" s="37">
        <v>20000</v>
      </c>
      <c r="D21" s="51">
        <v>38</v>
      </c>
      <c r="E21" s="52">
        <v>46</v>
      </c>
      <c r="F21" s="55">
        <v>40</v>
      </c>
      <c r="G21" s="51">
        <f>G18*100</f>
        <v>15400</v>
      </c>
      <c r="H21" s="52">
        <f>H18*100</f>
        <v>12100</v>
      </c>
      <c r="I21" s="52">
        <f>I18*100</f>
        <v>10900</v>
      </c>
      <c r="J21" s="51">
        <f t="shared" si="4"/>
        <v>0.24675324675324678</v>
      </c>
      <c r="K21" s="52">
        <f t="shared" si="4"/>
        <v>0.38016528925619836</v>
      </c>
      <c r="L21" s="52">
        <f t="shared" si="4"/>
        <v>0.3669724770642202</v>
      </c>
      <c r="M21" s="51">
        <f>AVERAGE(J21:L21)</f>
        <v>0.33129700435788845</v>
      </c>
      <c r="N21" s="50"/>
      <c r="O21" s="37">
        <f t="shared" si="1"/>
        <v>7.3513589123491471E-2</v>
      </c>
    </row>
    <row r="22" spans="1:15">
      <c r="A22" s="58"/>
      <c r="B22" s="38"/>
      <c r="D22" s="49"/>
      <c r="E22" s="59"/>
      <c r="F22" s="59"/>
      <c r="G22" s="49"/>
      <c r="H22" s="59"/>
      <c r="I22" s="59"/>
      <c r="J22" s="49"/>
      <c r="K22" s="57"/>
      <c r="L22" s="59"/>
      <c r="M22" s="51"/>
      <c r="N22" s="58"/>
    </row>
    <row r="23" spans="1:15">
      <c r="A23" s="50" t="s">
        <v>16</v>
      </c>
      <c r="B23" s="38">
        <v>0</v>
      </c>
      <c r="C23" s="37">
        <v>200</v>
      </c>
      <c r="D23" s="51">
        <v>174</v>
      </c>
      <c r="E23" s="52">
        <v>126</v>
      </c>
      <c r="F23" s="52">
        <v>146</v>
      </c>
      <c r="G23" s="53">
        <v>174</v>
      </c>
      <c r="H23" s="54">
        <v>126</v>
      </c>
      <c r="I23" s="54">
        <v>146</v>
      </c>
      <c r="J23" s="51">
        <f t="shared" ref="J23:L26" si="5">D23/G23*100</f>
        <v>100</v>
      </c>
      <c r="K23" s="52">
        <f t="shared" si="5"/>
        <v>100</v>
      </c>
      <c r="L23" s="52">
        <f t="shared" si="5"/>
        <v>100</v>
      </c>
      <c r="M23" s="51">
        <f>AVERAGE(J23:L23)</f>
        <v>100</v>
      </c>
      <c r="N23" s="50" t="s">
        <v>16</v>
      </c>
      <c r="O23" s="37">
        <f t="shared" si="1"/>
        <v>0</v>
      </c>
    </row>
    <row r="24" spans="1:15">
      <c r="A24" s="50"/>
      <c r="B24" s="38">
        <v>50</v>
      </c>
      <c r="C24" s="37">
        <v>1000</v>
      </c>
      <c r="D24" s="51">
        <v>169</v>
      </c>
      <c r="E24" s="52">
        <v>184</v>
      </c>
      <c r="F24" s="52">
        <v>154</v>
      </c>
      <c r="G24" s="51">
        <f>G23*5</f>
        <v>870</v>
      </c>
      <c r="H24" s="52">
        <f>H23*5</f>
        <v>630</v>
      </c>
      <c r="I24" s="52">
        <f>I23*5</f>
        <v>730</v>
      </c>
      <c r="J24" s="51">
        <f t="shared" si="5"/>
        <v>19.425287356321839</v>
      </c>
      <c r="K24" s="52">
        <f t="shared" si="5"/>
        <v>29.206349206349209</v>
      </c>
      <c r="L24" s="52">
        <f t="shared" si="5"/>
        <v>21.095890410958905</v>
      </c>
      <c r="M24" s="51">
        <f>AVERAGE(J24:L24)</f>
        <v>23.242508991209984</v>
      </c>
      <c r="N24" s="50"/>
      <c r="O24" s="37">
        <f t="shared" si="1"/>
        <v>5.2319471734072991</v>
      </c>
    </row>
    <row r="25" spans="1:15">
      <c r="A25" s="50"/>
      <c r="B25" s="38">
        <v>75</v>
      </c>
      <c r="C25" s="37">
        <v>5000</v>
      </c>
      <c r="D25" s="51">
        <v>144</v>
      </c>
      <c r="E25" s="55">
        <v>107</v>
      </c>
      <c r="F25" s="55">
        <v>83</v>
      </c>
      <c r="G25" s="51">
        <f>G23*25</f>
        <v>4350</v>
      </c>
      <c r="H25" s="52">
        <f>H23*25</f>
        <v>3150</v>
      </c>
      <c r="I25" s="52">
        <f>I23*25</f>
        <v>3650</v>
      </c>
      <c r="J25" s="51">
        <f t="shared" si="5"/>
        <v>3.3103448275862069</v>
      </c>
      <c r="K25" s="52">
        <f t="shared" si="5"/>
        <v>3.3968253968253967</v>
      </c>
      <c r="L25" s="52">
        <f t="shared" si="5"/>
        <v>2.2739726027397258</v>
      </c>
      <c r="M25" s="51">
        <f>AVERAGE(J25:L25)</f>
        <v>2.9937142757171098</v>
      </c>
      <c r="N25" s="50"/>
      <c r="O25" s="37">
        <f t="shared" si="1"/>
        <v>0.62481259516690235</v>
      </c>
    </row>
    <row r="26" spans="1:15">
      <c r="A26" s="50"/>
      <c r="B26" s="38">
        <v>100</v>
      </c>
      <c r="C26" s="37">
        <v>20000</v>
      </c>
      <c r="D26" s="51">
        <v>132</v>
      </c>
      <c r="E26" s="52">
        <v>85</v>
      </c>
      <c r="F26" s="52">
        <v>60</v>
      </c>
      <c r="G26" s="51">
        <f>G23*100</f>
        <v>17400</v>
      </c>
      <c r="H26" s="52">
        <f>H23*100</f>
        <v>12600</v>
      </c>
      <c r="I26" s="52">
        <f>I23*100</f>
        <v>14600</v>
      </c>
      <c r="J26" s="51">
        <f t="shared" si="5"/>
        <v>0.75862068965517238</v>
      </c>
      <c r="K26" s="52">
        <f t="shared" si="5"/>
        <v>0.67460317460317465</v>
      </c>
      <c r="L26" s="52">
        <f t="shared" si="5"/>
        <v>0.41095890410958902</v>
      </c>
      <c r="M26" s="51">
        <f>AVERAGE(J26:L26)</f>
        <v>0.61472758945597861</v>
      </c>
      <c r="N26" s="50"/>
      <c r="O26" s="37">
        <f t="shared" si="1"/>
        <v>0.18140009248819342</v>
      </c>
    </row>
    <row r="27" spans="1:15">
      <c r="B27" s="38"/>
      <c r="D27" s="49"/>
      <c r="E27" s="59"/>
      <c r="F27" s="59"/>
      <c r="G27" s="49"/>
      <c r="H27" s="59"/>
      <c r="I27" s="59"/>
      <c r="J27" s="51"/>
      <c r="K27" s="57"/>
      <c r="L27" s="59"/>
      <c r="M27" s="51"/>
    </row>
    <row r="28" spans="1:15">
      <c r="A28" s="50" t="s">
        <v>17</v>
      </c>
      <c r="B28" s="38">
        <v>0</v>
      </c>
      <c r="C28" s="37">
        <v>200</v>
      </c>
      <c r="D28" s="51">
        <v>133</v>
      </c>
      <c r="E28" s="52">
        <v>175</v>
      </c>
      <c r="F28" s="52">
        <v>156</v>
      </c>
      <c r="G28" s="53">
        <v>133</v>
      </c>
      <c r="H28" s="54">
        <v>175</v>
      </c>
      <c r="I28" s="52">
        <v>156</v>
      </c>
      <c r="J28" s="51">
        <f t="shared" ref="J28:L31" si="6">D28/G28*100</f>
        <v>100</v>
      </c>
      <c r="K28" s="52">
        <f t="shared" si="6"/>
        <v>100</v>
      </c>
      <c r="L28" s="52">
        <f t="shared" si="6"/>
        <v>100</v>
      </c>
      <c r="M28" s="51">
        <f>AVERAGE(J28:L28)</f>
        <v>100</v>
      </c>
      <c r="N28" s="50" t="s">
        <v>17</v>
      </c>
      <c r="O28" s="37">
        <f t="shared" si="1"/>
        <v>0</v>
      </c>
    </row>
    <row r="29" spans="1:15">
      <c r="A29" s="50"/>
      <c r="B29" s="38">
        <v>50</v>
      </c>
      <c r="C29" s="37">
        <v>1000</v>
      </c>
      <c r="D29" s="51">
        <v>99</v>
      </c>
      <c r="E29" s="52">
        <v>103</v>
      </c>
      <c r="F29" s="52">
        <v>89</v>
      </c>
      <c r="G29" s="53">
        <f>G28*5</f>
        <v>665</v>
      </c>
      <c r="H29" s="54">
        <f>H28*5</f>
        <v>875</v>
      </c>
      <c r="I29" s="52">
        <f>I28*5</f>
        <v>780</v>
      </c>
      <c r="J29" s="51">
        <f t="shared" si="6"/>
        <v>14.887218045112782</v>
      </c>
      <c r="K29" s="52">
        <f t="shared" si="6"/>
        <v>11.771428571428572</v>
      </c>
      <c r="L29" s="52">
        <f t="shared" si="6"/>
        <v>11.410256410256411</v>
      </c>
      <c r="M29" s="51">
        <f>AVERAGE(J29:L29)</f>
        <v>12.68963434226592</v>
      </c>
      <c r="N29" s="50"/>
      <c r="O29" s="37">
        <f t="shared" si="1"/>
        <v>1.9117117802548198</v>
      </c>
    </row>
    <row r="30" spans="1:15">
      <c r="A30" s="50"/>
      <c r="B30" s="38">
        <v>75</v>
      </c>
      <c r="C30" s="37">
        <v>20000</v>
      </c>
      <c r="D30" s="51">
        <v>90</v>
      </c>
      <c r="E30" s="52">
        <v>62</v>
      </c>
      <c r="F30" s="52">
        <v>72</v>
      </c>
      <c r="G30" s="53">
        <f>G28*100</f>
        <v>13300</v>
      </c>
      <c r="H30" s="54">
        <f>H28*100</f>
        <v>17500</v>
      </c>
      <c r="I30" s="52">
        <f>I28*100</f>
        <v>15600</v>
      </c>
      <c r="J30" s="51">
        <f t="shared" si="6"/>
        <v>0.67669172932330823</v>
      </c>
      <c r="K30" s="52">
        <f t="shared" si="6"/>
        <v>0.35428571428571426</v>
      </c>
      <c r="L30" s="52">
        <f t="shared" si="6"/>
        <v>0.46153846153846156</v>
      </c>
      <c r="M30" s="51">
        <f>AVERAGE(J30:L30)</f>
        <v>0.49750530171582802</v>
      </c>
      <c r="N30" s="50"/>
      <c r="O30" s="37">
        <f t="shared" si="1"/>
        <v>0.16418471252635983</v>
      </c>
    </row>
    <row r="31" spans="1:15">
      <c r="A31" s="50"/>
      <c r="B31" s="38">
        <v>100</v>
      </c>
      <c r="C31" s="37">
        <v>20000</v>
      </c>
      <c r="D31" s="51">
        <v>10</v>
      </c>
      <c r="E31" s="52">
        <v>9</v>
      </c>
      <c r="F31" s="52">
        <v>6</v>
      </c>
      <c r="G31" s="53">
        <f>G28*100</f>
        <v>13300</v>
      </c>
      <c r="H31" s="54">
        <f>H28*100</f>
        <v>17500</v>
      </c>
      <c r="I31" s="52">
        <f>I28*100</f>
        <v>15600</v>
      </c>
      <c r="J31" s="51">
        <f t="shared" si="6"/>
        <v>7.518796992481204E-2</v>
      </c>
      <c r="K31" s="52">
        <f t="shared" si="6"/>
        <v>5.1428571428571428E-2</v>
      </c>
      <c r="L31" s="52">
        <f t="shared" si="6"/>
        <v>3.8461538461538464E-2</v>
      </c>
      <c r="M31" s="51">
        <f>AVERAGE(J31:L31)</f>
        <v>5.5026026604973972E-2</v>
      </c>
      <c r="N31" s="50"/>
      <c r="O31" s="37">
        <f t="shared" si="1"/>
        <v>1.862562629326333E-2</v>
      </c>
    </row>
    <row r="35" spans="7:7" ht="16">
      <c r="G35" s="42"/>
    </row>
  </sheetData>
  <mergeCells count="15">
    <mergeCell ref="A28:A31"/>
    <mergeCell ref="N28:N31"/>
    <mergeCell ref="A13:A16"/>
    <mergeCell ref="N13:N16"/>
    <mergeCell ref="A18:A21"/>
    <mergeCell ref="N18:N21"/>
    <mergeCell ref="A23:A26"/>
    <mergeCell ref="N23:N26"/>
    <mergeCell ref="D1:F1"/>
    <mergeCell ref="G1:I1"/>
    <mergeCell ref="J1:L1"/>
    <mergeCell ref="A3:A6"/>
    <mergeCell ref="N3:N6"/>
    <mergeCell ref="A8:A11"/>
    <mergeCell ref="N8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Source_7B</vt:lpstr>
      <vt:lpstr>Sourc_7D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Bilge Argunhan</dc:creator>
  <cp:lastModifiedBy>Bilge</cp:lastModifiedBy>
  <cp:lastPrinted>2018-05-11T13:41:19Z</cp:lastPrinted>
  <dcterms:created xsi:type="dcterms:W3CDTF">2017-09-07T05:49:39Z</dcterms:created>
  <dcterms:modified xsi:type="dcterms:W3CDTF">2020-02-04T01:34:49Z</dcterms:modified>
</cp:coreProperties>
</file>