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0" i="1"/>
  <c r="C20"/>
  <c r="D29" l="1"/>
  <c r="J29" s="1"/>
  <c r="D28"/>
  <c r="J28" s="1"/>
  <c r="D27"/>
  <c r="J27" s="1"/>
  <c r="D26"/>
  <c r="J26" s="1"/>
  <c r="D25"/>
  <c r="J25" s="1"/>
  <c r="D24"/>
  <c r="J24" s="1"/>
  <c r="D23"/>
  <c r="J23" s="1"/>
  <c r="D22"/>
  <c r="J22" s="1"/>
  <c r="D21"/>
  <c r="J21" s="1"/>
  <c r="D20"/>
  <c r="J20" s="1"/>
  <c r="C29"/>
  <c r="I29" s="1"/>
  <c r="C28"/>
  <c r="I28" s="1"/>
  <c r="C27"/>
  <c r="I27" s="1"/>
  <c r="C26"/>
  <c r="I26" s="1"/>
  <c r="C25"/>
  <c r="I25" s="1"/>
  <c r="C24"/>
  <c r="I24" s="1"/>
  <c r="C23"/>
  <c r="I23" s="1"/>
  <c r="C22"/>
  <c r="I22" s="1"/>
  <c r="C21"/>
  <c r="I21" s="1"/>
  <c r="F49"/>
  <c r="E49"/>
  <c r="D49"/>
  <c r="F48"/>
  <c r="E48"/>
  <c r="D48"/>
  <c r="C48"/>
  <c r="F47"/>
  <c r="E47"/>
  <c r="D47"/>
  <c r="C47"/>
  <c r="D16"/>
  <c r="D15"/>
  <c r="C15"/>
  <c r="D14"/>
  <c r="C14"/>
  <c r="J30" l="1"/>
  <c r="J31"/>
  <c r="J32"/>
  <c r="I30"/>
  <c r="I31"/>
  <c r="D30"/>
  <c r="D31"/>
  <c r="D32"/>
  <c r="C31"/>
  <c r="C30"/>
</calcChain>
</file>

<file path=xl/sharedStrings.xml><?xml version="1.0" encoding="utf-8"?>
<sst xmlns="http://schemas.openxmlformats.org/spreadsheetml/2006/main" count="38" uniqueCount="13">
  <si>
    <t>n</t>
  </si>
  <si>
    <t>Average</t>
  </si>
  <si>
    <t>Standard Deviation</t>
  </si>
  <si>
    <t>Student's t-test</t>
  </si>
  <si>
    <t>Differentiation level in whd null loss of function</t>
  </si>
  <si>
    <t>Differentiation levels in primary lobe of lymph gland</t>
  </si>
  <si>
    <t>Percentage of proPO positive crystal cells per primary lobe (NORMALIZED BY DAPI)</t>
  </si>
  <si>
    <t>dome/+</t>
  </si>
  <si>
    <r>
      <t>dome/+; 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  <r>
      <rPr>
        <b/>
        <i/>
        <sz val="11"/>
        <color rgb="FFFF0000"/>
        <rFont val="Cambria"/>
        <family val="1"/>
        <scheme val="major"/>
      </rPr>
      <t>/whd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</si>
  <si>
    <t>Number of proPO positive crystal cells (NORMALIZED BY DAPI)</t>
  </si>
  <si>
    <t>dome&gt;whd.i</t>
  </si>
  <si>
    <t>dome&gt; sgRNA-whd</t>
  </si>
  <si>
    <t>dome&gt;hnf4.i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</si>
</sst>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mbria"/>
      <family val="1"/>
      <scheme val="major"/>
    </font>
    <font>
      <b/>
      <i/>
      <vertAlign val="superscript"/>
      <sz val="11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B633D"/>
      <color rgb="FF7F764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3039107611548559"/>
          <c:y val="5.1400554097404488E-2"/>
          <c:w val="0.73905336832895852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B633D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Sheet1!$I$31:$J$31</c:f>
                <c:numCache>
                  <c:formatCode>General</c:formatCode>
                  <c:ptCount val="2"/>
                  <c:pt idx="0">
                    <c:v>0.17082819345087918</c:v>
                  </c:pt>
                  <c:pt idx="1">
                    <c:v>0.18921538257713302</c:v>
                  </c:pt>
                </c:numCache>
              </c:numRef>
            </c:plus>
            <c:minus>
              <c:numRef>
                <c:f>Sheet1!$I$31:$J$31</c:f>
                <c:numCache>
                  <c:formatCode>General</c:formatCode>
                  <c:ptCount val="2"/>
                  <c:pt idx="0">
                    <c:v>0.17082819345087918</c:v>
                  </c:pt>
                  <c:pt idx="1">
                    <c:v>0.18921538257713302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Sheet1!$L$22:$L$23</c:f>
              <c:strCache>
                <c:ptCount val="2"/>
                <c:pt idx="0">
                  <c:v>dome/+</c:v>
                </c:pt>
                <c:pt idx="1">
                  <c:v>dome/+; whd1/whd1</c:v>
                </c:pt>
              </c:strCache>
            </c:strRef>
          </c:cat>
          <c:val>
            <c:numRef>
              <c:f>Sheet1!$M$22:$M$23</c:f>
              <c:numCache>
                <c:formatCode>General</c:formatCode>
                <c:ptCount val="2"/>
                <c:pt idx="0">
                  <c:v>1.1404448573068102</c:v>
                </c:pt>
                <c:pt idx="1">
                  <c:v>0.51849987362919969</c:v>
                </c:pt>
              </c:numCache>
            </c:numRef>
          </c:val>
        </c:ser>
        <c:gapWidth val="100"/>
        <c:axId val="54790016"/>
        <c:axId val="54791552"/>
      </c:barChart>
      <c:catAx>
        <c:axId val="54790016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crossAx val="54791552"/>
        <c:crosses val="autoZero"/>
        <c:auto val="1"/>
        <c:lblAlgn val="ctr"/>
        <c:lblOffset val="100"/>
      </c:catAx>
      <c:valAx>
        <c:axId val="54791552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5479001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4427996500437446"/>
          <c:y val="5.1400554097404488E-2"/>
          <c:w val="0.7251644794400699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E663E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Sheet1!$C$15:$D$15</c:f>
                <c:numCache>
                  <c:formatCode>General</c:formatCode>
                  <c:ptCount val="2"/>
                  <c:pt idx="0">
                    <c:v>5.3533893728906136E-2</c:v>
                  </c:pt>
                  <c:pt idx="1">
                    <c:v>1.2101423240447436E-2</c:v>
                  </c:pt>
                </c:numCache>
              </c:numRef>
            </c:plus>
            <c:minus>
              <c:numRef>
                <c:f>Sheet1!$C$15:$D$15</c:f>
                <c:numCache>
                  <c:formatCode>General</c:formatCode>
                  <c:ptCount val="2"/>
                  <c:pt idx="0">
                    <c:v>5.3533893728906136E-2</c:v>
                  </c:pt>
                  <c:pt idx="1">
                    <c:v>1.2101423240447436E-2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Sheet1!$G$7:$G$8</c:f>
              <c:strCache>
                <c:ptCount val="2"/>
                <c:pt idx="0">
                  <c:v>dome/+</c:v>
                </c:pt>
                <c:pt idx="1">
                  <c:v>dome/+; whd1/whd1</c:v>
                </c:pt>
              </c:strCache>
            </c:strRef>
          </c:cat>
          <c:val>
            <c:numRef>
              <c:f>Sheet1!$H$7:$H$8</c:f>
              <c:numCache>
                <c:formatCode>General</c:formatCode>
                <c:ptCount val="2"/>
                <c:pt idx="0">
                  <c:v>0.5101</c:v>
                </c:pt>
                <c:pt idx="1">
                  <c:v>7.5000000000000011E-2</c:v>
                </c:pt>
              </c:numCache>
            </c:numRef>
          </c:val>
        </c:ser>
        <c:gapWidth val="100"/>
        <c:axId val="55336960"/>
        <c:axId val="55338496"/>
      </c:barChart>
      <c:catAx>
        <c:axId val="55336960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55338496"/>
        <c:crosses val="autoZero"/>
        <c:auto val="1"/>
        <c:lblAlgn val="ctr"/>
        <c:lblOffset val="100"/>
      </c:catAx>
      <c:valAx>
        <c:axId val="55338496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5533696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9705774278215241"/>
          <c:y val="5.1400554097404488E-2"/>
          <c:w val="0.77238670166229206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7F7649"/>
            </a:solidFill>
            <a:ln w="25400"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Sheet1!$C$48:$F$48</c:f>
                <c:numCache>
                  <c:formatCode>General</c:formatCode>
                  <c:ptCount val="4"/>
                  <c:pt idx="0">
                    <c:v>2.1241730417061403E-2</c:v>
                  </c:pt>
                  <c:pt idx="1">
                    <c:v>2.7741064627491822E-2</c:v>
                  </c:pt>
                  <c:pt idx="2">
                    <c:v>1.5825787675675211E-2</c:v>
                  </c:pt>
                  <c:pt idx="3">
                    <c:v>2.7736057558508199E-2</c:v>
                  </c:pt>
                </c:numCache>
              </c:numRef>
            </c:plus>
            <c:minus>
              <c:numRef>
                <c:f>Sheet1!$C$48:$F$48</c:f>
                <c:numCache>
                  <c:formatCode>General</c:formatCode>
                  <c:ptCount val="4"/>
                  <c:pt idx="0">
                    <c:v>2.1241730417061403E-2</c:v>
                  </c:pt>
                  <c:pt idx="1">
                    <c:v>2.7741064627491822E-2</c:v>
                  </c:pt>
                  <c:pt idx="2">
                    <c:v>1.5825787675675211E-2</c:v>
                  </c:pt>
                  <c:pt idx="3">
                    <c:v>2.7736057558508199E-2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Sheet1!$H$39:$H$42</c:f>
              <c:strCache>
                <c:ptCount val="4"/>
                <c:pt idx="0">
                  <c:v>dome/+</c:v>
                </c:pt>
                <c:pt idx="1">
                  <c:v>dome&gt;whd.i</c:v>
                </c:pt>
                <c:pt idx="2">
                  <c:v>dome&gt; sgRNA-whd</c:v>
                </c:pt>
                <c:pt idx="3">
                  <c:v>dome&gt;hnf4.i</c:v>
                </c:pt>
              </c:strCache>
            </c:strRef>
          </c:cat>
          <c:val>
            <c:numRef>
              <c:f>Sheet1!$I$39:$I$42</c:f>
              <c:numCache>
                <c:formatCode>General</c:formatCode>
                <c:ptCount val="4"/>
                <c:pt idx="0">
                  <c:v>0.49609999999999993</c:v>
                </c:pt>
                <c:pt idx="1">
                  <c:v>0.19929999999999998</c:v>
                </c:pt>
                <c:pt idx="2">
                  <c:v>0.10170000000000001</c:v>
                </c:pt>
                <c:pt idx="3">
                  <c:v>0.24980000000000002</c:v>
                </c:pt>
              </c:numCache>
            </c:numRef>
          </c:val>
        </c:ser>
        <c:gapWidth val="100"/>
        <c:axId val="55368704"/>
        <c:axId val="67553920"/>
      </c:barChart>
      <c:catAx>
        <c:axId val="55368704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67553920"/>
        <c:crosses val="autoZero"/>
        <c:auto val="1"/>
        <c:lblAlgn val="ctr"/>
        <c:lblOffset val="100"/>
      </c:catAx>
      <c:valAx>
        <c:axId val="67553920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55368704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285749</xdr:colOff>
      <xdr:row>17</xdr:row>
      <xdr:rowOff>85725</xdr:rowOff>
    </xdr:from>
    <xdr:to>
      <xdr:col>22</xdr:col>
      <xdr:colOff>314324</xdr:colOff>
      <xdr:row>31</xdr:row>
      <xdr:rowOff>104775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390525</xdr:colOff>
      <xdr:row>22</xdr:row>
      <xdr:rowOff>28575</xdr:rowOff>
    </xdr:from>
    <xdr:to>
      <xdr:col>21</xdr:col>
      <xdr:colOff>190501</xdr:colOff>
      <xdr:row>22</xdr:row>
      <xdr:rowOff>209550</xdr:rowOff>
    </xdr:to>
    <xdr:sp macro="" textlink="">
      <xdr:nvSpPr>
        <xdr:cNvPr id="17" name="TextBox 16"/>
        <xdr:cNvSpPr txBox="1"/>
      </xdr:nvSpPr>
      <xdr:spPr>
        <a:xfrm>
          <a:off x="12582525" y="4305300"/>
          <a:ext cx="409576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9</xdr:col>
      <xdr:colOff>457200</xdr:colOff>
      <xdr:row>1</xdr:row>
      <xdr:rowOff>9525</xdr:rowOff>
    </xdr:from>
    <xdr:to>
      <xdr:col>17</xdr:col>
      <xdr:colOff>152400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333375</xdr:colOff>
      <xdr:row>35</xdr:row>
      <xdr:rowOff>38100</xdr:rowOff>
    </xdr:from>
    <xdr:to>
      <xdr:col>18</xdr:col>
      <xdr:colOff>28575</xdr:colOff>
      <xdr:row>49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9</xdr:row>
      <xdr:rowOff>171450</xdr:rowOff>
    </xdr:from>
    <xdr:to>
      <xdr:col>16</xdr:col>
      <xdr:colOff>66675</xdr:colOff>
      <xdr:row>10</xdr:row>
      <xdr:rowOff>180975</xdr:rowOff>
    </xdr:to>
    <xdr:sp macro="" textlink="">
      <xdr:nvSpPr>
        <xdr:cNvPr id="9" name="TextBox 8"/>
        <xdr:cNvSpPr txBox="1"/>
      </xdr:nvSpPr>
      <xdr:spPr>
        <a:xfrm>
          <a:off x="9334500" y="1924050"/>
          <a:ext cx="4857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13</xdr:col>
      <xdr:colOff>523876</xdr:colOff>
      <xdr:row>41</xdr:row>
      <xdr:rowOff>161925</xdr:rowOff>
    </xdr:from>
    <xdr:to>
      <xdr:col>14</xdr:col>
      <xdr:colOff>352426</xdr:colOff>
      <xdr:row>42</xdr:row>
      <xdr:rowOff>161925</xdr:rowOff>
    </xdr:to>
    <xdr:sp macro="" textlink="">
      <xdr:nvSpPr>
        <xdr:cNvPr id="11" name="TextBox 10"/>
        <xdr:cNvSpPr txBox="1"/>
      </xdr:nvSpPr>
      <xdr:spPr>
        <a:xfrm>
          <a:off x="8448676" y="8086725"/>
          <a:ext cx="4381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180976</xdr:colOff>
      <xdr:row>43</xdr:row>
      <xdr:rowOff>104775</xdr:rowOff>
    </xdr:from>
    <xdr:to>
      <xdr:col>15</xdr:col>
      <xdr:colOff>600076</xdr:colOff>
      <xdr:row>44</xdr:row>
      <xdr:rowOff>152400</xdr:rowOff>
    </xdr:to>
    <xdr:sp macro="" textlink="">
      <xdr:nvSpPr>
        <xdr:cNvPr id="12" name="TextBox 11"/>
        <xdr:cNvSpPr txBox="1"/>
      </xdr:nvSpPr>
      <xdr:spPr>
        <a:xfrm>
          <a:off x="9324976" y="8410575"/>
          <a:ext cx="4191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16</xdr:col>
      <xdr:colOff>438150</xdr:colOff>
      <xdr:row>40</xdr:row>
      <xdr:rowOff>152400</xdr:rowOff>
    </xdr:from>
    <xdr:to>
      <xdr:col>17</xdr:col>
      <xdr:colOff>276225</xdr:colOff>
      <xdr:row>41</xdr:row>
      <xdr:rowOff>161925</xdr:rowOff>
    </xdr:to>
    <xdr:sp macro="" textlink="">
      <xdr:nvSpPr>
        <xdr:cNvPr id="13" name="TextBox 12"/>
        <xdr:cNvSpPr txBox="1"/>
      </xdr:nvSpPr>
      <xdr:spPr>
        <a:xfrm>
          <a:off x="10191750" y="11144250"/>
          <a:ext cx="4476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371475</xdr:colOff>
      <xdr:row>18</xdr:row>
      <xdr:rowOff>171450</xdr:rowOff>
    </xdr:from>
    <xdr:to>
      <xdr:col>16</xdr:col>
      <xdr:colOff>128591</xdr:colOff>
      <xdr:row>29</xdr:row>
      <xdr:rowOff>19050</xdr:rowOff>
    </xdr:to>
    <xdr:sp macro="" textlink="">
      <xdr:nvSpPr>
        <xdr:cNvPr id="15" name="TextBox 14"/>
        <xdr:cNvSpPr txBox="1"/>
      </xdr:nvSpPr>
      <xdr:spPr>
        <a:xfrm rot="16200000">
          <a:off x="8698708" y="4474367"/>
          <a:ext cx="2000250" cy="3667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IN" sz="1100" b="1"/>
            <a:t>Percentage of crystal cells </a:t>
          </a:r>
        </a:p>
        <a:p>
          <a:pPr algn="ctr"/>
          <a:r>
            <a:rPr lang="en-IN" sz="1100" b="1"/>
            <a:t>per primary lobe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0.12428</cdr:x>
      <cdr:y>0.98958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073204" y="1073204"/>
          <a:ext cx="2714625" cy="568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IN" sz="1100" b="1" baseline="0"/>
            <a:t>Cortical zone area/ Total area of primary lobe of lymph gland</a:t>
          </a:r>
          <a:endParaRPr lang="en-IN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0.12428</cdr:x>
      <cdr:y>0.98958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073204" y="1073204"/>
          <a:ext cx="2714616" cy="56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IN" sz="1100" b="1" baseline="0"/>
            <a:t>Cortical zone area/ Total area of primary lobe of lymph gland</a:t>
          </a:r>
          <a:endParaRPr lang="en-IN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topLeftCell="A22" workbookViewId="0">
      <selection activeCell="U9" sqref="U9"/>
    </sheetView>
  </sheetViews>
  <sheetFormatPr defaultRowHeight="15"/>
  <sheetData>
    <row r="2" spans="2:8">
      <c r="B2" s="2" t="s">
        <v>4</v>
      </c>
    </row>
    <row r="3" spans="2:8" ht="17.25">
      <c r="B3" t="s">
        <v>0</v>
      </c>
      <c r="C3" s="1" t="s">
        <v>7</v>
      </c>
      <c r="D3" s="1" t="s">
        <v>8</v>
      </c>
    </row>
    <row r="4" spans="2:8">
      <c r="B4">
        <v>1</v>
      </c>
      <c r="C4">
        <v>0.58399999999999996</v>
      </c>
      <c r="D4">
        <v>9.6000000000000002E-2</v>
      </c>
    </row>
    <row r="5" spans="2:8">
      <c r="B5">
        <v>2</v>
      </c>
      <c r="C5">
        <v>0.46700000000000003</v>
      </c>
      <c r="D5">
        <v>8.5000000000000006E-2</v>
      </c>
    </row>
    <row r="6" spans="2:8">
      <c r="B6">
        <v>3</v>
      </c>
      <c r="C6">
        <v>0.502</v>
      </c>
      <c r="D6">
        <v>8.3000000000000004E-2</v>
      </c>
    </row>
    <row r="7" spans="2:8">
      <c r="B7">
        <v>4</v>
      </c>
      <c r="C7">
        <v>0.498</v>
      </c>
      <c r="D7">
        <v>6.4000000000000001E-2</v>
      </c>
      <c r="G7" s="1" t="s">
        <v>7</v>
      </c>
      <c r="H7">
        <v>0.5101</v>
      </c>
    </row>
    <row r="8" spans="2:8" ht="17.25">
      <c r="B8">
        <v>5</v>
      </c>
      <c r="C8">
        <v>0.50800000000000001</v>
      </c>
      <c r="D8">
        <v>7.2999999999999995E-2</v>
      </c>
      <c r="G8" s="1" t="s">
        <v>8</v>
      </c>
      <c r="H8">
        <v>7.5000000000000011E-2</v>
      </c>
    </row>
    <row r="9" spans="2:8">
      <c r="B9">
        <v>6</v>
      </c>
      <c r="C9">
        <v>0.54500000000000004</v>
      </c>
      <c r="D9">
        <v>7.8E-2</v>
      </c>
    </row>
    <row r="10" spans="2:8">
      <c r="B10">
        <v>7</v>
      </c>
      <c r="C10">
        <v>0.59899999999999998</v>
      </c>
      <c r="D10">
        <v>7.4999999999999997E-2</v>
      </c>
    </row>
    <row r="11" spans="2:8">
      <c r="B11">
        <v>8</v>
      </c>
      <c r="C11">
        <v>0.42</v>
      </c>
      <c r="D11">
        <v>6.8000000000000005E-2</v>
      </c>
    </row>
    <row r="12" spans="2:8">
      <c r="B12">
        <v>9</v>
      </c>
      <c r="C12">
        <v>0.48099999999999998</v>
      </c>
      <c r="D12">
        <v>5.1999999999999998E-2</v>
      </c>
    </row>
    <row r="13" spans="2:8">
      <c r="B13">
        <v>10</v>
      </c>
      <c r="C13">
        <v>0.497</v>
      </c>
      <c r="D13">
        <v>7.5999999999999998E-2</v>
      </c>
    </row>
    <row r="14" spans="2:8">
      <c r="B14" t="s">
        <v>1</v>
      </c>
      <c r="C14">
        <f>AVERAGE(C4:C13)</f>
        <v>0.5101</v>
      </c>
      <c r="D14">
        <f>AVERAGE(D4:D13)</f>
        <v>7.5000000000000011E-2</v>
      </c>
    </row>
    <row r="15" spans="2:8">
      <c r="B15" t="s">
        <v>2</v>
      </c>
      <c r="C15">
        <f>STDEV(C4:C13)</f>
        <v>5.3533893728906136E-2</v>
      </c>
      <c r="D15">
        <f>STDEV(D4:D13)</f>
        <v>1.2101423240447436E-2</v>
      </c>
    </row>
    <row r="16" spans="2:8">
      <c r="B16" t="s">
        <v>3</v>
      </c>
      <c r="D16">
        <f>TTEST(C4:C13,D4:D13,2,3)</f>
        <v>2.6726857948730992E-10</v>
      </c>
    </row>
    <row r="18" spans="2:13">
      <c r="B18" s="2" t="s">
        <v>9</v>
      </c>
      <c r="H18" s="2" t="s">
        <v>6</v>
      </c>
    </row>
    <row r="19" spans="2:13" ht="17.25">
      <c r="B19" t="s">
        <v>0</v>
      </c>
      <c r="C19" s="1" t="s">
        <v>7</v>
      </c>
      <c r="D19" s="1" t="s">
        <v>8</v>
      </c>
      <c r="H19" t="s">
        <v>0</v>
      </c>
      <c r="I19" s="1" t="s">
        <v>7</v>
      </c>
      <c r="J19" s="1" t="s">
        <v>8</v>
      </c>
    </row>
    <row r="20" spans="2:13">
      <c r="B20">
        <v>1</v>
      </c>
      <c r="C20">
        <f>48/4694</f>
        <v>1.0225820195994887E-2</v>
      </c>
      <c r="D20">
        <f>10/5381</f>
        <v>1.858390633711206E-3</v>
      </c>
      <c r="H20">
        <v>1</v>
      </c>
      <c r="I20">
        <f t="shared" ref="I20:I29" si="0">C20*100</f>
        <v>1.0225820195994888</v>
      </c>
      <c r="J20">
        <f t="shared" ref="J20:J29" si="1">D20*100</f>
        <v>0.18583906337112061</v>
      </c>
    </row>
    <row r="21" spans="2:13">
      <c r="B21">
        <v>2</v>
      </c>
      <c r="C21">
        <f>55/4530</f>
        <v>1.2141280353200883E-2</v>
      </c>
      <c r="D21">
        <f>25/4307</f>
        <v>5.8045042953331783E-3</v>
      </c>
      <c r="H21">
        <v>2</v>
      </c>
      <c r="I21">
        <f t="shared" si="0"/>
        <v>1.2141280353200883</v>
      </c>
      <c r="J21">
        <f t="shared" si="1"/>
        <v>0.58045042953331782</v>
      </c>
    </row>
    <row r="22" spans="2:13">
      <c r="B22">
        <v>3</v>
      </c>
      <c r="C22">
        <f>49/4861</f>
        <v>1.0080230405266406E-2</v>
      </c>
      <c r="D22">
        <f>31/4207</f>
        <v>7.3686712621820775E-3</v>
      </c>
      <c r="H22">
        <v>3</v>
      </c>
      <c r="I22">
        <f t="shared" si="0"/>
        <v>1.0080230405266406</v>
      </c>
      <c r="J22">
        <f t="shared" si="1"/>
        <v>0.73686712621820771</v>
      </c>
      <c r="L22" s="1" t="s">
        <v>7</v>
      </c>
      <c r="M22">
        <v>1.1404448573068102</v>
      </c>
    </row>
    <row r="23" spans="2:13" ht="17.25">
      <c r="B23">
        <v>4</v>
      </c>
      <c r="C23">
        <f>66/5398</f>
        <v>1.2226750648388292E-2</v>
      </c>
      <c r="D23">
        <f>23/4712</f>
        <v>4.8811544991511037E-3</v>
      </c>
      <c r="H23">
        <v>4</v>
      </c>
      <c r="I23">
        <f t="shared" si="0"/>
        <v>1.2226750648388292</v>
      </c>
      <c r="J23">
        <f t="shared" si="1"/>
        <v>0.48811544991511036</v>
      </c>
      <c r="L23" s="1" t="s">
        <v>8</v>
      </c>
      <c r="M23">
        <v>0.51849987362919969</v>
      </c>
    </row>
    <row r="24" spans="2:13">
      <c r="B24">
        <v>5</v>
      </c>
      <c r="C24">
        <f>41/4966</f>
        <v>8.2561417639951673E-3</v>
      </c>
      <c r="D24">
        <f>19/4648</f>
        <v>4.087779690189329E-3</v>
      </c>
      <c r="H24">
        <v>5</v>
      </c>
      <c r="I24">
        <f t="shared" si="0"/>
        <v>0.82561417639951673</v>
      </c>
      <c r="J24">
        <f t="shared" si="1"/>
        <v>0.40877796901893293</v>
      </c>
    </row>
    <row r="25" spans="2:13">
      <c r="B25">
        <v>6</v>
      </c>
      <c r="C25">
        <f>62/4451</f>
        <v>1.3929454055268478E-2</v>
      </c>
      <c r="D25">
        <f>33/4681</f>
        <v>7.0497756889553514E-3</v>
      </c>
      <c r="H25">
        <v>6</v>
      </c>
      <c r="I25">
        <f t="shared" si="0"/>
        <v>1.3929454055268478</v>
      </c>
      <c r="J25">
        <f t="shared" si="1"/>
        <v>0.70497756889553509</v>
      </c>
    </row>
    <row r="26" spans="2:13">
      <c r="B26">
        <v>7</v>
      </c>
      <c r="C26">
        <f>45/4235</f>
        <v>1.0625737898465172E-2</v>
      </c>
      <c r="D26">
        <f>22/5855</f>
        <v>3.7574722459436378E-3</v>
      </c>
      <c r="H26">
        <v>7</v>
      </c>
      <c r="I26">
        <f t="shared" si="0"/>
        <v>1.0625737898465171</v>
      </c>
      <c r="J26">
        <f t="shared" si="1"/>
        <v>0.37574722459436377</v>
      </c>
    </row>
    <row r="27" spans="2:13">
      <c r="B27">
        <v>8</v>
      </c>
      <c r="C27">
        <f>48/4459</f>
        <v>1.076474545862301E-2</v>
      </c>
      <c r="D27">
        <f>27/4570</f>
        <v>5.9080962800875277E-3</v>
      </c>
      <c r="H27">
        <v>8</v>
      </c>
      <c r="I27">
        <f t="shared" si="0"/>
        <v>1.0764745458623011</v>
      </c>
      <c r="J27">
        <f t="shared" si="1"/>
        <v>0.59080962800875281</v>
      </c>
    </row>
    <row r="28" spans="2:13">
      <c r="B28">
        <v>9</v>
      </c>
      <c r="C28">
        <f>51/4038</f>
        <v>1.2630014858841011E-2</v>
      </c>
      <c r="D28">
        <f>38/4991</f>
        <v>7.613704668403126E-3</v>
      </c>
      <c r="H28">
        <v>9</v>
      </c>
      <c r="I28">
        <f t="shared" si="0"/>
        <v>1.263001485884101</v>
      </c>
      <c r="J28">
        <f t="shared" si="1"/>
        <v>0.76137046684031262</v>
      </c>
    </row>
    <row r="29" spans="2:13">
      <c r="B29">
        <v>10</v>
      </c>
      <c r="C29">
        <f>54/4102</f>
        <v>1.3164310092637738E-2</v>
      </c>
      <c r="D29">
        <f>18/5113</f>
        <v>3.5204380989634267E-3</v>
      </c>
      <c r="H29">
        <v>10</v>
      </c>
      <c r="I29">
        <f t="shared" si="0"/>
        <v>1.3164310092637739</v>
      </c>
      <c r="J29">
        <f t="shared" si="1"/>
        <v>0.35204380989634265</v>
      </c>
    </row>
    <row r="30" spans="2:13">
      <c r="B30" t="s">
        <v>1</v>
      </c>
      <c r="C30">
        <f>AVERAGE(C20:C29)</f>
        <v>1.1404448573068104E-2</v>
      </c>
      <c r="D30">
        <f>AVERAGE(D20:D29)</f>
        <v>5.1849987362919967E-3</v>
      </c>
      <c r="H30" t="s">
        <v>1</v>
      </c>
      <c r="I30">
        <f>AVERAGE(I20:I29)</f>
        <v>1.1404448573068102</v>
      </c>
      <c r="J30">
        <f>AVERAGE(J20:J29)</f>
        <v>0.51849987362919969</v>
      </c>
    </row>
    <row r="31" spans="2:13">
      <c r="B31" t="s">
        <v>2</v>
      </c>
      <c r="C31">
        <f>STDEV(C20:C29)</f>
        <v>1.7082819345087712E-3</v>
      </c>
      <c r="D31">
        <f>STDEV(D20:D29)</f>
        <v>1.8921538257713317E-3</v>
      </c>
      <c r="H31" t="s">
        <v>2</v>
      </c>
      <c r="I31">
        <f>STDEV(I20:I29)</f>
        <v>0.17082819345087918</v>
      </c>
      <c r="J31">
        <f>STDEV(J20:J29)</f>
        <v>0.18921538257713302</v>
      </c>
    </row>
    <row r="32" spans="2:13">
      <c r="B32" t="s">
        <v>3</v>
      </c>
      <c r="D32">
        <f>TTEST(C20:C29,D20:D29,2,3)</f>
        <v>4.3792574797374075E-7</v>
      </c>
      <c r="H32" t="s">
        <v>3</v>
      </c>
      <c r="J32">
        <f>TTEST(I20:I29,J20:J29,2,3)</f>
        <v>4.3792574797374144E-7</v>
      </c>
    </row>
    <row r="35" spans="2:9">
      <c r="B35" s="2" t="s">
        <v>5</v>
      </c>
    </row>
    <row r="36" spans="2:9">
      <c r="B36" t="s">
        <v>0</v>
      </c>
      <c r="C36" s="1" t="s">
        <v>7</v>
      </c>
      <c r="D36" s="1" t="s">
        <v>10</v>
      </c>
      <c r="E36" s="1" t="s">
        <v>11</v>
      </c>
      <c r="F36" s="1" t="s">
        <v>12</v>
      </c>
    </row>
    <row r="37" spans="2:9">
      <c r="B37">
        <v>1</v>
      </c>
      <c r="C37">
        <v>0.48399999999999999</v>
      </c>
      <c r="D37">
        <v>0.16800000000000001</v>
      </c>
      <c r="E37">
        <v>0.105</v>
      </c>
      <c r="F37">
        <v>0.30099999999999999</v>
      </c>
    </row>
    <row r="38" spans="2:9">
      <c r="B38">
        <v>2</v>
      </c>
      <c r="C38">
        <v>0.497</v>
      </c>
      <c r="D38">
        <v>0.17899999999999999</v>
      </c>
      <c r="E38">
        <v>8.3000000000000004E-2</v>
      </c>
      <c r="F38">
        <v>0.26500000000000001</v>
      </c>
    </row>
    <row r="39" spans="2:9">
      <c r="B39">
        <v>3</v>
      </c>
      <c r="C39">
        <v>0.502</v>
      </c>
      <c r="D39">
        <v>0.182</v>
      </c>
      <c r="E39">
        <v>0.113</v>
      </c>
      <c r="F39">
        <v>0.27300000000000002</v>
      </c>
      <c r="H39" s="1" t="s">
        <v>7</v>
      </c>
      <c r="I39">
        <v>0.49609999999999993</v>
      </c>
    </row>
    <row r="40" spans="2:9">
      <c r="B40">
        <v>4</v>
      </c>
      <c r="C40">
        <v>0.498</v>
      </c>
      <c r="D40">
        <v>0.17199999999999999</v>
      </c>
      <c r="E40">
        <v>0.10100000000000001</v>
      </c>
      <c r="F40">
        <v>0.24</v>
      </c>
      <c r="H40" s="1" t="s">
        <v>10</v>
      </c>
      <c r="I40">
        <v>0.19929999999999998</v>
      </c>
    </row>
    <row r="41" spans="2:9">
      <c r="B41">
        <v>5</v>
      </c>
      <c r="C41">
        <v>0.50800000000000001</v>
      </c>
      <c r="D41">
        <v>0.20100000000000001</v>
      </c>
      <c r="E41">
        <v>9.9000000000000005E-2</v>
      </c>
      <c r="F41">
        <v>0.25600000000000001</v>
      </c>
      <c r="H41" s="1" t="s">
        <v>11</v>
      </c>
      <c r="I41">
        <v>0.10170000000000001</v>
      </c>
    </row>
    <row r="42" spans="2:9">
      <c r="B42">
        <v>6</v>
      </c>
      <c r="C42">
        <v>0.54500000000000004</v>
      </c>
      <c r="D42">
        <v>0.24099999999999999</v>
      </c>
      <c r="E42">
        <v>0.10199999999999999</v>
      </c>
      <c r="F42">
        <v>0.19800000000000001</v>
      </c>
      <c r="H42" s="1" t="s">
        <v>12</v>
      </c>
      <c r="I42">
        <v>0.24980000000000002</v>
      </c>
    </row>
    <row r="43" spans="2:9">
      <c r="B43">
        <v>7</v>
      </c>
      <c r="C43">
        <v>0.499</v>
      </c>
      <c r="D43">
        <v>0.23799999999999999</v>
      </c>
      <c r="E43">
        <v>0.108</v>
      </c>
      <c r="F43">
        <v>0.23899999999999999</v>
      </c>
    </row>
    <row r="44" spans="2:9">
      <c r="B44">
        <v>8</v>
      </c>
      <c r="C44">
        <v>0.48</v>
      </c>
      <c r="D44">
        <v>0.216</v>
      </c>
      <c r="E44">
        <v>6.9000000000000006E-2</v>
      </c>
      <c r="F44">
        <v>0.23799999999999999</v>
      </c>
    </row>
    <row r="45" spans="2:9">
      <c r="B45">
        <v>9</v>
      </c>
      <c r="C45">
        <v>0.48099999999999998</v>
      </c>
      <c r="D45">
        <v>0.22</v>
      </c>
      <c r="E45">
        <v>0.125</v>
      </c>
      <c r="F45">
        <v>0.25800000000000001</v>
      </c>
    </row>
    <row r="46" spans="2:9">
      <c r="B46">
        <v>10</v>
      </c>
      <c r="C46">
        <v>0.46700000000000003</v>
      </c>
      <c r="D46">
        <v>0.17599999999999999</v>
      </c>
      <c r="E46">
        <v>0.112</v>
      </c>
      <c r="F46">
        <v>0.23</v>
      </c>
    </row>
    <row r="47" spans="2:9">
      <c r="B47" s="2" t="s">
        <v>1</v>
      </c>
      <c r="C47">
        <f>AVERAGE(C37:C46)</f>
        <v>0.49609999999999993</v>
      </c>
      <c r="D47">
        <f t="shared" ref="D47" si="2">AVERAGE(D37:D46)</f>
        <v>0.19929999999999998</v>
      </c>
      <c r="E47">
        <f>AVERAGE(E37:E46)</f>
        <v>0.10170000000000001</v>
      </c>
      <c r="F47">
        <f>AVERAGE(F37:F46)</f>
        <v>0.24980000000000002</v>
      </c>
    </row>
    <row r="48" spans="2:9">
      <c r="B48" s="2" t="s">
        <v>2</v>
      </c>
      <c r="C48">
        <f>STDEV(C37:C46)</f>
        <v>2.1241730417061403E-2</v>
      </c>
      <c r="D48">
        <f>STDEV(D37:D46)</f>
        <v>2.7741064627491822E-2</v>
      </c>
      <c r="E48">
        <f>STDEV(E37:E46)</f>
        <v>1.5825787675675211E-2</v>
      </c>
      <c r="F48">
        <f>STDEV(F37:F46)</f>
        <v>2.7736057558508199E-2</v>
      </c>
    </row>
    <row r="49" spans="2:6">
      <c r="B49" s="2" t="s">
        <v>3</v>
      </c>
      <c r="D49">
        <f>TTEST(D37:D46,C37:C46,2,3)</f>
        <v>2.8368940818108964E-15</v>
      </c>
      <c r="E49">
        <f>TTEST(E37:E46,C37:C46,2,3)</f>
        <v>3.840615465719415E-19</v>
      </c>
      <c r="F49">
        <f>TTEST(F37:F46,C37:C46,2,3)</f>
        <v>6.0374206048145379E-14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iiser</cp:lastModifiedBy>
  <dcterms:created xsi:type="dcterms:W3CDTF">2019-10-13T11:11:19Z</dcterms:created>
  <dcterms:modified xsi:type="dcterms:W3CDTF">2020-04-07T19:24:02Z</dcterms:modified>
</cp:coreProperties>
</file>