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9875" windowHeight="77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92" i="1"/>
  <c r="F91"/>
  <c r="F90"/>
  <c r="F89"/>
  <c r="F88"/>
  <c r="F87"/>
  <c r="F86"/>
  <c r="F85"/>
  <c r="F84"/>
  <c r="F83"/>
  <c r="F82"/>
  <c r="F81"/>
  <c r="F80"/>
  <c r="E89"/>
  <c r="E88"/>
  <c r="E87"/>
  <c r="E86"/>
  <c r="E85"/>
  <c r="E84"/>
  <c r="E82"/>
  <c r="E81"/>
  <c r="E80"/>
  <c r="E83"/>
  <c r="D91"/>
  <c r="D89"/>
  <c r="C89"/>
  <c r="D88"/>
  <c r="C88"/>
  <c r="D87"/>
  <c r="C87"/>
  <c r="D86"/>
  <c r="C85"/>
  <c r="D84"/>
  <c r="C84"/>
  <c r="D83"/>
  <c r="C83"/>
  <c r="D82"/>
  <c r="C82"/>
  <c r="D81"/>
  <c r="C81"/>
  <c r="D80"/>
  <c r="C80"/>
  <c r="C86"/>
  <c r="D85"/>
  <c r="F58" l="1"/>
  <c r="F57"/>
  <c r="F56"/>
  <c r="E58"/>
  <c r="D75"/>
  <c r="C21"/>
  <c r="D21"/>
  <c r="C22"/>
  <c r="D22"/>
  <c r="D23"/>
  <c r="E92"/>
  <c r="D92"/>
  <c r="E91"/>
  <c r="C91"/>
  <c r="D90"/>
  <c r="E90"/>
  <c r="C90"/>
  <c r="C74"/>
  <c r="D74"/>
  <c r="C73"/>
  <c r="D73"/>
  <c r="D58"/>
  <c r="D57"/>
  <c r="E57"/>
  <c r="C57"/>
  <c r="D56"/>
  <c r="E56"/>
  <c r="C56"/>
  <c r="D37"/>
  <c r="D36"/>
  <c r="C36"/>
  <c r="D35"/>
  <c r="D8"/>
  <c r="D7"/>
  <c r="C7"/>
  <c r="D6"/>
  <c r="C6"/>
</calcChain>
</file>

<file path=xl/sharedStrings.xml><?xml version="1.0" encoding="utf-8"?>
<sst xmlns="http://schemas.openxmlformats.org/spreadsheetml/2006/main" count="69" uniqueCount="27">
  <si>
    <t>OreR</t>
  </si>
  <si>
    <r>
      <rPr>
        <b/>
        <i/>
        <sz val="11"/>
        <color rgb="FFFF0000"/>
        <rFont val="Cambria"/>
        <family val="1"/>
        <scheme val="major"/>
      </rPr>
      <t>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  <r>
      <rPr>
        <b/>
        <i/>
        <sz val="11"/>
        <color rgb="FFFF0000"/>
        <rFont val="Cambria"/>
        <family val="1"/>
        <scheme val="major"/>
      </rPr>
      <t>/whd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</si>
  <si>
    <t>n</t>
  </si>
  <si>
    <t>Average</t>
  </si>
  <si>
    <t>Standard Deviation</t>
  </si>
  <si>
    <t>Student's t-test</t>
  </si>
  <si>
    <t>Hex-A</t>
  </si>
  <si>
    <t>set 1</t>
  </si>
  <si>
    <t>set 2</t>
  </si>
  <si>
    <t>set 3</t>
  </si>
  <si>
    <r>
      <rPr>
        <b/>
        <i/>
        <sz val="11"/>
        <color rgb="FFFF0000"/>
        <rFont val="Calibri"/>
        <family val="2"/>
        <scheme val="minor"/>
      </rPr>
      <t>whd</t>
    </r>
    <r>
      <rPr>
        <b/>
        <i/>
        <vertAlign val="superscript"/>
        <sz val="11"/>
        <color rgb="FFFF0000"/>
        <rFont val="Calibri"/>
        <family val="2"/>
        <scheme val="minor"/>
      </rPr>
      <t>1</t>
    </r>
    <r>
      <rPr>
        <b/>
        <i/>
        <sz val="11"/>
        <color rgb="FFFF0000"/>
        <rFont val="Calibri"/>
        <family val="2"/>
        <scheme val="minor"/>
      </rPr>
      <t>/whd</t>
    </r>
    <r>
      <rPr>
        <b/>
        <i/>
        <vertAlign val="superscript"/>
        <sz val="11"/>
        <color rgb="FFFF0000"/>
        <rFont val="Calibri"/>
        <family val="2"/>
        <scheme val="minor"/>
      </rPr>
      <t>1</t>
    </r>
  </si>
  <si>
    <r>
      <t>w</t>
    </r>
    <r>
      <rPr>
        <b/>
        <i/>
        <vertAlign val="superscript"/>
        <sz val="11"/>
        <color rgb="FFFF0000"/>
        <rFont val="Cambria"/>
        <family val="1"/>
        <scheme val="major"/>
      </rPr>
      <t>1118</t>
    </r>
  </si>
  <si>
    <t>ATP measurement</t>
  </si>
  <si>
    <t>Pfk</t>
  </si>
  <si>
    <r>
      <rPr>
        <b/>
        <i/>
        <sz val="11"/>
        <color theme="1"/>
        <rFont val="Calibri"/>
        <family val="2"/>
        <scheme val="minor"/>
      </rPr>
      <t>Pfk</t>
    </r>
    <r>
      <rPr>
        <b/>
        <sz val="11"/>
        <color theme="1"/>
        <rFont val="Calibri"/>
        <family val="2"/>
        <scheme val="minor"/>
      </rPr>
      <t xml:space="preserve"> tanscript level</t>
    </r>
  </si>
  <si>
    <r>
      <rPr>
        <b/>
        <i/>
        <sz val="11"/>
        <color theme="1"/>
        <rFont val="Calibri"/>
        <family val="2"/>
        <scheme val="minor"/>
      </rPr>
      <t>Hex-A</t>
    </r>
    <r>
      <rPr>
        <b/>
        <sz val="11"/>
        <color theme="1"/>
        <rFont val="Calibri"/>
        <family val="2"/>
        <scheme val="minor"/>
      </rPr>
      <t xml:space="preserve"> transcript level</t>
    </r>
  </si>
  <si>
    <t>Stdv</t>
  </si>
  <si>
    <t>ttest</t>
  </si>
  <si>
    <t>Mean fluorescence intensity of 2-NBDG in Dome+ progenitors</t>
  </si>
  <si>
    <t>Differentiation levels in primary lobe of lymph gland in glycolytic inhibition</t>
  </si>
  <si>
    <t>dome&gt;GFP</t>
  </si>
  <si>
    <r>
      <t>dome&gt;GFP; 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  <r>
      <rPr>
        <b/>
        <i/>
        <sz val="11"/>
        <color rgb="FFFF0000"/>
        <rFont val="Cambria"/>
        <family val="1"/>
        <scheme val="major"/>
      </rPr>
      <t>/whd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</si>
  <si>
    <r>
      <t>dome&gt;GFP; 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  <r>
      <rPr>
        <b/>
        <i/>
        <sz val="11"/>
        <color rgb="FFFF0000"/>
        <rFont val="Cambria"/>
        <family val="1"/>
        <scheme val="major"/>
      </rPr>
      <t>/whd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  <r>
      <rPr>
        <b/>
        <i/>
        <sz val="11"/>
        <color rgb="FFFF0000"/>
        <rFont val="Cambria"/>
        <family val="1"/>
        <scheme val="major"/>
      </rPr>
      <t xml:space="preserve"> </t>
    </r>
    <r>
      <rPr>
        <b/>
        <sz val="11"/>
        <rFont val="Cambria"/>
        <family val="1"/>
        <scheme val="major"/>
      </rPr>
      <t>+2DG</t>
    </r>
  </si>
  <si>
    <r>
      <t>dome&gt;GFP; 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  <r>
      <rPr>
        <b/>
        <i/>
        <sz val="11"/>
        <color rgb="FFFF0000"/>
        <rFont val="Cambria"/>
        <family val="1"/>
        <scheme val="major"/>
      </rPr>
      <t>/whd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  <r>
      <rPr>
        <b/>
        <i/>
        <sz val="11"/>
        <color rgb="FFFF0000"/>
        <rFont val="Cambria"/>
        <family val="1"/>
        <scheme val="major"/>
      </rPr>
      <t>; UAS-Glut1 RNAi</t>
    </r>
  </si>
  <si>
    <t>dome-EBFP/+; +/+</t>
  </si>
  <si>
    <t>dome-EBFP/+; whd1/ whd1</t>
  </si>
  <si>
    <t>Ratio of EdU+ progenitors with respect to total number of DAPI+ cells per primary lobe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</si>
</sst>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rgb="FFFF0000"/>
      <name val="Cambria"/>
      <family val="1"/>
      <scheme val="major"/>
    </font>
    <font>
      <b/>
      <i/>
      <vertAlign val="superscript"/>
      <sz val="11"/>
      <color rgb="FFFF0000"/>
      <name val="Cambria"/>
      <family val="1"/>
      <scheme val="major"/>
    </font>
    <font>
      <b/>
      <i/>
      <vertAlign val="superscript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45D3A"/>
      <color rgb="FF756D43"/>
      <color rgb="FF7D744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1968285214348215"/>
          <c:y val="5.1400554097404488E-2"/>
          <c:w val="0.74976159230096262"/>
          <c:h val="0.6852158063575386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7D7447"/>
            </a:solidFill>
            <a:ln w="25400">
              <a:solidFill>
                <a:schemeClr val="tx1"/>
              </a:solidFill>
            </a:ln>
          </c:spPr>
          <c:errBars>
            <c:errBarType val="both"/>
            <c:errValType val="cust"/>
            <c:plus>
              <c:numRef>
                <c:f>Sheet1!$C$57:$F$57</c:f>
                <c:numCache>
                  <c:formatCode>General</c:formatCode>
                  <c:ptCount val="4"/>
                  <c:pt idx="0">
                    <c:v>4.8541963518405777E-2</c:v>
                  </c:pt>
                  <c:pt idx="1">
                    <c:v>1.5167054940084841E-2</c:v>
                  </c:pt>
                  <c:pt idx="2">
                    <c:v>2.2934932114813709E-2</c:v>
                  </c:pt>
                  <c:pt idx="3">
                    <c:v>1.3408537910185871E-2</c:v>
                  </c:pt>
                </c:numCache>
              </c:numRef>
            </c:plus>
            <c:minus>
              <c:numRef>
                <c:f>Sheet1!$C$57:$F$57</c:f>
                <c:numCache>
                  <c:formatCode>General</c:formatCode>
                  <c:ptCount val="4"/>
                  <c:pt idx="0">
                    <c:v>4.8541963518405777E-2</c:v>
                  </c:pt>
                  <c:pt idx="1">
                    <c:v>1.5167054940084841E-2</c:v>
                  </c:pt>
                  <c:pt idx="2">
                    <c:v>2.2934932114813709E-2</c:v>
                  </c:pt>
                  <c:pt idx="3">
                    <c:v>1.3408537910185871E-2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Sheet1!$H$47:$H$50</c:f>
              <c:strCache>
                <c:ptCount val="4"/>
                <c:pt idx="0">
                  <c:v>dome&gt;GFP</c:v>
                </c:pt>
                <c:pt idx="1">
                  <c:v>dome&gt;GFP; whd1/whd1</c:v>
                </c:pt>
                <c:pt idx="2">
                  <c:v>dome&gt;GFP; whd1/whd1 +2DG</c:v>
                </c:pt>
                <c:pt idx="3">
                  <c:v>dome&gt;GFP; whd1/whd1; UAS-Glut1 RNAi</c:v>
                </c:pt>
              </c:strCache>
            </c:strRef>
          </c:cat>
          <c:val>
            <c:numRef>
              <c:f>Sheet1!$I$47:$I$50</c:f>
              <c:numCache>
                <c:formatCode>General</c:formatCode>
                <c:ptCount val="4"/>
                <c:pt idx="0">
                  <c:v>0.50309999999999999</c:v>
                </c:pt>
                <c:pt idx="1">
                  <c:v>8.1780000000000005E-2</c:v>
                </c:pt>
                <c:pt idx="2">
                  <c:v>9.7699999999999981E-2</c:v>
                </c:pt>
                <c:pt idx="3">
                  <c:v>9.4699999999999979E-2</c:v>
                </c:pt>
              </c:numCache>
            </c:numRef>
          </c:val>
        </c:ser>
        <c:gapWidth val="100"/>
        <c:axId val="72939776"/>
        <c:axId val="73302016"/>
      </c:barChart>
      <c:catAx>
        <c:axId val="72939776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73302016"/>
        <c:crosses val="autoZero"/>
        <c:auto val="1"/>
        <c:lblAlgn val="ctr"/>
        <c:lblOffset val="100"/>
      </c:catAx>
      <c:valAx>
        <c:axId val="73302016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72939776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31265619482830137"/>
          <c:y val="0.15441997286571088"/>
          <c:w val="0.65678832579712931"/>
          <c:h val="0.6685696172036471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7D7447"/>
            </a:solidFill>
            <a:ln w="1905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Sheet1!$C$7:$D$7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1.527525231652145</c:v>
                  </c:pt>
                </c:numCache>
              </c:numRef>
            </c:plus>
            <c:minus>
              <c:numRef>
                <c:f>Sheet1!$C$7:$D$7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1.527525231652145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Sheet1!$G$4:$G$5</c:f>
              <c:strCache>
                <c:ptCount val="2"/>
                <c:pt idx="0">
                  <c:v>OreR</c:v>
                </c:pt>
                <c:pt idx="1">
                  <c:v>whd1/whd1</c:v>
                </c:pt>
              </c:strCache>
            </c:strRef>
          </c:cat>
          <c:val>
            <c:numRef>
              <c:f>Sheet1!$H$4:$H$5</c:f>
              <c:numCache>
                <c:formatCode>General</c:formatCode>
                <c:ptCount val="2"/>
                <c:pt idx="0">
                  <c:v>100</c:v>
                </c:pt>
                <c:pt idx="1">
                  <c:v>96.333333333333329</c:v>
                </c:pt>
              </c:numCache>
            </c:numRef>
          </c:val>
        </c:ser>
        <c:gapWidth val="100"/>
        <c:axId val="73313280"/>
        <c:axId val="73327360"/>
      </c:barChart>
      <c:catAx>
        <c:axId val="73313280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73327360"/>
        <c:crosses val="autoZero"/>
        <c:auto val="1"/>
        <c:lblAlgn val="ctr"/>
        <c:lblOffset val="100"/>
      </c:catAx>
      <c:valAx>
        <c:axId val="73327360"/>
        <c:scaling>
          <c:orientation val="minMax"/>
          <c:max val="101"/>
          <c:min val="0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73313280"/>
        <c:crosses val="autoZero"/>
        <c:crossBetween val="between"/>
        <c:majorUnit val="20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3462661949864963"/>
          <c:y val="5.1400554097404488E-2"/>
          <c:w val="0.62317836357412071"/>
          <c:h val="0.8326195683872849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7D7447"/>
            </a:solidFill>
            <a:ln w="1905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Sheet1!$C$22:$D$22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8.386497083605754E-2</c:v>
                  </c:pt>
                </c:numCache>
              </c:numRef>
            </c:plus>
            <c:minus>
              <c:numRef>
                <c:f>Sheet1!$C$22:$D$22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8.386497083605754E-2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Sheet1!$G$16:$G$17</c:f>
              <c:strCache>
                <c:ptCount val="2"/>
                <c:pt idx="0">
                  <c:v>w1118</c:v>
                </c:pt>
                <c:pt idx="1">
                  <c:v>whd1/whd1</c:v>
                </c:pt>
              </c:strCache>
            </c:strRef>
          </c:cat>
          <c:val>
            <c:numRef>
              <c:f>Sheet1!$H$16:$H$17</c:f>
              <c:numCache>
                <c:formatCode>General</c:formatCode>
                <c:ptCount val="2"/>
                <c:pt idx="0">
                  <c:v>1</c:v>
                </c:pt>
                <c:pt idx="1">
                  <c:v>1.6033333333333335</c:v>
                </c:pt>
              </c:numCache>
            </c:numRef>
          </c:val>
        </c:ser>
        <c:gapWidth val="100"/>
        <c:axId val="75441280"/>
        <c:axId val="75442816"/>
      </c:barChart>
      <c:catAx>
        <c:axId val="75441280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75442816"/>
        <c:crosses val="autoZero"/>
        <c:auto val="1"/>
        <c:lblAlgn val="ctr"/>
        <c:lblOffset val="100"/>
      </c:catAx>
      <c:valAx>
        <c:axId val="75442816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75441280"/>
        <c:crosses val="autoZero"/>
        <c:crossBetween val="between"/>
        <c:majorUnit val="0.25"/>
      </c:valAx>
      <c:spPr>
        <a:noFill/>
        <a:ln w="25400">
          <a:noFill/>
        </a:ln>
      </c:spPr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9496329561784079"/>
          <c:y val="5.1400554097404488E-2"/>
          <c:w val="0.67448106713212064"/>
          <c:h val="0.8326195683872849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7D7447"/>
            </a:solidFill>
            <a:ln w="1905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Sheet1!$C$36:$D$36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7.505553499464869E-2</c:v>
                  </c:pt>
                </c:numCache>
              </c:numRef>
            </c:plus>
            <c:minus>
              <c:numRef>
                <c:f>Sheet1!$C$36:$D$36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7.505553499464869E-2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Sheet1!$G$30:$G$31</c:f>
              <c:strCache>
                <c:ptCount val="2"/>
                <c:pt idx="0">
                  <c:v>w1118</c:v>
                </c:pt>
                <c:pt idx="1">
                  <c:v>whd1/whd1</c:v>
                </c:pt>
              </c:strCache>
            </c:strRef>
          </c:cat>
          <c:val>
            <c:numRef>
              <c:f>Sheet1!$H$30:$H$31</c:f>
              <c:numCache>
                <c:formatCode>General</c:formatCode>
                <c:ptCount val="2"/>
                <c:pt idx="0">
                  <c:v>1</c:v>
                </c:pt>
                <c:pt idx="1">
                  <c:v>1.7066666666666668</c:v>
                </c:pt>
              </c:numCache>
            </c:numRef>
          </c:val>
        </c:ser>
        <c:gapWidth val="100"/>
        <c:axId val="73348992"/>
        <c:axId val="73350528"/>
      </c:barChart>
      <c:catAx>
        <c:axId val="73348992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73350528"/>
        <c:crosses val="autoZero"/>
        <c:auto val="1"/>
        <c:lblAlgn val="ctr"/>
        <c:lblOffset val="100"/>
      </c:catAx>
      <c:valAx>
        <c:axId val="73350528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73348992"/>
        <c:crosses val="autoZero"/>
        <c:crossBetween val="between"/>
        <c:majorUnit val="0.25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8468285214348232"/>
          <c:y val="5.1400554097404488E-2"/>
          <c:w val="0.68476159230096234"/>
          <c:h val="0.7982250656167978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55E39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Sheet1!$C$74:$C$74</c:f>
                <c:numCache>
                  <c:formatCode>General</c:formatCode>
                  <c:ptCount val="1"/>
                  <c:pt idx="0">
                    <c:v>3.3680494338547127</c:v>
                  </c:pt>
                </c:numCache>
              </c:numRef>
            </c:plus>
            <c:minus>
              <c:numRef>
                <c:f>Sheet1!$C$74:$C$74</c:f>
                <c:numCache>
                  <c:formatCode>General</c:formatCode>
                  <c:ptCount val="1"/>
                  <c:pt idx="0">
                    <c:v>3.3680494338547127</c:v>
                  </c:pt>
                </c:numCache>
              </c:numRef>
            </c:minus>
            <c:spPr>
              <a:ln w="15875">
                <a:solidFill>
                  <a:sysClr val="windowText" lastClr="000000"/>
                </a:solidFill>
              </a:ln>
            </c:spPr>
          </c:errBars>
          <c:cat>
            <c:strRef>
              <c:f>Sheet1!$F$65:$F$66</c:f>
              <c:strCache>
                <c:ptCount val="2"/>
                <c:pt idx="0">
                  <c:v>dome-EBFP/+; +/+</c:v>
                </c:pt>
                <c:pt idx="1">
                  <c:v>dome-EBFP/+; whd1/ whd1</c:v>
                </c:pt>
              </c:strCache>
            </c:strRef>
          </c:cat>
          <c:val>
            <c:numRef>
              <c:f>Sheet1!$G$65:$G$66</c:f>
              <c:numCache>
                <c:formatCode>General</c:formatCode>
                <c:ptCount val="2"/>
                <c:pt idx="0">
                  <c:v>21.077899999999996</c:v>
                </c:pt>
                <c:pt idx="1">
                  <c:v>93.426700000000011</c:v>
                </c:pt>
              </c:numCache>
            </c:numRef>
          </c:val>
        </c:ser>
        <c:gapWidth val="100"/>
        <c:axId val="76827648"/>
        <c:axId val="76845824"/>
      </c:barChart>
      <c:catAx>
        <c:axId val="76827648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 b="1"/>
            </a:pPr>
            <a:endParaRPr lang="en-US"/>
          </a:p>
        </c:txPr>
        <c:crossAx val="76845824"/>
        <c:crosses val="autoZero"/>
        <c:auto val="1"/>
        <c:lblAlgn val="ctr"/>
        <c:lblOffset val="100"/>
      </c:catAx>
      <c:valAx>
        <c:axId val="76845824"/>
        <c:scaling>
          <c:orientation val="minMax"/>
          <c:max val="150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76827648"/>
        <c:crosses val="autoZero"/>
        <c:crossBetween val="between"/>
        <c:majorUnit val="25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3376618547681549"/>
          <c:y val="5.1400554097404488E-2"/>
          <c:w val="0.73567825896762939"/>
          <c:h val="0.6852158063575386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45D3A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Sheet1!$C$91:$F$91</c:f>
                <c:numCache>
                  <c:formatCode>General</c:formatCode>
                  <c:ptCount val="4"/>
                  <c:pt idx="0">
                    <c:v>1.0947806970834431E-3</c:v>
                  </c:pt>
                  <c:pt idx="1">
                    <c:v>9.7038405444175354E-3</c:v>
                  </c:pt>
                  <c:pt idx="2">
                    <c:v>1.2134624940924397E-3</c:v>
                  </c:pt>
                  <c:pt idx="3">
                    <c:v>1.4651658200310793E-3</c:v>
                  </c:pt>
                </c:numCache>
              </c:numRef>
            </c:plus>
            <c:minus>
              <c:numRef>
                <c:f>Sheet1!$C$91:$F$91</c:f>
                <c:numCache>
                  <c:formatCode>General</c:formatCode>
                  <c:ptCount val="4"/>
                  <c:pt idx="0">
                    <c:v>1.0947806970834431E-3</c:v>
                  </c:pt>
                  <c:pt idx="1">
                    <c:v>9.7038405444175354E-3</c:v>
                  </c:pt>
                  <c:pt idx="2">
                    <c:v>1.2134624940924397E-3</c:v>
                  </c:pt>
                  <c:pt idx="3">
                    <c:v>1.4651658200310793E-3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Sheet1!$H$85:$H$88</c:f>
              <c:strCache>
                <c:ptCount val="4"/>
                <c:pt idx="0">
                  <c:v>dome&gt;GFP</c:v>
                </c:pt>
                <c:pt idx="1">
                  <c:v>dome&gt;GFP; whd1/whd1</c:v>
                </c:pt>
                <c:pt idx="2">
                  <c:v>dome&gt;GFP; whd1/whd1 +2DG</c:v>
                </c:pt>
                <c:pt idx="3">
                  <c:v>dome&gt;GFP; whd1/whd1; UAS-Glut1 RNAi</c:v>
                </c:pt>
              </c:strCache>
            </c:strRef>
          </c:cat>
          <c:val>
            <c:numRef>
              <c:f>Sheet1!$I$85:$I$88</c:f>
              <c:numCache>
                <c:formatCode>General</c:formatCode>
                <c:ptCount val="4"/>
                <c:pt idx="0">
                  <c:v>4.733446431168224E-3</c:v>
                </c:pt>
                <c:pt idx="1">
                  <c:v>4.3263117379522001E-2</c:v>
                </c:pt>
                <c:pt idx="2">
                  <c:v>3.6002260560070677E-3</c:v>
                </c:pt>
                <c:pt idx="3">
                  <c:v>5.4898103510847718E-3</c:v>
                </c:pt>
              </c:numCache>
            </c:numRef>
          </c:val>
        </c:ser>
        <c:gapWidth val="100"/>
        <c:axId val="80683008"/>
        <c:axId val="80684544"/>
      </c:barChart>
      <c:catAx>
        <c:axId val="80683008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80684544"/>
        <c:crosses val="autoZero"/>
        <c:auto val="1"/>
        <c:lblAlgn val="ctr"/>
        <c:lblOffset val="100"/>
      </c:catAx>
      <c:valAx>
        <c:axId val="80684544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80683008"/>
        <c:crosses val="autoZero"/>
        <c:crossBetween val="between"/>
        <c:majorUnit val="1.0000000000000005E-2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43</xdr:row>
      <xdr:rowOff>133350</xdr:rowOff>
    </xdr:from>
    <xdr:to>
      <xdr:col>17</xdr:col>
      <xdr:colOff>323850</xdr:colOff>
      <xdr:row>57</xdr:row>
      <xdr:rowOff>95250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409575</xdr:colOff>
      <xdr:row>0</xdr:row>
      <xdr:rowOff>142875</xdr:rowOff>
    </xdr:from>
    <xdr:to>
      <xdr:col>13</xdr:col>
      <xdr:colOff>304799</xdr:colOff>
      <xdr:row>10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485774</xdr:colOff>
      <xdr:row>2</xdr:row>
      <xdr:rowOff>104772</xdr:rowOff>
    </xdr:from>
    <xdr:to>
      <xdr:col>10</xdr:col>
      <xdr:colOff>190499</xdr:colOff>
      <xdr:row>7</xdr:row>
      <xdr:rowOff>171449</xdr:rowOff>
    </xdr:to>
    <xdr:sp macro="" textlink="">
      <xdr:nvSpPr>
        <xdr:cNvPr id="3" name="TextBox 2"/>
        <xdr:cNvSpPr txBox="1"/>
      </xdr:nvSpPr>
      <xdr:spPr>
        <a:xfrm rot="16200000">
          <a:off x="6824661" y="881060"/>
          <a:ext cx="1047752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IN" sz="1100" b="1"/>
            <a:t>% ATP levels</a:t>
          </a:r>
        </a:p>
      </xdr:txBody>
    </xdr:sp>
    <xdr:clientData/>
  </xdr:twoCellAnchor>
  <xdr:twoCellAnchor>
    <xdr:from>
      <xdr:col>9</xdr:col>
      <xdr:colOff>314325</xdr:colOff>
      <xdr:row>11</xdr:row>
      <xdr:rowOff>142875</xdr:rowOff>
    </xdr:from>
    <xdr:to>
      <xdr:col>14</xdr:col>
      <xdr:colOff>400049</xdr:colOff>
      <xdr:row>25</xdr:row>
      <xdr:rowOff>161925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590552</xdr:colOff>
      <xdr:row>12</xdr:row>
      <xdr:rowOff>47624</xdr:rowOff>
    </xdr:from>
    <xdr:to>
      <xdr:col>10</xdr:col>
      <xdr:colOff>238127</xdr:colOff>
      <xdr:row>25</xdr:row>
      <xdr:rowOff>9524</xdr:rowOff>
    </xdr:to>
    <xdr:sp macro="" textlink="">
      <xdr:nvSpPr>
        <xdr:cNvPr id="5" name="TextBox 4"/>
        <xdr:cNvSpPr txBox="1"/>
      </xdr:nvSpPr>
      <xdr:spPr>
        <a:xfrm rot="16200000">
          <a:off x="4957765" y="3509961"/>
          <a:ext cx="24955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IN" sz="1100" b="1"/>
            <a:t>Fold change in level of </a:t>
          </a:r>
          <a:r>
            <a:rPr lang="en-IN" sz="1100" b="1" i="1"/>
            <a:t>Hex-A</a:t>
          </a:r>
          <a:r>
            <a:rPr lang="en-IN" sz="1100" b="1"/>
            <a:t> transcript</a:t>
          </a:r>
        </a:p>
      </xdr:txBody>
    </xdr:sp>
    <xdr:clientData/>
  </xdr:twoCellAnchor>
  <xdr:twoCellAnchor>
    <xdr:from>
      <xdr:col>9</xdr:col>
      <xdr:colOff>428625</xdr:colOff>
      <xdr:row>27</xdr:row>
      <xdr:rowOff>76200</xdr:rowOff>
    </xdr:from>
    <xdr:to>
      <xdr:col>14</xdr:col>
      <xdr:colOff>304799</xdr:colOff>
      <xdr:row>41</xdr:row>
      <xdr:rowOff>95250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571505</xdr:colOff>
      <xdr:row>27</xdr:row>
      <xdr:rowOff>161925</xdr:rowOff>
    </xdr:from>
    <xdr:to>
      <xdr:col>10</xdr:col>
      <xdr:colOff>219080</xdr:colOff>
      <xdr:row>40</xdr:row>
      <xdr:rowOff>123825</xdr:rowOff>
    </xdr:to>
    <xdr:sp macro="" textlink="">
      <xdr:nvSpPr>
        <xdr:cNvPr id="8" name="TextBox 7"/>
        <xdr:cNvSpPr txBox="1"/>
      </xdr:nvSpPr>
      <xdr:spPr>
        <a:xfrm rot="16200000">
          <a:off x="4938718" y="6538912"/>
          <a:ext cx="24955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IN" sz="1100" b="1"/>
            <a:t>Fold change in level of </a:t>
          </a:r>
          <a:r>
            <a:rPr lang="en-IN" sz="1100" b="1" i="1"/>
            <a:t>Pfk</a:t>
          </a:r>
          <a:r>
            <a:rPr lang="en-IN" sz="1100" b="1"/>
            <a:t> transcript</a:t>
          </a:r>
        </a:p>
      </xdr:txBody>
    </xdr:sp>
    <xdr:clientData/>
  </xdr:twoCellAnchor>
  <xdr:twoCellAnchor>
    <xdr:from>
      <xdr:col>10</xdr:col>
      <xdr:colOff>138114</xdr:colOff>
      <xdr:row>43</xdr:row>
      <xdr:rowOff>176214</xdr:rowOff>
    </xdr:from>
    <xdr:to>
      <xdr:col>10</xdr:col>
      <xdr:colOff>576264</xdr:colOff>
      <xdr:row>56</xdr:row>
      <xdr:rowOff>100013</xdr:rowOff>
    </xdr:to>
    <xdr:sp macro="" textlink="">
      <xdr:nvSpPr>
        <xdr:cNvPr id="10" name="TextBox 9"/>
        <xdr:cNvSpPr txBox="1"/>
      </xdr:nvSpPr>
      <xdr:spPr>
        <a:xfrm rot="16200000">
          <a:off x="6224589" y="9577389"/>
          <a:ext cx="2514599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 eaLnBrk="1" fontAlgn="auto" latinLnBrk="0" hangingPunct="1"/>
          <a:r>
            <a:rPr lang="en-IN" sz="1100" b="1">
              <a:solidFill>
                <a:schemeClr val="dk1"/>
              </a:solidFill>
              <a:latin typeface="+mn-lt"/>
              <a:ea typeface="+mn-ea"/>
              <a:cs typeface="+mn-cs"/>
            </a:rPr>
            <a:t>Cortical</a:t>
          </a:r>
          <a:r>
            <a:rPr lang="en-IN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zone area/ Total area of</a:t>
          </a:r>
          <a:endParaRPr lang="en-IN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IN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primary lobe of lymph gland</a:t>
          </a:r>
          <a:endParaRPr lang="en-IN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IN" sz="1100"/>
        </a:p>
      </xdr:txBody>
    </xdr:sp>
    <xdr:clientData/>
  </xdr:twoCellAnchor>
  <xdr:twoCellAnchor>
    <xdr:from>
      <xdr:col>10</xdr:col>
      <xdr:colOff>285749</xdr:colOff>
      <xdr:row>60</xdr:row>
      <xdr:rowOff>114301</xdr:rowOff>
    </xdr:from>
    <xdr:to>
      <xdr:col>17</xdr:col>
      <xdr:colOff>95250</xdr:colOff>
      <xdr:row>74</xdr:row>
      <xdr:rowOff>104775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347666</xdr:colOff>
      <xdr:row>60</xdr:row>
      <xdr:rowOff>157163</xdr:rowOff>
    </xdr:from>
    <xdr:to>
      <xdr:col>11</xdr:col>
      <xdr:colOff>176216</xdr:colOff>
      <xdr:row>73</xdr:row>
      <xdr:rowOff>157162</xdr:rowOff>
    </xdr:to>
    <xdr:sp macro="" textlink="">
      <xdr:nvSpPr>
        <xdr:cNvPr id="18" name="TextBox 17"/>
        <xdr:cNvSpPr txBox="1"/>
      </xdr:nvSpPr>
      <xdr:spPr>
        <a:xfrm rot="16200000">
          <a:off x="6643691" y="12892088"/>
          <a:ext cx="2476499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 eaLnBrk="1" fontAlgn="auto" latinLnBrk="0" hangingPunct="1"/>
          <a:r>
            <a:rPr lang="en-IN" sz="1100" b="1">
              <a:solidFill>
                <a:schemeClr val="dk1"/>
              </a:solidFill>
              <a:latin typeface="+mn-lt"/>
              <a:ea typeface="+mn-ea"/>
              <a:cs typeface="+mn-cs"/>
            </a:rPr>
            <a:t>Mean fluorescence intensity of 2-NBDG in Dome+ progenitors</a:t>
          </a:r>
          <a:endParaRPr lang="en-IN" sz="1100"/>
        </a:p>
      </xdr:txBody>
    </xdr:sp>
    <xdr:clientData/>
  </xdr:twoCellAnchor>
  <xdr:twoCellAnchor>
    <xdr:from>
      <xdr:col>12</xdr:col>
      <xdr:colOff>266700</xdr:colOff>
      <xdr:row>1</xdr:row>
      <xdr:rowOff>19051</xdr:rowOff>
    </xdr:from>
    <xdr:to>
      <xdr:col>13</xdr:col>
      <xdr:colOff>76200</xdr:colOff>
      <xdr:row>2</xdr:row>
      <xdr:rowOff>1</xdr:rowOff>
    </xdr:to>
    <xdr:sp macro="" textlink="">
      <xdr:nvSpPr>
        <xdr:cNvPr id="13" name="TextBox 12"/>
        <xdr:cNvSpPr txBox="1"/>
      </xdr:nvSpPr>
      <xdr:spPr>
        <a:xfrm>
          <a:off x="8610600" y="209551"/>
          <a:ext cx="41910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n.s.</a:t>
          </a:r>
        </a:p>
      </xdr:txBody>
    </xdr:sp>
    <xdr:clientData/>
  </xdr:twoCellAnchor>
  <xdr:twoCellAnchor>
    <xdr:from>
      <xdr:col>13</xdr:col>
      <xdr:colOff>247650</xdr:colOff>
      <xdr:row>12</xdr:row>
      <xdr:rowOff>180975</xdr:rowOff>
    </xdr:from>
    <xdr:to>
      <xdr:col>13</xdr:col>
      <xdr:colOff>600076</xdr:colOff>
      <xdr:row>14</xdr:row>
      <xdr:rowOff>0</xdr:rowOff>
    </xdr:to>
    <xdr:sp macro="" textlink="">
      <xdr:nvSpPr>
        <xdr:cNvPr id="14" name="TextBox 13"/>
        <xdr:cNvSpPr txBox="1"/>
      </xdr:nvSpPr>
      <xdr:spPr>
        <a:xfrm>
          <a:off x="9201150" y="2505075"/>
          <a:ext cx="352426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</a:t>
          </a:r>
        </a:p>
      </xdr:txBody>
    </xdr:sp>
    <xdr:clientData/>
  </xdr:twoCellAnchor>
  <xdr:twoCellAnchor>
    <xdr:from>
      <xdr:col>13</xdr:col>
      <xdr:colOff>161926</xdr:colOff>
      <xdr:row>28</xdr:row>
      <xdr:rowOff>0</xdr:rowOff>
    </xdr:from>
    <xdr:to>
      <xdr:col>13</xdr:col>
      <xdr:colOff>504826</xdr:colOff>
      <xdr:row>29</xdr:row>
      <xdr:rowOff>19050</xdr:rowOff>
    </xdr:to>
    <xdr:sp macro="" textlink="">
      <xdr:nvSpPr>
        <xdr:cNvPr id="15" name="TextBox 14"/>
        <xdr:cNvSpPr txBox="1"/>
      </xdr:nvSpPr>
      <xdr:spPr>
        <a:xfrm>
          <a:off x="9115426" y="5429250"/>
          <a:ext cx="3429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</a:t>
          </a:r>
        </a:p>
      </xdr:txBody>
    </xdr:sp>
    <xdr:clientData/>
  </xdr:twoCellAnchor>
  <xdr:twoCellAnchor>
    <xdr:from>
      <xdr:col>15</xdr:col>
      <xdr:colOff>276226</xdr:colOff>
      <xdr:row>63</xdr:row>
      <xdr:rowOff>133350</xdr:rowOff>
    </xdr:from>
    <xdr:to>
      <xdr:col>16</xdr:col>
      <xdr:colOff>85726</xdr:colOff>
      <xdr:row>64</xdr:row>
      <xdr:rowOff>180976</xdr:rowOff>
    </xdr:to>
    <xdr:sp macro="" textlink="">
      <xdr:nvSpPr>
        <xdr:cNvPr id="22" name="TextBox 21"/>
        <xdr:cNvSpPr txBox="1"/>
      </xdr:nvSpPr>
      <xdr:spPr>
        <a:xfrm>
          <a:off x="10639426" y="12420600"/>
          <a:ext cx="419100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13</xdr:col>
      <xdr:colOff>285751</xdr:colOff>
      <xdr:row>50</xdr:row>
      <xdr:rowOff>133350</xdr:rowOff>
    </xdr:from>
    <xdr:to>
      <xdr:col>14</xdr:col>
      <xdr:colOff>95251</xdr:colOff>
      <xdr:row>51</xdr:row>
      <xdr:rowOff>180976</xdr:rowOff>
    </xdr:to>
    <xdr:sp macro="" textlink="">
      <xdr:nvSpPr>
        <xdr:cNvPr id="26" name="TextBox 25"/>
        <xdr:cNvSpPr txBox="1"/>
      </xdr:nvSpPr>
      <xdr:spPr>
        <a:xfrm>
          <a:off x="9239251" y="9944100"/>
          <a:ext cx="419100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14</xdr:col>
      <xdr:colOff>514351</xdr:colOff>
      <xdr:row>50</xdr:row>
      <xdr:rowOff>123825</xdr:rowOff>
    </xdr:from>
    <xdr:to>
      <xdr:col>15</xdr:col>
      <xdr:colOff>323851</xdr:colOff>
      <xdr:row>51</xdr:row>
      <xdr:rowOff>171451</xdr:rowOff>
    </xdr:to>
    <xdr:sp macro="" textlink="">
      <xdr:nvSpPr>
        <xdr:cNvPr id="27" name="TextBox 26"/>
        <xdr:cNvSpPr txBox="1"/>
      </xdr:nvSpPr>
      <xdr:spPr>
        <a:xfrm>
          <a:off x="10077451" y="9934575"/>
          <a:ext cx="419100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n.s.</a:t>
          </a:r>
        </a:p>
      </xdr:txBody>
    </xdr:sp>
    <xdr:clientData/>
  </xdr:twoCellAnchor>
  <xdr:twoCellAnchor>
    <xdr:from>
      <xdr:col>16</xdr:col>
      <xdr:colOff>161926</xdr:colOff>
      <xdr:row>50</xdr:row>
      <xdr:rowOff>114300</xdr:rowOff>
    </xdr:from>
    <xdr:to>
      <xdr:col>16</xdr:col>
      <xdr:colOff>581026</xdr:colOff>
      <xdr:row>51</xdr:row>
      <xdr:rowOff>161926</xdr:rowOff>
    </xdr:to>
    <xdr:sp macro="" textlink="">
      <xdr:nvSpPr>
        <xdr:cNvPr id="28" name="TextBox 27"/>
        <xdr:cNvSpPr txBox="1"/>
      </xdr:nvSpPr>
      <xdr:spPr>
        <a:xfrm>
          <a:off x="10944226" y="9925050"/>
          <a:ext cx="419100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n.s.</a:t>
          </a:r>
        </a:p>
      </xdr:txBody>
    </xdr:sp>
    <xdr:clientData/>
  </xdr:twoCellAnchor>
  <xdr:twoCellAnchor>
    <xdr:from>
      <xdr:col>10</xdr:col>
      <xdr:colOff>314325</xdr:colOff>
      <xdr:row>79</xdr:row>
      <xdr:rowOff>85725</xdr:rowOff>
    </xdr:from>
    <xdr:to>
      <xdr:col>18</xdr:col>
      <xdr:colOff>9525</xdr:colOff>
      <xdr:row>93</xdr:row>
      <xdr:rowOff>76200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9526</xdr:colOff>
      <xdr:row>79</xdr:row>
      <xdr:rowOff>161925</xdr:rowOff>
    </xdr:from>
    <xdr:to>
      <xdr:col>14</xdr:col>
      <xdr:colOff>428626</xdr:colOff>
      <xdr:row>81</xdr:row>
      <xdr:rowOff>19051</xdr:rowOff>
    </xdr:to>
    <xdr:sp macro="" textlink="">
      <xdr:nvSpPr>
        <xdr:cNvPr id="31" name="TextBox 30"/>
        <xdr:cNvSpPr txBox="1"/>
      </xdr:nvSpPr>
      <xdr:spPr>
        <a:xfrm>
          <a:off x="9763126" y="15525750"/>
          <a:ext cx="419100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15</xdr:col>
      <xdr:colOff>228601</xdr:colOff>
      <xdr:row>87</xdr:row>
      <xdr:rowOff>85725</xdr:rowOff>
    </xdr:from>
    <xdr:to>
      <xdr:col>16</xdr:col>
      <xdr:colOff>38101</xdr:colOff>
      <xdr:row>88</xdr:row>
      <xdr:rowOff>104776</xdr:rowOff>
    </xdr:to>
    <xdr:sp macro="" textlink="">
      <xdr:nvSpPr>
        <xdr:cNvPr id="32" name="TextBox 31"/>
        <xdr:cNvSpPr txBox="1"/>
      </xdr:nvSpPr>
      <xdr:spPr>
        <a:xfrm>
          <a:off x="10591801" y="17030700"/>
          <a:ext cx="419100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16</xdr:col>
      <xdr:colOff>438151</xdr:colOff>
      <xdr:row>86</xdr:row>
      <xdr:rowOff>209550</xdr:rowOff>
    </xdr:from>
    <xdr:to>
      <xdr:col>17</xdr:col>
      <xdr:colOff>247651</xdr:colOff>
      <xdr:row>88</xdr:row>
      <xdr:rowOff>9526</xdr:rowOff>
    </xdr:to>
    <xdr:sp macro="" textlink="">
      <xdr:nvSpPr>
        <xdr:cNvPr id="33" name="TextBox 32"/>
        <xdr:cNvSpPr txBox="1"/>
      </xdr:nvSpPr>
      <xdr:spPr>
        <a:xfrm>
          <a:off x="11410951" y="16935450"/>
          <a:ext cx="419100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10</xdr:col>
      <xdr:colOff>361953</xdr:colOff>
      <xdr:row>79</xdr:row>
      <xdr:rowOff>123823</xdr:rowOff>
    </xdr:from>
    <xdr:to>
      <xdr:col>11</xdr:col>
      <xdr:colOff>304801</xdr:colOff>
      <xdr:row>93</xdr:row>
      <xdr:rowOff>47627</xdr:rowOff>
    </xdr:to>
    <xdr:sp macro="" textlink="">
      <xdr:nvSpPr>
        <xdr:cNvPr id="34" name="TextBox 33"/>
        <xdr:cNvSpPr txBox="1"/>
      </xdr:nvSpPr>
      <xdr:spPr>
        <a:xfrm rot="16200000">
          <a:off x="6615112" y="16549689"/>
          <a:ext cx="2676529" cy="5524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Ratio of EdU+ progenitors with respect to total number of DAPI+ cells per primary lobe</a:t>
          </a:r>
          <a:r>
            <a:rPr lang="en-IN"/>
            <a:t> </a:t>
          </a:r>
          <a:endParaRPr lang="en-IN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92"/>
  <sheetViews>
    <sheetView tabSelected="1" topLeftCell="A66" workbookViewId="0">
      <selection activeCell="N97" sqref="N97"/>
    </sheetView>
  </sheetViews>
  <sheetFormatPr defaultRowHeight="15"/>
  <cols>
    <col min="4" max="4" width="14" customWidth="1"/>
    <col min="5" max="5" width="19.7109375" customWidth="1"/>
    <col min="6" max="6" width="12" bestFit="1" customWidth="1"/>
  </cols>
  <sheetData>
    <row r="1" spans="2:8">
      <c r="B1" s="4" t="s">
        <v>12</v>
      </c>
    </row>
    <row r="2" spans="2:8" ht="17.25">
      <c r="B2" t="s">
        <v>2</v>
      </c>
      <c r="C2" s="2" t="s">
        <v>0</v>
      </c>
      <c r="D2" s="2" t="s">
        <v>1</v>
      </c>
    </row>
    <row r="3" spans="2:8">
      <c r="B3">
        <v>1</v>
      </c>
      <c r="C3">
        <v>100</v>
      </c>
      <c r="D3">
        <v>96</v>
      </c>
    </row>
    <row r="4" spans="2:8">
      <c r="B4">
        <v>2</v>
      </c>
      <c r="C4">
        <v>100</v>
      </c>
      <c r="D4">
        <v>95</v>
      </c>
      <c r="G4" s="2" t="s">
        <v>0</v>
      </c>
      <c r="H4">
        <v>100</v>
      </c>
    </row>
    <row r="5" spans="2:8" ht="17.25">
      <c r="B5">
        <v>3</v>
      </c>
      <c r="C5">
        <v>100</v>
      </c>
      <c r="D5">
        <v>98</v>
      </c>
      <c r="G5" s="2" t="s">
        <v>1</v>
      </c>
      <c r="H5">
        <v>96.333333333333329</v>
      </c>
    </row>
    <row r="6" spans="2:8">
      <c r="B6" t="s">
        <v>3</v>
      </c>
      <c r="C6">
        <f>AVERAGE(C3:C5)</f>
        <v>100</v>
      </c>
      <c r="D6">
        <f>AVERAGE(D3:D5)</f>
        <v>96.333333333333329</v>
      </c>
    </row>
    <row r="7" spans="2:8">
      <c r="B7" t="s">
        <v>4</v>
      </c>
      <c r="C7">
        <f>STDEV(C3:C5)</f>
        <v>0</v>
      </c>
      <c r="D7">
        <f>STDEV(D3:D5)</f>
        <v>1.527525231652145</v>
      </c>
    </row>
    <row r="8" spans="2:8">
      <c r="B8" t="s">
        <v>5</v>
      </c>
      <c r="D8">
        <f>TTEST(D3:D5,C3:C5,2,3)</f>
        <v>5.3270737589035368E-2</v>
      </c>
    </row>
    <row r="14" spans="2:8">
      <c r="B14" s="4" t="s">
        <v>15</v>
      </c>
    </row>
    <row r="15" spans="2:8">
      <c r="C15" t="s">
        <v>6</v>
      </c>
    </row>
    <row r="16" spans="2:8" ht="17.25">
      <c r="B16" t="s">
        <v>2</v>
      </c>
      <c r="C16" s="2" t="s">
        <v>11</v>
      </c>
      <c r="D16" s="1" t="s">
        <v>10</v>
      </c>
      <c r="G16" s="2" t="s">
        <v>11</v>
      </c>
      <c r="H16">
        <v>1</v>
      </c>
    </row>
    <row r="17" spans="2:8" ht="17.25">
      <c r="B17" t="s">
        <v>7</v>
      </c>
      <c r="C17">
        <v>1</v>
      </c>
      <c r="D17">
        <v>1.7</v>
      </c>
      <c r="G17" s="1" t="s">
        <v>10</v>
      </c>
      <c r="H17">
        <v>1.6033333333333335</v>
      </c>
    </row>
    <row r="18" spans="2:8">
      <c r="B18" t="s">
        <v>8</v>
      </c>
      <c r="C18">
        <v>1</v>
      </c>
      <c r="D18">
        <v>1.55</v>
      </c>
    </row>
    <row r="19" spans="2:8">
      <c r="B19" t="s">
        <v>9</v>
      </c>
      <c r="C19">
        <v>1</v>
      </c>
      <c r="D19">
        <v>1.56</v>
      </c>
    </row>
    <row r="21" spans="2:8">
      <c r="B21" t="s">
        <v>3</v>
      </c>
      <c r="C21" s="3">
        <f>AVERAGE(C17:C19)</f>
        <v>1</v>
      </c>
      <c r="D21" s="3">
        <f>AVERAGE(D17:D19)</f>
        <v>1.6033333333333335</v>
      </c>
    </row>
    <row r="22" spans="2:8">
      <c r="B22" t="s">
        <v>4</v>
      </c>
      <c r="C22" s="3">
        <f>STDEV(C17:C19)</f>
        <v>0</v>
      </c>
      <c r="D22" s="3">
        <f>STDEV(D17:D19)</f>
        <v>8.386497083605754E-2</v>
      </c>
    </row>
    <row r="23" spans="2:8">
      <c r="B23" t="s">
        <v>5</v>
      </c>
      <c r="C23" s="3"/>
      <c r="D23" s="3">
        <f>TTEST(D17:D19,C17:C19,2,3)</f>
        <v>6.379023606668169E-3</v>
      </c>
    </row>
    <row r="28" spans="2:8">
      <c r="B28" s="4" t="s">
        <v>14</v>
      </c>
    </row>
    <row r="29" spans="2:8">
      <c r="C29" t="s">
        <v>13</v>
      </c>
    </row>
    <row r="30" spans="2:8" ht="17.25">
      <c r="C30" s="2" t="s">
        <v>11</v>
      </c>
      <c r="D30" s="1" t="s">
        <v>10</v>
      </c>
      <c r="G30" s="2" t="s">
        <v>11</v>
      </c>
      <c r="H30">
        <v>1</v>
      </c>
    </row>
    <row r="31" spans="2:8" ht="17.25">
      <c r="B31" t="s">
        <v>7</v>
      </c>
      <c r="C31">
        <v>1</v>
      </c>
      <c r="D31">
        <v>1.78</v>
      </c>
      <c r="G31" s="1" t="s">
        <v>10</v>
      </c>
      <c r="H31">
        <v>1.7066666666666668</v>
      </c>
    </row>
    <row r="32" spans="2:8">
      <c r="B32" t="s">
        <v>8</v>
      </c>
      <c r="C32">
        <v>1</v>
      </c>
      <c r="D32">
        <v>1.63</v>
      </c>
    </row>
    <row r="33" spans="2:9">
      <c r="B33" t="s">
        <v>9</v>
      </c>
      <c r="C33">
        <v>1</v>
      </c>
      <c r="D33">
        <v>1.71</v>
      </c>
    </row>
    <row r="35" spans="2:9">
      <c r="B35" t="s">
        <v>3</v>
      </c>
      <c r="C35" s="3">
        <v>1</v>
      </c>
      <c r="D35" s="3">
        <f>AVERAGE(D31:D33)</f>
        <v>1.7066666666666668</v>
      </c>
    </row>
    <row r="36" spans="2:9">
      <c r="B36" t="s">
        <v>4</v>
      </c>
      <c r="C36" s="3">
        <f>STDEV(C31:C33)</f>
        <v>0</v>
      </c>
      <c r="D36" s="3">
        <f>STDEV(D31:D33)</f>
        <v>7.505553499464869E-2</v>
      </c>
    </row>
    <row r="37" spans="2:9">
      <c r="B37" t="s">
        <v>5</v>
      </c>
      <c r="C37" s="3"/>
      <c r="D37" s="3">
        <f>TTEST(D31:D33,C31:C33,2,3)</f>
        <v>3.7391579578868075E-3</v>
      </c>
    </row>
    <row r="44" spans="2:9">
      <c r="B44" s="4" t="s">
        <v>19</v>
      </c>
    </row>
    <row r="45" spans="2:9" ht="17.25">
      <c r="B45" t="s">
        <v>2</v>
      </c>
      <c r="C45" s="2" t="s">
        <v>20</v>
      </c>
      <c r="D45" s="2" t="s">
        <v>21</v>
      </c>
      <c r="E45" s="2" t="s">
        <v>22</v>
      </c>
      <c r="F45" s="2" t="s">
        <v>23</v>
      </c>
    </row>
    <row r="46" spans="2:9">
      <c r="B46">
        <v>1</v>
      </c>
      <c r="C46">
        <v>0.47899999999999998</v>
      </c>
      <c r="D46">
        <v>7.9799999999999996E-2</v>
      </c>
      <c r="E46">
        <v>0.14399999999999999</v>
      </c>
      <c r="F46">
        <v>7.9000000000000001E-2</v>
      </c>
    </row>
    <row r="47" spans="2:9">
      <c r="B47">
        <v>2</v>
      </c>
      <c r="C47">
        <v>0.42599999999999999</v>
      </c>
      <c r="D47">
        <v>9.1999999999999998E-2</v>
      </c>
      <c r="E47">
        <v>0.122</v>
      </c>
      <c r="F47">
        <v>9.8000000000000004E-2</v>
      </c>
      <c r="H47" s="2" t="s">
        <v>20</v>
      </c>
      <c r="I47">
        <v>0.50309999999999999</v>
      </c>
    </row>
    <row r="48" spans="2:9" ht="17.25">
      <c r="B48">
        <v>3</v>
      </c>
      <c r="C48">
        <v>0.58599999999999997</v>
      </c>
      <c r="D48">
        <v>8.6999999999999994E-2</v>
      </c>
      <c r="E48">
        <v>7.9000000000000001E-2</v>
      </c>
      <c r="F48">
        <v>0.10199999999999999</v>
      </c>
      <c r="H48" s="2" t="s">
        <v>21</v>
      </c>
      <c r="I48">
        <v>8.1780000000000005E-2</v>
      </c>
    </row>
    <row r="49" spans="2:9" ht="17.25">
      <c r="B49">
        <v>4</v>
      </c>
      <c r="C49">
        <v>0.49099999999999999</v>
      </c>
      <c r="D49">
        <v>6.9000000000000006E-2</v>
      </c>
      <c r="E49">
        <v>7.8E-2</v>
      </c>
      <c r="F49">
        <v>0.09</v>
      </c>
      <c r="H49" s="2" t="s">
        <v>22</v>
      </c>
      <c r="I49">
        <v>9.7699999999999981E-2</v>
      </c>
    </row>
    <row r="50" spans="2:9" ht="17.25">
      <c r="B50">
        <v>5</v>
      </c>
      <c r="C50">
        <v>0.54800000000000004</v>
      </c>
      <c r="D50">
        <v>8.5999999999999993E-2</v>
      </c>
      <c r="E50">
        <v>9.8000000000000004E-2</v>
      </c>
      <c r="F50">
        <v>9.0999999999999998E-2</v>
      </c>
      <c r="H50" s="2" t="s">
        <v>23</v>
      </c>
      <c r="I50">
        <v>9.4699999999999979E-2</v>
      </c>
    </row>
    <row r="51" spans="2:9">
      <c r="B51">
        <v>6</v>
      </c>
      <c r="C51">
        <v>0.443</v>
      </c>
      <c r="D51">
        <v>8.5999999999999993E-2</v>
      </c>
      <c r="E51">
        <v>7.0999999999999994E-2</v>
      </c>
      <c r="F51">
        <v>7.1999999999999995E-2</v>
      </c>
    </row>
    <row r="52" spans="2:9">
      <c r="B52">
        <v>7</v>
      </c>
      <c r="C52">
        <v>0.54100000000000004</v>
      </c>
      <c r="D52">
        <v>0.09</v>
      </c>
      <c r="E52">
        <v>0.09</v>
      </c>
      <c r="F52">
        <v>0.121</v>
      </c>
    </row>
    <row r="53" spans="2:9">
      <c r="B53">
        <v>8</v>
      </c>
      <c r="C53">
        <v>0.48899999999999999</v>
      </c>
      <c r="D53">
        <v>5.6000000000000001E-2</v>
      </c>
      <c r="E53">
        <v>0.115</v>
      </c>
      <c r="F53">
        <v>0.10199999999999999</v>
      </c>
    </row>
    <row r="54" spans="2:9">
      <c r="B54">
        <v>9</v>
      </c>
      <c r="C54">
        <v>0.52300000000000002</v>
      </c>
      <c r="D54">
        <v>0.108</v>
      </c>
      <c r="E54">
        <v>9.6000000000000002E-2</v>
      </c>
      <c r="F54">
        <v>9.4E-2</v>
      </c>
    </row>
    <row r="55" spans="2:9">
      <c r="B55">
        <v>10</v>
      </c>
      <c r="C55">
        <v>0.505</v>
      </c>
      <c r="D55">
        <v>6.4000000000000001E-2</v>
      </c>
      <c r="E55">
        <v>8.4000000000000005E-2</v>
      </c>
      <c r="F55">
        <v>9.8000000000000004E-2</v>
      </c>
    </row>
    <row r="56" spans="2:9">
      <c r="B56" t="s">
        <v>3</v>
      </c>
      <c r="C56">
        <f>AVERAGE(C46:C55)</f>
        <v>0.50309999999999999</v>
      </c>
      <c r="D56">
        <f t="shared" ref="D56:F56" si="0">AVERAGE(D46:D55)</f>
        <v>8.1780000000000005E-2</v>
      </c>
      <c r="E56">
        <f t="shared" si="0"/>
        <v>9.7699999999999981E-2</v>
      </c>
      <c r="F56">
        <f t="shared" si="0"/>
        <v>9.4699999999999979E-2</v>
      </c>
    </row>
    <row r="57" spans="2:9">
      <c r="B57" t="s">
        <v>4</v>
      </c>
      <c r="C57">
        <f>STDEV(C46:C55)</f>
        <v>4.8541963518405777E-2</v>
      </c>
      <c r="D57">
        <f t="shared" ref="D57:F57" si="1">STDEV(D46:D55)</f>
        <v>1.5167054940084841E-2</v>
      </c>
      <c r="E57">
        <f t="shared" si="1"/>
        <v>2.2934932114813709E-2</v>
      </c>
      <c r="F57">
        <f t="shared" si="1"/>
        <v>1.3408537910185871E-2</v>
      </c>
    </row>
    <row r="58" spans="2:9">
      <c r="B58" t="s">
        <v>5</v>
      </c>
      <c r="D58">
        <f>TTEST(D46:D55,C46:C55,2,3)</f>
        <v>4.4338676267261006E-11</v>
      </c>
      <c r="E58">
        <f>TTEST(E46:E55,D46:D55,2,3)</f>
        <v>8.6271669716406901E-2</v>
      </c>
      <c r="F58">
        <f>TTEST(F46:F55,D46:D55,2,3)</f>
        <v>5.8959835426014851E-2</v>
      </c>
    </row>
    <row r="61" spans="2:9">
      <c r="B61" s="4" t="s">
        <v>18</v>
      </c>
    </row>
    <row r="62" spans="2:9">
      <c r="B62" t="s">
        <v>2</v>
      </c>
      <c r="C62" s="1" t="s">
        <v>24</v>
      </c>
      <c r="D62" s="1" t="s">
        <v>25</v>
      </c>
    </row>
    <row r="63" spans="2:9">
      <c r="B63">
        <v>1</v>
      </c>
      <c r="C63">
        <v>17.542000000000002</v>
      </c>
      <c r="D63">
        <v>130.84</v>
      </c>
    </row>
    <row r="64" spans="2:9">
      <c r="B64">
        <v>2</v>
      </c>
      <c r="C64">
        <v>22.780999999999999</v>
      </c>
      <c r="D64">
        <v>80.69</v>
      </c>
    </row>
    <row r="65" spans="2:7">
      <c r="B65">
        <v>3</v>
      </c>
      <c r="C65">
        <v>14.087</v>
      </c>
      <c r="D65">
        <v>86.542000000000002</v>
      </c>
      <c r="F65" s="1" t="s">
        <v>24</v>
      </c>
      <c r="G65">
        <v>21.077899999999996</v>
      </c>
    </row>
    <row r="66" spans="2:7">
      <c r="B66">
        <v>4</v>
      </c>
      <c r="C66">
        <v>21.672000000000001</v>
      </c>
      <c r="D66">
        <v>75.450999999999993</v>
      </c>
      <c r="F66" s="1" t="s">
        <v>25</v>
      </c>
      <c r="G66">
        <v>93.426700000000011</v>
      </c>
    </row>
    <row r="67" spans="2:7">
      <c r="B67">
        <v>5</v>
      </c>
      <c r="C67">
        <v>24.317</v>
      </c>
      <c r="D67">
        <v>78.608000000000004</v>
      </c>
    </row>
    <row r="68" spans="2:7">
      <c r="B68">
        <v>6</v>
      </c>
      <c r="C68">
        <v>23.265999999999998</v>
      </c>
      <c r="D68">
        <v>91.593999999999994</v>
      </c>
    </row>
    <row r="69" spans="2:7">
      <c r="B69">
        <v>7</v>
      </c>
      <c r="C69">
        <v>19.056999999999999</v>
      </c>
      <c r="D69">
        <v>125.905</v>
      </c>
    </row>
    <row r="70" spans="2:7">
      <c r="B70">
        <v>8</v>
      </c>
      <c r="C70">
        <v>25.31</v>
      </c>
      <c r="D70">
        <v>91.507999999999996</v>
      </c>
    </row>
    <row r="71" spans="2:7">
      <c r="B71">
        <v>9</v>
      </c>
      <c r="C71">
        <v>21.283999999999999</v>
      </c>
      <c r="D71">
        <v>80.069000000000003</v>
      </c>
    </row>
    <row r="72" spans="2:7">
      <c r="B72">
        <v>10</v>
      </c>
      <c r="C72">
        <v>21.463000000000001</v>
      </c>
      <c r="D72">
        <v>93.06</v>
      </c>
    </row>
    <row r="73" spans="2:7">
      <c r="B73" t="s">
        <v>3</v>
      </c>
      <c r="C73">
        <f>AVERAGE(C63:C72)</f>
        <v>21.077899999999996</v>
      </c>
      <c r="D73">
        <f>AVERAGE(D63:D72)</f>
        <v>93.426700000000011</v>
      </c>
    </row>
    <row r="74" spans="2:7">
      <c r="B74" t="s">
        <v>4</v>
      </c>
      <c r="C74">
        <f>STDEV(C63:C72)</f>
        <v>3.3680494338547127</v>
      </c>
      <c r="D74">
        <f>STDEV(D63:D72)</f>
        <v>19.415171862632452</v>
      </c>
    </row>
    <row r="75" spans="2:7">
      <c r="B75" t="s">
        <v>5</v>
      </c>
      <c r="D75">
        <f>TTEST(D63:D72,C63:C72,2,3)</f>
        <v>6.0904171713894955E-7</v>
      </c>
    </row>
    <row r="78" spans="2:7">
      <c r="B78" s="5" t="s">
        <v>26</v>
      </c>
    </row>
    <row r="79" spans="2:7" ht="17.25">
      <c r="B79" t="s">
        <v>2</v>
      </c>
      <c r="C79" s="2" t="s">
        <v>20</v>
      </c>
      <c r="D79" s="2" t="s">
        <v>21</v>
      </c>
      <c r="E79" s="2" t="s">
        <v>22</v>
      </c>
      <c r="F79" s="2" t="s">
        <v>23</v>
      </c>
    </row>
    <row r="80" spans="2:7">
      <c r="B80">
        <v>1</v>
      </c>
      <c r="C80">
        <f>13/3256</f>
        <v>3.9926289926289927E-3</v>
      </c>
      <c r="D80">
        <f>168/3621</f>
        <v>4.6396023198011602E-2</v>
      </c>
      <c r="E80">
        <f>14/3110</f>
        <v>4.5016077170418004E-3</v>
      </c>
      <c r="F80">
        <f>14/3128</f>
        <v>4.475703324808184E-3</v>
      </c>
    </row>
    <row r="81" spans="2:9">
      <c r="B81">
        <v>2</v>
      </c>
      <c r="C81">
        <f>12/3369</f>
        <v>3.5618878005342831E-3</v>
      </c>
      <c r="D81">
        <f>119/3590</f>
        <v>3.3147632311977718E-2</v>
      </c>
      <c r="E81">
        <f>12/3020</f>
        <v>3.9735099337748344E-3</v>
      </c>
      <c r="F81">
        <f>19/3025</f>
        <v>6.2809917355371898E-3</v>
      </c>
    </row>
    <row r="82" spans="2:9">
      <c r="B82">
        <v>3</v>
      </c>
      <c r="C82">
        <f>23/3570</f>
        <v>6.4425770308123246E-3</v>
      </c>
      <c r="D82">
        <f>154/3597</f>
        <v>4.2813455657492352E-2</v>
      </c>
      <c r="E82">
        <f>12/3180</f>
        <v>3.7735849056603774E-3</v>
      </c>
      <c r="F82">
        <f>20/2968</f>
        <v>6.7385444743935314E-3</v>
      </c>
    </row>
    <row r="83" spans="2:9">
      <c r="B83">
        <v>4</v>
      </c>
      <c r="C83">
        <f>19/3680</f>
        <v>5.1630434782608692E-3</v>
      </c>
      <c r="D83">
        <f>161/3670</f>
        <v>4.3869209809264308E-2</v>
      </c>
      <c r="E83">
        <f>18/3780</f>
        <v>4.7619047619047623E-3</v>
      </c>
      <c r="F83">
        <f>15/2985</f>
        <v>5.0251256281407036E-3</v>
      </c>
    </row>
    <row r="84" spans="2:9">
      <c r="B84">
        <v>5</v>
      </c>
      <c r="C84">
        <f>18/3595</f>
        <v>5.0069541029207233E-3</v>
      </c>
      <c r="D84">
        <f>119/3890</f>
        <v>3.0591259640102827E-2</v>
      </c>
      <c r="E84">
        <f>19/3295</f>
        <v>5.766312594840668E-3</v>
      </c>
      <c r="F84">
        <f>9/3098</f>
        <v>2.9051000645577791E-3</v>
      </c>
    </row>
    <row r="85" spans="2:9">
      <c r="B85">
        <v>6</v>
      </c>
      <c r="C85">
        <f>11/3420</f>
        <v>3.2163742690058481E-3</v>
      </c>
      <c r="D85">
        <f>87/3108</f>
        <v>2.7992277992277992E-2</v>
      </c>
      <c r="E85">
        <f>8/3090</f>
        <v>2.5889967637540453E-3</v>
      </c>
      <c r="F85">
        <f>12/2870</f>
        <v>4.181184668989547E-3</v>
      </c>
      <c r="H85" s="2" t="s">
        <v>20</v>
      </c>
      <c r="I85">
        <v>4.733446431168224E-3</v>
      </c>
    </row>
    <row r="86" spans="2:9" ht="17.25">
      <c r="B86">
        <v>7</v>
      </c>
      <c r="C86">
        <f>24/3805</f>
        <v>6.3074901445466488E-3</v>
      </c>
      <c r="D86">
        <f>176/3660</f>
        <v>4.8087431693989074E-2</v>
      </c>
      <c r="E86">
        <f>6/2980</f>
        <v>2.0134228187919465E-3</v>
      </c>
      <c r="F86">
        <f>15/3200</f>
        <v>4.6874999999999998E-3</v>
      </c>
      <c r="H86" s="2" t="s">
        <v>21</v>
      </c>
      <c r="I86">
        <v>4.3263117379522001E-2</v>
      </c>
    </row>
    <row r="87" spans="2:9" ht="17.25">
      <c r="B87">
        <v>8</v>
      </c>
      <c r="C87">
        <f>16/3380</f>
        <v>4.7337278106508876E-3</v>
      </c>
      <c r="D87">
        <f>181/3640</f>
        <v>4.9725274725274722E-2</v>
      </c>
      <c r="E87">
        <f>9/2894</f>
        <v>3.1098825155494126E-3</v>
      </c>
      <c r="F87">
        <f>21/2840</f>
        <v>7.3943661971830983E-3</v>
      </c>
      <c r="H87" s="2" t="s">
        <v>22</v>
      </c>
      <c r="I87">
        <v>3.6002260560070677E-3</v>
      </c>
    </row>
    <row r="88" spans="2:9" ht="17.25">
      <c r="B88">
        <v>9</v>
      </c>
      <c r="C88">
        <f>15/3904</f>
        <v>3.8422131147540983E-3</v>
      </c>
      <c r="D88">
        <f>194/3550</f>
        <v>5.4647887323943663E-2</v>
      </c>
      <c r="E88">
        <f>10/2880</f>
        <v>3.472222222222222E-3</v>
      </c>
      <c r="F88">
        <f>17/2835</f>
        <v>5.99647266313933E-3</v>
      </c>
      <c r="H88" s="2" t="s">
        <v>23</v>
      </c>
      <c r="I88">
        <v>5.4898103510847718E-3</v>
      </c>
    </row>
    <row r="89" spans="2:9">
      <c r="B89">
        <v>10</v>
      </c>
      <c r="C89">
        <f>18/3552</f>
        <v>5.0675675675675678E-3</v>
      </c>
      <c r="D89">
        <f>221/3992</f>
        <v>5.5360721442885771E-2</v>
      </c>
      <c r="E89">
        <f>6/2940</f>
        <v>2.0408163265306124E-3</v>
      </c>
      <c r="F89">
        <f>22/3050</f>
        <v>7.2131147540983606E-3</v>
      </c>
    </row>
    <row r="90" spans="2:9">
      <c r="B90" t="s">
        <v>3</v>
      </c>
      <c r="C90">
        <f>AVERAGE(C80:C89)</f>
        <v>4.733446431168224E-3</v>
      </c>
      <c r="D90">
        <f t="shared" ref="D90:F90" si="2">AVERAGE(D80:D89)</f>
        <v>4.3263117379522001E-2</v>
      </c>
      <c r="E90">
        <f t="shared" si="2"/>
        <v>3.6002260560070677E-3</v>
      </c>
      <c r="F90">
        <f t="shared" si="2"/>
        <v>5.4898103510847718E-3</v>
      </c>
    </row>
    <row r="91" spans="2:9">
      <c r="B91" t="s">
        <v>16</v>
      </c>
      <c r="C91">
        <f>STDEV(C80:C89)</f>
        <v>1.0947806970834431E-3</v>
      </c>
      <c r="D91">
        <f t="shared" ref="D91:F91" si="3">STDEV(D80:D89)</f>
        <v>9.7038405444175354E-3</v>
      </c>
      <c r="E91">
        <f t="shared" si="3"/>
        <v>1.2134624940924397E-3</v>
      </c>
      <c r="F91">
        <f t="shared" si="3"/>
        <v>1.4651658200310793E-3</v>
      </c>
    </row>
    <row r="92" spans="2:9">
      <c r="B92" t="s">
        <v>17</v>
      </c>
      <c r="D92">
        <f>TTEST(D80:D89,C80:C89,2,3)</f>
        <v>4.3667410043703671E-7</v>
      </c>
      <c r="E92">
        <f>TTEST(E80:E89,D80:D89,2,3)</f>
        <v>3.2474827575867135E-7</v>
      </c>
      <c r="F92">
        <f>TTEST(F80:F89,D80:D89,2,3)</f>
        <v>4.5325634941286473E-7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iiser</cp:lastModifiedBy>
  <dcterms:created xsi:type="dcterms:W3CDTF">2019-01-23T16:34:00Z</dcterms:created>
  <dcterms:modified xsi:type="dcterms:W3CDTF">2020-04-07T19:45:35Z</dcterms:modified>
</cp:coreProperties>
</file>