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0" windowWidth="22260" windowHeight="12645"/>
  </bookViews>
  <sheets>
    <sheet name="Fig. 6 - SD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6" l="1"/>
  <c r="K47" i="6" l="1"/>
  <c r="R47" i="6"/>
  <c r="K48" i="6"/>
  <c r="L32" i="6" s="1"/>
  <c r="R48" i="6"/>
  <c r="K49" i="6"/>
  <c r="R49" i="6"/>
  <c r="S6" i="6" l="1"/>
  <c r="T6" i="6" s="1"/>
  <c r="L24" i="6"/>
  <c r="M24" i="6" s="1"/>
  <c r="L22" i="6"/>
  <c r="M22" i="6" s="1"/>
  <c r="S44" i="6"/>
  <c r="S38" i="6"/>
  <c r="L20" i="6"/>
  <c r="M20" i="6" s="1"/>
  <c r="L17" i="6"/>
  <c r="M17" i="6" s="1"/>
  <c r="L13" i="6"/>
  <c r="M13" i="6" s="1"/>
  <c r="L9" i="6"/>
  <c r="M9" i="6" s="1"/>
  <c r="L6" i="6"/>
  <c r="M6" i="6" s="1"/>
  <c r="L4" i="6"/>
  <c r="M4" i="6" s="1"/>
  <c r="L44" i="6"/>
  <c r="L38" i="6"/>
  <c r="L43" i="6"/>
  <c r="S37" i="6"/>
  <c r="S16" i="6"/>
  <c r="T16" i="6" s="1"/>
  <c r="S41" i="6"/>
  <c r="L36" i="6"/>
  <c r="S19" i="6"/>
  <c r="T19" i="6" s="1"/>
  <c r="L41" i="6"/>
  <c r="S35" i="6"/>
  <c r="S43" i="6"/>
  <c r="S15" i="6"/>
  <c r="T15" i="6" s="1"/>
  <c r="S11" i="6"/>
  <c r="T11" i="6" s="1"/>
  <c r="S46" i="6"/>
  <c r="S40" i="6"/>
  <c r="L35" i="6"/>
  <c r="S12" i="6"/>
  <c r="T12" i="6" s="1"/>
  <c r="S5" i="6"/>
  <c r="T5" i="6" s="1"/>
  <c r="S42" i="6"/>
  <c r="L19" i="6"/>
  <c r="M19" i="6" s="1"/>
  <c r="L12" i="6"/>
  <c r="M12" i="6" s="1"/>
  <c r="L8" i="6"/>
  <c r="M8" i="6" s="1"/>
  <c r="L5" i="6"/>
  <c r="M5" i="6" s="1"/>
  <c r="S25" i="6"/>
  <c r="T25" i="6" s="1"/>
  <c r="S18" i="6"/>
  <c r="T18" i="6" s="1"/>
  <c r="S7" i="6"/>
  <c r="T7" i="6" s="1"/>
  <c r="L25" i="6"/>
  <c r="M25" i="6" s="1"/>
  <c r="S22" i="6"/>
  <c r="T22" i="6" s="1"/>
  <c r="L21" i="6"/>
  <c r="M21" i="6" s="1"/>
  <c r="L18" i="6"/>
  <c r="M18" i="6" s="1"/>
  <c r="L14" i="6"/>
  <c r="M14" i="6" s="1"/>
  <c r="L10" i="6"/>
  <c r="M10" i="6" s="1"/>
  <c r="L7" i="6"/>
  <c r="M7" i="6" s="1"/>
  <c r="S4" i="6"/>
  <c r="T4" i="6" s="1"/>
  <c r="L46" i="6"/>
  <c r="L40" i="6"/>
  <c r="S34" i="6"/>
  <c r="S36" i="6"/>
  <c r="S45" i="6"/>
  <c r="S39" i="6"/>
  <c r="L34" i="6"/>
  <c r="S23" i="6"/>
  <c r="T23" i="6" s="1"/>
  <c r="S8" i="6"/>
  <c r="T8" i="6" s="1"/>
  <c r="S14" i="6"/>
  <c r="T14" i="6" s="1"/>
  <c r="S10" i="6"/>
  <c r="T10" i="6" s="1"/>
  <c r="L37" i="6"/>
  <c r="L23" i="6"/>
  <c r="M23" i="6" s="1"/>
  <c r="L16" i="6"/>
  <c r="M16" i="6" s="1"/>
  <c r="L42" i="6"/>
  <c r="S21" i="6"/>
  <c r="T21" i="6" s="1"/>
  <c r="S24" i="6"/>
  <c r="T24" i="6" s="1"/>
  <c r="S20" i="6"/>
  <c r="T20" i="6" s="1"/>
  <c r="S17" i="6"/>
  <c r="T17" i="6" s="1"/>
  <c r="L15" i="6"/>
  <c r="M15" i="6" s="1"/>
  <c r="S13" i="6"/>
  <c r="T13" i="6" s="1"/>
  <c r="L11" i="6"/>
  <c r="M11" i="6" s="1"/>
  <c r="S9" i="6"/>
  <c r="T9" i="6" s="1"/>
  <c r="L45" i="6"/>
  <c r="L39" i="6"/>
  <c r="N14" i="6" l="1"/>
  <c r="U22" i="6"/>
  <c r="N22" i="6"/>
  <c r="U14" i="6"/>
  <c r="U10" i="6"/>
  <c r="U4" i="6"/>
  <c r="N10" i="6"/>
  <c r="N4" i="6"/>
</calcChain>
</file>

<file path=xl/sharedStrings.xml><?xml version="1.0" encoding="utf-8"?>
<sst xmlns="http://schemas.openxmlformats.org/spreadsheetml/2006/main" count="98" uniqueCount="36">
  <si>
    <t>WT</t>
  </si>
  <si>
    <t>Strain</t>
  </si>
  <si>
    <t>D5</t>
  </si>
  <si>
    <t>10 mM glucose #2</t>
  </si>
  <si>
    <t>159/79</t>
  </si>
  <si>
    <t xml:space="preserve">28/44 </t>
  </si>
  <si>
    <t>10 mM glucose #1</t>
  </si>
  <si>
    <t>10 mM glucose + 2 mM iso</t>
  </si>
  <si>
    <t>A/A 2</t>
  </si>
  <si>
    <t>D5 MetC</t>
  </si>
  <si>
    <t>203/18</t>
  </si>
  <si>
    <t>D5 CysE</t>
  </si>
  <si>
    <t>28/44</t>
  </si>
  <si>
    <t>10 mM glucose</t>
  </si>
  <si>
    <t>0.5ml</t>
  </si>
  <si>
    <t>12ml</t>
  </si>
  <si>
    <t>36ml</t>
  </si>
  <si>
    <t>intracellular conc (uM)</t>
  </si>
  <si>
    <t>extract concentration [µM]</t>
  </si>
  <si>
    <t>Peak area</t>
  </si>
  <si>
    <t>retention time [min]</t>
  </si>
  <si>
    <t>R2</t>
  </si>
  <si>
    <t>intercept</t>
  </si>
  <si>
    <t>slope</t>
  </si>
  <si>
    <t>ml per OD 1 culture</t>
  </si>
  <si>
    <t>ml/cell</t>
  </si>
  <si>
    <t>Cells/ml OD 1 culture</t>
  </si>
  <si>
    <t>(m/z)</t>
  </si>
  <si>
    <t>Extraction fluid</t>
  </si>
  <si>
    <t>OD</t>
  </si>
  <si>
    <t>Culture</t>
  </si>
  <si>
    <t>Quenching fluid</t>
  </si>
  <si>
    <t>Condition</t>
  </si>
  <si>
    <t>Succinyl homo serine</t>
  </si>
  <si>
    <t>Methionine</t>
  </si>
  <si>
    <r>
      <t>Concentrations of methionine and O-succinyl-L-homoserine in WT, Δ5 (+isolecuine), Δ5 Δ</t>
    </r>
    <r>
      <rPr>
        <i/>
        <sz val="11"/>
        <color theme="1"/>
        <rFont val="Arial"/>
        <family val="2"/>
      </rPr>
      <t>metC</t>
    </r>
    <r>
      <rPr>
        <sz val="11"/>
        <color theme="1"/>
        <rFont val="Arial"/>
        <family val="2"/>
      </rPr>
      <t xml:space="preserve">, and Δ5 </t>
    </r>
    <r>
      <rPr>
        <i/>
        <sz val="11"/>
        <color theme="1"/>
        <rFont val="Arial"/>
        <family val="2"/>
      </rPr>
      <t>cysE</t>
    </r>
    <r>
      <rPr>
        <sz val="11"/>
        <color theme="1"/>
        <rFont val="Arial"/>
        <family val="2"/>
      </rPr>
      <t xml:space="preserve">* strains as measured by HRES-LC-MS. Results were converted into absolute intracellular concentrations using known values for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cell concentration per ml per OD unit and intracellular volume of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>. Below shown are the calibration curves for methionine and O-succinyl-L-homoserine concentrations.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</si>
</sst>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2" fillId="0" borderId="0" xfId="0" applyFont="1" applyFill="1" applyBorder="1"/>
    <xf numFmtId="1" fontId="1" fillId="6" borderId="0" xfId="0" applyNumberFormat="1" applyFont="1" applyFill="1"/>
    <xf numFmtId="2" fontId="4" fillId="6" borderId="0" xfId="0" applyNumberFormat="1" applyFont="1" applyFill="1"/>
    <xf numFmtId="2" fontId="4" fillId="0" borderId="0" xfId="0" applyNumberFormat="1" applyFont="1" applyFill="1"/>
    <xf numFmtId="11" fontId="1" fillId="0" borderId="0" xfId="0" applyNumberFormat="1" applyFont="1"/>
    <xf numFmtId="0" fontId="2" fillId="5" borderId="1" xfId="0" applyFont="1" applyFill="1" applyBorder="1"/>
    <xf numFmtId="1" fontId="1" fillId="5" borderId="0" xfId="0" applyNumberFormat="1" applyFont="1" applyFill="1"/>
    <xf numFmtId="2" fontId="4" fillId="5" borderId="0" xfId="0" applyNumberFormat="1" applyFont="1" applyFill="1"/>
    <xf numFmtId="164" fontId="4" fillId="0" borderId="0" xfId="0" applyNumberFormat="1" applyFont="1" applyFill="1"/>
    <xf numFmtId="165" fontId="1" fillId="5" borderId="0" xfId="0" applyNumberFormat="1" applyFont="1" applyFill="1"/>
    <xf numFmtId="164" fontId="1" fillId="0" borderId="0" xfId="0" applyNumberFormat="1" applyFont="1" applyFill="1"/>
    <xf numFmtId="0" fontId="2" fillId="3" borderId="1" xfId="0" applyFont="1" applyFill="1" applyBorder="1"/>
    <xf numFmtId="1" fontId="1" fillId="3" borderId="0" xfId="0" applyNumberFormat="1" applyFont="1" applyFill="1"/>
    <xf numFmtId="2" fontId="4" fillId="3" borderId="0" xfId="0" applyNumberFormat="1" applyFont="1" applyFill="1"/>
    <xf numFmtId="11" fontId="1" fillId="3" borderId="0" xfId="0" applyNumberFormat="1" applyFont="1" applyFill="1"/>
    <xf numFmtId="11" fontId="1" fillId="0" borderId="0" xfId="0" applyNumberFormat="1" applyFont="1" applyFill="1"/>
    <xf numFmtId="0" fontId="2" fillId="3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1" fontId="1" fillId="2" borderId="0" xfId="0" applyNumberFormat="1" applyFont="1" applyFill="1"/>
    <xf numFmtId="2" fontId="4" fillId="2" borderId="0" xfId="0" applyNumberFormat="1" applyFont="1" applyFill="1"/>
    <xf numFmtId="11" fontId="1" fillId="2" borderId="0" xfId="0" applyNumberFormat="1" applyFont="1" applyFill="1"/>
    <xf numFmtId="0" fontId="2" fillId="2" borderId="2" xfId="0" applyFont="1" applyFill="1" applyBorder="1"/>
    <xf numFmtId="0" fontId="1" fillId="0" borderId="0" xfId="0" applyFont="1" applyFill="1" applyBorder="1"/>
    <xf numFmtId="1" fontId="1" fillId="0" borderId="0" xfId="0" applyNumberFormat="1" applyFont="1" applyFill="1" applyBorder="1"/>
    <xf numFmtId="11" fontId="1" fillId="0" borderId="0" xfId="0" applyNumberFormat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Succinylhomoserine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416163604549429"/>
                  <c:y val="-0.167083333333333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'Fig. 6 - SD 1'!$I$36:$I$42</c:f>
              <c:numCache>
                <c:formatCode>General</c:formatCode>
                <c:ptCount val="7"/>
                <c:pt idx="0">
                  <c:v>2.5000000000000001E-2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2.5</c:v>
                </c:pt>
                <c:pt idx="6">
                  <c:v>5</c:v>
                </c:pt>
              </c:numCache>
            </c:numRef>
          </c:xVal>
          <c:yVal>
            <c:numRef>
              <c:f>'Fig. 6 - SD 1'!$R$36:$R$42</c:f>
              <c:numCache>
                <c:formatCode>General</c:formatCode>
                <c:ptCount val="7"/>
                <c:pt idx="0">
                  <c:v>680515</c:v>
                </c:pt>
                <c:pt idx="1">
                  <c:v>1483755</c:v>
                </c:pt>
                <c:pt idx="2">
                  <c:v>3740337</c:v>
                </c:pt>
                <c:pt idx="3">
                  <c:v>7166211</c:v>
                </c:pt>
                <c:pt idx="4">
                  <c:v>13630147</c:v>
                </c:pt>
                <c:pt idx="5">
                  <c:v>34285434</c:v>
                </c:pt>
                <c:pt idx="6">
                  <c:v>63753746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C5-45EA-B659-C329B2F1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75424"/>
        <c:axId val="181177344"/>
      </c:scatterChart>
      <c:valAx>
        <c:axId val="18117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[µM]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77344"/>
        <c:crosses val="autoZero"/>
        <c:crossBetween val="midCat"/>
      </c:valAx>
      <c:valAx>
        <c:axId val="1811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intensity [cps]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7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Methionine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236767279090113"/>
                  <c:y val="-0.171712962962962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'Fig. 6 - SD 1'!$I$36:$I$40</c:f>
              <c:numCache>
                <c:formatCode>General</c:formatCode>
                <c:ptCount val="5"/>
                <c:pt idx="0">
                  <c:v>2.5000000000000001E-2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</c:numCache>
            </c:numRef>
          </c:xVal>
          <c:yVal>
            <c:numRef>
              <c:f>'Fig. 6 - SD 1'!$K$36:$K$40</c:f>
              <c:numCache>
                <c:formatCode>General</c:formatCode>
                <c:ptCount val="5"/>
                <c:pt idx="0">
                  <c:v>171276</c:v>
                </c:pt>
                <c:pt idx="1">
                  <c:v>334833</c:v>
                </c:pt>
                <c:pt idx="2">
                  <c:v>898989</c:v>
                </c:pt>
                <c:pt idx="3">
                  <c:v>1688334</c:v>
                </c:pt>
                <c:pt idx="4">
                  <c:v>3233577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0-4AA8-8B50-0F0E7426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47904"/>
        <c:axId val="186349824"/>
      </c:scatterChart>
      <c:valAx>
        <c:axId val="18634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[µM]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349824"/>
        <c:crosses val="autoZero"/>
        <c:crossBetween val="midCat"/>
      </c:valAx>
      <c:valAx>
        <c:axId val="1863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intensity [cps]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34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377825</xdr:colOff>
      <xdr:row>50</xdr:row>
      <xdr:rowOff>130175</xdr:rowOff>
    </xdr:from>
    <xdr:to>
      <xdr:col>23</xdr:col>
      <xdr:colOff>212725</xdr:colOff>
      <xdr:row>68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155575</xdr:colOff>
      <xdr:row>50</xdr:row>
      <xdr:rowOff>168275</xdr:rowOff>
    </xdr:from>
    <xdr:to>
      <xdr:col>14</xdr:col>
      <xdr:colOff>466725</xdr:colOff>
      <xdr:row>65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B1" workbookViewId="0">
      <selection activeCell="B2" sqref="B2"/>
    </sheetView>
  </sheetViews>
  <sheetFormatPr defaultColWidth="8.7109375" defaultRowHeight="14.25" x14ac:dyDescent="0.2"/>
  <cols>
    <col min="1" max="3" width="9.140625" style="1" customWidth="1"/>
    <col min="4" max="4" width="24.42578125" style="1" bestFit="1" customWidth="1"/>
    <col min="5" max="5" width="11.28515625" style="1" customWidth="1"/>
    <col min="6" max="6" width="8.7109375" style="1"/>
    <col min="7" max="7" width="8.85546875" style="1" bestFit="1" customWidth="1"/>
    <col min="8" max="10" width="10.7109375" style="1" customWidth="1"/>
    <col min="11" max="11" width="11.7109375" style="1" customWidth="1"/>
    <col min="12" max="12" width="15" style="1" customWidth="1"/>
    <col min="13" max="13" width="12.7109375" style="1" customWidth="1"/>
    <col min="14" max="16" width="8.85546875" style="1" customWidth="1"/>
    <col min="17" max="17" width="8.85546875" style="1" bestFit="1" customWidth="1"/>
    <col min="18" max="18" width="11.7109375" style="1" customWidth="1"/>
    <col min="19" max="19" width="15" style="1" customWidth="1"/>
    <col min="20" max="20" width="12" style="1" bestFit="1" customWidth="1"/>
    <col min="21" max="21" width="10" style="1" bestFit="1" customWidth="1"/>
    <col min="22" max="23" width="9.5703125" style="1" customWidth="1"/>
    <col min="24" max="24" width="11.85546875" style="1" bestFit="1" customWidth="1"/>
    <col min="25" max="33" width="8.7109375" style="1"/>
    <col min="34" max="34" width="9.140625" style="1" customWidth="1"/>
    <col min="35" max="35" width="27.28515625" style="1" bestFit="1" customWidth="1"/>
    <col min="36" max="36" width="5" style="1" customWidth="1"/>
    <col min="37" max="16384" width="8.7109375" style="1"/>
  </cols>
  <sheetData>
    <row r="1" spans="1:40" ht="48" customHeight="1" x14ac:dyDescent="0.2">
      <c r="B1" s="40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40" ht="31.5" customHeight="1" x14ac:dyDescent="0.2">
      <c r="B2" s="3"/>
      <c r="C2" s="3"/>
      <c r="D2" s="3"/>
      <c r="E2" s="3"/>
      <c r="F2" s="3"/>
      <c r="G2" s="3"/>
      <c r="H2" s="3"/>
      <c r="I2" s="3"/>
      <c r="J2" s="42" t="s">
        <v>34</v>
      </c>
      <c r="K2" s="42"/>
      <c r="L2" s="42"/>
      <c r="M2" s="42"/>
      <c r="N2" s="42"/>
      <c r="O2" s="3"/>
      <c r="P2" s="35"/>
      <c r="Q2" s="42" t="s">
        <v>33</v>
      </c>
      <c r="R2" s="42"/>
      <c r="S2" s="42"/>
      <c r="T2" s="42"/>
      <c r="U2" s="42"/>
    </row>
    <row r="3" spans="1:40" ht="42.75" x14ac:dyDescent="0.2">
      <c r="A3" s="5"/>
      <c r="B3" s="5"/>
      <c r="C3" s="5" t="s">
        <v>1</v>
      </c>
      <c r="D3" s="5" t="s">
        <v>32</v>
      </c>
      <c r="E3" s="5" t="s">
        <v>31</v>
      </c>
      <c r="F3" s="5" t="s">
        <v>30</v>
      </c>
      <c r="G3" s="5" t="s">
        <v>29</v>
      </c>
      <c r="H3" s="5" t="s">
        <v>28</v>
      </c>
      <c r="I3" s="6"/>
      <c r="J3" s="37" t="s">
        <v>20</v>
      </c>
      <c r="K3" s="36" t="s">
        <v>19</v>
      </c>
      <c r="L3" s="36" t="s">
        <v>18</v>
      </c>
      <c r="M3" s="38" t="s">
        <v>17</v>
      </c>
      <c r="N3" s="39"/>
      <c r="O3" s="39"/>
      <c r="P3" s="39"/>
      <c r="Q3" s="37" t="s">
        <v>20</v>
      </c>
      <c r="R3" s="36" t="s">
        <v>19</v>
      </c>
      <c r="S3" s="36" t="s">
        <v>18</v>
      </c>
      <c r="T3" s="38" t="s">
        <v>17</v>
      </c>
      <c r="U3" s="39"/>
      <c r="V3" s="7"/>
      <c r="W3" s="7"/>
    </row>
    <row r="4" spans="1:40" ht="15" x14ac:dyDescent="0.25">
      <c r="A4" s="8">
        <v>1</v>
      </c>
      <c r="B4" s="8" t="s">
        <v>0</v>
      </c>
      <c r="C4" s="8" t="s">
        <v>5</v>
      </c>
      <c r="D4" s="8" t="s">
        <v>13</v>
      </c>
      <c r="E4" s="8" t="s">
        <v>16</v>
      </c>
      <c r="F4" s="8" t="s">
        <v>15</v>
      </c>
      <c r="G4" s="8">
        <v>0.49</v>
      </c>
      <c r="H4" s="8" t="s">
        <v>14</v>
      </c>
      <c r="I4" s="9"/>
      <c r="J4" s="9">
        <v>5.47</v>
      </c>
      <c r="K4" s="1">
        <v>992149</v>
      </c>
      <c r="L4" s="1">
        <f t="shared" ref="L4:L25" si="0">(K4-K$48)/K$47</f>
        <v>0.28889798806362321</v>
      </c>
      <c r="M4" s="10">
        <f t="shared" ref="M4:M25" si="1">L4*0.5/(12*G4*$U$37)</f>
        <v>116.98169260755719</v>
      </c>
      <c r="N4" s="11">
        <f>AVERAGE(M4:M9)</f>
        <v>115.19692527454714</v>
      </c>
      <c r="O4" s="12"/>
      <c r="P4" s="4"/>
      <c r="Q4" s="9">
        <v>5.68</v>
      </c>
      <c r="R4" s="7">
        <v>2885039</v>
      </c>
      <c r="S4" s="1">
        <f t="shared" ref="S4:S25" si="2">(R4-R$48)/R$47</f>
        <v>0.17065882616270042</v>
      </c>
      <c r="T4" s="10">
        <f t="shared" ref="T4:T25" si="3">S4*0.5/(12*G4*$U$37)</f>
        <v>69.103833075275531</v>
      </c>
      <c r="U4" s="11">
        <f>AVERAGE(T4:T9)</f>
        <v>46.615922937060112</v>
      </c>
      <c r="V4" s="12"/>
      <c r="W4" s="4"/>
    </row>
    <row r="5" spans="1:40" ht="15" x14ac:dyDescent="0.25">
      <c r="A5" s="8">
        <v>2</v>
      </c>
      <c r="B5" s="8" t="s">
        <v>0</v>
      </c>
      <c r="C5" s="8" t="s">
        <v>5</v>
      </c>
      <c r="D5" s="8" t="s">
        <v>13</v>
      </c>
      <c r="E5" s="8"/>
      <c r="F5" s="8"/>
      <c r="G5" s="8">
        <v>0.55000000000000004</v>
      </c>
      <c r="H5" s="8"/>
      <c r="I5" s="9"/>
      <c r="J5" s="9">
        <v>5.46</v>
      </c>
      <c r="K5" s="1">
        <v>1070570</v>
      </c>
      <c r="L5" s="1">
        <f t="shared" si="0"/>
        <v>0.31360846084949257</v>
      </c>
      <c r="M5" s="10">
        <f t="shared" si="1"/>
        <v>113.13436538581982</v>
      </c>
      <c r="N5" s="11"/>
      <c r="O5" s="12"/>
      <c r="P5" s="4"/>
      <c r="Q5" s="9">
        <v>5.67</v>
      </c>
      <c r="R5" s="7">
        <v>2142944</v>
      </c>
      <c r="S5" s="1">
        <f t="shared" si="2"/>
        <v>0.11243657849866537</v>
      </c>
      <c r="T5" s="10">
        <f t="shared" si="3"/>
        <v>40.561536254929784</v>
      </c>
      <c r="U5" s="11"/>
      <c r="V5" s="12"/>
      <c r="W5" s="4"/>
    </row>
    <row r="6" spans="1:40" ht="15" x14ac:dyDescent="0.25">
      <c r="A6" s="8">
        <v>3</v>
      </c>
      <c r="B6" s="8" t="s">
        <v>0</v>
      </c>
      <c r="C6" s="8" t="s">
        <v>12</v>
      </c>
      <c r="D6" s="8" t="s">
        <v>13</v>
      </c>
      <c r="E6" s="8"/>
      <c r="F6" s="8"/>
      <c r="G6" s="8">
        <v>0.42</v>
      </c>
      <c r="H6" s="8"/>
      <c r="I6" s="9"/>
      <c r="J6" s="9">
        <v>5.46</v>
      </c>
      <c r="K6" s="1">
        <v>842997</v>
      </c>
      <c r="L6" s="1">
        <f t="shared" si="0"/>
        <v>0.24190016303004822</v>
      </c>
      <c r="M6" s="10">
        <f t="shared" si="1"/>
        <v>114.2763430791989</v>
      </c>
      <c r="N6" s="11"/>
      <c r="O6" s="12"/>
      <c r="P6" s="4"/>
      <c r="Q6" s="9">
        <v>5.67</v>
      </c>
      <c r="R6" s="7">
        <v>1802163</v>
      </c>
      <c r="S6" s="1">
        <f t="shared" si="2"/>
        <v>8.5700061231741953E-2</v>
      </c>
      <c r="T6" s="10">
        <f t="shared" si="3"/>
        <v>40.485667626484293</v>
      </c>
      <c r="U6" s="11"/>
      <c r="V6" s="12"/>
      <c r="W6" s="4"/>
      <c r="AK6" s="41"/>
      <c r="AL6" s="41"/>
      <c r="AM6" s="41"/>
      <c r="AN6" s="41"/>
    </row>
    <row r="7" spans="1:40" ht="15" x14ac:dyDescent="0.25">
      <c r="A7" s="8">
        <v>4</v>
      </c>
      <c r="B7" s="8" t="s">
        <v>0</v>
      </c>
      <c r="C7" s="8" t="s">
        <v>12</v>
      </c>
      <c r="D7" s="8" t="s">
        <v>13</v>
      </c>
      <c r="E7" s="8"/>
      <c r="F7" s="8"/>
      <c r="G7" s="8">
        <v>0.48</v>
      </c>
      <c r="H7" s="8"/>
      <c r="I7" s="9"/>
      <c r="J7" s="9">
        <v>5.45</v>
      </c>
      <c r="K7" s="1">
        <v>995182</v>
      </c>
      <c r="L7" s="1">
        <f t="shared" si="0"/>
        <v>0.28985368697028779</v>
      </c>
      <c r="M7" s="10">
        <f t="shared" si="1"/>
        <v>119.81385870134251</v>
      </c>
      <c r="N7" s="11"/>
      <c r="O7" s="12"/>
      <c r="P7" s="4"/>
      <c r="Q7" s="9">
        <v>5.66</v>
      </c>
      <c r="R7" s="7">
        <v>2011533</v>
      </c>
      <c r="S7" s="1">
        <f t="shared" si="2"/>
        <v>0.10212651875189641</v>
      </c>
      <c r="T7" s="10">
        <f t="shared" si="3"/>
        <v>42.214996177205862</v>
      </c>
      <c r="U7" s="11"/>
      <c r="V7" s="12"/>
      <c r="W7" s="4"/>
      <c r="AH7" s="2"/>
      <c r="AI7" s="2"/>
      <c r="AJ7" s="2"/>
      <c r="AK7" s="2"/>
      <c r="AL7" s="2"/>
      <c r="AM7" s="2"/>
      <c r="AN7" s="2"/>
    </row>
    <row r="8" spans="1:40" ht="15" x14ac:dyDescent="0.25">
      <c r="A8" s="8">
        <v>5</v>
      </c>
      <c r="B8" s="8" t="s">
        <v>0</v>
      </c>
      <c r="C8" s="8" t="s">
        <v>12</v>
      </c>
      <c r="D8" s="8" t="s">
        <v>13</v>
      </c>
      <c r="E8" s="8"/>
      <c r="F8" s="8"/>
      <c r="G8" s="8">
        <v>0.55000000000000004</v>
      </c>
      <c r="H8" s="8"/>
      <c r="I8" s="9"/>
      <c r="J8" s="9">
        <v>5.45</v>
      </c>
      <c r="K8" s="1">
        <v>997840</v>
      </c>
      <c r="L8" s="1">
        <f t="shared" si="0"/>
        <v>0.29069122330194436</v>
      </c>
      <c r="M8" s="10">
        <f t="shared" si="1"/>
        <v>104.86696367314009</v>
      </c>
      <c r="N8" s="11"/>
      <c r="O8" s="12"/>
      <c r="P8" s="4"/>
      <c r="Q8" s="9">
        <v>5.67</v>
      </c>
      <c r="R8" s="7">
        <v>1970004</v>
      </c>
      <c r="S8" s="1">
        <f t="shared" si="2"/>
        <v>9.8868294773511278E-2</v>
      </c>
      <c r="T8" s="10">
        <f t="shared" si="3"/>
        <v>35.6667730063172</v>
      </c>
      <c r="U8" s="11"/>
      <c r="V8" s="12"/>
      <c r="W8" s="4"/>
      <c r="AK8" s="13"/>
      <c r="AM8" s="13"/>
    </row>
    <row r="9" spans="1:40" ht="15" x14ac:dyDescent="0.25">
      <c r="A9" s="8">
        <v>6</v>
      </c>
      <c r="B9" s="8" t="s">
        <v>0</v>
      </c>
      <c r="C9" s="8" t="s">
        <v>12</v>
      </c>
      <c r="D9" s="8" t="s">
        <v>13</v>
      </c>
      <c r="E9" s="8"/>
      <c r="F9" s="8"/>
      <c r="G9" s="8">
        <v>0.56999999999999995</v>
      </c>
      <c r="H9" s="8"/>
      <c r="I9" s="9"/>
      <c r="J9" s="9">
        <v>5.46</v>
      </c>
      <c r="K9" s="1">
        <v>1188578</v>
      </c>
      <c r="L9" s="1">
        <f t="shared" si="0"/>
        <v>0.35079280525360462</v>
      </c>
      <c r="M9" s="10">
        <f t="shared" si="1"/>
        <v>122.10832820022441</v>
      </c>
      <c r="N9" s="11"/>
      <c r="O9" s="12"/>
      <c r="P9" s="4"/>
      <c r="Q9" s="9">
        <v>5.67</v>
      </c>
      <c r="R9" s="7">
        <v>2601543</v>
      </c>
      <c r="S9" s="1">
        <f t="shared" si="2"/>
        <v>0.14841669500191471</v>
      </c>
      <c r="T9" s="10">
        <f t="shared" si="3"/>
        <v>51.662731482147983</v>
      </c>
      <c r="U9" s="11"/>
      <c r="V9" s="12"/>
      <c r="W9" s="4"/>
      <c r="AK9" s="13"/>
      <c r="AM9" s="13"/>
    </row>
    <row r="10" spans="1:40" ht="15" x14ac:dyDescent="0.25">
      <c r="A10" s="14">
        <v>7</v>
      </c>
      <c r="B10" s="14" t="s">
        <v>11</v>
      </c>
      <c r="C10" s="14" t="s">
        <v>10</v>
      </c>
      <c r="D10" s="14" t="s">
        <v>13</v>
      </c>
      <c r="E10" s="14"/>
      <c r="F10" s="14"/>
      <c r="G10" s="14">
        <v>0.5</v>
      </c>
      <c r="H10" s="14"/>
      <c r="I10" s="9"/>
      <c r="J10" s="9">
        <v>5.46</v>
      </c>
      <c r="K10" s="1">
        <v>446927</v>
      </c>
      <c r="L10" s="1">
        <f t="shared" si="0"/>
        <v>0.11709842680761706</v>
      </c>
      <c r="M10" s="15">
        <f t="shared" si="1"/>
        <v>46.467629685562329</v>
      </c>
      <c r="N10" s="16">
        <f>AVERAGE(M10:M13)</f>
        <v>43.183042373059877</v>
      </c>
      <c r="O10" s="12"/>
      <c r="P10" s="12"/>
      <c r="Q10" s="9">
        <v>5.67</v>
      </c>
      <c r="R10" s="7">
        <v>42312706</v>
      </c>
      <c r="S10" s="1">
        <f t="shared" si="2"/>
        <v>3.2640193701484468</v>
      </c>
      <c r="T10" s="15">
        <f t="shared" si="3"/>
        <v>1295.2457818049393</v>
      </c>
      <c r="U10" s="16">
        <f>AVERAGE(T10:T13)</f>
        <v>1573.4185751605855</v>
      </c>
      <c r="V10" s="12"/>
      <c r="W10" s="17"/>
      <c r="AK10" s="13"/>
      <c r="AM10" s="13"/>
    </row>
    <row r="11" spans="1:40" ht="15" x14ac:dyDescent="0.25">
      <c r="A11" s="14">
        <v>8</v>
      </c>
      <c r="B11" s="14" t="s">
        <v>11</v>
      </c>
      <c r="C11" s="14" t="s">
        <v>10</v>
      </c>
      <c r="D11" s="14" t="s">
        <v>13</v>
      </c>
      <c r="E11" s="14"/>
      <c r="F11" s="14"/>
      <c r="G11" s="14">
        <v>0.5</v>
      </c>
      <c r="H11" s="14"/>
      <c r="I11" s="9"/>
      <c r="J11" s="9">
        <v>5.46</v>
      </c>
      <c r="K11" s="1">
        <v>368905</v>
      </c>
      <c r="L11" s="1">
        <f t="shared" si="0"/>
        <v>9.2513679001556201E-2</v>
      </c>
      <c r="M11" s="15">
        <f t="shared" si="1"/>
        <v>36.711777381569924</v>
      </c>
      <c r="N11" s="18"/>
      <c r="O11" s="12"/>
      <c r="P11" s="19"/>
      <c r="Q11" s="9">
        <v>5.67</v>
      </c>
      <c r="R11" s="7">
        <v>55248016</v>
      </c>
      <c r="S11" s="1">
        <f t="shared" si="2"/>
        <v>4.2788797619191357</v>
      </c>
      <c r="T11" s="15">
        <f t="shared" si="3"/>
        <v>1697.9681594917208</v>
      </c>
      <c r="U11" s="18"/>
      <c r="V11" s="12"/>
      <c r="W11" s="19"/>
      <c r="AK11" s="13"/>
      <c r="AM11" s="13"/>
    </row>
    <row r="12" spans="1:40" ht="15" x14ac:dyDescent="0.25">
      <c r="A12" s="14">
        <v>9</v>
      </c>
      <c r="B12" s="14" t="s">
        <v>11</v>
      </c>
      <c r="C12" s="14" t="s">
        <v>10</v>
      </c>
      <c r="D12" s="14" t="s">
        <v>13</v>
      </c>
      <c r="E12" s="14"/>
      <c r="F12" s="14"/>
      <c r="G12" s="14">
        <v>0.43</v>
      </c>
      <c r="H12" s="14"/>
      <c r="I12" s="9"/>
      <c r="J12" s="9">
        <v>5.46</v>
      </c>
      <c r="K12" s="1">
        <v>357109</v>
      </c>
      <c r="L12" s="1">
        <f t="shared" si="0"/>
        <v>8.8796757042105101E-2</v>
      </c>
      <c r="M12" s="15">
        <f t="shared" si="1"/>
        <v>40.973032965164776</v>
      </c>
      <c r="N12" s="16"/>
      <c r="O12" s="12"/>
      <c r="P12" s="19"/>
      <c r="Q12" s="9">
        <v>5.67</v>
      </c>
      <c r="R12" s="7">
        <v>49846751</v>
      </c>
      <c r="S12" s="1">
        <f t="shared" si="2"/>
        <v>3.8551148955218624</v>
      </c>
      <c r="T12" s="15">
        <f t="shared" si="3"/>
        <v>1778.8459281662342</v>
      </c>
      <c r="U12" s="16"/>
      <c r="V12" s="12"/>
      <c r="W12" s="19"/>
      <c r="AK12" s="13"/>
      <c r="AM12" s="13"/>
    </row>
    <row r="13" spans="1:40" ht="15" x14ac:dyDescent="0.25">
      <c r="A13" s="14">
        <v>10</v>
      </c>
      <c r="B13" s="14" t="s">
        <v>11</v>
      </c>
      <c r="C13" s="14" t="s">
        <v>10</v>
      </c>
      <c r="D13" s="14" t="s">
        <v>13</v>
      </c>
      <c r="E13" s="14"/>
      <c r="F13" s="14"/>
      <c r="G13" s="14">
        <v>0.45</v>
      </c>
      <c r="H13" s="14"/>
      <c r="I13" s="9"/>
      <c r="J13" s="9">
        <v>5.46</v>
      </c>
      <c r="K13" s="1">
        <v>424967</v>
      </c>
      <c r="L13" s="1">
        <f t="shared" si="0"/>
        <v>0.11017882641514959</v>
      </c>
      <c r="M13" s="15">
        <f t="shared" si="1"/>
        <v>48.579729459942499</v>
      </c>
      <c r="N13" s="16"/>
      <c r="O13" s="12"/>
      <c r="P13" s="19"/>
      <c r="Q13" s="9">
        <v>5.67</v>
      </c>
      <c r="R13" s="9">
        <v>44696217</v>
      </c>
      <c r="S13" s="1">
        <f t="shared" si="2"/>
        <v>3.4510215299149887</v>
      </c>
      <c r="T13" s="15">
        <f t="shared" si="3"/>
        <v>1521.6144311794483</v>
      </c>
      <c r="U13" s="16"/>
      <c r="V13" s="12"/>
      <c r="W13" s="19"/>
      <c r="AK13" s="13"/>
      <c r="AM13" s="13"/>
    </row>
    <row r="14" spans="1:40" ht="15" x14ac:dyDescent="0.25">
      <c r="A14" s="20">
        <v>11</v>
      </c>
      <c r="B14" s="20" t="s">
        <v>9</v>
      </c>
      <c r="C14" s="20" t="s">
        <v>8</v>
      </c>
      <c r="D14" s="20" t="s">
        <v>3</v>
      </c>
      <c r="E14" s="20"/>
      <c r="F14" s="20"/>
      <c r="G14" s="20">
        <v>0.48</v>
      </c>
      <c r="H14" s="20"/>
      <c r="I14" s="9"/>
      <c r="J14" s="9">
        <v>5.46</v>
      </c>
      <c r="K14" s="1">
        <v>346494</v>
      </c>
      <c r="L14" s="1">
        <f t="shared" si="0"/>
        <v>8.5451968418879143E-2</v>
      </c>
      <c r="M14" s="21">
        <f t="shared" si="1"/>
        <v>35.3224075805552</v>
      </c>
      <c r="N14" s="22">
        <f>AVERAGE(M14:M21)</f>
        <v>30.921653187346049</v>
      </c>
      <c r="O14" s="12"/>
      <c r="P14" s="12"/>
      <c r="Q14" s="9">
        <v>5.67</v>
      </c>
      <c r="R14" s="7">
        <v>3971341</v>
      </c>
      <c r="S14" s="1">
        <f t="shared" si="2"/>
        <v>0.25588638339181075</v>
      </c>
      <c r="T14" s="21">
        <f t="shared" si="3"/>
        <v>105.77314128299057</v>
      </c>
      <c r="U14" s="22">
        <f>AVERAGE(T14:T21)</f>
        <v>131.82327867293222</v>
      </c>
      <c r="V14" s="12"/>
      <c r="W14" s="17"/>
      <c r="AK14" s="13"/>
      <c r="AM14" s="13"/>
    </row>
    <row r="15" spans="1:40" x14ac:dyDescent="0.2">
      <c r="A15" s="20">
        <v>12</v>
      </c>
      <c r="B15" s="20" t="s">
        <v>9</v>
      </c>
      <c r="C15" s="20" t="s">
        <v>8</v>
      </c>
      <c r="D15" s="20" t="s">
        <v>3</v>
      </c>
      <c r="E15" s="20"/>
      <c r="F15" s="20"/>
      <c r="G15" s="20">
        <v>0.39</v>
      </c>
      <c r="H15" s="20"/>
      <c r="I15" s="9"/>
      <c r="J15" s="9">
        <v>5.45</v>
      </c>
      <c r="K15" s="1">
        <v>193411</v>
      </c>
      <c r="L15" s="1">
        <f t="shared" si="0"/>
        <v>3.721548449902045E-2</v>
      </c>
      <c r="M15" s="21">
        <f t="shared" si="1"/>
        <v>18.933396672273329</v>
      </c>
      <c r="N15" s="23"/>
      <c r="O15" s="24"/>
      <c r="P15" s="24"/>
      <c r="Q15" s="9">
        <v>5.66</v>
      </c>
      <c r="R15" s="7">
        <v>3378925</v>
      </c>
      <c r="S15" s="1">
        <f t="shared" si="2"/>
        <v>0.20940744057163677</v>
      </c>
      <c r="T15" s="21">
        <f t="shared" si="3"/>
        <v>106.53614192696215</v>
      </c>
      <c r="U15" s="23"/>
      <c r="V15" s="24"/>
      <c r="W15" s="24"/>
      <c r="AK15" s="13"/>
      <c r="AM15" s="13"/>
    </row>
    <row r="16" spans="1:40" x14ac:dyDescent="0.2">
      <c r="A16" s="20">
        <v>13</v>
      </c>
      <c r="B16" s="20" t="s">
        <v>9</v>
      </c>
      <c r="C16" s="20" t="s">
        <v>8</v>
      </c>
      <c r="D16" s="20" t="s">
        <v>3</v>
      </c>
      <c r="E16" s="20"/>
      <c r="F16" s="20"/>
      <c r="G16" s="20">
        <v>0.41</v>
      </c>
      <c r="H16" s="20"/>
      <c r="I16" s="9"/>
      <c r="J16" s="9">
        <v>5.45</v>
      </c>
      <c r="K16" s="1">
        <v>215952</v>
      </c>
      <c r="L16" s="1">
        <f t="shared" si="0"/>
        <v>4.4318158107700283E-2</v>
      </c>
      <c r="M16" s="21">
        <f t="shared" si="1"/>
        <v>21.447037411779078</v>
      </c>
      <c r="N16" s="23"/>
      <c r="O16" s="24"/>
      <c r="P16" s="24"/>
      <c r="Q16" s="9">
        <v>5.66</v>
      </c>
      <c r="R16" s="7">
        <v>3802412</v>
      </c>
      <c r="S16" s="1">
        <f t="shared" si="2"/>
        <v>0.24263278907351216</v>
      </c>
      <c r="T16" s="21">
        <f t="shared" si="3"/>
        <v>117.41811317920643</v>
      </c>
      <c r="U16" s="23"/>
      <c r="V16" s="24"/>
      <c r="W16" s="24"/>
      <c r="AK16" s="13"/>
      <c r="AM16" s="13"/>
    </row>
    <row r="17" spans="1:39" x14ac:dyDescent="0.2">
      <c r="A17" s="20">
        <v>14</v>
      </c>
      <c r="B17" s="20" t="s">
        <v>9</v>
      </c>
      <c r="C17" s="20" t="s">
        <v>8</v>
      </c>
      <c r="D17" s="20" t="s">
        <v>3</v>
      </c>
      <c r="E17" s="20"/>
      <c r="F17" s="20"/>
      <c r="G17" s="20">
        <v>0.49</v>
      </c>
      <c r="H17" s="20"/>
      <c r="I17" s="9"/>
      <c r="J17" s="9">
        <v>5.45</v>
      </c>
      <c r="K17" s="1">
        <v>142938</v>
      </c>
      <c r="L17" s="1">
        <f t="shared" si="0"/>
        <v>2.1311432103346031E-2</v>
      </c>
      <c r="M17" s="21">
        <f t="shared" si="1"/>
        <v>8.6295076544161127</v>
      </c>
      <c r="N17" s="23"/>
      <c r="O17" s="24"/>
      <c r="P17" s="24"/>
      <c r="Q17" s="9">
        <v>5.67</v>
      </c>
      <c r="R17" s="7">
        <v>4900983</v>
      </c>
      <c r="S17" s="1">
        <f t="shared" si="2"/>
        <v>0.32882293027986265</v>
      </c>
      <c r="T17" s="21">
        <f t="shared" si="3"/>
        <v>133.14825489142478</v>
      </c>
      <c r="U17" s="23"/>
      <c r="V17" s="24"/>
      <c r="W17" s="24"/>
      <c r="AK17" s="13"/>
      <c r="AM17" s="13"/>
    </row>
    <row r="18" spans="1:39" x14ac:dyDescent="0.2">
      <c r="A18" s="20">
        <v>15</v>
      </c>
      <c r="B18" s="20" t="s">
        <v>9</v>
      </c>
      <c r="C18" s="20" t="s">
        <v>8</v>
      </c>
      <c r="D18" s="20" t="s">
        <v>6</v>
      </c>
      <c r="E18" s="20"/>
      <c r="F18" s="20"/>
      <c r="G18" s="20">
        <v>0.54</v>
      </c>
      <c r="H18" s="20"/>
      <c r="I18" s="9"/>
      <c r="J18" s="9">
        <v>5.46</v>
      </c>
      <c r="K18" s="1">
        <v>232940</v>
      </c>
      <c r="L18" s="1">
        <f t="shared" si="0"/>
        <v>4.9671080305661905E-2</v>
      </c>
      <c r="M18" s="21">
        <f t="shared" si="1"/>
        <v>18.25069088244485</v>
      </c>
      <c r="N18" s="23"/>
      <c r="O18" s="24"/>
      <c r="P18" s="24"/>
      <c r="Q18" s="9">
        <v>5.66</v>
      </c>
      <c r="R18" s="7">
        <v>5515922</v>
      </c>
      <c r="S18" s="1">
        <f t="shared" si="2"/>
        <v>0.37706895101342647</v>
      </c>
      <c r="T18" s="21">
        <f t="shared" si="3"/>
        <v>138.54679270040657</v>
      </c>
      <c r="U18" s="23"/>
      <c r="V18" s="24"/>
      <c r="W18" s="24"/>
    </row>
    <row r="19" spans="1:39" x14ac:dyDescent="0.2">
      <c r="A19" s="20">
        <v>16</v>
      </c>
      <c r="B19" s="20" t="s">
        <v>9</v>
      </c>
      <c r="C19" s="20" t="s">
        <v>8</v>
      </c>
      <c r="D19" s="20" t="s">
        <v>6</v>
      </c>
      <c r="E19" s="20"/>
      <c r="F19" s="20"/>
      <c r="G19" s="20">
        <v>0.53</v>
      </c>
      <c r="H19" s="20"/>
      <c r="I19" s="9"/>
      <c r="J19" s="9">
        <v>5.46</v>
      </c>
      <c r="K19" s="1">
        <v>476012</v>
      </c>
      <c r="L19" s="1">
        <f t="shared" si="0"/>
        <v>0.12626311612523619</v>
      </c>
      <c r="M19" s="21">
        <f t="shared" si="1"/>
        <v>47.26831241585662</v>
      </c>
      <c r="N19" s="23"/>
      <c r="O19" s="24"/>
      <c r="P19" s="24"/>
      <c r="Q19" s="9">
        <v>5.66</v>
      </c>
      <c r="R19" s="7">
        <v>5713123</v>
      </c>
      <c r="S19" s="1">
        <f t="shared" si="2"/>
        <v>0.39254067021594824</v>
      </c>
      <c r="T19" s="21">
        <f t="shared" si="3"/>
        <v>146.95293134768951</v>
      </c>
      <c r="U19" s="23"/>
      <c r="V19" s="24"/>
      <c r="W19" s="24"/>
    </row>
    <row r="20" spans="1:39" x14ac:dyDescent="0.2">
      <c r="A20" s="20">
        <v>17</v>
      </c>
      <c r="B20" s="20" t="s">
        <v>9</v>
      </c>
      <c r="C20" s="20" t="s">
        <v>8</v>
      </c>
      <c r="D20" s="20" t="s">
        <v>6</v>
      </c>
      <c r="E20" s="20"/>
      <c r="F20" s="20"/>
      <c r="G20" s="20">
        <v>0.54</v>
      </c>
      <c r="H20" s="20"/>
      <c r="I20" s="9"/>
      <c r="J20" s="9">
        <v>5.45</v>
      </c>
      <c r="K20" s="1">
        <v>469579</v>
      </c>
      <c r="L20" s="1">
        <f t="shared" si="0"/>
        <v>0.12423607653849925</v>
      </c>
      <c r="M20" s="21">
        <f t="shared" si="1"/>
        <v>45.648176270759571</v>
      </c>
      <c r="N20" s="23"/>
      <c r="O20" s="24"/>
      <c r="P20" s="24"/>
      <c r="Q20" s="9">
        <v>5.66</v>
      </c>
      <c r="R20" s="7">
        <v>5894370</v>
      </c>
      <c r="S20" s="1">
        <f t="shared" si="2"/>
        <v>0.40676069288469463</v>
      </c>
      <c r="T20" s="21">
        <f t="shared" si="3"/>
        <v>149.45645682124288</v>
      </c>
      <c r="U20" s="23"/>
      <c r="V20" s="24"/>
      <c r="W20" s="24"/>
    </row>
    <row r="21" spans="1:39" x14ac:dyDescent="0.2">
      <c r="A21" s="25">
        <v>18</v>
      </c>
      <c r="B21" s="25" t="s">
        <v>9</v>
      </c>
      <c r="C21" s="25" t="s">
        <v>8</v>
      </c>
      <c r="D21" s="25" t="s">
        <v>6</v>
      </c>
      <c r="E21" s="25"/>
      <c r="F21" s="25"/>
      <c r="G21" s="25">
        <v>0.57999999999999996</v>
      </c>
      <c r="H21" s="25"/>
      <c r="I21" s="9"/>
      <c r="J21" s="9">
        <v>5.45</v>
      </c>
      <c r="K21" s="1">
        <v>556539</v>
      </c>
      <c r="L21" s="1">
        <f t="shared" si="0"/>
        <v>0.15163718993235037</v>
      </c>
      <c r="M21" s="21">
        <f t="shared" si="1"/>
        <v>51.873696610683631</v>
      </c>
      <c r="N21" s="23"/>
      <c r="O21" s="24"/>
      <c r="P21" s="24"/>
      <c r="Q21" s="9">
        <v>5.66</v>
      </c>
      <c r="R21" s="7">
        <v>6550322</v>
      </c>
      <c r="S21" s="1">
        <f t="shared" si="2"/>
        <v>0.4582244539930691</v>
      </c>
      <c r="T21" s="21">
        <f t="shared" si="3"/>
        <v>156.75439723353489</v>
      </c>
      <c r="U21" s="23"/>
      <c r="V21" s="24"/>
      <c r="W21" s="24"/>
    </row>
    <row r="22" spans="1:39" ht="15" x14ac:dyDescent="0.25">
      <c r="A22" s="26">
        <v>19</v>
      </c>
      <c r="B22" s="27" t="s">
        <v>2</v>
      </c>
      <c r="C22" s="27" t="s">
        <v>4</v>
      </c>
      <c r="D22" s="27" t="s">
        <v>7</v>
      </c>
      <c r="E22" s="27"/>
      <c r="F22" s="27"/>
      <c r="G22" s="27">
        <v>0.76</v>
      </c>
      <c r="H22" s="27"/>
      <c r="I22" s="9"/>
      <c r="J22" s="9">
        <v>5.45</v>
      </c>
      <c r="K22" s="1">
        <v>1771559</v>
      </c>
      <c r="L22" s="1">
        <f t="shared" si="0"/>
        <v>0.53449023496221459</v>
      </c>
      <c r="M22" s="28">
        <f t="shared" si="1"/>
        <v>139.53901288696076</v>
      </c>
      <c r="N22" s="29">
        <f>AVERAGE(M22:M25)</f>
        <v>139.77761398049083</v>
      </c>
      <c r="O22" s="12"/>
      <c r="P22" s="24"/>
      <c r="Q22" s="9">
        <v>5.67</v>
      </c>
      <c r="R22" s="7">
        <v>2054770</v>
      </c>
      <c r="S22" s="1">
        <f t="shared" si="2"/>
        <v>0.10551874659637707</v>
      </c>
      <c r="T22" s="28">
        <f t="shared" si="3"/>
        <v>27.54770953330646</v>
      </c>
      <c r="U22" s="29">
        <f>AVERAGE(T22:T25)</f>
        <v>27.548864702487279</v>
      </c>
      <c r="V22" s="12"/>
      <c r="W22" s="24"/>
    </row>
    <row r="23" spans="1:39" x14ac:dyDescent="0.2">
      <c r="A23" s="26">
        <v>20</v>
      </c>
      <c r="B23" s="26" t="s">
        <v>2</v>
      </c>
      <c r="C23" s="26" t="s">
        <v>4</v>
      </c>
      <c r="D23" s="26" t="s">
        <v>7</v>
      </c>
      <c r="E23" s="26"/>
      <c r="F23" s="26"/>
      <c r="G23" s="26">
        <v>0.85</v>
      </c>
      <c r="H23" s="26"/>
      <c r="I23" s="9"/>
      <c r="J23" s="9">
        <v>5.45</v>
      </c>
      <c r="K23" s="1">
        <v>1902856</v>
      </c>
      <c r="L23" s="1">
        <f t="shared" si="0"/>
        <v>0.57586194592440954</v>
      </c>
      <c r="M23" s="28">
        <f t="shared" si="1"/>
        <v>134.42155600476414</v>
      </c>
      <c r="N23" s="30"/>
      <c r="O23" s="24"/>
      <c r="P23" s="24"/>
      <c r="Q23" s="9">
        <v>5.66</v>
      </c>
      <c r="R23" s="7">
        <v>2291397</v>
      </c>
      <c r="S23" s="1">
        <f t="shared" si="2"/>
        <v>0.12408369555573892</v>
      </c>
      <c r="T23" s="28">
        <f t="shared" si="3"/>
        <v>28.964448075569312</v>
      </c>
      <c r="U23" s="30"/>
      <c r="V23" s="24"/>
      <c r="W23" s="24"/>
    </row>
    <row r="24" spans="1:39" x14ac:dyDescent="0.2">
      <c r="A24" s="26">
        <v>21</v>
      </c>
      <c r="B24" s="26" t="s">
        <v>2</v>
      </c>
      <c r="C24" s="26" t="s">
        <v>4</v>
      </c>
      <c r="D24" s="26" t="s">
        <v>7</v>
      </c>
      <c r="E24" s="26"/>
      <c r="F24" s="26"/>
      <c r="G24" s="26">
        <v>0.88</v>
      </c>
      <c r="H24" s="26"/>
      <c r="I24" s="9"/>
      <c r="J24" s="9">
        <v>5.45</v>
      </c>
      <c r="K24" s="1">
        <v>2127769</v>
      </c>
      <c r="L24" s="1">
        <f t="shared" si="0"/>
        <v>0.64673207721179726</v>
      </c>
      <c r="M24" s="28">
        <f t="shared" si="1"/>
        <v>145.81801885186627</v>
      </c>
      <c r="N24" s="30"/>
      <c r="O24" s="24"/>
      <c r="P24" s="24"/>
      <c r="Q24" s="9">
        <v>5.66</v>
      </c>
      <c r="R24" s="7">
        <v>2193978</v>
      </c>
      <c r="S24" s="1">
        <f t="shared" si="2"/>
        <v>0.11644053242274027</v>
      </c>
      <c r="T24" s="28">
        <f t="shared" si="3"/>
        <v>26.253727548417267</v>
      </c>
      <c r="U24" s="30"/>
      <c r="V24" s="24"/>
      <c r="W24" s="24"/>
    </row>
    <row r="25" spans="1:39" x14ac:dyDescent="0.2">
      <c r="A25" s="26">
        <v>22</v>
      </c>
      <c r="B25" s="31" t="s">
        <v>2</v>
      </c>
      <c r="C25" s="31" t="s">
        <v>4</v>
      </c>
      <c r="D25" s="31" t="s">
        <v>7</v>
      </c>
      <c r="E25" s="31"/>
      <c r="F25" s="31"/>
      <c r="G25" s="31">
        <v>0.84</v>
      </c>
      <c r="H25" s="31"/>
      <c r="I25" s="9"/>
      <c r="J25" s="9">
        <v>5.45</v>
      </c>
      <c r="K25" s="1">
        <v>1947329</v>
      </c>
      <c r="L25" s="1">
        <f t="shared" si="0"/>
        <v>0.58987539711995618</v>
      </c>
      <c r="M25" s="28">
        <f t="shared" si="1"/>
        <v>139.33186817837213</v>
      </c>
      <c r="N25" s="30"/>
      <c r="O25" s="24"/>
      <c r="P25" s="24"/>
      <c r="Q25" s="9">
        <v>5.66</v>
      </c>
      <c r="R25" s="7">
        <v>2189967</v>
      </c>
      <c r="S25" s="1">
        <f t="shared" si="2"/>
        <v>0.11612584301588474</v>
      </c>
      <c r="T25" s="28">
        <f t="shared" si="3"/>
        <v>27.429573652656075</v>
      </c>
      <c r="U25" s="30"/>
      <c r="V25" s="24"/>
      <c r="W25" s="24"/>
    </row>
    <row r="26" spans="1:39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32"/>
      <c r="L26" s="32"/>
      <c r="M26" s="33"/>
      <c r="N26" s="34"/>
      <c r="O26" s="34"/>
      <c r="P26" s="34"/>
      <c r="Q26" s="9"/>
      <c r="R26" s="7"/>
      <c r="S26" s="32"/>
      <c r="T26" s="33"/>
      <c r="U26" s="13"/>
      <c r="V26" s="13"/>
      <c r="W26" s="13"/>
    </row>
    <row r="27" spans="1:39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32"/>
      <c r="L27" s="32"/>
      <c r="M27" s="33"/>
      <c r="N27" s="34"/>
      <c r="O27" s="34"/>
      <c r="P27" s="34"/>
      <c r="Q27" s="9"/>
      <c r="R27" s="7"/>
      <c r="S27" s="32"/>
      <c r="T27" s="33"/>
      <c r="U27" s="13"/>
      <c r="V27" s="13"/>
      <c r="W27" s="13"/>
    </row>
    <row r="28" spans="1:39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7"/>
      <c r="S28" s="32"/>
      <c r="T28" s="32"/>
    </row>
    <row r="29" spans="1:39" x14ac:dyDescent="0.2">
      <c r="A29" s="32"/>
      <c r="B29" s="32"/>
      <c r="C29" s="32"/>
      <c r="D29" s="32"/>
      <c r="E29" s="32"/>
      <c r="F29" s="32"/>
      <c r="G29" s="32"/>
      <c r="H29" s="32"/>
      <c r="J29" s="1" t="s">
        <v>34</v>
      </c>
      <c r="Q29" s="1" t="s">
        <v>33</v>
      </c>
    </row>
    <row r="30" spans="1:39" ht="42.75" x14ac:dyDescent="0.2">
      <c r="I30" s="6"/>
      <c r="J30" s="6" t="s">
        <v>20</v>
      </c>
      <c r="K30" s="1">
        <v>150.05799999999999</v>
      </c>
      <c r="L30" s="7" t="s">
        <v>27</v>
      </c>
      <c r="Q30" s="6" t="s">
        <v>20</v>
      </c>
      <c r="R30" s="1">
        <v>220.08099999999999</v>
      </c>
      <c r="S30" s="7" t="s">
        <v>27</v>
      </c>
    </row>
    <row r="31" spans="1:39" x14ac:dyDescent="0.2">
      <c r="I31" s="6"/>
      <c r="J31" s="6"/>
      <c r="K31" s="1">
        <v>0</v>
      </c>
      <c r="R31" s="1">
        <v>0</v>
      </c>
    </row>
    <row r="32" spans="1:39" x14ac:dyDescent="0.2">
      <c r="I32" s="6"/>
      <c r="J32" s="6">
        <v>5.49</v>
      </c>
      <c r="K32" s="1">
        <v>1203764</v>
      </c>
      <c r="L32" s="1">
        <f>(K32-K$48)/K$47</f>
        <v>0.35557791689112789</v>
      </c>
      <c r="Q32" s="1">
        <v>5.76</v>
      </c>
      <c r="R32" s="7">
        <v>7234100</v>
      </c>
    </row>
    <row r="33" spans="9:22" x14ac:dyDescent="0.2">
      <c r="I33" s="6"/>
      <c r="J33" s="6"/>
      <c r="K33" s="1">
        <v>0</v>
      </c>
      <c r="R33" s="1">
        <v>0</v>
      </c>
    </row>
    <row r="34" spans="9:22" x14ac:dyDescent="0.2">
      <c r="I34" s="6">
        <v>5.0000000000000001E-3</v>
      </c>
      <c r="J34" s="6">
        <v>5.5</v>
      </c>
      <c r="K34" s="1">
        <v>25314</v>
      </c>
      <c r="L34" s="1">
        <f t="shared" ref="L34:L46" si="4">(K34-K$48)/K$47</f>
        <v>-1.5751913823957835E-2</v>
      </c>
      <c r="Q34" s="1">
        <v>5.77</v>
      </c>
      <c r="R34" s="7">
        <v>108402</v>
      </c>
      <c r="S34" s="1">
        <f t="shared" ref="S34:S46" si="5">(R34-R$48)/R$47</f>
        <v>-4.7186661392293647E-2</v>
      </c>
      <c r="U34" s="13">
        <v>700000000</v>
      </c>
      <c r="V34" s="1" t="s">
        <v>26</v>
      </c>
    </row>
    <row r="35" spans="9:22" x14ac:dyDescent="0.2">
      <c r="I35" s="6">
        <v>0.01</v>
      </c>
      <c r="J35" s="6">
        <v>5.49</v>
      </c>
      <c r="K35" s="1">
        <v>69543</v>
      </c>
      <c r="L35" s="1">
        <f t="shared" si="4"/>
        <v>-1.8153470772163318E-3</v>
      </c>
      <c r="Q35" s="1">
        <v>5.77</v>
      </c>
      <c r="R35" s="7">
        <v>321026</v>
      </c>
      <c r="S35" s="1">
        <f t="shared" si="5"/>
        <v>-3.0504906108512198E-2</v>
      </c>
      <c r="U35" s="13">
        <v>2.9999999999999998E-13</v>
      </c>
      <c r="V35" s="1" t="s">
        <v>25</v>
      </c>
    </row>
    <row r="36" spans="9:22" x14ac:dyDescent="0.2">
      <c r="I36" s="6">
        <v>2.5000000000000001E-2</v>
      </c>
      <c r="J36" s="6">
        <v>5.5</v>
      </c>
      <c r="K36" s="1">
        <v>171276</v>
      </c>
      <c r="L36" s="1">
        <f t="shared" si="4"/>
        <v>3.0240741571549264E-2</v>
      </c>
      <c r="Q36" s="1">
        <v>5.77</v>
      </c>
      <c r="R36" s="7">
        <v>680515</v>
      </c>
      <c r="S36" s="1">
        <f t="shared" si="5"/>
        <v>-2.3006228422237846E-3</v>
      </c>
    </row>
    <row r="37" spans="9:22" x14ac:dyDescent="0.2">
      <c r="I37" s="6">
        <v>0.1</v>
      </c>
      <c r="J37" s="6">
        <v>5.5</v>
      </c>
      <c r="K37" s="1">
        <v>334833</v>
      </c>
      <c r="L37" s="1">
        <f t="shared" si="4"/>
        <v>8.177758498643091E-2</v>
      </c>
      <c r="Q37" s="1">
        <v>5.77</v>
      </c>
      <c r="R37" s="7">
        <v>1483755</v>
      </c>
      <c r="S37" s="1">
        <f t="shared" si="5"/>
        <v>6.0718853388797206E-2</v>
      </c>
      <c r="U37" s="13">
        <f>U34*U35</f>
        <v>2.0999999999999998E-4</v>
      </c>
      <c r="V37" s="1" t="s">
        <v>24</v>
      </c>
    </row>
    <row r="38" spans="9:22" x14ac:dyDescent="0.2">
      <c r="I38" s="6">
        <v>0.25</v>
      </c>
      <c r="J38" s="6">
        <v>5.5</v>
      </c>
      <c r="K38" s="1">
        <v>898989</v>
      </c>
      <c r="L38" s="1">
        <f t="shared" si="4"/>
        <v>0.25954325342964013</v>
      </c>
      <c r="Q38" s="1">
        <v>5.77</v>
      </c>
      <c r="R38" s="7">
        <v>3740337</v>
      </c>
      <c r="S38" s="1">
        <f t="shared" si="5"/>
        <v>0.2377625958721768</v>
      </c>
    </row>
    <row r="39" spans="9:22" x14ac:dyDescent="0.2">
      <c r="I39" s="6">
        <v>0.5</v>
      </c>
      <c r="J39" s="6">
        <v>5.5</v>
      </c>
      <c r="K39" s="1">
        <v>1688334</v>
      </c>
      <c r="L39" s="1">
        <f t="shared" si="4"/>
        <v>0.50826602081544292</v>
      </c>
      <c r="Q39" s="1">
        <v>5.77</v>
      </c>
      <c r="R39" s="7">
        <v>7166211</v>
      </c>
      <c r="S39" s="1">
        <f t="shared" si="5"/>
        <v>0.50654500849290385</v>
      </c>
    </row>
    <row r="40" spans="9:22" x14ac:dyDescent="0.2">
      <c r="I40" s="6">
        <v>1</v>
      </c>
      <c r="J40" s="6">
        <v>5.5</v>
      </c>
      <c r="K40" s="1">
        <v>3233577</v>
      </c>
      <c r="L40" s="1">
        <f t="shared" si="4"/>
        <v>0.99517239919693667</v>
      </c>
      <c r="Q40" s="1">
        <v>5.77</v>
      </c>
      <c r="R40" s="7">
        <v>13630147</v>
      </c>
      <c r="S40" s="1">
        <f t="shared" si="5"/>
        <v>1.0136834242974466</v>
      </c>
    </row>
    <row r="41" spans="9:22" x14ac:dyDescent="0.2">
      <c r="I41" s="6">
        <v>2.5</v>
      </c>
      <c r="J41" s="6">
        <v>5.5</v>
      </c>
      <c r="K41" s="1">
        <v>7017285</v>
      </c>
      <c r="L41" s="1">
        <f t="shared" si="4"/>
        <v>2.1874195468190805</v>
      </c>
      <c r="Q41" s="1">
        <v>5.77</v>
      </c>
      <c r="R41" s="7">
        <v>34285434</v>
      </c>
      <c r="S41" s="1">
        <f t="shared" si="5"/>
        <v>2.6342269332629078</v>
      </c>
    </row>
    <row r="42" spans="9:22" x14ac:dyDescent="0.2">
      <c r="I42" s="6">
        <v>5</v>
      </c>
      <c r="J42" s="6">
        <v>5.5</v>
      </c>
      <c r="K42" s="1">
        <v>11531548</v>
      </c>
      <c r="L42" s="1">
        <f t="shared" si="4"/>
        <v>3.6098647210677761</v>
      </c>
      <c r="Q42" s="1">
        <v>5.77</v>
      </c>
      <c r="R42" s="7">
        <v>63753746</v>
      </c>
      <c r="S42" s="1">
        <f t="shared" si="5"/>
        <v>4.9462103848493708</v>
      </c>
    </row>
    <row r="43" spans="9:22" x14ac:dyDescent="0.2">
      <c r="I43" s="6">
        <v>10</v>
      </c>
      <c r="J43" s="6">
        <v>5.49</v>
      </c>
      <c r="K43" s="1">
        <v>18599862</v>
      </c>
      <c r="L43" s="1">
        <f t="shared" si="4"/>
        <v>5.8370918762810389</v>
      </c>
      <c r="Q43" s="1">
        <v>5.77</v>
      </c>
      <c r="R43" s="7">
        <v>115056839</v>
      </c>
      <c r="S43" s="1">
        <f t="shared" si="5"/>
        <v>8.9712764297317964</v>
      </c>
    </row>
    <row r="44" spans="9:22" x14ac:dyDescent="0.2">
      <c r="I44" s="6">
        <v>25</v>
      </c>
      <c r="J44" s="6">
        <v>5.49</v>
      </c>
      <c r="K44" s="1">
        <v>34823338</v>
      </c>
      <c r="L44" s="1">
        <f t="shared" si="4"/>
        <v>10.949112408921589</v>
      </c>
      <c r="Q44" s="1">
        <v>5.76</v>
      </c>
      <c r="R44" s="7">
        <v>228865231</v>
      </c>
      <c r="S44" s="1">
        <f t="shared" si="5"/>
        <v>17.900295470783934</v>
      </c>
    </row>
    <row r="45" spans="9:22" x14ac:dyDescent="0.2">
      <c r="I45" s="6">
        <v>50</v>
      </c>
      <c r="J45" s="6">
        <v>5.49</v>
      </c>
      <c r="K45" s="1">
        <v>54175873</v>
      </c>
      <c r="L45" s="1">
        <f t="shared" si="4"/>
        <v>17.047100058340547</v>
      </c>
      <c r="Q45" s="1">
        <v>5.77</v>
      </c>
      <c r="R45" s="7">
        <v>375506734</v>
      </c>
      <c r="S45" s="1">
        <f t="shared" si="5"/>
        <v>29.405288639438002</v>
      </c>
    </row>
    <row r="46" spans="9:22" x14ac:dyDescent="0.2">
      <c r="I46" s="6">
        <v>100</v>
      </c>
      <c r="J46" s="6">
        <v>5.49</v>
      </c>
      <c r="K46" s="1">
        <v>83332369</v>
      </c>
      <c r="L46" s="1">
        <f t="shared" si="4"/>
        <v>26.234317779860405</v>
      </c>
      <c r="Q46" s="1">
        <v>5.76</v>
      </c>
      <c r="R46" s="7">
        <v>622975110</v>
      </c>
      <c r="S46" s="1">
        <f t="shared" si="5"/>
        <v>48.820815056525504</v>
      </c>
    </row>
    <row r="47" spans="9:22" x14ac:dyDescent="0.2">
      <c r="I47" s="6" t="s">
        <v>23</v>
      </c>
      <c r="J47" s="6"/>
      <c r="K47" s="1">
        <f>SLOPE(K36:K40,I36:I40)</f>
        <v>3173593.6693548388</v>
      </c>
      <c r="R47" s="1">
        <f>SLOPE(R37:R42,I37:I42)</f>
        <v>12745900.918875132</v>
      </c>
    </row>
    <row r="48" spans="9:22" x14ac:dyDescent="0.2">
      <c r="I48" s="6" t="s">
        <v>22</v>
      </c>
      <c r="J48" s="6"/>
      <c r="K48" s="1">
        <f>INTERCEPT(K36:K40,I36:I40)</f>
        <v>75304.17399193556</v>
      </c>
      <c r="R48" s="1">
        <f>INTERCEPT(R36:R42,I36:I42)</f>
        <v>709838.51079868525</v>
      </c>
    </row>
    <row r="49" spans="9:18" x14ac:dyDescent="0.2">
      <c r="I49" s="6" t="s">
        <v>21</v>
      </c>
      <c r="J49" s="6"/>
      <c r="K49" s="1">
        <f>RSQ(K36:K40,I36:I40)</f>
        <v>0.99912620242091743</v>
      </c>
      <c r="R49" s="1">
        <f>RSQ(R36:R42,I36:I42)</f>
        <v>0.99883772099435941</v>
      </c>
    </row>
  </sheetData>
  <mergeCells count="5">
    <mergeCell ref="AK6:AL6"/>
    <mergeCell ref="AM6:AN6"/>
    <mergeCell ref="B1:O1"/>
    <mergeCell ref="J2:N2"/>
    <mergeCell ref="Q2:U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6 - SD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2020-07-23T11:46:19Z</dcterms:modified>
</cp:coreProperties>
</file>