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w336\Dropbox\RVC\Papers\Isotope labelling paper\Isotope labelling paper elife\Resubmission\Figures\For submission\Source data\"/>
    </mc:Choice>
  </mc:AlternateContent>
  <xr:revisionPtr revIDLastSave="0" documentId="8_{6CAB0F2B-B1DF-472C-B696-9984D1A157E2}" xr6:coauthVersionLast="44" xr6:coauthVersionMax="44" xr10:uidLastSave="{00000000-0000-0000-0000-000000000000}"/>
  <bookViews>
    <workbookView xWindow="-110" yWindow="-110" windowWidth="19420" windowHeight="10460" tabRatio="963" xr2:uid="{4FFBFF53-BA53-4178-9746-2FDE6CF00C9C}"/>
  </bookViews>
  <sheets>
    <sheet name="_BGN - IQAIELEDLLR" sheetId="1" r:id="rId1"/>
    <sheet name="_BGN - VVQC(+57.02)SDLG" sheetId="2" r:id="rId2"/>
    <sheet name="_Nonlin fit of BGN - IQAIELEDLL" sheetId="11" r:id="rId3"/>
    <sheet name="_Nonlin fit of BGN - VV" sheetId="12" r:id="rId4"/>
    <sheet name="_DCN - LHDNEITK" sheetId="3" r:id="rId5"/>
    <sheet name="_DCN - NSGIENGALQGM(+15.99)K" sheetId="4" r:id="rId6"/>
    <sheet name="_DCN - M(+15.99)IVIELGG" sheetId="5" r:id="rId7"/>
    <sheet name="_DCN - STIQLGNY" sheetId="6" r:id="rId8"/>
    <sheet name="_Nonlin fit of DCN - LHDNEITK" sheetId="13" r:id="rId9"/>
    <sheet name="_Nonlin fit of DCN - NSGIENGALQ" sheetId="14" r:id="rId10"/>
    <sheet name="_Nonlin fit of DCN - M(" sheetId="15" r:id="rId11"/>
    <sheet name="_Nonlin fit of DCN - ST" sheetId="16" r:id="rId12"/>
    <sheet name="_K values - DCN" sheetId="10" r:id="rId13"/>
    <sheet name="DCN K values normality test" sheetId="19" r:id="rId14"/>
    <sheet name="_Paired t test of K values - DC" sheetId="20" r:id="rId15"/>
    <sheet name="_FMOD - LDGNEIKR" sheetId="8" r:id="rId16"/>
    <sheet name="_FMOD - YLPFVPSR" sheetId="9" r:id="rId17"/>
    <sheet name="_Nonlin fit of FMOD - L" sheetId="17" r:id="rId18"/>
    <sheet name="_Nonlin fit of FMOD - Y" sheetId="18" r:id="rId19"/>
    <sheet name="Col3a1 - GDAGPPGPQGLQ" sheetId="21" r:id="rId20"/>
    <sheet name="Col3a1 - GLAGPPGMPGPR" sheetId="22" r:id="rId21"/>
    <sheet name="Nonlin fit of Col3a1 - GDAGPPGP" sheetId="23" r:id="rId22"/>
    <sheet name="Nonlin fit of Col3a1 - GLAGPPGM" sheetId="24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24" l="1"/>
  <c r="B9" i="24"/>
  <c r="B5" i="23"/>
  <c r="B9" i="23"/>
  <c r="B13" i="18"/>
  <c r="C13" i="18"/>
  <c r="B17" i="18"/>
  <c r="C17" i="18"/>
  <c r="B35" i="18"/>
  <c r="C35" i="18"/>
  <c r="B39" i="18"/>
  <c r="C39" i="18"/>
  <c r="B13" i="17"/>
  <c r="C13" i="17"/>
  <c r="B17" i="17"/>
  <c r="C17" i="17"/>
  <c r="B35" i="17"/>
  <c r="C35" i="17"/>
  <c r="B39" i="17"/>
  <c r="C39" i="17"/>
  <c r="B5" i="16"/>
  <c r="C5" i="16"/>
  <c r="B9" i="16"/>
  <c r="C9" i="16"/>
  <c r="B5" i="15"/>
  <c r="C5" i="15"/>
  <c r="B9" i="15"/>
  <c r="C9" i="15"/>
  <c r="B5" i="14"/>
  <c r="C5" i="14"/>
  <c r="B9" i="14"/>
  <c r="C9" i="14"/>
  <c r="B5" i="13"/>
  <c r="C5" i="13"/>
  <c r="B9" i="13"/>
  <c r="C9" i="13"/>
  <c r="B5" i="12"/>
  <c r="C5" i="12"/>
  <c r="B9" i="12"/>
  <c r="C9" i="12"/>
  <c r="B5" i="11"/>
  <c r="B9" i="11"/>
</calcChain>
</file>

<file path=xl/sharedStrings.xml><?xml version="1.0" encoding="utf-8"?>
<sst xmlns="http://schemas.openxmlformats.org/spreadsheetml/2006/main" count="578" uniqueCount="165">
  <si>
    <t xml:space="preserve">     F (DFn</t>
  </si>
  <si>
    <t xml:space="preserve"> df=5</t>
  </si>
  <si>
    <t xml:space="preserve">    t</t>
  </si>
  <si>
    <t>Days</t>
  </si>
  <si>
    <t>FM</t>
  </si>
  <si>
    <t>IFM</t>
  </si>
  <si>
    <t>DCN - GLGYIR</t>
  </si>
  <si>
    <t>DCN - SVFNGLNR</t>
  </si>
  <si>
    <t>DCN - M(+15.99)IVIELGGNPLK</t>
  </si>
  <si>
    <t>DCN - STIQLGNY</t>
  </si>
  <si>
    <t>DCN - NSGIENGALQGM(+15.99)K</t>
  </si>
  <si>
    <t>DCN - LHDNEITK</t>
  </si>
  <si>
    <t>Number of values</t>
  </si>
  <si>
    <t>One phase decay</t>
  </si>
  <si>
    <t>Best-fit values</t>
  </si>
  <si>
    <t xml:space="preserve">     Y0</t>
  </si>
  <si>
    <t xml:space="preserve">     Plateau</t>
  </si>
  <si>
    <t xml:space="preserve">     K</t>
  </si>
  <si>
    <t xml:space="preserve">     Half Life</t>
  </si>
  <si>
    <t xml:space="preserve">     Tau</t>
  </si>
  <si>
    <t xml:space="preserve">     Span</t>
  </si>
  <si>
    <t>95% CI (profile likelihood)</t>
  </si>
  <si>
    <t>0.4521 to 0.5004</t>
  </si>
  <si>
    <t>0.009311 to 0.02121</t>
  </si>
  <si>
    <t>32.68 to 74.44</t>
  </si>
  <si>
    <t>47.15 to 107.4</t>
  </si>
  <si>
    <t>Goodness of Fit</t>
  </si>
  <si>
    <t xml:space="preserve">     Degrees of Freedom</t>
  </si>
  <si>
    <t xml:space="preserve">     R squared</t>
  </si>
  <si>
    <t xml:space="preserve">     Sum of Squares</t>
  </si>
  <si>
    <t xml:space="preserve">     Sy.x</t>
  </si>
  <si>
    <t>Constraints</t>
  </si>
  <si>
    <t>Plateau = 0.141913</t>
  </si>
  <si>
    <t>K &gt; 0</t>
  </si>
  <si>
    <t>Number of points</t>
  </si>
  <si>
    <t xml:space="preserve">     # of X values</t>
  </si>
  <si>
    <t xml:space="preserve">     # Y values analyzed</t>
  </si>
  <si>
    <t>Std. Error</t>
  </si>
  <si>
    <t>0.5128 to 0.5958</t>
  </si>
  <si>
    <t>0.5349 to 0.5812</t>
  </si>
  <si>
    <t>0.02024 to 0.04877</t>
  </si>
  <si>
    <t>??? to 0.004110</t>
  </si>
  <si>
    <t>14.21 to 34.24</t>
  </si>
  <si>
    <t>168.7 to ???</t>
  </si>
  <si>
    <t>20.50 to 49.40</t>
  </si>
  <si>
    <t>243.3 to ???</t>
  </si>
  <si>
    <t>Plateau = 0.193929</t>
  </si>
  <si>
    <t>0.5831 to 0.7471</t>
  </si>
  <si>
    <t>0.5798 to 0.6650</t>
  </si>
  <si>
    <t>0.01950 to 0.08917</t>
  </si>
  <si>
    <t>0.01698 to 0.05856</t>
  </si>
  <si>
    <t>7.773 to 35.55</t>
  </si>
  <si>
    <t>11.84 to 40.82</t>
  </si>
  <si>
    <t>11.21 to 51.29</t>
  </si>
  <si>
    <t>17.08 to 58.89</t>
  </si>
  <si>
    <t>Plateau = 0.244282603</t>
  </si>
  <si>
    <t>0.3715 to 0.5657</t>
  </si>
  <si>
    <t>0.4807 to 0.5248</t>
  </si>
  <si>
    <t>0.01082 to 0.08495</t>
  </si>
  <si>
    <t>0.01867 to 0.03192</t>
  </si>
  <si>
    <t>8.160 to 64.05</t>
  </si>
  <si>
    <t>21.71 to 37.13</t>
  </si>
  <si>
    <t>11.77 to 92.41</t>
  </si>
  <si>
    <t>31.33 to 53.57</t>
  </si>
  <si>
    <t>Plateau = 0.086714638</t>
  </si>
  <si>
    <t>0.4411 to 0.5256</t>
  </si>
  <si>
    <t>0.4661 to 0.5070</t>
  </si>
  <si>
    <t>0.03017 to 0.06861</t>
  </si>
  <si>
    <t>0.02900 to 0.05267</t>
  </si>
  <si>
    <t>10.10 to 22.98</t>
  </si>
  <si>
    <t>13.16 to 23.90</t>
  </si>
  <si>
    <t>14.57 to 33.15</t>
  </si>
  <si>
    <t>18.99 to 34.49</t>
  </si>
  <si>
    <t>Plateau = 0.167</t>
  </si>
  <si>
    <t>0.5944 to 0.6533</t>
  </si>
  <si>
    <t>0.5953 to 0.6250</t>
  </si>
  <si>
    <t>0.02588 to 0.05216</t>
  </si>
  <si>
    <t>0.02205 to 0.03356</t>
  </si>
  <si>
    <t>13.29 to 26.78</t>
  </si>
  <si>
    <t>20.65 to 31.43</t>
  </si>
  <si>
    <t>19.17 to 38.63</t>
  </si>
  <si>
    <t>29.80 to 45.35</t>
  </si>
  <si>
    <t>Plateau = 0.274868</t>
  </si>
  <si>
    <t>Global (shared)</t>
  </si>
  <si>
    <t>Comparison of Fits</t>
  </si>
  <si>
    <t xml:space="preserve">     Null hypothesis</t>
  </si>
  <si>
    <t>K same for all data sets</t>
  </si>
  <si>
    <t xml:space="preserve">     Alternative hypothesis</t>
  </si>
  <si>
    <t>K different for each data set</t>
  </si>
  <si>
    <t xml:space="preserve">     P value</t>
  </si>
  <si>
    <t xml:space="preserve">     Conclusion (alpha = 0.05)</t>
  </si>
  <si>
    <t>Reject null hypothesis</t>
  </si>
  <si>
    <t xml:space="preserve">     Preferred model</t>
  </si>
  <si>
    <t>0.5935 to 0.6441</t>
  </si>
  <si>
    <t>0.5999 to 0.6307</t>
  </si>
  <si>
    <t>0.001160 to 0.006201</t>
  </si>
  <si>
    <t>0.008478 to 0.01352</t>
  </si>
  <si>
    <t>111.8 to 597.6</t>
  </si>
  <si>
    <t>51.26 to 81.76</t>
  </si>
  <si>
    <t>161.3 to 862.1</t>
  </si>
  <si>
    <t>73.95 to 117.9</t>
  </si>
  <si>
    <t>Plateau = 0.212872227</t>
  </si>
  <si>
    <t>0.6073 to 0.6725</t>
  </si>
  <si>
    <t>0.5847 to 0.6267</t>
  </si>
  <si>
    <t>0.005563 to 0.01064</t>
  </si>
  <si>
    <t>65.15 to 124.6</t>
  </si>
  <si>
    <t>94.00 to 179.8</t>
  </si>
  <si>
    <t>K &gt; 0 and shared</t>
  </si>
  <si>
    <t>Do not reject null hypothesis</t>
  </si>
  <si>
    <t>0.5445 to 0.6542</t>
  </si>
  <si>
    <t>0.5492 to 0.5691</t>
  </si>
  <si>
    <t>0.008996 to 0.04720</t>
  </si>
  <si>
    <t>0.01880 to 0.02739</t>
  </si>
  <si>
    <t>14.69 to 77.05</t>
  </si>
  <si>
    <t>25.31 to 36.87</t>
  </si>
  <si>
    <t>21.19 to 111.2</t>
  </si>
  <si>
    <t>36.51 to 53.20</t>
  </si>
  <si>
    <t>Plateau = 0.312</t>
  </si>
  <si>
    <t>0.5723 to 0.6190</t>
  </si>
  <si>
    <t>0.5433 to 0.5753</t>
  </si>
  <si>
    <t>0.01766 to 0.02910</t>
  </si>
  <si>
    <t>23.82 to 39.25</t>
  </si>
  <si>
    <t>34.36 to 56.63</t>
  </si>
  <si>
    <t xml:space="preserve">    P value</t>
  </si>
  <si>
    <t xml:space="preserve">    Passed normality test (alpha=0.05)?</t>
  </si>
  <si>
    <t xml:space="preserve">    P value summary</t>
  </si>
  <si>
    <t>Yes</t>
  </si>
  <si>
    <t>ns</t>
  </si>
  <si>
    <t xml:space="preserve">  Kolmogorov-Smirnov test</t>
  </si>
  <si>
    <t xml:space="preserve">    KS distance</t>
  </si>
  <si>
    <t>&gt;0.1000</t>
  </si>
  <si>
    <t>Table Analyzed</t>
  </si>
  <si>
    <t>*K values - DCN</t>
  </si>
  <si>
    <t>Column B</t>
  </si>
  <si>
    <t>vs.</t>
  </si>
  <si>
    <t>Column A</t>
  </si>
  <si>
    <t>Paired t test</t>
  </si>
  <si>
    <t>*</t>
  </si>
  <si>
    <t xml:space="preserve">    Significantly different (P &lt; 0.05)?</t>
  </si>
  <si>
    <t xml:space="preserve">    One- or two-tailed P value?</t>
  </si>
  <si>
    <t>Two-tailed</t>
  </si>
  <si>
    <t xml:space="preserve">    Number of pairs</t>
  </si>
  <si>
    <t>How big is the difference?</t>
  </si>
  <si>
    <t xml:space="preserve">    Mean of differences (B - A)</t>
  </si>
  <si>
    <t xml:space="preserve">    SD of differences</t>
  </si>
  <si>
    <t xml:space="preserve">    SEM of differences</t>
  </si>
  <si>
    <t xml:space="preserve">    95% confidence interval</t>
  </si>
  <si>
    <t>0.0002996 to 0.01029</t>
  </si>
  <si>
    <t xml:space="preserve">    R squared (partial eta squared)</t>
  </si>
  <si>
    <t>How effective was the pairing?</t>
  </si>
  <si>
    <t xml:space="preserve">    Correlation coefficient (r)</t>
  </si>
  <si>
    <t xml:space="preserve">    P value (one tailed)</t>
  </si>
  <si>
    <t>***</t>
  </si>
  <si>
    <t xml:space="preserve">    Was the pairing significantly effective?</t>
  </si>
  <si>
    <t>Time (day)</t>
  </si>
  <si>
    <t>0.5457 to 0.5738</t>
  </si>
  <si>
    <t>0.002220 to 0.004846</t>
  </si>
  <si>
    <t>143.0 to 312.2</t>
  </si>
  <si>
    <t>206.3 to 450.4</t>
  </si>
  <si>
    <t>Plateau = 0.129420283</t>
  </si>
  <si>
    <t>0.6987 to 0.7046</t>
  </si>
  <si>
    <t>0.001441 to 0.001917</t>
  </si>
  <si>
    <t>361.5 to 480.9</t>
  </si>
  <si>
    <t>521.6 to 693.8</t>
  </si>
  <si>
    <t>Plateau = 0.180534779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</si>
</sst>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B99C-013E-49FC-AFCC-CFC8A419CE04}">
  <dimension ref="A1:D6"/>
  <sheetViews>
    <sheetView tabSelected="1" workbookViewId="0"/>
  </sheetViews>
  <sheetFormatPr defaultRowHeight="14.5" x14ac:dyDescent="0.35"/>
  <sheetData>
    <row r="1" spans="1:4" x14ac:dyDescent="0.35">
      <c r="A1" t="s">
        <v>3</v>
      </c>
      <c r="B1" t="s">
        <v>4</v>
      </c>
      <c r="C1" t="s">
        <v>4</v>
      </c>
      <c r="D1" t="s">
        <v>4</v>
      </c>
    </row>
    <row r="2" spans="1:4" x14ac:dyDescent="0.35">
      <c r="A2">
        <v>0</v>
      </c>
      <c r="B2">
        <v>0.48309200000000002</v>
      </c>
      <c r="C2">
        <v>0.49019600000000002</v>
      </c>
      <c r="D2">
        <v>0.50505100000000003</v>
      </c>
    </row>
    <row r="3" spans="1:4" x14ac:dyDescent="0.35">
      <c r="A3">
        <v>3</v>
      </c>
      <c r="B3">
        <v>0.45248899999999997</v>
      </c>
      <c r="C3">
        <v>0.46082899999999999</v>
      </c>
      <c r="D3">
        <v>0.46511599999999997</v>
      </c>
    </row>
    <row r="4" spans="1:4" x14ac:dyDescent="0.35">
      <c r="A4">
        <v>6</v>
      </c>
      <c r="B4">
        <v>0.456621</v>
      </c>
      <c r="C4">
        <v>0.45871600000000001</v>
      </c>
      <c r="D4">
        <v>0.45045000000000002</v>
      </c>
    </row>
    <row r="5" spans="1:4" x14ac:dyDescent="0.35">
      <c r="A5">
        <v>15</v>
      </c>
      <c r="B5">
        <v>0.37313400000000002</v>
      </c>
      <c r="C5">
        <v>0.34843200000000002</v>
      </c>
    </row>
    <row r="6" spans="1:4" x14ac:dyDescent="0.35">
      <c r="A6">
        <v>63</v>
      </c>
      <c r="B6">
        <v>0.32967000000000002</v>
      </c>
      <c r="C6">
        <v>0.267677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3BA2-A769-4AF3-AA78-5326943D13C4}">
  <dimension ref="A1:C26"/>
  <sheetViews>
    <sheetView workbookViewId="0">
      <selection sqref="A1:A1048576"/>
    </sheetView>
  </sheetViews>
  <sheetFormatPr defaultRowHeight="14.5" x14ac:dyDescent="0.35"/>
  <sheetData>
    <row r="1" spans="1:3" x14ac:dyDescent="0.35">
      <c r="B1" t="s">
        <v>5</v>
      </c>
      <c r="C1" t="s">
        <v>4</v>
      </c>
    </row>
    <row r="2" spans="1:3" x14ac:dyDescent="0.35">
      <c r="A2" t="s">
        <v>13</v>
      </c>
    </row>
    <row r="3" spans="1:3" x14ac:dyDescent="0.35">
      <c r="A3" t="s">
        <v>14</v>
      </c>
    </row>
    <row r="4" spans="1:3" x14ac:dyDescent="0.35">
      <c r="A4" t="s">
        <v>15</v>
      </c>
      <c r="B4">
        <v>0.4506</v>
      </c>
      <c r="C4">
        <v>0.50229999999999997</v>
      </c>
    </row>
    <row r="5" spans="1:3" x14ac:dyDescent="0.35">
      <c r="A5" t="s">
        <v>16</v>
      </c>
      <c r="B5">
        <f xml:space="preserve"> 0.08671</f>
        <v>8.6709999999999995E-2</v>
      </c>
      <c r="C5">
        <f xml:space="preserve"> 0.08671</f>
        <v>8.6709999999999995E-2</v>
      </c>
    </row>
    <row r="6" spans="1:3" x14ac:dyDescent="0.35">
      <c r="A6" t="s">
        <v>17</v>
      </c>
      <c r="B6">
        <v>2.7E-2</v>
      </c>
      <c r="C6">
        <v>2.4539999999999999E-2</v>
      </c>
    </row>
    <row r="7" spans="1:3" x14ac:dyDescent="0.35">
      <c r="A7" t="s">
        <v>18</v>
      </c>
      <c r="B7">
        <v>25.67</v>
      </c>
      <c r="C7">
        <v>28.24</v>
      </c>
    </row>
    <row r="8" spans="1:3" x14ac:dyDescent="0.35">
      <c r="A8" t="s">
        <v>19</v>
      </c>
      <c r="B8">
        <v>37.04</v>
      </c>
      <c r="C8">
        <v>40.75</v>
      </c>
    </row>
    <row r="9" spans="1:3" x14ac:dyDescent="0.35">
      <c r="A9" t="s">
        <v>20</v>
      </c>
      <c r="B9">
        <f xml:space="preserve"> 0.3639</f>
        <v>0.3639</v>
      </c>
      <c r="C9">
        <f xml:space="preserve"> 0.4156</f>
        <v>0.41560000000000002</v>
      </c>
    </row>
    <row r="10" spans="1:3" x14ac:dyDescent="0.35">
      <c r="A10" t="s">
        <v>21</v>
      </c>
    </row>
    <row r="11" spans="1:3" x14ac:dyDescent="0.35">
      <c r="A11" t="s">
        <v>15</v>
      </c>
      <c r="B11" t="s">
        <v>56</v>
      </c>
      <c r="C11" t="s">
        <v>57</v>
      </c>
    </row>
    <row r="12" spans="1:3" x14ac:dyDescent="0.35">
      <c r="A12" t="s">
        <v>17</v>
      </c>
      <c r="B12" t="s">
        <v>58</v>
      </c>
      <c r="C12" t="s">
        <v>59</v>
      </c>
    </row>
    <row r="13" spans="1:3" x14ac:dyDescent="0.35">
      <c r="A13" t="s">
        <v>18</v>
      </c>
      <c r="B13" t="s">
        <v>60</v>
      </c>
      <c r="C13" t="s">
        <v>61</v>
      </c>
    </row>
    <row r="14" spans="1:3" x14ac:dyDescent="0.35">
      <c r="A14" t="s">
        <v>19</v>
      </c>
      <c r="B14" t="s">
        <v>62</v>
      </c>
      <c r="C14" t="s">
        <v>63</v>
      </c>
    </row>
    <row r="15" spans="1:3" x14ac:dyDescent="0.35">
      <c r="A15" t="s">
        <v>26</v>
      </c>
    </row>
    <row r="16" spans="1:3" x14ac:dyDescent="0.35">
      <c r="A16" t="s">
        <v>27</v>
      </c>
      <c r="B16">
        <v>5</v>
      </c>
      <c r="C16">
        <v>7</v>
      </c>
    </row>
    <row r="17" spans="1:3" x14ac:dyDescent="0.35">
      <c r="A17" t="s">
        <v>28</v>
      </c>
      <c r="B17">
        <v>0.86229999999999996</v>
      </c>
      <c r="C17">
        <v>0.97</v>
      </c>
    </row>
    <row r="18" spans="1:3" x14ac:dyDescent="0.35">
      <c r="A18" t="s">
        <v>29</v>
      </c>
      <c r="B18">
        <v>1.2880000000000001E-2</v>
      </c>
      <c r="C18">
        <v>2.761E-3</v>
      </c>
    </row>
    <row r="19" spans="1:3" x14ac:dyDescent="0.35">
      <c r="A19" t="s">
        <v>30</v>
      </c>
      <c r="B19">
        <v>5.076E-2</v>
      </c>
      <c r="C19">
        <v>1.9859999999999999E-2</v>
      </c>
    </row>
    <row r="20" spans="1:3" x14ac:dyDescent="0.35">
      <c r="A20" t="s">
        <v>31</v>
      </c>
    </row>
    <row r="21" spans="1:3" x14ac:dyDescent="0.35">
      <c r="A21" t="s">
        <v>16</v>
      </c>
      <c r="B21" t="s">
        <v>64</v>
      </c>
      <c r="C21" t="s">
        <v>64</v>
      </c>
    </row>
    <row r="22" spans="1:3" x14ac:dyDescent="0.35">
      <c r="A22" t="s">
        <v>17</v>
      </c>
      <c r="B22" t="s">
        <v>33</v>
      </c>
      <c r="C22" t="s">
        <v>33</v>
      </c>
    </row>
    <row r="24" spans="1:3" x14ac:dyDescent="0.35">
      <c r="A24" t="s">
        <v>34</v>
      </c>
    </row>
    <row r="25" spans="1:3" x14ac:dyDescent="0.35">
      <c r="A25" t="s">
        <v>35</v>
      </c>
      <c r="B25">
        <v>15</v>
      </c>
      <c r="C25">
        <v>15</v>
      </c>
    </row>
    <row r="26" spans="1:3" x14ac:dyDescent="0.35">
      <c r="A26" t="s">
        <v>36</v>
      </c>
      <c r="B26">
        <v>7</v>
      </c>
      <c r="C26">
        <v>9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CC3A-08FF-4CED-8A84-C23FBCD8EF37}">
  <dimension ref="A1:C29"/>
  <sheetViews>
    <sheetView workbookViewId="0">
      <selection sqref="A1:A1048576"/>
    </sheetView>
  </sheetViews>
  <sheetFormatPr defaultRowHeight="14.5" x14ac:dyDescent="0.35"/>
  <sheetData>
    <row r="1" spans="1:3" x14ac:dyDescent="0.35">
      <c r="B1" t="s">
        <v>5</v>
      </c>
      <c r="C1" t="s">
        <v>4</v>
      </c>
    </row>
    <row r="2" spans="1:3" x14ac:dyDescent="0.35">
      <c r="A2" t="s">
        <v>13</v>
      </c>
    </row>
    <row r="3" spans="1:3" x14ac:dyDescent="0.35">
      <c r="A3" t="s">
        <v>14</v>
      </c>
    </row>
    <row r="4" spans="1:3" x14ac:dyDescent="0.35">
      <c r="A4" t="s">
        <v>15</v>
      </c>
      <c r="B4">
        <v>0.48209999999999997</v>
      </c>
      <c r="C4">
        <v>0.48620000000000002</v>
      </c>
    </row>
    <row r="5" spans="1:3" x14ac:dyDescent="0.35">
      <c r="A5" t="s">
        <v>16</v>
      </c>
      <c r="B5">
        <f xml:space="preserve"> 0.167</f>
        <v>0.16700000000000001</v>
      </c>
      <c r="C5">
        <f xml:space="preserve"> 0.167</f>
        <v>0.16700000000000001</v>
      </c>
    </row>
    <row r="6" spans="1:3" x14ac:dyDescent="0.35">
      <c r="A6" t="s">
        <v>17</v>
      </c>
      <c r="B6">
        <v>4.6890000000000001E-2</v>
      </c>
      <c r="C6">
        <v>3.9980000000000002E-2</v>
      </c>
    </row>
    <row r="7" spans="1:3" x14ac:dyDescent="0.35">
      <c r="A7" t="s">
        <v>18</v>
      </c>
      <c r="B7">
        <v>14.78</v>
      </c>
      <c r="C7">
        <v>17.34</v>
      </c>
    </row>
    <row r="8" spans="1:3" x14ac:dyDescent="0.35">
      <c r="A8" t="s">
        <v>19</v>
      </c>
      <c r="B8">
        <v>21.32</v>
      </c>
      <c r="C8">
        <v>25.01</v>
      </c>
    </row>
    <row r="9" spans="1:3" x14ac:dyDescent="0.35">
      <c r="A9" t="s">
        <v>20</v>
      </c>
      <c r="B9">
        <f xml:space="preserve"> 0.3151</f>
        <v>0.31509999999999999</v>
      </c>
      <c r="C9">
        <f xml:space="preserve"> 0.3192</f>
        <v>0.31919999999999998</v>
      </c>
    </row>
    <row r="10" spans="1:3" x14ac:dyDescent="0.35">
      <c r="A10" t="s">
        <v>37</v>
      </c>
    </row>
    <row r="11" spans="1:3" x14ac:dyDescent="0.35">
      <c r="A11" t="s">
        <v>15</v>
      </c>
      <c r="B11">
        <v>1.7160000000000002E-2</v>
      </c>
      <c r="C11">
        <v>8.9130000000000008E-3</v>
      </c>
    </row>
    <row r="12" spans="1:3" x14ac:dyDescent="0.35">
      <c r="A12" t="s">
        <v>17</v>
      </c>
      <c r="B12">
        <v>8.2660000000000008E-3</v>
      </c>
      <c r="C12">
        <v>4.9449999999999997E-3</v>
      </c>
    </row>
    <row r="13" spans="1:3" x14ac:dyDescent="0.35">
      <c r="A13" t="s">
        <v>21</v>
      </c>
    </row>
    <row r="14" spans="1:3" x14ac:dyDescent="0.35">
      <c r="A14" t="s">
        <v>15</v>
      </c>
      <c r="B14" t="s">
        <v>65</v>
      </c>
      <c r="C14" t="s">
        <v>66</v>
      </c>
    </row>
    <row r="15" spans="1:3" x14ac:dyDescent="0.35">
      <c r="A15" t="s">
        <v>17</v>
      </c>
      <c r="B15" t="s">
        <v>67</v>
      </c>
      <c r="C15" t="s">
        <v>68</v>
      </c>
    </row>
    <row r="16" spans="1:3" x14ac:dyDescent="0.35">
      <c r="A16" t="s">
        <v>18</v>
      </c>
      <c r="B16" t="s">
        <v>69</v>
      </c>
      <c r="C16" t="s">
        <v>70</v>
      </c>
    </row>
    <row r="17" spans="1:3" x14ac:dyDescent="0.35">
      <c r="A17" t="s">
        <v>19</v>
      </c>
      <c r="B17" t="s">
        <v>71</v>
      </c>
      <c r="C17" t="s">
        <v>72</v>
      </c>
    </row>
    <row r="18" spans="1:3" x14ac:dyDescent="0.35">
      <c r="A18" t="s">
        <v>26</v>
      </c>
    </row>
    <row r="19" spans="1:3" x14ac:dyDescent="0.35">
      <c r="A19" t="s">
        <v>27</v>
      </c>
      <c r="B19">
        <v>5</v>
      </c>
      <c r="C19">
        <v>10</v>
      </c>
    </row>
    <row r="20" spans="1:3" x14ac:dyDescent="0.35">
      <c r="A20" t="s">
        <v>28</v>
      </c>
      <c r="B20">
        <v>0.96120000000000005</v>
      </c>
      <c r="C20">
        <v>0.94740000000000002</v>
      </c>
    </row>
    <row r="21" spans="1:3" x14ac:dyDescent="0.35">
      <c r="A21" t="s">
        <v>29</v>
      </c>
      <c r="B21">
        <v>2.9889999999999999E-3</v>
      </c>
      <c r="C21">
        <v>3.7789999999999998E-3</v>
      </c>
    </row>
    <row r="22" spans="1:3" x14ac:dyDescent="0.35">
      <c r="A22" t="s">
        <v>30</v>
      </c>
      <c r="B22">
        <v>2.445E-2</v>
      </c>
      <c r="C22">
        <v>1.9439999999999999E-2</v>
      </c>
    </row>
    <row r="23" spans="1:3" x14ac:dyDescent="0.35">
      <c r="A23" t="s">
        <v>31</v>
      </c>
    </row>
    <row r="24" spans="1:3" x14ac:dyDescent="0.35">
      <c r="A24" t="s">
        <v>16</v>
      </c>
      <c r="B24" t="s">
        <v>73</v>
      </c>
      <c r="C24" t="s">
        <v>73</v>
      </c>
    </row>
    <row r="25" spans="1:3" x14ac:dyDescent="0.35">
      <c r="A25" t="s">
        <v>17</v>
      </c>
      <c r="B25" t="s">
        <v>33</v>
      </c>
      <c r="C25" t="s">
        <v>33</v>
      </c>
    </row>
    <row r="27" spans="1:3" x14ac:dyDescent="0.35">
      <c r="A27" t="s">
        <v>34</v>
      </c>
    </row>
    <row r="28" spans="1:3" x14ac:dyDescent="0.35">
      <c r="A28" t="s">
        <v>35</v>
      </c>
      <c r="B28">
        <v>15</v>
      </c>
      <c r="C28">
        <v>15</v>
      </c>
    </row>
    <row r="29" spans="1:3" x14ac:dyDescent="0.35">
      <c r="A29" t="s">
        <v>36</v>
      </c>
      <c r="B29">
        <v>7</v>
      </c>
      <c r="C29">
        <v>12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C017-998A-44C1-9F13-F7BC2DECDF70}">
  <dimension ref="A1:C29"/>
  <sheetViews>
    <sheetView workbookViewId="0">
      <selection sqref="A1:A1048576"/>
    </sheetView>
  </sheetViews>
  <sheetFormatPr defaultRowHeight="14.5" x14ac:dyDescent="0.35"/>
  <sheetData>
    <row r="1" spans="1:3" x14ac:dyDescent="0.35">
      <c r="B1" t="s">
        <v>5</v>
      </c>
      <c r="C1" t="s">
        <v>4</v>
      </c>
    </row>
    <row r="2" spans="1:3" x14ac:dyDescent="0.35">
      <c r="A2" t="s">
        <v>13</v>
      </c>
    </row>
    <row r="3" spans="1:3" x14ac:dyDescent="0.35">
      <c r="A3" t="s">
        <v>14</v>
      </c>
    </row>
    <row r="4" spans="1:3" x14ac:dyDescent="0.35">
      <c r="A4" t="s">
        <v>15</v>
      </c>
      <c r="B4">
        <v>0.62280000000000002</v>
      </c>
      <c r="C4">
        <v>0.61</v>
      </c>
    </row>
    <row r="5" spans="1:3" x14ac:dyDescent="0.35">
      <c r="A5" t="s">
        <v>16</v>
      </c>
      <c r="B5">
        <f xml:space="preserve"> 0.2749</f>
        <v>0.27489999999999998</v>
      </c>
      <c r="C5">
        <f xml:space="preserve"> 0.2749</f>
        <v>0.27489999999999998</v>
      </c>
    </row>
    <row r="6" spans="1:3" x14ac:dyDescent="0.35">
      <c r="A6" t="s">
        <v>17</v>
      </c>
      <c r="B6">
        <v>3.6920000000000001E-2</v>
      </c>
      <c r="C6">
        <v>2.7210000000000002E-2</v>
      </c>
    </row>
    <row r="7" spans="1:3" x14ac:dyDescent="0.35">
      <c r="A7" t="s">
        <v>18</v>
      </c>
      <c r="B7">
        <v>18.77</v>
      </c>
      <c r="C7">
        <v>25.47</v>
      </c>
    </row>
    <row r="8" spans="1:3" x14ac:dyDescent="0.35">
      <c r="A8" t="s">
        <v>19</v>
      </c>
      <c r="B8">
        <v>27.08</v>
      </c>
      <c r="C8">
        <v>36.75</v>
      </c>
    </row>
    <row r="9" spans="1:3" x14ac:dyDescent="0.35">
      <c r="A9" t="s">
        <v>20</v>
      </c>
      <c r="B9">
        <f xml:space="preserve"> 0.3479</f>
        <v>0.34789999999999999</v>
      </c>
      <c r="C9">
        <f xml:space="preserve"> 0.3351</f>
        <v>0.33510000000000001</v>
      </c>
    </row>
    <row r="10" spans="1:3" x14ac:dyDescent="0.35">
      <c r="A10" t="s">
        <v>37</v>
      </c>
    </row>
    <row r="11" spans="1:3" x14ac:dyDescent="0.35">
      <c r="A11" t="s">
        <v>15</v>
      </c>
      <c r="B11">
        <v>1.1900000000000001E-2</v>
      </c>
      <c r="C11">
        <v>6.646E-3</v>
      </c>
    </row>
    <row r="12" spans="1:3" x14ac:dyDescent="0.35">
      <c r="A12" t="s">
        <v>17</v>
      </c>
      <c r="B12">
        <v>4.7809999999999997E-3</v>
      </c>
      <c r="C12">
        <v>2.4729999999999999E-3</v>
      </c>
    </row>
    <row r="13" spans="1:3" x14ac:dyDescent="0.35">
      <c r="A13" t="s">
        <v>21</v>
      </c>
    </row>
    <row r="14" spans="1:3" x14ac:dyDescent="0.35">
      <c r="A14" t="s">
        <v>15</v>
      </c>
      <c r="B14" t="s">
        <v>74</v>
      </c>
      <c r="C14" t="s">
        <v>75</v>
      </c>
    </row>
    <row r="15" spans="1:3" x14ac:dyDescent="0.35">
      <c r="A15" t="s">
        <v>17</v>
      </c>
      <c r="B15" t="s">
        <v>76</v>
      </c>
      <c r="C15" t="s">
        <v>77</v>
      </c>
    </row>
    <row r="16" spans="1:3" x14ac:dyDescent="0.35">
      <c r="A16" t="s">
        <v>18</v>
      </c>
      <c r="B16" t="s">
        <v>78</v>
      </c>
      <c r="C16" t="s">
        <v>79</v>
      </c>
    </row>
    <row r="17" spans="1:3" x14ac:dyDescent="0.35">
      <c r="A17" t="s">
        <v>19</v>
      </c>
      <c r="B17" t="s">
        <v>80</v>
      </c>
      <c r="C17" t="s">
        <v>81</v>
      </c>
    </row>
    <row r="18" spans="1:3" x14ac:dyDescent="0.35">
      <c r="A18" t="s">
        <v>26</v>
      </c>
    </row>
    <row r="19" spans="1:3" x14ac:dyDescent="0.35">
      <c r="A19" t="s">
        <v>27</v>
      </c>
      <c r="B19">
        <v>8</v>
      </c>
      <c r="C19">
        <v>11</v>
      </c>
    </row>
    <row r="20" spans="1:3" x14ac:dyDescent="0.35">
      <c r="A20" t="s">
        <v>28</v>
      </c>
      <c r="B20">
        <v>0.96279999999999999</v>
      </c>
      <c r="C20">
        <v>0.97219999999999995</v>
      </c>
    </row>
    <row r="21" spans="1:3" x14ac:dyDescent="0.35">
      <c r="A21" t="s">
        <v>29</v>
      </c>
      <c r="B21">
        <v>4.0889999999999998E-3</v>
      </c>
      <c r="C21">
        <v>2.9499999999999999E-3</v>
      </c>
    </row>
    <row r="22" spans="1:3" x14ac:dyDescent="0.35">
      <c r="A22" t="s">
        <v>30</v>
      </c>
      <c r="B22">
        <v>2.2610000000000002E-2</v>
      </c>
      <c r="C22">
        <v>1.6379999999999999E-2</v>
      </c>
    </row>
    <row r="23" spans="1:3" x14ac:dyDescent="0.35">
      <c r="A23" t="s">
        <v>31</v>
      </c>
    </row>
    <row r="24" spans="1:3" x14ac:dyDescent="0.35">
      <c r="A24" t="s">
        <v>16</v>
      </c>
      <c r="B24" t="s">
        <v>82</v>
      </c>
      <c r="C24" t="s">
        <v>82</v>
      </c>
    </row>
    <row r="25" spans="1:3" x14ac:dyDescent="0.35">
      <c r="A25" t="s">
        <v>17</v>
      </c>
      <c r="B25" t="s">
        <v>33</v>
      </c>
      <c r="C25" t="s">
        <v>33</v>
      </c>
    </row>
    <row r="27" spans="1:3" x14ac:dyDescent="0.35">
      <c r="A27" t="s">
        <v>34</v>
      </c>
    </row>
    <row r="28" spans="1:3" x14ac:dyDescent="0.35">
      <c r="A28" t="s">
        <v>35</v>
      </c>
      <c r="B28">
        <v>15</v>
      </c>
      <c r="C28">
        <v>15</v>
      </c>
    </row>
    <row r="29" spans="1:3" x14ac:dyDescent="0.35">
      <c r="A29" t="s">
        <v>36</v>
      </c>
      <c r="B29">
        <v>10</v>
      </c>
      <c r="C29">
        <v>13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80C5-D1B9-4270-81D2-0502B0043713}">
  <dimension ref="A1:C7"/>
  <sheetViews>
    <sheetView workbookViewId="0">
      <selection sqref="A1:A1048576"/>
    </sheetView>
  </sheetViews>
  <sheetFormatPr defaultRowHeight="14.5" x14ac:dyDescent="0.35"/>
  <sheetData>
    <row r="1" spans="1:3" x14ac:dyDescent="0.35">
      <c r="B1" t="s">
        <v>4</v>
      </c>
      <c r="C1" t="s">
        <v>5</v>
      </c>
    </row>
    <row r="2" spans="1:3" x14ac:dyDescent="0.35">
      <c r="A2" t="s">
        <v>6</v>
      </c>
      <c r="B2">
        <v>1.321E-2</v>
      </c>
      <c r="C2">
        <v>1.239E-2</v>
      </c>
    </row>
    <row r="3" spans="1:3" x14ac:dyDescent="0.35">
      <c r="A3" t="s">
        <v>7</v>
      </c>
      <c r="B3">
        <v>1.2930000000000001E-2</v>
      </c>
      <c r="C3">
        <v>1.5129999999999999E-2</v>
      </c>
    </row>
    <row r="4" spans="1:3" x14ac:dyDescent="0.35">
      <c r="A4" t="s">
        <v>8</v>
      </c>
      <c r="B4">
        <v>3.9980000000000002E-2</v>
      </c>
      <c r="C4">
        <v>4.6890000000000001E-2</v>
      </c>
    </row>
    <row r="5" spans="1:3" x14ac:dyDescent="0.35">
      <c r="A5" t="s">
        <v>9</v>
      </c>
      <c r="B5">
        <v>2.7210000000000002E-2</v>
      </c>
      <c r="C5">
        <v>3.6920000000000001E-2</v>
      </c>
    </row>
    <row r="6" spans="1:3" x14ac:dyDescent="0.35">
      <c r="A6" t="s">
        <v>10</v>
      </c>
      <c r="B6">
        <v>2.4539999999999999E-2</v>
      </c>
      <c r="C6">
        <v>2.7E-2</v>
      </c>
    </row>
    <row r="7" spans="1:3" x14ac:dyDescent="0.35">
      <c r="A7" t="s">
        <v>11</v>
      </c>
      <c r="B7">
        <v>3.4250000000000003E-2</v>
      </c>
      <c r="C7">
        <v>4.5560000000000003E-2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8CEC3-0BC5-4344-BE9D-D192727A7A3A}">
  <dimension ref="A1:C9"/>
  <sheetViews>
    <sheetView workbookViewId="0">
      <selection activeCell="M19" sqref="M19"/>
    </sheetView>
  </sheetViews>
  <sheetFormatPr defaultRowHeight="14.5" x14ac:dyDescent="0.35"/>
  <sheetData>
    <row r="1" spans="1:3" x14ac:dyDescent="0.35">
      <c r="B1" t="s">
        <v>4</v>
      </c>
      <c r="C1" t="s">
        <v>5</v>
      </c>
    </row>
    <row r="3" spans="1:3" x14ac:dyDescent="0.35">
      <c r="A3" t="s">
        <v>128</v>
      </c>
    </row>
    <row r="4" spans="1:3" x14ac:dyDescent="0.35">
      <c r="A4" t="s">
        <v>129</v>
      </c>
      <c r="B4">
        <v>0.19969999999999999</v>
      </c>
      <c r="C4">
        <v>0.1842</v>
      </c>
    </row>
    <row r="5" spans="1:3" x14ac:dyDescent="0.35">
      <c r="A5" t="s">
        <v>123</v>
      </c>
      <c r="B5" t="s">
        <v>130</v>
      </c>
      <c r="C5" t="s">
        <v>130</v>
      </c>
    </row>
    <row r="6" spans="1:3" x14ac:dyDescent="0.35">
      <c r="A6" t="s">
        <v>124</v>
      </c>
      <c r="B6" t="s">
        <v>126</v>
      </c>
      <c r="C6" t="s">
        <v>126</v>
      </c>
    </row>
    <row r="7" spans="1:3" x14ac:dyDescent="0.35">
      <c r="A7" t="s">
        <v>125</v>
      </c>
      <c r="B7" t="s">
        <v>127</v>
      </c>
      <c r="C7" t="s">
        <v>127</v>
      </c>
    </row>
    <row r="9" spans="1:3" x14ac:dyDescent="0.35">
      <c r="A9" t="s">
        <v>12</v>
      </c>
      <c r="B9">
        <v>6</v>
      </c>
      <c r="C9">
        <v>6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53CC-1B7C-4CAB-AAC2-54CE85341462}">
  <dimension ref="A2:C27"/>
  <sheetViews>
    <sheetView workbookViewId="0">
      <selection activeCell="E17" sqref="E17"/>
    </sheetView>
  </sheetViews>
  <sheetFormatPr defaultRowHeight="14.5" x14ac:dyDescent="0.35"/>
  <sheetData>
    <row r="2" spans="1:3" x14ac:dyDescent="0.35">
      <c r="A2" t="s">
        <v>131</v>
      </c>
      <c r="B2" t="s">
        <v>132</v>
      </c>
    </row>
    <row r="4" spans="1:3" x14ac:dyDescent="0.35">
      <c r="A4" t="s">
        <v>133</v>
      </c>
      <c r="B4" t="s">
        <v>5</v>
      </c>
    </row>
    <row r="5" spans="1:3" x14ac:dyDescent="0.35">
      <c r="A5" t="s">
        <v>134</v>
      </c>
      <c r="B5" t="s">
        <v>134</v>
      </c>
    </row>
    <row r="6" spans="1:3" x14ac:dyDescent="0.35">
      <c r="A6" t="s">
        <v>135</v>
      </c>
      <c r="B6" t="s">
        <v>4</v>
      </c>
    </row>
    <row r="8" spans="1:3" x14ac:dyDescent="0.35">
      <c r="A8" t="s">
        <v>136</v>
      </c>
    </row>
    <row r="9" spans="1:3" x14ac:dyDescent="0.35">
      <c r="A9" t="s">
        <v>123</v>
      </c>
      <c r="B9">
        <v>4.1500000000000002E-2</v>
      </c>
    </row>
    <row r="10" spans="1:3" x14ac:dyDescent="0.35">
      <c r="A10" t="s">
        <v>125</v>
      </c>
      <c r="B10" t="s">
        <v>137</v>
      </c>
    </row>
    <row r="11" spans="1:3" x14ac:dyDescent="0.35">
      <c r="A11" t="s">
        <v>138</v>
      </c>
      <c r="B11" t="s">
        <v>126</v>
      </c>
    </row>
    <row r="12" spans="1:3" x14ac:dyDescent="0.35">
      <c r="A12" t="s">
        <v>139</v>
      </c>
      <c r="B12" t="s">
        <v>140</v>
      </c>
    </row>
    <row r="13" spans="1:3" x14ac:dyDescent="0.35">
      <c r="A13" t="s">
        <v>2</v>
      </c>
      <c r="C13" t="s">
        <v>1</v>
      </c>
    </row>
    <row r="14" spans="1:3" x14ac:dyDescent="0.35">
      <c r="A14" t="s">
        <v>141</v>
      </c>
      <c r="B14">
        <v>6</v>
      </c>
    </row>
    <row r="16" spans="1:3" x14ac:dyDescent="0.35">
      <c r="A16" t="s">
        <v>142</v>
      </c>
    </row>
    <row r="17" spans="1:2" x14ac:dyDescent="0.35">
      <c r="A17" t="s">
        <v>143</v>
      </c>
      <c r="B17">
        <v>5.2950000000000002E-3</v>
      </c>
    </row>
    <row r="18" spans="1:2" x14ac:dyDescent="0.35">
      <c r="A18" t="s">
        <v>144</v>
      </c>
      <c r="B18">
        <v>4.7600000000000003E-3</v>
      </c>
    </row>
    <row r="19" spans="1:2" x14ac:dyDescent="0.35">
      <c r="A19" t="s">
        <v>145</v>
      </c>
      <c r="B19">
        <v>1.9430000000000001E-3</v>
      </c>
    </row>
    <row r="20" spans="1:2" x14ac:dyDescent="0.35">
      <c r="A20" t="s">
        <v>146</v>
      </c>
      <c r="B20" t="s">
        <v>147</v>
      </c>
    </row>
    <row r="21" spans="1:2" x14ac:dyDescent="0.35">
      <c r="A21" t="s">
        <v>148</v>
      </c>
      <c r="B21">
        <v>0.59760000000000002</v>
      </c>
    </row>
    <row r="23" spans="1:2" x14ac:dyDescent="0.35">
      <c r="A23" t="s">
        <v>149</v>
      </c>
    </row>
    <row r="24" spans="1:2" x14ac:dyDescent="0.35">
      <c r="A24" t="s">
        <v>150</v>
      </c>
      <c r="B24">
        <v>0.97899999999999998</v>
      </c>
    </row>
    <row r="25" spans="1:2" x14ac:dyDescent="0.35">
      <c r="A25" t="s">
        <v>151</v>
      </c>
      <c r="B25">
        <v>2.9999999999999997E-4</v>
      </c>
    </row>
    <row r="26" spans="1:2" x14ac:dyDescent="0.35">
      <c r="A26" t="s">
        <v>125</v>
      </c>
      <c r="B26" t="s">
        <v>152</v>
      </c>
    </row>
    <row r="27" spans="1:2" x14ac:dyDescent="0.35">
      <c r="A27" t="s">
        <v>153</v>
      </c>
      <c r="B27" t="s">
        <v>126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347D-6B67-464E-8938-7C5673004912}">
  <dimension ref="A1:G6"/>
  <sheetViews>
    <sheetView workbookViewId="0">
      <selection sqref="A1:A1048576"/>
    </sheetView>
  </sheetViews>
  <sheetFormatPr defaultRowHeight="14.5" x14ac:dyDescent="0.35"/>
  <sheetData>
    <row r="1" spans="1:7" x14ac:dyDescent="0.35">
      <c r="A1" t="s">
        <v>3</v>
      </c>
      <c r="B1" t="s">
        <v>5</v>
      </c>
      <c r="C1" t="s">
        <v>5</v>
      </c>
      <c r="D1" t="s">
        <v>5</v>
      </c>
      <c r="E1" t="s">
        <v>4</v>
      </c>
      <c r="F1" t="s">
        <v>4</v>
      </c>
      <c r="G1" t="s">
        <v>4</v>
      </c>
    </row>
    <row r="2" spans="1:7" x14ac:dyDescent="0.35">
      <c r="A2">
        <v>0</v>
      </c>
      <c r="B2">
        <v>0.61728400000000005</v>
      </c>
      <c r="E2">
        <v>0.61349699999999996</v>
      </c>
      <c r="F2">
        <v>0.58823499999999995</v>
      </c>
      <c r="G2">
        <v>0.64516099999999998</v>
      </c>
    </row>
    <row r="3" spans="1:7" x14ac:dyDescent="0.35">
      <c r="A3">
        <v>3</v>
      </c>
      <c r="B3">
        <v>0.632911</v>
      </c>
      <c r="E3">
        <v>0.61349699999999996</v>
      </c>
      <c r="F3">
        <v>0.60606099999999996</v>
      </c>
      <c r="G3">
        <v>0.60606099999999996</v>
      </c>
    </row>
    <row r="4" spans="1:7" x14ac:dyDescent="0.35">
      <c r="A4">
        <v>6</v>
      </c>
      <c r="B4">
        <v>0.60241</v>
      </c>
      <c r="E4">
        <v>0.58823499999999995</v>
      </c>
      <c r="F4">
        <v>0.60241</v>
      </c>
      <c r="G4">
        <v>0.59171600000000002</v>
      </c>
    </row>
    <row r="5" spans="1:7" x14ac:dyDescent="0.35">
      <c r="A5">
        <v>15</v>
      </c>
      <c r="B5">
        <v>0.58479499999999995</v>
      </c>
      <c r="E5">
        <v>0.52083299999999999</v>
      </c>
      <c r="F5">
        <v>0.54347800000000002</v>
      </c>
    </row>
    <row r="6" spans="1:7" x14ac:dyDescent="0.35">
      <c r="A6">
        <v>63</v>
      </c>
      <c r="B6">
        <v>0.54054100000000005</v>
      </c>
      <c r="E6">
        <v>0.40160600000000002</v>
      </c>
      <c r="F6">
        <v>0.44444400000000001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C653-A702-4010-B835-C6CB42146423}">
  <dimension ref="A1:G6"/>
  <sheetViews>
    <sheetView workbookViewId="0">
      <selection sqref="A1:A1048576"/>
    </sheetView>
  </sheetViews>
  <sheetFormatPr defaultRowHeight="14.5" x14ac:dyDescent="0.35"/>
  <sheetData>
    <row r="1" spans="1:7" x14ac:dyDescent="0.35">
      <c r="A1" t="s">
        <v>3</v>
      </c>
      <c r="B1" t="s">
        <v>5</v>
      </c>
      <c r="C1" t="s">
        <v>5</v>
      </c>
      <c r="D1" t="s">
        <v>5</v>
      </c>
      <c r="E1" t="s">
        <v>4</v>
      </c>
      <c r="F1" t="s">
        <v>4</v>
      </c>
      <c r="G1" t="s">
        <v>4</v>
      </c>
    </row>
    <row r="2" spans="1:7" x14ac:dyDescent="0.35">
      <c r="A2">
        <v>0</v>
      </c>
      <c r="B2">
        <v>0.56179800000000002</v>
      </c>
      <c r="E2">
        <v>0.55555600000000005</v>
      </c>
      <c r="F2">
        <v>0.55248600000000003</v>
      </c>
      <c r="G2">
        <v>0.55248600000000003</v>
      </c>
    </row>
    <row r="3" spans="1:7" x14ac:dyDescent="0.35">
      <c r="A3">
        <v>3</v>
      </c>
      <c r="B3">
        <v>0.60975599999999996</v>
      </c>
      <c r="E3">
        <v>0.54347800000000002</v>
      </c>
      <c r="F3">
        <v>0.54945100000000002</v>
      </c>
      <c r="G3">
        <v>0.53763399999999995</v>
      </c>
    </row>
    <row r="4" spans="1:7" x14ac:dyDescent="0.35">
      <c r="A4">
        <v>6</v>
      </c>
      <c r="B4">
        <v>0.60606099999999996</v>
      </c>
      <c r="C4">
        <v>0.54347800000000002</v>
      </c>
      <c r="E4">
        <v>0.53191500000000003</v>
      </c>
      <c r="F4">
        <v>0.53763399999999995</v>
      </c>
      <c r="G4">
        <v>0.53763399999999995</v>
      </c>
    </row>
    <row r="5" spans="1:7" x14ac:dyDescent="0.35">
      <c r="A5">
        <v>15</v>
      </c>
      <c r="B5">
        <v>0.50505100000000003</v>
      </c>
      <c r="C5">
        <v>0.48309200000000002</v>
      </c>
      <c r="E5">
        <v>0.49751200000000001</v>
      </c>
      <c r="F5">
        <v>0.46948400000000001</v>
      </c>
    </row>
    <row r="6" spans="1:7" x14ac:dyDescent="0.35">
      <c r="A6">
        <v>63</v>
      </c>
      <c r="B6">
        <v>0.38910499999999998</v>
      </c>
      <c r="E6">
        <v>0.38759700000000002</v>
      </c>
      <c r="F6">
        <v>0.35144900000000001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6D56-B62F-42D1-B018-8722983CFCBE}">
  <dimension ref="A1:D56"/>
  <sheetViews>
    <sheetView workbookViewId="0">
      <selection sqref="A1:A1048576"/>
    </sheetView>
  </sheetViews>
  <sheetFormatPr defaultRowHeight="14.5" x14ac:dyDescent="0.35"/>
  <sheetData>
    <row r="1" spans="1:4" x14ac:dyDescent="0.35">
      <c r="B1" t="s">
        <v>5</v>
      </c>
      <c r="C1" t="s">
        <v>4</v>
      </c>
      <c r="D1" t="s">
        <v>83</v>
      </c>
    </row>
    <row r="2" spans="1:4" x14ac:dyDescent="0.35">
      <c r="A2" t="s">
        <v>84</v>
      </c>
    </row>
    <row r="3" spans="1:4" x14ac:dyDescent="0.35">
      <c r="A3" t="s">
        <v>85</v>
      </c>
      <c r="D3" t="s">
        <v>86</v>
      </c>
    </row>
    <row r="4" spans="1:4" x14ac:dyDescent="0.35">
      <c r="A4" t="s">
        <v>87</v>
      </c>
      <c r="D4" t="s">
        <v>88</v>
      </c>
    </row>
    <row r="5" spans="1:4" x14ac:dyDescent="0.35">
      <c r="A5" t="s">
        <v>89</v>
      </c>
      <c r="D5">
        <v>2.9999999999999997E-4</v>
      </c>
    </row>
    <row r="6" spans="1:4" x14ac:dyDescent="0.35">
      <c r="A6" t="s">
        <v>90</v>
      </c>
      <c r="D6" t="s">
        <v>91</v>
      </c>
    </row>
    <row r="7" spans="1:4" x14ac:dyDescent="0.35">
      <c r="A7" t="s">
        <v>92</v>
      </c>
      <c r="D7" t="s">
        <v>88</v>
      </c>
    </row>
    <row r="8" spans="1:4" x14ac:dyDescent="0.35">
      <c r="A8" t="s">
        <v>0</v>
      </c>
    </row>
    <row r="10" spans="1:4" x14ac:dyDescent="0.35">
      <c r="A10" t="s">
        <v>88</v>
      </c>
    </row>
    <row r="11" spans="1:4" x14ac:dyDescent="0.35">
      <c r="A11" t="s">
        <v>14</v>
      </c>
    </row>
    <row r="12" spans="1:4" x14ac:dyDescent="0.35">
      <c r="A12" t="s">
        <v>15</v>
      </c>
      <c r="B12">
        <v>0.61870000000000003</v>
      </c>
      <c r="C12">
        <v>0.61519999999999997</v>
      </c>
    </row>
    <row r="13" spans="1:4" x14ac:dyDescent="0.35">
      <c r="A13" t="s">
        <v>16</v>
      </c>
      <c r="B13">
        <f xml:space="preserve"> 0.2129</f>
        <v>0.21290000000000001</v>
      </c>
      <c r="C13">
        <f xml:space="preserve"> 0.2129</f>
        <v>0.21290000000000001</v>
      </c>
    </row>
    <row r="14" spans="1:4" x14ac:dyDescent="0.35">
      <c r="A14" t="s">
        <v>17</v>
      </c>
      <c r="B14">
        <v>3.5620000000000001E-3</v>
      </c>
      <c r="C14">
        <v>1.085E-2</v>
      </c>
    </row>
    <row r="15" spans="1:4" x14ac:dyDescent="0.35">
      <c r="A15" t="s">
        <v>18</v>
      </c>
      <c r="B15">
        <v>194.6</v>
      </c>
      <c r="C15">
        <v>63.87</v>
      </c>
    </row>
    <row r="16" spans="1:4" x14ac:dyDescent="0.35">
      <c r="A16" t="s">
        <v>19</v>
      </c>
      <c r="B16">
        <v>280.8</v>
      </c>
      <c r="C16">
        <v>92.14</v>
      </c>
    </row>
    <row r="17" spans="1:3" x14ac:dyDescent="0.35">
      <c r="A17" t="s">
        <v>20</v>
      </c>
      <c r="B17">
        <f xml:space="preserve"> 0.4058</f>
        <v>0.40579999999999999</v>
      </c>
      <c r="C17">
        <f xml:space="preserve"> 0.4023</f>
        <v>0.40229999999999999</v>
      </c>
    </row>
    <row r="18" spans="1:3" x14ac:dyDescent="0.35">
      <c r="A18" t="s">
        <v>21</v>
      </c>
    </row>
    <row r="19" spans="1:3" x14ac:dyDescent="0.35">
      <c r="A19" t="s">
        <v>15</v>
      </c>
      <c r="B19" t="s">
        <v>93</v>
      </c>
      <c r="C19" t="s">
        <v>94</v>
      </c>
    </row>
    <row r="20" spans="1:3" x14ac:dyDescent="0.35">
      <c r="A20" t="s">
        <v>17</v>
      </c>
      <c r="B20" t="s">
        <v>95</v>
      </c>
      <c r="C20" t="s">
        <v>96</v>
      </c>
    </row>
    <row r="21" spans="1:3" x14ac:dyDescent="0.35">
      <c r="A21" t="s">
        <v>18</v>
      </c>
      <c r="B21" t="s">
        <v>97</v>
      </c>
      <c r="C21" t="s">
        <v>98</v>
      </c>
    </row>
    <row r="22" spans="1:3" x14ac:dyDescent="0.35">
      <c r="A22" t="s">
        <v>19</v>
      </c>
      <c r="B22" t="s">
        <v>99</v>
      </c>
      <c r="C22" t="s">
        <v>100</v>
      </c>
    </row>
    <row r="23" spans="1:3" x14ac:dyDescent="0.35">
      <c r="A23" t="s">
        <v>26</v>
      </c>
    </row>
    <row r="24" spans="1:3" x14ac:dyDescent="0.35">
      <c r="A24" t="s">
        <v>27</v>
      </c>
      <c r="B24">
        <v>3</v>
      </c>
      <c r="C24">
        <v>11</v>
      </c>
    </row>
    <row r="25" spans="1:3" x14ac:dyDescent="0.35">
      <c r="A25" t="s">
        <v>28</v>
      </c>
      <c r="B25">
        <v>0.88529999999999998</v>
      </c>
      <c r="C25">
        <v>0.93079999999999996</v>
      </c>
    </row>
    <row r="26" spans="1:3" x14ac:dyDescent="0.35">
      <c r="A26" t="s">
        <v>29</v>
      </c>
      <c r="B26">
        <v>5.7989999999999995E-4</v>
      </c>
      <c r="C26">
        <v>4.241E-3</v>
      </c>
    </row>
    <row r="27" spans="1:3" x14ac:dyDescent="0.35">
      <c r="A27" t="s">
        <v>30</v>
      </c>
      <c r="B27">
        <v>1.3899999999999999E-2</v>
      </c>
      <c r="C27">
        <v>1.9640000000000001E-2</v>
      </c>
    </row>
    <row r="28" spans="1:3" x14ac:dyDescent="0.35">
      <c r="A28" t="s">
        <v>31</v>
      </c>
    </row>
    <row r="29" spans="1:3" x14ac:dyDescent="0.35">
      <c r="A29" t="s">
        <v>16</v>
      </c>
      <c r="B29" t="s">
        <v>101</v>
      </c>
      <c r="C29" t="s">
        <v>101</v>
      </c>
    </row>
    <row r="30" spans="1:3" x14ac:dyDescent="0.35">
      <c r="A30" t="s">
        <v>17</v>
      </c>
      <c r="B30" t="s">
        <v>33</v>
      </c>
      <c r="C30" t="s">
        <v>33</v>
      </c>
    </row>
    <row r="32" spans="1:3" x14ac:dyDescent="0.35">
      <c r="A32" t="s">
        <v>86</v>
      </c>
    </row>
    <row r="33" spans="1:4" x14ac:dyDescent="0.35">
      <c r="A33" t="s">
        <v>14</v>
      </c>
    </row>
    <row r="34" spans="1:4" x14ac:dyDescent="0.35">
      <c r="A34" t="s">
        <v>15</v>
      </c>
      <c r="B34">
        <v>0.63970000000000005</v>
      </c>
      <c r="C34">
        <v>0.60560000000000003</v>
      </c>
    </row>
    <row r="35" spans="1:4" x14ac:dyDescent="0.35">
      <c r="A35" t="s">
        <v>16</v>
      </c>
      <c r="B35">
        <f xml:space="preserve"> 0.2129</f>
        <v>0.21290000000000001</v>
      </c>
      <c r="C35">
        <f xml:space="preserve"> 0.2129</f>
        <v>0.21290000000000001</v>
      </c>
    </row>
    <row r="36" spans="1:4" x14ac:dyDescent="0.35">
      <c r="A36" t="s">
        <v>17</v>
      </c>
      <c r="B36">
        <v>7.9570000000000005E-3</v>
      </c>
      <c r="C36">
        <v>7.9570000000000005E-3</v>
      </c>
      <c r="D36">
        <v>7.9570000000000005E-3</v>
      </c>
    </row>
    <row r="37" spans="1:4" x14ac:dyDescent="0.35">
      <c r="A37" t="s">
        <v>18</v>
      </c>
      <c r="B37">
        <v>87.11</v>
      </c>
      <c r="C37">
        <v>87.11</v>
      </c>
      <c r="D37">
        <v>87.11</v>
      </c>
    </row>
    <row r="38" spans="1:4" x14ac:dyDescent="0.35">
      <c r="A38" t="s">
        <v>19</v>
      </c>
      <c r="B38">
        <v>125.7</v>
      </c>
      <c r="C38">
        <v>125.7</v>
      </c>
      <c r="D38">
        <v>125.7</v>
      </c>
    </row>
    <row r="39" spans="1:4" x14ac:dyDescent="0.35">
      <c r="A39" t="s">
        <v>20</v>
      </c>
      <c r="B39">
        <f xml:space="preserve"> 0.4268</f>
        <v>0.42680000000000001</v>
      </c>
      <c r="C39">
        <f xml:space="preserve"> 0.3927</f>
        <v>0.39269999999999999</v>
      </c>
    </row>
    <row r="40" spans="1:4" x14ac:dyDescent="0.35">
      <c r="A40" t="s">
        <v>21</v>
      </c>
    </row>
    <row r="41" spans="1:4" x14ac:dyDescent="0.35">
      <c r="A41" t="s">
        <v>15</v>
      </c>
      <c r="B41" t="s">
        <v>102</v>
      </c>
      <c r="C41" t="s">
        <v>103</v>
      </c>
    </row>
    <row r="42" spans="1:4" x14ac:dyDescent="0.35">
      <c r="A42" t="s">
        <v>17</v>
      </c>
      <c r="B42" t="s">
        <v>104</v>
      </c>
      <c r="C42" t="s">
        <v>104</v>
      </c>
      <c r="D42" t="s">
        <v>104</v>
      </c>
    </row>
    <row r="43" spans="1:4" x14ac:dyDescent="0.35">
      <c r="A43" t="s">
        <v>18</v>
      </c>
      <c r="B43" t="s">
        <v>105</v>
      </c>
      <c r="C43" t="s">
        <v>105</v>
      </c>
      <c r="D43" t="s">
        <v>105</v>
      </c>
    </row>
    <row r="44" spans="1:4" x14ac:dyDescent="0.35">
      <c r="A44" t="s">
        <v>19</v>
      </c>
      <c r="B44" t="s">
        <v>106</v>
      </c>
      <c r="C44" t="s">
        <v>106</v>
      </c>
      <c r="D44" t="s">
        <v>106</v>
      </c>
    </row>
    <row r="45" spans="1:4" x14ac:dyDescent="0.35">
      <c r="A45" t="s">
        <v>26</v>
      </c>
    </row>
    <row r="46" spans="1:4" x14ac:dyDescent="0.35">
      <c r="A46" t="s">
        <v>27</v>
      </c>
      <c r="D46">
        <v>15</v>
      </c>
    </row>
    <row r="47" spans="1:4" x14ac:dyDescent="0.35">
      <c r="A47" t="s">
        <v>28</v>
      </c>
      <c r="B47">
        <v>-0.11550000000000001</v>
      </c>
      <c r="C47">
        <v>0.88439999999999996</v>
      </c>
      <c r="D47">
        <v>0.81659999999999999</v>
      </c>
    </row>
    <row r="48" spans="1:4" x14ac:dyDescent="0.35">
      <c r="A48" t="s">
        <v>29</v>
      </c>
      <c r="B48">
        <v>5.6410000000000002E-3</v>
      </c>
      <c r="C48">
        <v>7.0860000000000003E-3</v>
      </c>
      <c r="D48">
        <v>1.273E-2</v>
      </c>
    </row>
    <row r="49" spans="1:4" x14ac:dyDescent="0.35">
      <c r="A49" t="s">
        <v>30</v>
      </c>
      <c r="D49">
        <v>2.913E-2</v>
      </c>
    </row>
    <row r="50" spans="1:4" x14ac:dyDescent="0.35">
      <c r="A50" t="s">
        <v>31</v>
      </c>
    </row>
    <row r="51" spans="1:4" x14ac:dyDescent="0.35">
      <c r="A51" t="s">
        <v>16</v>
      </c>
      <c r="B51" t="s">
        <v>101</v>
      </c>
      <c r="C51" t="s">
        <v>101</v>
      </c>
    </row>
    <row r="52" spans="1:4" x14ac:dyDescent="0.35">
      <c r="A52" t="s">
        <v>17</v>
      </c>
      <c r="B52" t="s">
        <v>107</v>
      </c>
      <c r="C52" t="s">
        <v>107</v>
      </c>
    </row>
    <row r="54" spans="1:4" x14ac:dyDescent="0.35">
      <c r="A54" t="s">
        <v>34</v>
      </c>
    </row>
    <row r="55" spans="1:4" x14ac:dyDescent="0.35">
      <c r="A55" t="s">
        <v>35</v>
      </c>
      <c r="B55">
        <v>15</v>
      </c>
      <c r="C55">
        <v>15</v>
      </c>
    </row>
    <row r="56" spans="1:4" x14ac:dyDescent="0.35">
      <c r="A56" t="s">
        <v>36</v>
      </c>
      <c r="B56">
        <v>5</v>
      </c>
      <c r="C56">
        <v>13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336F-A191-4B47-9A5A-5BAA4D19447C}">
  <dimension ref="A1:D56"/>
  <sheetViews>
    <sheetView topLeftCell="A4" workbookViewId="0">
      <selection activeCell="J10" sqref="J10"/>
    </sheetView>
  </sheetViews>
  <sheetFormatPr defaultRowHeight="14.5" x14ac:dyDescent="0.35"/>
  <sheetData>
    <row r="1" spans="1:4" x14ac:dyDescent="0.35">
      <c r="B1" t="s">
        <v>5</v>
      </c>
      <c r="C1" t="s">
        <v>4</v>
      </c>
      <c r="D1" t="s">
        <v>83</v>
      </c>
    </row>
    <row r="2" spans="1:4" x14ac:dyDescent="0.35">
      <c r="A2" t="s">
        <v>84</v>
      </c>
    </row>
    <row r="3" spans="1:4" x14ac:dyDescent="0.35">
      <c r="A3" t="s">
        <v>85</v>
      </c>
      <c r="D3" t="s">
        <v>86</v>
      </c>
    </row>
    <row r="4" spans="1:4" x14ac:dyDescent="0.35">
      <c r="A4" t="s">
        <v>87</v>
      </c>
      <c r="D4" t="s">
        <v>88</v>
      </c>
    </row>
    <row r="5" spans="1:4" x14ac:dyDescent="0.35">
      <c r="A5" t="s">
        <v>89</v>
      </c>
      <c r="D5">
        <v>0.98199999999999998</v>
      </c>
    </row>
    <row r="6" spans="1:4" x14ac:dyDescent="0.35">
      <c r="A6" t="s">
        <v>90</v>
      </c>
      <c r="D6" t="s">
        <v>108</v>
      </c>
    </row>
    <row r="7" spans="1:4" x14ac:dyDescent="0.35">
      <c r="A7" t="s">
        <v>92</v>
      </c>
      <c r="D7" t="s">
        <v>86</v>
      </c>
    </row>
    <row r="8" spans="1:4" x14ac:dyDescent="0.35">
      <c r="A8" t="s">
        <v>0</v>
      </c>
    </row>
    <row r="10" spans="1:4" x14ac:dyDescent="0.35">
      <c r="A10" t="s">
        <v>88</v>
      </c>
    </row>
    <row r="11" spans="1:4" x14ac:dyDescent="0.35">
      <c r="A11" t="s">
        <v>14</v>
      </c>
    </row>
    <row r="12" spans="1:4" x14ac:dyDescent="0.35">
      <c r="A12" t="s">
        <v>15</v>
      </c>
      <c r="B12">
        <v>0.59540000000000004</v>
      </c>
      <c r="C12">
        <v>0.55910000000000004</v>
      </c>
    </row>
    <row r="13" spans="1:4" x14ac:dyDescent="0.35">
      <c r="A13" t="s">
        <v>16</v>
      </c>
      <c r="B13">
        <f xml:space="preserve"> 0.312</f>
        <v>0.312</v>
      </c>
      <c r="C13">
        <f xml:space="preserve"> 0.312</f>
        <v>0.312</v>
      </c>
    </row>
    <row r="14" spans="1:4" x14ac:dyDescent="0.35">
      <c r="A14" t="s">
        <v>17</v>
      </c>
      <c r="B14">
        <v>2.2859999999999998E-2</v>
      </c>
      <c r="C14">
        <v>2.273E-2</v>
      </c>
    </row>
    <row r="15" spans="1:4" x14ac:dyDescent="0.35">
      <c r="A15" t="s">
        <v>18</v>
      </c>
      <c r="B15">
        <v>30.32</v>
      </c>
      <c r="C15">
        <v>30.49</v>
      </c>
    </row>
    <row r="16" spans="1:4" x14ac:dyDescent="0.35">
      <c r="A16" t="s">
        <v>19</v>
      </c>
      <c r="B16">
        <v>43.74</v>
      </c>
      <c r="C16">
        <v>43.99</v>
      </c>
    </row>
    <row r="17" spans="1:3" x14ac:dyDescent="0.35">
      <c r="A17" t="s">
        <v>20</v>
      </c>
      <c r="B17">
        <f xml:space="preserve"> 0.2834</f>
        <v>0.28339999999999999</v>
      </c>
      <c r="C17">
        <f xml:space="preserve"> 0.2471</f>
        <v>0.24709999999999999</v>
      </c>
    </row>
    <row r="18" spans="1:3" x14ac:dyDescent="0.35">
      <c r="A18" t="s">
        <v>21</v>
      </c>
    </row>
    <row r="19" spans="1:3" x14ac:dyDescent="0.35">
      <c r="A19" t="s">
        <v>15</v>
      </c>
      <c r="B19" t="s">
        <v>109</v>
      </c>
      <c r="C19" t="s">
        <v>110</v>
      </c>
    </row>
    <row r="20" spans="1:3" x14ac:dyDescent="0.35">
      <c r="A20" t="s">
        <v>17</v>
      </c>
      <c r="B20" t="s">
        <v>111</v>
      </c>
      <c r="C20" t="s">
        <v>112</v>
      </c>
    </row>
    <row r="21" spans="1:3" x14ac:dyDescent="0.35">
      <c r="A21" t="s">
        <v>18</v>
      </c>
      <c r="B21" t="s">
        <v>113</v>
      </c>
      <c r="C21" t="s">
        <v>114</v>
      </c>
    </row>
    <row r="22" spans="1:3" x14ac:dyDescent="0.35">
      <c r="A22" t="s">
        <v>19</v>
      </c>
      <c r="B22" t="s">
        <v>115</v>
      </c>
      <c r="C22" t="s">
        <v>116</v>
      </c>
    </row>
    <row r="23" spans="1:3" x14ac:dyDescent="0.35">
      <c r="A23" t="s">
        <v>26</v>
      </c>
    </row>
    <row r="24" spans="1:3" x14ac:dyDescent="0.35">
      <c r="A24" t="s">
        <v>27</v>
      </c>
      <c r="B24">
        <v>5</v>
      </c>
      <c r="C24">
        <v>11</v>
      </c>
    </row>
    <row r="25" spans="1:3" x14ac:dyDescent="0.35">
      <c r="A25" t="s">
        <v>28</v>
      </c>
      <c r="B25">
        <v>0.84040000000000004</v>
      </c>
      <c r="C25">
        <v>0.97209999999999996</v>
      </c>
    </row>
    <row r="26" spans="1:3" x14ac:dyDescent="0.35">
      <c r="A26" t="s">
        <v>29</v>
      </c>
      <c r="B26">
        <v>5.7450000000000001E-3</v>
      </c>
      <c r="C26">
        <v>1.4779999999999999E-3</v>
      </c>
    </row>
    <row r="27" spans="1:3" x14ac:dyDescent="0.35">
      <c r="A27" t="s">
        <v>30</v>
      </c>
      <c r="B27">
        <v>3.39E-2</v>
      </c>
      <c r="C27">
        <v>1.159E-2</v>
      </c>
    </row>
    <row r="28" spans="1:3" x14ac:dyDescent="0.35">
      <c r="A28" t="s">
        <v>31</v>
      </c>
    </row>
    <row r="29" spans="1:3" x14ac:dyDescent="0.35">
      <c r="A29" t="s">
        <v>16</v>
      </c>
      <c r="B29" t="s">
        <v>117</v>
      </c>
      <c r="C29" t="s">
        <v>117</v>
      </c>
    </row>
    <row r="30" spans="1:3" x14ac:dyDescent="0.35">
      <c r="A30" t="s">
        <v>17</v>
      </c>
      <c r="B30" t="s">
        <v>33</v>
      </c>
      <c r="C30" t="s">
        <v>33</v>
      </c>
    </row>
    <row r="32" spans="1:3" x14ac:dyDescent="0.35">
      <c r="A32" t="s">
        <v>86</v>
      </c>
    </row>
    <row r="33" spans="1:4" x14ac:dyDescent="0.35">
      <c r="A33" t="s">
        <v>14</v>
      </c>
    </row>
    <row r="34" spans="1:4" x14ac:dyDescent="0.35">
      <c r="A34" t="s">
        <v>15</v>
      </c>
      <c r="B34">
        <v>0.59530000000000005</v>
      </c>
      <c r="C34">
        <v>0.55910000000000004</v>
      </c>
    </row>
    <row r="35" spans="1:4" x14ac:dyDescent="0.35">
      <c r="A35" t="s">
        <v>16</v>
      </c>
      <c r="B35">
        <f xml:space="preserve"> 0.312</f>
        <v>0.312</v>
      </c>
      <c r="C35">
        <f xml:space="preserve"> 0.312</f>
        <v>0.312</v>
      </c>
    </row>
    <row r="36" spans="1:4" x14ac:dyDescent="0.35">
      <c r="A36" t="s">
        <v>17</v>
      </c>
      <c r="B36">
        <v>2.2780000000000002E-2</v>
      </c>
      <c r="C36">
        <v>2.2780000000000002E-2</v>
      </c>
      <c r="D36">
        <v>2.2780000000000002E-2</v>
      </c>
    </row>
    <row r="37" spans="1:4" x14ac:dyDescent="0.35">
      <c r="A37" t="s">
        <v>18</v>
      </c>
      <c r="B37">
        <v>30.42</v>
      </c>
      <c r="C37">
        <v>30.42</v>
      </c>
      <c r="D37">
        <v>30.42</v>
      </c>
    </row>
    <row r="38" spans="1:4" x14ac:dyDescent="0.35">
      <c r="A38" t="s">
        <v>19</v>
      </c>
      <c r="B38">
        <v>43.89</v>
      </c>
      <c r="C38">
        <v>43.89</v>
      </c>
      <c r="D38">
        <v>43.89</v>
      </c>
    </row>
    <row r="39" spans="1:4" x14ac:dyDescent="0.35">
      <c r="A39" t="s">
        <v>20</v>
      </c>
      <c r="B39">
        <f xml:space="preserve"> 0.2833</f>
        <v>0.2833</v>
      </c>
      <c r="C39">
        <f xml:space="preserve"> 0.2471</f>
        <v>0.24709999999999999</v>
      </c>
    </row>
    <row r="40" spans="1:4" x14ac:dyDescent="0.35">
      <c r="A40" t="s">
        <v>21</v>
      </c>
    </row>
    <row r="41" spans="1:4" x14ac:dyDescent="0.35">
      <c r="A41" t="s">
        <v>15</v>
      </c>
      <c r="B41" t="s">
        <v>118</v>
      </c>
      <c r="C41" t="s">
        <v>119</v>
      </c>
    </row>
    <row r="42" spans="1:4" x14ac:dyDescent="0.35">
      <c r="A42" t="s">
        <v>17</v>
      </c>
      <c r="B42" t="s">
        <v>120</v>
      </c>
      <c r="C42" t="s">
        <v>120</v>
      </c>
      <c r="D42" t="s">
        <v>120</v>
      </c>
    </row>
    <row r="43" spans="1:4" x14ac:dyDescent="0.35">
      <c r="A43" t="s">
        <v>18</v>
      </c>
      <c r="B43" t="s">
        <v>121</v>
      </c>
      <c r="C43" t="s">
        <v>121</v>
      </c>
      <c r="D43" t="s">
        <v>121</v>
      </c>
    </row>
    <row r="44" spans="1:4" x14ac:dyDescent="0.35">
      <c r="A44" t="s">
        <v>19</v>
      </c>
      <c r="B44" t="s">
        <v>122</v>
      </c>
      <c r="C44" t="s">
        <v>122</v>
      </c>
      <c r="D44" t="s">
        <v>122</v>
      </c>
    </row>
    <row r="45" spans="1:4" x14ac:dyDescent="0.35">
      <c r="A45" t="s">
        <v>26</v>
      </c>
    </row>
    <row r="46" spans="1:4" x14ac:dyDescent="0.35">
      <c r="A46" t="s">
        <v>27</v>
      </c>
      <c r="D46">
        <v>17</v>
      </c>
    </row>
    <row r="47" spans="1:4" x14ac:dyDescent="0.35">
      <c r="A47" t="s">
        <v>28</v>
      </c>
      <c r="B47">
        <v>0.84040000000000004</v>
      </c>
      <c r="C47">
        <v>0.97209999999999996</v>
      </c>
      <c r="D47">
        <v>0.92049999999999998</v>
      </c>
    </row>
    <row r="48" spans="1:4" x14ac:dyDescent="0.35">
      <c r="A48" t="s">
        <v>29</v>
      </c>
      <c r="B48">
        <v>5.7450000000000001E-3</v>
      </c>
      <c r="C48">
        <v>1.4779999999999999E-3</v>
      </c>
      <c r="D48">
        <v>7.2230000000000003E-3</v>
      </c>
    </row>
    <row r="49" spans="1:4" x14ac:dyDescent="0.35">
      <c r="A49" t="s">
        <v>30</v>
      </c>
      <c r="D49">
        <v>2.061E-2</v>
      </c>
    </row>
    <row r="50" spans="1:4" x14ac:dyDescent="0.35">
      <c r="A50" t="s">
        <v>31</v>
      </c>
    </row>
    <row r="51" spans="1:4" x14ac:dyDescent="0.35">
      <c r="A51" t="s">
        <v>16</v>
      </c>
      <c r="B51" t="s">
        <v>117</v>
      </c>
      <c r="C51" t="s">
        <v>117</v>
      </c>
    </row>
    <row r="52" spans="1:4" x14ac:dyDescent="0.35">
      <c r="A52" t="s">
        <v>17</v>
      </c>
      <c r="B52" t="s">
        <v>107</v>
      </c>
      <c r="C52" t="s">
        <v>107</v>
      </c>
    </row>
    <row r="54" spans="1:4" x14ac:dyDescent="0.35">
      <c r="A54" t="s">
        <v>34</v>
      </c>
    </row>
    <row r="55" spans="1:4" x14ac:dyDescent="0.35">
      <c r="A55" t="s">
        <v>35</v>
      </c>
      <c r="B55">
        <v>15</v>
      </c>
      <c r="C55">
        <v>15</v>
      </c>
    </row>
    <row r="56" spans="1:4" x14ac:dyDescent="0.35">
      <c r="A56" t="s">
        <v>36</v>
      </c>
      <c r="B56">
        <v>7</v>
      </c>
      <c r="C56">
        <v>13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893A-E546-47A9-985A-D6A672EB7B3C}">
  <dimension ref="A1:G6"/>
  <sheetViews>
    <sheetView workbookViewId="0">
      <selection sqref="A1:A1048576"/>
    </sheetView>
  </sheetViews>
  <sheetFormatPr defaultRowHeight="14.5" x14ac:dyDescent="0.35"/>
  <sheetData>
    <row r="1" spans="1:7" x14ac:dyDescent="0.35">
      <c r="A1" t="s">
        <v>3</v>
      </c>
      <c r="B1" t="s">
        <v>5</v>
      </c>
      <c r="C1" t="s">
        <v>5</v>
      </c>
      <c r="D1" t="s">
        <v>5</v>
      </c>
      <c r="E1" t="s">
        <v>4</v>
      </c>
      <c r="F1" t="s">
        <v>4</v>
      </c>
      <c r="G1" t="s">
        <v>4</v>
      </c>
    </row>
    <row r="2" spans="1:7" x14ac:dyDescent="0.35">
      <c r="A2">
        <v>0</v>
      </c>
      <c r="B2">
        <v>0.54347800000000002</v>
      </c>
      <c r="E2">
        <v>0.57471300000000003</v>
      </c>
      <c r="F2">
        <v>0.53763399999999995</v>
      </c>
      <c r="G2">
        <v>0.52631600000000001</v>
      </c>
    </row>
    <row r="3" spans="1:7" x14ac:dyDescent="0.35">
      <c r="A3">
        <v>3</v>
      </c>
      <c r="B3">
        <v>0.49504999999999999</v>
      </c>
      <c r="E3">
        <v>0.56818199999999996</v>
      </c>
      <c r="F3">
        <v>0.57803499999999997</v>
      </c>
      <c r="G3">
        <v>0.56179800000000002</v>
      </c>
    </row>
    <row r="4" spans="1:7" x14ac:dyDescent="0.35">
      <c r="A4">
        <v>6</v>
      </c>
      <c r="B4">
        <v>0.51546400000000003</v>
      </c>
      <c r="C4">
        <v>0.5</v>
      </c>
    </row>
    <row r="5" spans="1:7" x14ac:dyDescent="0.35">
      <c r="A5">
        <v>15</v>
      </c>
      <c r="B5">
        <v>0.42600900000000003</v>
      </c>
    </row>
    <row r="6" spans="1:7" x14ac:dyDescent="0.35">
      <c r="A6">
        <v>63</v>
      </c>
      <c r="B6">
        <v>0.21917800000000001</v>
      </c>
      <c r="E6">
        <v>0.53191500000000003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53BA-BE25-4741-AD13-07ED4B95BF22}">
  <dimension ref="A1:D6"/>
  <sheetViews>
    <sheetView workbookViewId="0">
      <selection sqref="A1:A1048576"/>
    </sheetView>
  </sheetViews>
  <sheetFormatPr defaultRowHeight="14.5" x14ac:dyDescent="0.35"/>
  <sheetData>
    <row r="1" spans="1:4" x14ac:dyDescent="0.35">
      <c r="A1" t="s">
        <v>154</v>
      </c>
      <c r="B1" t="s">
        <v>5</v>
      </c>
      <c r="C1" t="s">
        <v>5</v>
      </c>
      <c r="D1" t="s">
        <v>5</v>
      </c>
    </row>
    <row r="2" spans="1:4" x14ac:dyDescent="0.35">
      <c r="A2">
        <v>0</v>
      </c>
      <c r="B2">
        <v>0.55555600000000005</v>
      </c>
      <c r="C2">
        <v>0.57803499999999997</v>
      </c>
    </row>
    <row r="3" spans="1:4" x14ac:dyDescent="0.35">
      <c r="A3">
        <v>3</v>
      </c>
      <c r="B3">
        <v>0.54054100000000005</v>
      </c>
      <c r="C3">
        <v>0.55865900000000002</v>
      </c>
    </row>
    <row r="4" spans="1:4" x14ac:dyDescent="0.35">
      <c r="A4">
        <v>6</v>
      </c>
      <c r="B4">
        <v>0.57142899999999996</v>
      </c>
      <c r="C4">
        <v>0.55555600000000005</v>
      </c>
    </row>
    <row r="5" spans="1:4" x14ac:dyDescent="0.35">
      <c r="A5">
        <v>15</v>
      </c>
      <c r="B5">
        <v>0.52631600000000001</v>
      </c>
      <c r="C5">
        <v>0.51282099999999997</v>
      </c>
    </row>
    <row r="6" spans="1:4" x14ac:dyDescent="0.35">
      <c r="A6">
        <v>63</v>
      </c>
      <c r="B6">
        <v>0.47619</v>
      </c>
      <c r="C6">
        <v>0.480769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939D-4949-4AA5-B97A-2772CE154B87}">
  <dimension ref="A1:D6"/>
  <sheetViews>
    <sheetView workbookViewId="0">
      <selection sqref="A1:A1048576"/>
    </sheetView>
  </sheetViews>
  <sheetFormatPr defaultRowHeight="14.5" x14ac:dyDescent="0.35"/>
  <sheetData>
    <row r="1" spans="1:4" x14ac:dyDescent="0.35">
      <c r="A1" t="s">
        <v>154</v>
      </c>
      <c r="B1" t="s">
        <v>4</v>
      </c>
      <c r="C1" t="s">
        <v>4</v>
      </c>
      <c r="D1" t="s">
        <v>4</v>
      </c>
    </row>
    <row r="2" spans="1:4" x14ac:dyDescent="0.35">
      <c r="A2">
        <v>0</v>
      </c>
      <c r="B2">
        <v>0.70422499999999999</v>
      </c>
      <c r="C2">
        <v>0.69444399999999995</v>
      </c>
      <c r="D2">
        <v>0.69930099999999995</v>
      </c>
    </row>
    <row r="3" spans="1:4" x14ac:dyDescent="0.35">
      <c r="A3">
        <v>3</v>
      </c>
      <c r="B3">
        <v>0.70422499999999999</v>
      </c>
      <c r="C3">
        <v>0.70422499999999999</v>
      </c>
      <c r="D3">
        <v>0.69444399999999995</v>
      </c>
    </row>
    <row r="4" spans="1:4" x14ac:dyDescent="0.35">
      <c r="A4">
        <v>6</v>
      </c>
      <c r="B4">
        <v>0.69930099999999995</v>
      </c>
      <c r="C4">
        <v>0.69930099999999995</v>
      </c>
      <c r="D4">
        <v>0.69444399999999995</v>
      </c>
    </row>
    <row r="5" spans="1:4" x14ac:dyDescent="0.35">
      <c r="A5">
        <v>15</v>
      </c>
      <c r="B5">
        <v>0.68493199999999999</v>
      </c>
      <c r="C5">
        <v>0.68965500000000002</v>
      </c>
    </row>
    <row r="6" spans="1:4" x14ac:dyDescent="0.35">
      <c r="A6">
        <v>63</v>
      </c>
      <c r="B6">
        <v>0.64935100000000001</v>
      </c>
      <c r="C6">
        <v>0.64935100000000001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2F92-31EA-419B-BD90-2862A3601BD0}">
  <dimension ref="A1:B26"/>
  <sheetViews>
    <sheetView workbookViewId="0">
      <selection sqref="A1:A1048576"/>
    </sheetView>
  </sheetViews>
  <sheetFormatPr defaultRowHeight="14.5" x14ac:dyDescent="0.35"/>
  <sheetData>
    <row r="1" spans="1:2" x14ac:dyDescent="0.35">
      <c r="B1" t="s">
        <v>5</v>
      </c>
    </row>
    <row r="2" spans="1:2" x14ac:dyDescent="0.35">
      <c r="A2" t="s">
        <v>13</v>
      </c>
    </row>
    <row r="3" spans="1:2" x14ac:dyDescent="0.35">
      <c r="A3" t="s">
        <v>14</v>
      </c>
    </row>
    <row r="4" spans="1:2" x14ac:dyDescent="0.35">
      <c r="A4" t="s">
        <v>15</v>
      </c>
      <c r="B4">
        <v>0.55969999999999998</v>
      </c>
    </row>
    <row r="5" spans="1:2" x14ac:dyDescent="0.35">
      <c r="A5" t="s">
        <v>16</v>
      </c>
      <c r="B5">
        <f xml:space="preserve"> 0.1294</f>
        <v>0.12939999999999999</v>
      </c>
    </row>
    <row r="6" spans="1:2" x14ac:dyDescent="0.35">
      <c r="A6" t="s">
        <v>17</v>
      </c>
      <c r="B6">
        <v>3.5010000000000002E-3</v>
      </c>
    </row>
    <row r="7" spans="1:2" x14ac:dyDescent="0.35">
      <c r="A7" t="s">
        <v>18</v>
      </c>
      <c r="B7">
        <v>198</v>
      </c>
    </row>
    <row r="8" spans="1:2" x14ac:dyDescent="0.35">
      <c r="A8" t="s">
        <v>19</v>
      </c>
      <c r="B8">
        <v>285.60000000000002</v>
      </c>
    </row>
    <row r="9" spans="1:2" x14ac:dyDescent="0.35">
      <c r="A9" t="s">
        <v>20</v>
      </c>
      <c r="B9">
        <f xml:space="preserve"> 0.4303</f>
        <v>0.43030000000000002</v>
      </c>
    </row>
    <row r="10" spans="1:2" x14ac:dyDescent="0.35">
      <c r="A10" t="s">
        <v>21</v>
      </c>
    </row>
    <row r="11" spans="1:2" x14ac:dyDescent="0.35">
      <c r="A11" t="s">
        <v>15</v>
      </c>
      <c r="B11" t="s">
        <v>155</v>
      </c>
    </row>
    <row r="12" spans="1:2" x14ac:dyDescent="0.35">
      <c r="A12" t="s">
        <v>17</v>
      </c>
      <c r="B12" t="s">
        <v>156</v>
      </c>
    </row>
    <row r="13" spans="1:2" x14ac:dyDescent="0.35">
      <c r="A13" t="s">
        <v>18</v>
      </c>
      <c r="B13" t="s">
        <v>157</v>
      </c>
    </row>
    <row r="14" spans="1:2" x14ac:dyDescent="0.35">
      <c r="A14" t="s">
        <v>19</v>
      </c>
      <c r="B14" t="s">
        <v>158</v>
      </c>
    </row>
    <row r="15" spans="1:2" x14ac:dyDescent="0.35">
      <c r="A15" t="s">
        <v>26</v>
      </c>
    </row>
    <row r="16" spans="1:2" x14ac:dyDescent="0.35">
      <c r="A16" t="s">
        <v>27</v>
      </c>
      <c r="B16">
        <v>8</v>
      </c>
    </row>
    <row r="17" spans="1:2" x14ac:dyDescent="0.35">
      <c r="A17" t="s">
        <v>28</v>
      </c>
      <c r="B17">
        <v>0.84279999999999999</v>
      </c>
    </row>
    <row r="18" spans="1:2" x14ac:dyDescent="0.35">
      <c r="A18" t="s">
        <v>29</v>
      </c>
      <c r="B18">
        <v>1.82E-3</v>
      </c>
    </row>
    <row r="19" spans="1:2" x14ac:dyDescent="0.35">
      <c r="A19" t="s">
        <v>30</v>
      </c>
      <c r="B19">
        <v>1.508E-2</v>
      </c>
    </row>
    <row r="20" spans="1:2" x14ac:dyDescent="0.35">
      <c r="A20" t="s">
        <v>31</v>
      </c>
    </row>
    <row r="21" spans="1:2" x14ac:dyDescent="0.35">
      <c r="A21" t="s">
        <v>16</v>
      </c>
      <c r="B21" t="s">
        <v>159</v>
      </c>
    </row>
    <row r="22" spans="1:2" x14ac:dyDescent="0.35">
      <c r="A22" t="s">
        <v>17</v>
      </c>
      <c r="B22" t="s">
        <v>33</v>
      </c>
    </row>
    <row r="24" spans="1:2" x14ac:dyDescent="0.35">
      <c r="A24" t="s">
        <v>34</v>
      </c>
    </row>
    <row r="25" spans="1:2" x14ac:dyDescent="0.35">
      <c r="A25" t="s">
        <v>35</v>
      </c>
      <c r="B25">
        <v>15</v>
      </c>
    </row>
    <row r="26" spans="1:2" x14ac:dyDescent="0.35">
      <c r="A26" t="s">
        <v>36</v>
      </c>
      <c r="B26">
        <v>10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709-23AF-4290-9810-69474BB33504}">
  <dimension ref="A1:B26"/>
  <sheetViews>
    <sheetView workbookViewId="0">
      <selection activeCell="A2" sqref="A2"/>
    </sheetView>
  </sheetViews>
  <sheetFormatPr defaultRowHeight="14.5" x14ac:dyDescent="0.35"/>
  <sheetData>
    <row r="1" spans="1:2" x14ac:dyDescent="0.35">
      <c r="A1" t="s">
        <v>4</v>
      </c>
    </row>
    <row r="2" spans="1:2" x14ac:dyDescent="0.35">
      <c r="A2" t="s">
        <v>13</v>
      </c>
    </row>
    <row r="3" spans="1:2" x14ac:dyDescent="0.35">
      <c r="A3" t="s">
        <v>14</v>
      </c>
    </row>
    <row r="4" spans="1:2" x14ac:dyDescent="0.35">
      <c r="A4" t="s">
        <v>15</v>
      </c>
      <c r="B4">
        <v>0.7016</v>
      </c>
    </row>
    <row r="5" spans="1:2" x14ac:dyDescent="0.35">
      <c r="A5" t="s">
        <v>16</v>
      </c>
      <c r="B5">
        <f xml:space="preserve"> 0.1805</f>
        <v>0.18049999999999999</v>
      </c>
    </row>
    <row r="6" spans="1:2" x14ac:dyDescent="0.35">
      <c r="A6" t="s">
        <v>17</v>
      </c>
      <c r="B6">
        <v>1.678E-3</v>
      </c>
    </row>
    <row r="7" spans="1:2" x14ac:dyDescent="0.35">
      <c r="A7" t="s">
        <v>18</v>
      </c>
      <c r="B7">
        <v>413</v>
      </c>
    </row>
    <row r="8" spans="1:2" x14ac:dyDescent="0.35">
      <c r="A8" t="s">
        <v>19</v>
      </c>
      <c r="B8">
        <v>595.9</v>
      </c>
    </row>
    <row r="9" spans="1:2" x14ac:dyDescent="0.35">
      <c r="A9" t="s">
        <v>20</v>
      </c>
      <c r="B9">
        <f xml:space="preserve"> 0.5211</f>
        <v>0.52110000000000001</v>
      </c>
    </row>
    <row r="10" spans="1:2" x14ac:dyDescent="0.35">
      <c r="A10" t="s">
        <v>21</v>
      </c>
    </row>
    <row r="11" spans="1:2" x14ac:dyDescent="0.35">
      <c r="A11" t="s">
        <v>15</v>
      </c>
      <c r="B11" t="s">
        <v>160</v>
      </c>
    </row>
    <row r="12" spans="1:2" x14ac:dyDescent="0.35">
      <c r="A12" t="s">
        <v>17</v>
      </c>
      <c r="B12" t="s">
        <v>161</v>
      </c>
    </row>
    <row r="13" spans="1:2" x14ac:dyDescent="0.35">
      <c r="A13" t="s">
        <v>18</v>
      </c>
      <c r="B13" t="s">
        <v>162</v>
      </c>
    </row>
    <row r="14" spans="1:2" x14ac:dyDescent="0.35">
      <c r="A14" t="s">
        <v>19</v>
      </c>
      <c r="B14" t="s">
        <v>163</v>
      </c>
    </row>
    <row r="15" spans="1:2" x14ac:dyDescent="0.35">
      <c r="A15" t="s">
        <v>26</v>
      </c>
    </row>
    <row r="16" spans="1:2" x14ac:dyDescent="0.35">
      <c r="A16" t="s">
        <v>27</v>
      </c>
      <c r="B16">
        <v>11</v>
      </c>
    </row>
    <row r="17" spans="1:2" x14ac:dyDescent="0.35">
      <c r="A17" t="s">
        <v>28</v>
      </c>
      <c r="B17">
        <v>0.95899999999999996</v>
      </c>
    </row>
    <row r="18" spans="1:2" x14ac:dyDescent="0.35">
      <c r="A18" t="s">
        <v>29</v>
      </c>
      <c r="B18">
        <v>1.7459999999999999E-4</v>
      </c>
    </row>
    <row r="19" spans="1:2" x14ac:dyDescent="0.35">
      <c r="A19" t="s">
        <v>30</v>
      </c>
      <c r="B19">
        <v>3.9839999999999997E-3</v>
      </c>
    </row>
    <row r="20" spans="1:2" x14ac:dyDescent="0.35">
      <c r="A20" t="s">
        <v>31</v>
      </c>
    </row>
    <row r="21" spans="1:2" x14ac:dyDescent="0.35">
      <c r="A21" t="s">
        <v>16</v>
      </c>
      <c r="B21" t="s">
        <v>164</v>
      </c>
    </row>
    <row r="22" spans="1:2" x14ac:dyDescent="0.35">
      <c r="A22" t="s">
        <v>17</v>
      </c>
      <c r="B22" t="s">
        <v>33</v>
      </c>
    </row>
    <row r="24" spans="1:2" x14ac:dyDescent="0.35">
      <c r="A24" t="s">
        <v>34</v>
      </c>
    </row>
    <row r="25" spans="1:2" x14ac:dyDescent="0.35">
      <c r="A25" t="s">
        <v>35</v>
      </c>
      <c r="B25">
        <v>15</v>
      </c>
    </row>
    <row r="26" spans="1:2" x14ac:dyDescent="0.35">
      <c r="A26" t="s">
        <v>36</v>
      </c>
      <c r="B26">
        <v>13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F4F7-D1A4-4F8E-9389-1ACAFDCAF8A8}">
  <dimension ref="A1:B26"/>
  <sheetViews>
    <sheetView topLeftCell="C1" workbookViewId="0">
      <selection sqref="A1:A1048576"/>
    </sheetView>
  </sheetViews>
  <sheetFormatPr defaultRowHeight="14.5" x14ac:dyDescent="0.35"/>
  <sheetData>
    <row r="1" spans="1:2" x14ac:dyDescent="0.35">
      <c r="B1" t="s">
        <v>4</v>
      </c>
    </row>
    <row r="2" spans="1:2" x14ac:dyDescent="0.35">
      <c r="A2" t="s">
        <v>13</v>
      </c>
    </row>
    <row r="3" spans="1:2" x14ac:dyDescent="0.35">
      <c r="A3" t="s">
        <v>14</v>
      </c>
    </row>
    <row r="4" spans="1:2" x14ac:dyDescent="0.35">
      <c r="A4" t="s">
        <v>15</v>
      </c>
      <c r="B4">
        <v>0.47589999999999999</v>
      </c>
    </row>
    <row r="5" spans="1:2" x14ac:dyDescent="0.35">
      <c r="A5" t="s">
        <v>16</v>
      </c>
      <c r="B5">
        <f xml:space="preserve"> 0.1419</f>
        <v>0.1419</v>
      </c>
    </row>
    <row r="6" spans="1:2" x14ac:dyDescent="0.35">
      <c r="A6" t="s">
        <v>17</v>
      </c>
      <c r="B6">
        <v>1.4409999999999999E-2</v>
      </c>
    </row>
    <row r="7" spans="1:2" x14ac:dyDescent="0.35">
      <c r="A7" t="s">
        <v>18</v>
      </c>
      <c r="B7">
        <v>48.11</v>
      </c>
    </row>
    <row r="8" spans="1:2" x14ac:dyDescent="0.35">
      <c r="A8" t="s">
        <v>19</v>
      </c>
      <c r="B8">
        <v>69.41</v>
      </c>
    </row>
    <row r="9" spans="1:2" x14ac:dyDescent="0.35">
      <c r="A9" t="s">
        <v>20</v>
      </c>
      <c r="B9">
        <f xml:space="preserve"> 0.334</f>
        <v>0.33400000000000002</v>
      </c>
    </row>
    <row r="10" spans="1:2" x14ac:dyDescent="0.35">
      <c r="A10" t="s">
        <v>21</v>
      </c>
    </row>
    <row r="11" spans="1:2" x14ac:dyDescent="0.35">
      <c r="A11" t="s">
        <v>15</v>
      </c>
      <c r="B11" t="s">
        <v>22</v>
      </c>
    </row>
    <row r="12" spans="1:2" x14ac:dyDescent="0.35">
      <c r="A12" t="s">
        <v>17</v>
      </c>
      <c r="B12" t="s">
        <v>23</v>
      </c>
    </row>
    <row r="13" spans="1:2" x14ac:dyDescent="0.35">
      <c r="A13" t="s">
        <v>18</v>
      </c>
      <c r="B13" t="s">
        <v>24</v>
      </c>
    </row>
    <row r="14" spans="1:2" x14ac:dyDescent="0.35">
      <c r="A14" t="s">
        <v>19</v>
      </c>
      <c r="B14" t="s">
        <v>25</v>
      </c>
    </row>
    <row r="15" spans="1:2" x14ac:dyDescent="0.35">
      <c r="A15" t="s">
        <v>26</v>
      </c>
    </row>
    <row r="16" spans="1:2" x14ac:dyDescent="0.35">
      <c r="A16" t="s">
        <v>27</v>
      </c>
      <c r="B16">
        <v>11</v>
      </c>
    </row>
    <row r="17" spans="1:2" x14ac:dyDescent="0.35">
      <c r="A17" t="s">
        <v>28</v>
      </c>
      <c r="B17">
        <v>0.8468</v>
      </c>
    </row>
    <row r="18" spans="1:2" x14ac:dyDescent="0.35">
      <c r="A18" t="s">
        <v>29</v>
      </c>
      <c r="B18">
        <v>9.6249999999999999E-3</v>
      </c>
    </row>
    <row r="19" spans="1:2" x14ac:dyDescent="0.35">
      <c r="A19" t="s">
        <v>30</v>
      </c>
      <c r="B19">
        <v>2.9579999999999999E-2</v>
      </c>
    </row>
    <row r="20" spans="1:2" x14ac:dyDescent="0.35">
      <c r="A20" t="s">
        <v>31</v>
      </c>
    </row>
    <row r="21" spans="1:2" x14ac:dyDescent="0.35">
      <c r="A21" t="s">
        <v>16</v>
      </c>
      <c r="B21" t="s">
        <v>32</v>
      </c>
    </row>
    <row r="22" spans="1:2" x14ac:dyDescent="0.35">
      <c r="A22" t="s">
        <v>17</v>
      </c>
      <c r="B22" t="s">
        <v>33</v>
      </c>
    </row>
    <row r="24" spans="1:2" x14ac:dyDescent="0.35">
      <c r="A24" t="s">
        <v>34</v>
      </c>
    </row>
    <row r="25" spans="1:2" x14ac:dyDescent="0.35">
      <c r="A25" t="s">
        <v>35</v>
      </c>
      <c r="B25">
        <v>15</v>
      </c>
    </row>
    <row r="26" spans="1:2" x14ac:dyDescent="0.35">
      <c r="A26" t="s">
        <v>36</v>
      </c>
      <c r="B26">
        <v>13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53F0-BD1B-40AD-A093-D430851EFB4D}">
  <dimension ref="A1:C29"/>
  <sheetViews>
    <sheetView workbookViewId="0">
      <selection sqref="A1:A1048576"/>
    </sheetView>
  </sheetViews>
  <sheetFormatPr defaultRowHeight="14.5" x14ac:dyDescent="0.35"/>
  <sheetData>
    <row r="1" spans="1:3" x14ac:dyDescent="0.35">
      <c r="B1" t="s">
        <v>5</v>
      </c>
      <c r="C1" t="s">
        <v>4</v>
      </c>
    </row>
    <row r="2" spans="1:3" x14ac:dyDescent="0.35">
      <c r="A2" t="s">
        <v>13</v>
      </c>
    </row>
    <row r="3" spans="1:3" x14ac:dyDescent="0.35">
      <c r="A3" t="s">
        <v>14</v>
      </c>
    </row>
    <row r="4" spans="1:3" x14ac:dyDescent="0.35">
      <c r="A4" t="s">
        <v>15</v>
      </c>
      <c r="B4">
        <v>0.55259999999999998</v>
      </c>
      <c r="C4">
        <v>0.55810000000000004</v>
      </c>
    </row>
    <row r="5" spans="1:3" x14ac:dyDescent="0.35">
      <c r="A5" t="s">
        <v>16</v>
      </c>
      <c r="B5">
        <f xml:space="preserve"> 0.1939</f>
        <v>0.19389999999999999</v>
      </c>
      <c r="C5">
        <f xml:space="preserve"> 0.1939</f>
        <v>0.19389999999999999</v>
      </c>
    </row>
    <row r="6" spans="1:3" x14ac:dyDescent="0.35">
      <c r="A6" t="s">
        <v>17</v>
      </c>
      <c r="B6">
        <v>3.184E-2</v>
      </c>
      <c r="C6">
        <v>1.0939999999999999E-3</v>
      </c>
    </row>
    <row r="7" spans="1:3" x14ac:dyDescent="0.35">
      <c r="A7" t="s">
        <v>18</v>
      </c>
      <c r="B7">
        <v>21.77</v>
      </c>
      <c r="C7">
        <v>633.79999999999995</v>
      </c>
    </row>
    <row r="8" spans="1:3" x14ac:dyDescent="0.35">
      <c r="A8" t="s">
        <v>19</v>
      </c>
      <c r="B8">
        <v>31.4</v>
      </c>
      <c r="C8">
        <v>914.4</v>
      </c>
    </row>
    <row r="9" spans="1:3" x14ac:dyDescent="0.35">
      <c r="A9" t="s">
        <v>20</v>
      </c>
      <c r="B9">
        <f xml:space="preserve"> 0.3587</f>
        <v>0.35870000000000002</v>
      </c>
      <c r="C9">
        <f xml:space="preserve"> 0.3641</f>
        <v>0.36409999999999998</v>
      </c>
    </row>
    <row r="10" spans="1:3" x14ac:dyDescent="0.35">
      <c r="A10" t="s">
        <v>37</v>
      </c>
    </row>
    <row r="11" spans="1:3" x14ac:dyDescent="0.35">
      <c r="A11" t="s">
        <v>15</v>
      </c>
      <c r="B11">
        <v>1.5440000000000001E-2</v>
      </c>
      <c r="C11">
        <v>9.0089999999999996E-3</v>
      </c>
    </row>
    <row r="12" spans="1:3" x14ac:dyDescent="0.35">
      <c r="A12" t="s">
        <v>17</v>
      </c>
      <c r="B12">
        <v>5.5659999999999998E-3</v>
      </c>
      <c r="C12">
        <v>1.0970000000000001E-3</v>
      </c>
    </row>
    <row r="13" spans="1:3" x14ac:dyDescent="0.35">
      <c r="A13" t="s">
        <v>21</v>
      </c>
    </row>
    <row r="14" spans="1:3" x14ac:dyDescent="0.35">
      <c r="A14" t="s">
        <v>15</v>
      </c>
      <c r="B14" t="s">
        <v>38</v>
      </c>
      <c r="C14" t="s">
        <v>39</v>
      </c>
    </row>
    <row r="15" spans="1:3" x14ac:dyDescent="0.35">
      <c r="A15" t="s">
        <v>17</v>
      </c>
      <c r="B15" t="s">
        <v>40</v>
      </c>
      <c r="C15" t="s">
        <v>41</v>
      </c>
    </row>
    <row r="16" spans="1:3" x14ac:dyDescent="0.35">
      <c r="A16" t="s">
        <v>18</v>
      </c>
      <c r="B16" t="s">
        <v>42</v>
      </c>
      <c r="C16" t="s">
        <v>43</v>
      </c>
    </row>
    <row r="17" spans="1:3" x14ac:dyDescent="0.35">
      <c r="A17" t="s">
        <v>19</v>
      </c>
      <c r="B17" t="s">
        <v>44</v>
      </c>
      <c r="C17" t="s">
        <v>45</v>
      </c>
    </row>
    <row r="18" spans="1:3" x14ac:dyDescent="0.35">
      <c r="A18" t="s">
        <v>26</v>
      </c>
    </row>
    <row r="19" spans="1:3" x14ac:dyDescent="0.35">
      <c r="A19" t="s">
        <v>27</v>
      </c>
      <c r="B19">
        <v>4</v>
      </c>
      <c r="C19">
        <v>5</v>
      </c>
    </row>
    <row r="20" spans="1:3" x14ac:dyDescent="0.35">
      <c r="A20" t="s">
        <v>28</v>
      </c>
      <c r="B20">
        <v>0.97119999999999995</v>
      </c>
      <c r="C20">
        <v>0.1736</v>
      </c>
    </row>
    <row r="21" spans="1:3" x14ac:dyDescent="0.35">
      <c r="A21" t="s">
        <v>29</v>
      </c>
      <c r="B21">
        <v>2.0560000000000001E-3</v>
      </c>
      <c r="C21">
        <v>2.3059999999999999E-3</v>
      </c>
    </row>
    <row r="22" spans="1:3" x14ac:dyDescent="0.35">
      <c r="A22" t="s">
        <v>30</v>
      </c>
      <c r="B22">
        <v>2.2669999999999999E-2</v>
      </c>
      <c r="C22">
        <v>2.1479999999999999E-2</v>
      </c>
    </row>
    <row r="23" spans="1:3" x14ac:dyDescent="0.35">
      <c r="A23" t="s">
        <v>31</v>
      </c>
    </row>
    <row r="24" spans="1:3" x14ac:dyDescent="0.35">
      <c r="A24" t="s">
        <v>16</v>
      </c>
      <c r="B24" t="s">
        <v>46</v>
      </c>
      <c r="C24" t="s">
        <v>46</v>
      </c>
    </row>
    <row r="25" spans="1:3" x14ac:dyDescent="0.35">
      <c r="A25" t="s">
        <v>17</v>
      </c>
      <c r="B25" t="s">
        <v>33</v>
      </c>
      <c r="C25" t="s">
        <v>33</v>
      </c>
    </row>
    <row r="27" spans="1:3" x14ac:dyDescent="0.35">
      <c r="A27" t="s">
        <v>34</v>
      </c>
    </row>
    <row r="28" spans="1:3" x14ac:dyDescent="0.35">
      <c r="A28" t="s">
        <v>35</v>
      </c>
      <c r="B28">
        <v>15</v>
      </c>
      <c r="C28">
        <v>15</v>
      </c>
    </row>
    <row r="29" spans="1:3" x14ac:dyDescent="0.35">
      <c r="A29" t="s">
        <v>36</v>
      </c>
      <c r="B29">
        <v>6</v>
      </c>
      <c r="C29">
        <v>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E901-7E62-4C23-84DF-CEED211D5A33}">
  <dimension ref="A1:G6"/>
  <sheetViews>
    <sheetView workbookViewId="0">
      <selection sqref="A1:A1048576"/>
    </sheetView>
  </sheetViews>
  <sheetFormatPr defaultRowHeight="14.5" x14ac:dyDescent="0.35"/>
  <sheetData>
    <row r="1" spans="1:7" x14ac:dyDescent="0.35">
      <c r="B1" t="s">
        <v>5</v>
      </c>
      <c r="C1" t="s">
        <v>5</v>
      </c>
      <c r="D1" t="s">
        <v>5</v>
      </c>
      <c r="E1" t="s">
        <v>4</v>
      </c>
      <c r="F1" t="s">
        <v>4</v>
      </c>
      <c r="G1" t="s">
        <v>4</v>
      </c>
    </row>
    <row r="2" spans="1:7" x14ac:dyDescent="0.35">
      <c r="A2">
        <v>0</v>
      </c>
      <c r="B2">
        <v>0.71942399999999995</v>
      </c>
      <c r="C2">
        <v>0.59171600000000002</v>
      </c>
      <c r="E2">
        <v>0.62893100000000002</v>
      </c>
      <c r="F2">
        <v>0.62893100000000002</v>
      </c>
      <c r="G2">
        <v>0.61349699999999996</v>
      </c>
    </row>
    <row r="3" spans="1:7" x14ac:dyDescent="0.35">
      <c r="A3">
        <v>3</v>
      </c>
      <c r="B3">
        <v>0.59523800000000004</v>
      </c>
      <c r="E3">
        <v>0.59880199999999995</v>
      </c>
      <c r="F3">
        <v>0.57803499999999997</v>
      </c>
      <c r="G3">
        <v>0.60975599999999996</v>
      </c>
    </row>
    <row r="4" spans="1:7" x14ac:dyDescent="0.35">
      <c r="A4">
        <v>6</v>
      </c>
      <c r="B4">
        <v>0.62893100000000002</v>
      </c>
      <c r="C4">
        <v>0.53191500000000003</v>
      </c>
      <c r="E4">
        <v>0.55248600000000003</v>
      </c>
      <c r="F4">
        <v>0.52910100000000004</v>
      </c>
      <c r="G4">
        <v>0.56818199999999996</v>
      </c>
    </row>
    <row r="5" spans="1:7" x14ac:dyDescent="0.35">
      <c r="A5">
        <v>15</v>
      </c>
      <c r="B5">
        <v>0.45045000000000002</v>
      </c>
      <c r="E5">
        <v>0.45248899999999997</v>
      </c>
      <c r="F5">
        <v>0.40322599999999997</v>
      </c>
    </row>
    <row r="6" spans="1:7" x14ac:dyDescent="0.35">
      <c r="A6">
        <v>63</v>
      </c>
      <c r="B6">
        <v>0.24038499999999999</v>
      </c>
      <c r="E6">
        <v>0.37878800000000001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5C4C-359B-4BC6-AB4B-1440B46C23CE}">
  <dimension ref="A1:G6"/>
  <sheetViews>
    <sheetView workbookViewId="0">
      <selection sqref="A1:A1048576"/>
    </sheetView>
  </sheetViews>
  <sheetFormatPr defaultRowHeight="14.5" x14ac:dyDescent="0.35"/>
  <sheetData>
    <row r="1" spans="1:7" x14ac:dyDescent="0.35">
      <c r="A1" t="s">
        <v>3</v>
      </c>
      <c r="B1" t="s">
        <v>5</v>
      </c>
      <c r="C1" t="s">
        <v>5</v>
      </c>
      <c r="D1" t="s">
        <v>5</v>
      </c>
      <c r="E1" t="s">
        <v>4</v>
      </c>
      <c r="F1" t="s">
        <v>4</v>
      </c>
      <c r="G1" t="s">
        <v>4</v>
      </c>
    </row>
    <row r="2" spans="1:7" x14ac:dyDescent="0.35">
      <c r="A2">
        <v>0</v>
      </c>
      <c r="B2">
        <v>0.47846899999999998</v>
      </c>
      <c r="E2">
        <v>0.50761400000000001</v>
      </c>
      <c r="F2">
        <v>0.47846899999999998</v>
      </c>
    </row>
    <row r="3" spans="1:7" x14ac:dyDescent="0.35">
      <c r="A3">
        <v>3</v>
      </c>
      <c r="B3">
        <v>0.45045000000000002</v>
      </c>
      <c r="E3">
        <v>0.47169800000000001</v>
      </c>
      <c r="F3">
        <v>0.47846899999999998</v>
      </c>
    </row>
    <row r="4" spans="1:7" x14ac:dyDescent="0.35">
      <c r="A4">
        <v>6</v>
      </c>
      <c r="B4">
        <v>0.37735800000000003</v>
      </c>
      <c r="C4">
        <v>0.39370100000000002</v>
      </c>
      <c r="E4">
        <v>0.43478299999999998</v>
      </c>
      <c r="F4">
        <v>0.45871600000000001</v>
      </c>
      <c r="G4">
        <v>0.43859599999999999</v>
      </c>
    </row>
    <row r="5" spans="1:7" x14ac:dyDescent="0.35">
      <c r="A5">
        <v>15</v>
      </c>
      <c r="B5">
        <v>0.25815199999999999</v>
      </c>
      <c r="E5">
        <v>0.408163</v>
      </c>
    </row>
    <row r="6" spans="1:7" x14ac:dyDescent="0.35">
      <c r="A6">
        <v>63</v>
      </c>
      <c r="B6">
        <v>0.14199400000000001</v>
      </c>
      <c r="C6">
        <v>0.22894700000000001</v>
      </c>
      <c r="E6">
        <v>0.14978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D005-9F05-4915-B30D-C8BA8D84CD6C}">
  <dimension ref="A1:G6"/>
  <sheetViews>
    <sheetView workbookViewId="0">
      <selection sqref="A1:A1048576"/>
    </sheetView>
  </sheetViews>
  <sheetFormatPr defaultRowHeight="14.5" x14ac:dyDescent="0.35"/>
  <sheetData>
    <row r="1" spans="1:7" x14ac:dyDescent="0.35">
      <c r="B1" t="s">
        <v>5</v>
      </c>
      <c r="C1" t="s">
        <v>5</v>
      </c>
      <c r="D1" t="s">
        <v>5</v>
      </c>
      <c r="E1" t="s">
        <v>4</v>
      </c>
      <c r="F1" t="s">
        <v>4</v>
      </c>
      <c r="G1" t="s">
        <v>4</v>
      </c>
    </row>
    <row r="2" spans="1:7" x14ac:dyDescent="0.35">
      <c r="A2">
        <v>0</v>
      </c>
      <c r="B2">
        <v>0.46575299999999997</v>
      </c>
      <c r="E2">
        <v>0.48780499999999999</v>
      </c>
      <c r="F2">
        <v>0.48309200000000002</v>
      </c>
      <c r="G2">
        <v>0.46728999999999998</v>
      </c>
    </row>
    <row r="3" spans="1:7" x14ac:dyDescent="0.35">
      <c r="A3">
        <v>3</v>
      </c>
      <c r="B3">
        <v>0.46948400000000001</v>
      </c>
      <c r="C3">
        <v>0.42016799999999999</v>
      </c>
      <c r="E3">
        <v>0.46082899999999999</v>
      </c>
      <c r="F3">
        <v>0.456621</v>
      </c>
      <c r="G3">
        <v>0.456621</v>
      </c>
    </row>
    <row r="4" spans="1:7" x14ac:dyDescent="0.35">
      <c r="A4">
        <v>6</v>
      </c>
      <c r="B4">
        <v>0.41493799999999997</v>
      </c>
      <c r="E4">
        <v>0.43859599999999999</v>
      </c>
      <c r="F4">
        <v>0.42194100000000001</v>
      </c>
      <c r="G4">
        <v>0.42194100000000001</v>
      </c>
    </row>
    <row r="5" spans="1:7" x14ac:dyDescent="0.35">
      <c r="A5">
        <v>15</v>
      </c>
      <c r="B5">
        <v>0.32885900000000001</v>
      </c>
      <c r="C5">
        <v>0.32413799999999998</v>
      </c>
      <c r="E5">
        <v>0.33112599999999998</v>
      </c>
      <c r="F5">
        <v>0.30674800000000002</v>
      </c>
    </row>
    <row r="6" spans="1:7" x14ac:dyDescent="0.35">
      <c r="A6">
        <v>63</v>
      </c>
      <c r="B6">
        <v>0.1469</v>
      </c>
      <c r="E6">
        <v>0.229851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B909-9269-4FBE-B5D0-49E416CE0A3D}">
  <dimension ref="A1:G6"/>
  <sheetViews>
    <sheetView workbookViewId="0">
      <selection sqref="A1:A1048576"/>
    </sheetView>
  </sheetViews>
  <sheetFormatPr defaultRowHeight="14.5" x14ac:dyDescent="0.35"/>
  <sheetData>
    <row r="1" spans="1:7" x14ac:dyDescent="0.35">
      <c r="A1" t="s">
        <v>3</v>
      </c>
      <c r="B1" t="s">
        <v>5</v>
      </c>
      <c r="C1" t="s">
        <v>5</v>
      </c>
      <c r="D1" t="s">
        <v>5</v>
      </c>
      <c r="E1" t="s">
        <v>4</v>
      </c>
      <c r="F1" t="s">
        <v>4</v>
      </c>
      <c r="G1" t="s">
        <v>4</v>
      </c>
    </row>
    <row r="2" spans="1:7" x14ac:dyDescent="0.35">
      <c r="A2">
        <v>0</v>
      </c>
      <c r="B2">
        <v>0.62893100000000002</v>
      </c>
      <c r="C2">
        <v>0.63694300000000004</v>
      </c>
      <c r="E2">
        <v>0.61728400000000005</v>
      </c>
      <c r="F2">
        <v>0.60975599999999996</v>
      </c>
      <c r="G2">
        <v>0.59880199999999995</v>
      </c>
    </row>
    <row r="3" spans="1:7" x14ac:dyDescent="0.35">
      <c r="A3">
        <v>3</v>
      </c>
      <c r="B3">
        <v>0.58823499999999995</v>
      </c>
      <c r="C3">
        <v>0.57803499999999997</v>
      </c>
      <c r="E3">
        <v>0.59171600000000002</v>
      </c>
      <c r="F3">
        <v>0.59171600000000002</v>
      </c>
      <c r="G3">
        <v>0.57803499999999997</v>
      </c>
    </row>
    <row r="4" spans="1:7" x14ac:dyDescent="0.35">
      <c r="A4">
        <v>6</v>
      </c>
      <c r="B4">
        <v>0.55865900000000002</v>
      </c>
      <c r="C4">
        <v>0.55865900000000002</v>
      </c>
      <c r="E4">
        <v>0.57471300000000003</v>
      </c>
      <c r="F4">
        <v>0.56179800000000002</v>
      </c>
      <c r="G4">
        <v>0.56179800000000002</v>
      </c>
    </row>
    <row r="5" spans="1:7" x14ac:dyDescent="0.35">
      <c r="A5">
        <v>15</v>
      </c>
      <c r="B5">
        <v>0.45871600000000001</v>
      </c>
      <c r="C5">
        <v>0.440529</v>
      </c>
      <c r="E5">
        <v>0.50251299999999999</v>
      </c>
      <c r="F5">
        <v>0.45248899999999997</v>
      </c>
    </row>
    <row r="6" spans="1:7" x14ac:dyDescent="0.35">
      <c r="A6">
        <v>63</v>
      </c>
      <c r="B6">
        <v>0.33333299999999999</v>
      </c>
      <c r="C6">
        <v>0.35</v>
      </c>
      <c r="E6">
        <v>0.34420299999999998</v>
      </c>
      <c r="F6">
        <v>0.35018100000000002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3672-664E-4F0E-8B79-8140B4D4019D}">
  <dimension ref="A1:C26"/>
  <sheetViews>
    <sheetView workbookViewId="0">
      <selection sqref="A1:A1048576"/>
    </sheetView>
  </sheetViews>
  <sheetFormatPr defaultRowHeight="14.5" x14ac:dyDescent="0.35"/>
  <sheetData>
    <row r="1" spans="1:3" x14ac:dyDescent="0.35">
      <c r="B1" t="s">
        <v>5</v>
      </c>
      <c r="C1" t="s">
        <v>4</v>
      </c>
    </row>
    <row r="2" spans="1:3" x14ac:dyDescent="0.35">
      <c r="A2" t="s">
        <v>13</v>
      </c>
    </row>
    <row r="3" spans="1:3" x14ac:dyDescent="0.35">
      <c r="A3" t="s">
        <v>14</v>
      </c>
    </row>
    <row r="4" spans="1:3" x14ac:dyDescent="0.35">
      <c r="A4" t="s">
        <v>15</v>
      </c>
      <c r="B4">
        <v>0.66190000000000004</v>
      </c>
      <c r="C4">
        <v>0.62060000000000004</v>
      </c>
    </row>
    <row r="5" spans="1:3" x14ac:dyDescent="0.35">
      <c r="A5" t="s">
        <v>16</v>
      </c>
      <c r="B5">
        <f xml:space="preserve"> 0.2443</f>
        <v>0.24429999999999999</v>
      </c>
      <c r="C5">
        <f xml:space="preserve"> 0.2443</f>
        <v>0.24429999999999999</v>
      </c>
    </row>
    <row r="6" spans="1:3" x14ac:dyDescent="0.35">
      <c r="A6" t="s">
        <v>17</v>
      </c>
      <c r="B6">
        <v>4.5560000000000003E-2</v>
      </c>
      <c r="C6">
        <v>3.4250000000000003E-2</v>
      </c>
    </row>
    <row r="7" spans="1:3" x14ac:dyDescent="0.35">
      <c r="A7" t="s">
        <v>18</v>
      </c>
      <c r="B7">
        <v>15.21</v>
      </c>
      <c r="C7">
        <v>20.239999999999998</v>
      </c>
    </row>
    <row r="8" spans="1:3" x14ac:dyDescent="0.35">
      <c r="A8" t="s">
        <v>19</v>
      </c>
      <c r="B8">
        <v>21.95</v>
      </c>
      <c r="C8">
        <v>29.2</v>
      </c>
    </row>
    <row r="9" spans="1:3" x14ac:dyDescent="0.35">
      <c r="A9" t="s">
        <v>20</v>
      </c>
      <c r="B9">
        <f xml:space="preserve"> 0.4176</f>
        <v>0.41760000000000003</v>
      </c>
      <c r="C9">
        <f xml:space="preserve"> 0.3763</f>
        <v>0.37630000000000002</v>
      </c>
    </row>
    <row r="10" spans="1:3" x14ac:dyDescent="0.35">
      <c r="A10" t="s">
        <v>21</v>
      </c>
    </row>
    <row r="11" spans="1:3" x14ac:dyDescent="0.35">
      <c r="A11" t="s">
        <v>15</v>
      </c>
      <c r="B11" t="s">
        <v>47</v>
      </c>
      <c r="C11" t="s">
        <v>48</v>
      </c>
    </row>
    <row r="12" spans="1:3" x14ac:dyDescent="0.35">
      <c r="A12" t="s">
        <v>17</v>
      </c>
      <c r="B12" t="s">
        <v>49</v>
      </c>
      <c r="C12" t="s">
        <v>50</v>
      </c>
    </row>
    <row r="13" spans="1:3" x14ac:dyDescent="0.35">
      <c r="A13" t="s">
        <v>18</v>
      </c>
      <c r="B13" t="s">
        <v>51</v>
      </c>
      <c r="C13" t="s">
        <v>52</v>
      </c>
    </row>
    <row r="14" spans="1:3" x14ac:dyDescent="0.35">
      <c r="A14" t="s">
        <v>19</v>
      </c>
      <c r="B14" t="s">
        <v>53</v>
      </c>
      <c r="C14" t="s">
        <v>54</v>
      </c>
    </row>
    <row r="15" spans="1:3" x14ac:dyDescent="0.35">
      <c r="A15" t="s">
        <v>26</v>
      </c>
    </row>
    <row r="16" spans="1:3" x14ac:dyDescent="0.35">
      <c r="A16" t="s">
        <v>27</v>
      </c>
      <c r="B16">
        <v>5</v>
      </c>
      <c r="C16">
        <v>10</v>
      </c>
    </row>
    <row r="17" spans="1:3" x14ac:dyDescent="0.35">
      <c r="A17" t="s">
        <v>28</v>
      </c>
      <c r="B17">
        <v>0.89849999999999997</v>
      </c>
      <c r="C17">
        <v>0.82350000000000001</v>
      </c>
    </row>
    <row r="18" spans="1:3" x14ac:dyDescent="0.35">
      <c r="A18" t="s">
        <v>29</v>
      </c>
      <c r="B18">
        <v>1.4579999999999999E-2</v>
      </c>
      <c r="C18">
        <v>1.4840000000000001E-2</v>
      </c>
    </row>
    <row r="19" spans="1:3" x14ac:dyDescent="0.35">
      <c r="A19" t="s">
        <v>30</v>
      </c>
      <c r="B19">
        <v>5.3999999999999999E-2</v>
      </c>
      <c r="C19">
        <v>3.8530000000000002E-2</v>
      </c>
    </row>
    <row r="20" spans="1:3" x14ac:dyDescent="0.35">
      <c r="A20" t="s">
        <v>31</v>
      </c>
    </row>
    <row r="21" spans="1:3" x14ac:dyDescent="0.35">
      <c r="A21" t="s">
        <v>16</v>
      </c>
      <c r="B21" t="s">
        <v>55</v>
      </c>
      <c r="C21" t="s">
        <v>55</v>
      </c>
    </row>
    <row r="22" spans="1:3" x14ac:dyDescent="0.35">
      <c r="A22" t="s">
        <v>17</v>
      </c>
      <c r="B22" t="s">
        <v>33</v>
      </c>
      <c r="C22" t="s">
        <v>33</v>
      </c>
    </row>
    <row r="24" spans="1:3" x14ac:dyDescent="0.35">
      <c r="A24" t="s">
        <v>34</v>
      </c>
    </row>
    <row r="25" spans="1:3" x14ac:dyDescent="0.35">
      <c r="A25" t="s">
        <v>35</v>
      </c>
      <c r="B25">
        <v>15</v>
      </c>
      <c r="C25">
        <v>15</v>
      </c>
    </row>
    <row r="26" spans="1:3" x14ac:dyDescent="0.35">
      <c r="A26" t="s">
        <v>36</v>
      </c>
      <c r="B26">
        <v>7</v>
      </c>
      <c r="C26"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_BGN - IQAIELEDLLR</vt:lpstr>
      <vt:lpstr>_BGN - VVQC(+57.02)SDLG</vt:lpstr>
      <vt:lpstr>_Nonlin fit of BGN - IQAIELEDLL</vt:lpstr>
      <vt:lpstr>_Nonlin fit of BGN - VV</vt:lpstr>
      <vt:lpstr>_DCN - LHDNEITK</vt:lpstr>
      <vt:lpstr>_DCN - NSGIENGALQGM(+15.99)K</vt:lpstr>
      <vt:lpstr>_DCN - M(+15.99)IVIELGG</vt:lpstr>
      <vt:lpstr>_DCN - STIQLGNY</vt:lpstr>
      <vt:lpstr>_Nonlin fit of DCN - LHDNEITK</vt:lpstr>
      <vt:lpstr>_Nonlin fit of DCN - NSGIENGALQ</vt:lpstr>
      <vt:lpstr>_Nonlin fit of DCN - M(</vt:lpstr>
      <vt:lpstr>_Nonlin fit of DCN - ST</vt:lpstr>
      <vt:lpstr>_K values - DCN</vt:lpstr>
      <vt:lpstr>DCN K values normality test</vt:lpstr>
      <vt:lpstr>_Paired t test of K values - DC</vt:lpstr>
      <vt:lpstr>_FMOD - LDGNEIKR</vt:lpstr>
      <vt:lpstr>_FMOD - YLPFVPSR</vt:lpstr>
      <vt:lpstr>_Nonlin fit of FMOD - L</vt:lpstr>
      <vt:lpstr>_Nonlin fit of FMOD - Y</vt:lpstr>
      <vt:lpstr>Col3a1 - GDAGPPGPQGLQ</vt:lpstr>
      <vt:lpstr>Col3a1 - GLAGPPGMPGPR</vt:lpstr>
      <vt:lpstr>Nonlin fit of Col3a1 - GDAGPPGP</vt:lpstr>
      <vt:lpstr>Nonlin fit of Col3a1 - GLAGPPGM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Chavanne Thorpe</dc:creator>
  <cp:lastModifiedBy>Chavanne Thorpe</cp:lastModifiedBy>
  <dcterms:created xsi:type="dcterms:W3CDTF">2020-04-15T13:08:36Z</dcterms:created>
  <dcterms:modified xsi:type="dcterms:W3CDTF">2020-04-15T13:41:08Z</dcterms:modified>
</cp:coreProperties>
</file>