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本地磁盘H-科研及学生材料\学生材料及研究思路\在研学生\胡晓云\稻虱缨小蜂试验\文章发表\Submitted to eLife\Second submission\For submission-5.17\New files for submission\Source data files\"/>
    </mc:Choice>
  </mc:AlternateContent>
  <xr:revisionPtr revIDLastSave="0" documentId="13_ncr:1_{48A73BAF-5C04-4F9D-AF53-FE14F1B5FCD0}" xr6:coauthVersionLast="45" xr6:coauthVersionMax="45" xr10:uidLastSave="{00000000-0000-0000-0000-000000000000}"/>
  <bookViews>
    <workbookView xWindow="28680" yWindow="-120" windowWidth="29040" windowHeight="16440" xr2:uid="{1173FD31-5569-4E1E-A0DA-C112FB11B1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B25" i="1"/>
  <c r="C24" i="1"/>
  <c r="B24" i="1"/>
  <c r="D24" i="1" s="1"/>
  <c r="C23" i="1"/>
  <c r="B23" i="1"/>
  <c r="I22" i="1"/>
  <c r="C22" i="1"/>
  <c r="B22" i="1"/>
  <c r="K21" i="1"/>
  <c r="C21" i="1"/>
  <c r="B21" i="1"/>
  <c r="I20" i="1"/>
  <c r="C20" i="1"/>
  <c r="B20" i="1"/>
  <c r="I19" i="1"/>
  <c r="K19" i="1" s="1"/>
  <c r="C19" i="1"/>
  <c r="B19" i="1"/>
  <c r="K18" i="1"/>
  <c r="B18" i="1"/>
  <c r="D18" i="1" s="1"/>
  <c r="K17" i="1"/>
  <c r="C17" i="1"/>
  <c r="B17" i="1"/>
  <c r="I16" i="1"/>
  <c r="K16" i="1" s="1"/>
  <c r="C16" i="1"/>
  <c r="B16" i="1"/>
  <c r="I15" i="1"/>
  <c r="K15" i="1" s="1"/>
  <c r="D15" i="1"/>
  <c r="J14" i="1"/>
  <c r="K14" i="1" s="1"/>
  <c r="D14" i="1"/>
  <c r="K13" i="1"/>
  <c r="D13" i="1"/>
  <c r="K12" i="1"/>
  <c r="D12" i="1"/>
  <c r="K11" i="1"/>
  <c r="D11" i="1"/>
  <c r="K10" i="1"/>
  <c r="D10" i="1"/>
  <c r="J9" i="1"/>
  <c r="I9" i="1"/>
  <c r="D9" i="1"/>
  <c r="K8" i="1"/>
  <c r="D8" i="1"/>
  <c r="J7" i="1"/>
  <c r="I7" i="1"/>
  <c r="K7" i="1" s="1"/>
  <c r="D7" i="1"/>
  <c r="J6" i="1"/>
  <c r="I6" i="1"/>
  <c r="D6" i="1"/>
  <c r="J5" i="1"/>
  <c r="I5" i="1"/>
  <c r="K5" i="1" s="1"/>
  <c r="D5" i="1"/>
  <c r="D19" i="1" l="1"/>
  <c r="D16" i="1"/>
  <c r="D23" i="1"/>
  <c r="K6" i="1"/>
  <c r="K9" i="1"/>
  <c r="D17" i="1"/>
  <c r="D20" i="1"/>
  <c r="K20" i="1"/>
  <c r="D25" i="1"/>
  <c r="D21" i="1"/>
  <c r="D22" i="1"/>
  <c r="K22" i="1"/>
</calcChain>
</file>

<file path=xl/sharedStrings.xml><?xml version="1.0" encoding="utf-8"?>
<sst xmlns="http://schemas.openxmlformats.org/spreadsheetml/2006/main" count="30" uniqueCount="16">
  <si>
    <t>Number of eggs laid by planthoppers on uninfested and caterpillar-infested cultivated rice plants</t>
  </si>
  <si>
    <t>Number of eggs laid by planthoppers on uninfested and caterpillar-infested wild rice plants</t>
  </si>
  <si>
    <t>NO.</t>
  </si>
  <si>
    <t>lay eggs</t>
  </si>
  <si>
    <t>Total（ lay eggs）</t>
  </si>
  <si>
    <t>infested</t>
  </si>
  <si>
    <t>uninfested</t>
  </si>
  <si>
    <t>Mean</t>
  </si>
  <si>
    <t>SE</t>
    <phoneticPr fontId="0" type="noConversion"/>
  </si>
  <si>
    <t>Likelihood Ratio Chi-Square</t>
  </si>
  <si>
    <t>Sig.</t>
  </si>
  <si>
    <t>&lt;0.001</t>
  </si>
  <si>
    <t>Figrue 2A</t>
  </si>
  <si>
    <t>Figrue 2B</t>
  </si>
  <si>
    <t>Figrue 2A (Generalized Linear Model (GLM, Poisson distribution error)</t>
  </si>
  <si>
    <t>Figrue 2B (Generalized Linear Model (GLM, Poisson distribution error)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</si>
</sst>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#.0000"/>
    <numFmt numFmtId="177" formatCode="####.00000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1" applyFont="1" applyBorder="1" applyAlignment="1">
      <alignment horizontal="center" wrapText="1"/>
    </xf>
    <xf numFmtId="176" fontId="2" fillId="0" borderId="2" xfId="2" applyNumberFormat="1" applyFont="1" applyBorder="1" applyAlignment="1">
      <alignment horizontal="center" vertical="center"/>
    </xf>
    <xf numFmtId="177" fontId="2" fillId="0" borderId="2" xfId="2" applyNumberFormat="1" applyFont="1" applyBorder="1" applyAlignment="1">
      <alignment horizontal="center" vertical="center"/>
    </xf>
    <xf numFmtId="176" fontId="2" fillId="0" borderId="2" xfId="3" applyNumberFormat="1" applyFont="1" applyBorder="1" applyAlignment="1">
      <alignment horizontal="center" vertical="center"/>
    </xf>
    <xf numFmtId="177" fontId="2" fillId="0" borderId="2" xfId="3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">
    <cellStyle name="Normal_Fig 2A" xfId="1" xr:uid="{BCB6E783-55D9-4157-952D-E45BB5887025}"/>
    <cellStyle name="常规" xfId="0" builtinId="0"/>
    <cellStyle name="常规_MH63-褐飞虱寄主选择" xfId="2" xr:uid="{B0F2305C-A43B-4DC7-A632-7DCEA0924D99}"/>
    <cellStyle name="常规_野生稻-褐飞虱寄主选择" xfId="3" xr:uid="{AD4C4B68-9B6C-48E8-AB94-EC477A92E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CFE4-7B0F-4EB2-9764-69CEE92A575C}">
  <dimension ref="A1:L31"/>
  <sheetViews>
    <sheetView tabSelected="1" workbookViewId="0">
      <selection activeCell="D45" sqref="D45"/>
    </sheetView>
  </sheetViews>
  <sheetFormatPr defaultRowHeight="14.25" x14ac:dyDescent="0.2"/>
  <cols>
    <col min="1" max="1" width="12.375" customWidth="1"/>
    <col min="2" max="2" width="21.875" customWidth="1"/>
    <col min="3" max="3" width="18.75" customWidth="1"/>
    <col min="4" max="4" width="26.5" customWidth="1"/>
    <col min="8" max="8" width="11" customWidth="1"/>
    <col min="9" max="9" width="20.625" customWidth="1"/>
    <col min="10" max="10" width="21.25" customWidth="1"/>
    <col min="11" max="11" width="24.75" customWidth="1"/>
  </cols>
  <sheetData>
    <row r="1" spans="1:11" x14ac:dyDescent="0.2">
      <c r="A1" s="9" t="s">
        <v>12</v>
      </c>
      <c r="B1" s="9"/>
      <c r="C1" s="9"/>
      <c r="D1" s="9"/>
      <c r="H1" s="9" t="s">
        <v>13</v>
      </c>
      <c r="I1" s="9"/>
      <c r="J1" s="9"/>
      <c r="K1" s="9"/>
    </row>
    <row r="2" spans="1:11" x14ac:dyDescent="0.2">
      <c r="A2" s="10" t="s">
        <v>0</v>
      </c>
      <c r="B2" s="10"/>
      <c r="C2" s="10"/>
      <c r="D2" s="10"/>
      <c r="H2" s="10" t="s">
        <v>1</v>
      </c>
      <c r="I2" s="10"/>
      <c r="J2" s="10"/>
      <c r="K2" s="10"/>
    </row>
    <row r="3" spans="1:11" ht="15" x14ac:dyDescent="0.2">
      <c r="A3" s="11" t="s">
        <v>2</v>
      </c>
      <c r="B3" s="11" t="s">
        <v>3</v>
      </c>
      <c r="C3" s="11"/>
      <c r="D3" s="11" t="s">
        <v>4</v>
      </c>
      <c r="H3" s="11" t="s">
        <v>2</v>
      </c>
      <c r="I3" s="11" t="s">
        <v>3</v>
      </c>
      <c r="J3" s="11"/>
      <c r="K3" s="11" t="s">
        <v>4</v>
      </c>
    </row>
    <row r="4" spans="1:11" ht="15.75" x14ac:dyDescent="0.2">
      <c r="A4" s="11"/>
      <c r="B4" s="1" t="s">
        <v>5</v>
      </c>
      <c r="C4" s="1" t="s">
        <v>6</v>
      </c>
      <c r="D4" s="11"/>
      <c r="H4" s="11"/>
      <c r="I4" s="1" t="s">
        <v>5</v>
      </c>
      <c r="J4" s="1" t="s">
        <v>6</v>
      </c>
      <c r="K4" s="11"/>
    </row>
    <row r="5" spans="1:11" ht="15" x14ac:dyDescent="0.2">
      <c r="A5" s="2">
        <v>1</v>
      </c>
      <c r="B5" s="2">
        <v>445</v>
      </c>
      <c r="C5" s="2">
        <v>136</v>
      </c>
      <c r="D5" s="2">
        <f t="shared" ref="D5:D25" si="0">SUM(B5+C5)</f>
        <v>581</v>
      </c>
      <c r="H5" s="2">
        <v>1</v>
      </c>
      <c r="I5" s="2">
        <f>41+50+72+72+8</f>
        <v>243</v>
      </c>
      <c r="J5" s="2">
        <f>78+37</f>
        <v>115</v>
      </c>
      <c r="K5" s="2">
        <f t="shared" ref="K5:K22" si="1">I5+J5</f>
        <v>358</v>
      </c>
    </row>
    <row r="6" spans="1:11" ht="15" x14ac:dyDescent="0.2">
      <c r="A6" s="2">
        <v>2</v>
      </c>
      <c r="B6" s="2">
        <v>250</v>
      </c>
      <c r="C6" s="2">
        <v>176</v>
      </c>
      <c r="D6" s="2">
        <f t="shared" si="0"/>
        <v>426</v>
      </c>
      <c r="H6" s="2">
        <v>2</v>
      </c>
      <c r="I6" s="2">
        <f>190+70+49+7</f>
        <v>316</v>
      </c>
      <c r="J6" s="2">
        <f>27+3+63+6</f>
        <v>99</v>
      </c>
      <c r="K6" s="2">
        <f t="shared" si="1"/>
        <v>415</v>
      </c>
    </row>
    <row r="7" spans="1:11" ht="15" x14ac:dyDescent="0.2">
      <c r="A7" s="2">
        <v>3</v>
      </c>
      <c r="B7" s="2">
        <v>449</v>
      </c>
      <c r="C7" s="2">
        <v>69</v>
      </c>
      <c r="D7" s="2">
        <f t="shared" si="0"/>
        <v>518</v>
      </c>
      <c r="H7" s="2">
        <v>3</v>
      </c>
      <c r="I7" s="2">
        <f>45+114+8+53+103</f>
        <v>323</v>
      </c>
      <c r="J7" s="2">
        <f>34+7+28</f>
        <v>69</v>
      </c>
      <c r="K7" s="2">
        <f t="shared" si="1"/>
        <v>392</v>
      </c>
    </row>
    <row r="8" spans="1:11" ht="15" x14ac:dyDescent="0.2">
      <c r="A8" s="2">
        <v>4</v>
      </c>
      <c r="B8" s="2">
        <v>313</v>
      </c>
      <c r="C8" s="2">
        <v>108</v>
      </c>
      <c r="D8" s="2">
        <f t="shared" si="0"/>
        <v>421</v>
      </c>
      <c r="H8" s="2">
        <v>4</v>
      </c>
      <c r="I8" s="2">
        <v>193</v>
      </c>
      <c r="J8" s="2">
        <v>191</v>
      </c>
      <c r="K8" s="2">
        <f t="shared" si="1"/>
        <v>384</v>
      </c>
    </row>
    <row r="9" spans="1:11" ht="15" x14ac:dyDescent="0.2">
      <c r="A9" s="2">
        <v>5</v>
      </c>
      <c r="B9" s="2">
        <v>237</v>
      </c>
      <c r="C9" s="2">
        <v>77</v>
      </c>
      <c r="D9" s="2">
        <f t="shared" si="0"/>
        <v>314</v>
      </c>
      <c r="H9" s="2">
        <v>5</v>
      </c>
      <c r="I9" s="2">
        <f>115+69+94+24</f>
        <v>302</v>
      </c>
      <c r="J9" s="2">
        <f>73+99</f>
        <v>172</v>
      </c>
      <c r="K9" s="2">
        <f t="shared" si="1"/>
        <v>474</v>
      </c>
    </row>
    <row r="10" spans="1:11" ht="15" x14ac:dyDescent="0.2">
      <c r="A10" s="2">
        <v>6</v>
      </c>
      <c r="B10" s="2">
        <v>427</v>
      </c>
      <c r="C10" s="2">
        <v>119</v>
      </c>
      <c r="D10" s="2">
        <f t="shared" si="0"/>
        <v>546</v>
      </c>
      <c r="H10" s="2">
        <v>6</v>
      </c>
      <c r="I10" s="2">
        <v>185</v>
      </c>
      <c r="J10" s="2">
        <v>170</v>
      </c>
      <c r="K10" s="2">
        <f t="shared" si="1"/>
        <v>355</v>
      </c>
    </row>
    <row r="11" spans="1:11" ht="15" x14ac:dyDescent="0.2">
      <c r="A11" s="2">
        <v>7</v>
      </c>
      <c r="B11" s="2">
        <v>368</v>
      </c>
      <c r="C11" s="2">
        <v>63</v>
      </c>
      <c r="D11" s="2">
        <f t="shared" si="0"/>
        <v>431</v>
      </c>
      <c r="H11" s="2">
        <v>7</v>
      </c>
      <c r="I11" s="2">
        <v>192</v>
      </c>
      <c r="J11" s="2">
        <v>212</v>
      </c>
      <c r="K11" s="2">
        <f t="shared" si="1"/>
        <v>404</v>
      </c>
    </row>
    <row r="12" spans="1:11" ht="15" x14ac:dyDescent="0.2">
      <c r="A12" s="2">
        <v>8</v>
      </c>
      <c r="B12" s="2">
        <v>264</v>
      </c>
      <c r="C12" s="2">
        <v>106</v>
      </c>
      <c r="D12" s="2">
        <f t="shared" si="0"/>
        <v>370</v>
      </c>
      <c r="H12" s="2">
        <v>8</v>
      </c>
      <c r="I12" s="2">
        <v>230</v>
      </c>
      <c r="J12" s="2">
        <v>197</v>
      </c>
      <c r="K12" s="2">
        <f t="shared" si="1"/>
        <v>427</v>
      </c>
    </row>
    <row r="13" spans="1:11" ht="15" x14ac:dyDescent="0.2">
      <c r="A13" s="2">
        <v>9</v>
      </c>
      <c r="B13" s="2">
        <v>311</v>
      </c>
      <c r="C13" s="2">
        <v>55</v>
      </c>
      <c r="D13" s="2">
        <f t="shared" si="0"/>
        <v>366</v>
      </c>
      <c r="H13" s="2">
        <v>9</v>
      </c>
      <c r="I13" s="2">
        <v>269</v>
      </c>
      <c r="J13" s="2">
        <v>130</v>
      </c>
      <c r="K13" s="2">
        <f t="shared" si="1"/>
        <v>399</v>
      </c>
    </row>
    <row r="14" spans="1:11" ht="15" x14ac:dyDescent="0.2">
      <c r="A14" s="2">
        <v>10</v>
      </c>
      <c r="B14" s="2">
        <v>256</v>
      </c>
      <c r="C14" s="2">
        <v>167</v>
      </c>
      <c r="D14" s="2">
        <f t="shared" si="0"/>
        <v>423</v>
      </c>
      <c r="H14" s="2">
        <v>10</v>
      </c>
      <c r="I14" s="2">
        <v>175</v>
      </c>
      <c r="J14" s="2">
        <f>103+76+73+50</f>
        <v>302</v>
      </c>
      <c r="K14" s="2">
        <f t="shared" si="1"/>
        <v>477</v>
      </c>
    </row>
    <row r="15" spans="1:11" ht="15" x14ac:dyDescent="0.2">
      <c r="A15" s="2">
        <v>11</v>
      </c>
      <c r="B15" s="2">
        <v>413</v>
      </c>
      <c r="C15" s="2">
        <v>127</v>
      </c>
      <c r="D15" s="2">
        <f t="shared" si="0"/>
        <v>540</v>
      </c>
      <c r="H15" s="2">
        <v>11</v>
      </c>
      <c r="I15" s="2">
        <f>112+66+114</f>
        <v>292</v>
      </c>
      <c r="J15" s="2">
        <v>91</v>
      </c>
      <c r="K15" s="2">
        <f t="shared" si="1"/>
        <v>383</v>
      </c>
    </row>
    <row r="16" spans="1:11" ht="15" x14ac:dyDescent="0.2">
      <c r="A16" s="2">
        <v>12</v>
      </c>
      <c r="B16" s="2">
        <f>SUM(128,18,130)</f>
        <v>276</v>
      </c>
      <c r="C16" s="2">
        <f>SUM(15,58)</f>
        <v>73</v>
      </c>
      <c r="D16" s="2">
        <f t="shared" si="0"/>
        <v>349</v>
      </c>
      <c r="H16" s="2">
        <v>12</v>
      </c>
      <c r="I16" s="2">
        <f>175+44+61</f>
        <v>280</v>
      </c>
      <c r="J16" s="2">
        <v>50</v>
      </c>
      <c r="K16" s="2">
        <f t="shared" si="1"/>
        <v>330</v>
      </c>
    </row>
    <row r="17" spans="1:12" ht="15" x14ac:dyDescent="0.2">
      <c r="A17" s="2">
        <v>13</v>
      </c>
      <c r="B17" s="2">
        <f>SUM(120,63,121,25)</f>
        <v>329</v>
      </c>
      <c r="C17" s="2">
        <f>SUM(28,92)</f>
        <v>120</v>
      </c>
      <c r="D17" s="2">
        <f t="shared" si="0"/>
        <v>449</v>
      </c>
      <c r="H17" s="2">
        <v>13</v>
      </c>
      <c r="I17" s="2">
        <v>267</v>
      </c>
      <c r="J17" s="2">
        <v>130</v>
      </c>
      <c r="K17" s="2">
        <f t="shared" si="1"/>
        <v>397</v>
      </c>
    </row>
    <row r="18" spans="1:12" ht="15" x14ac:dyDescent="0.2">
      <c r="A18" s="2">
        <v>14</v>
      </c>
      <c r="B18" s="2">
        <f>SUM(45,50,50,138)</f>
        <v>283</v>
      </c>
      <c r="C18" s="2">
        <v>93</v>
      </c>
      <c r="D18" s="2">
        <f t="shared" si="0"/>
        <v>376</v>
      </c>
      <c r="H18" s="2">
        <v>14</v>
      </c>
      <c r="I18" s="2">
        <v>154</v>
      </c>
      <c r="J18" s="2">
        <v>142</v>
      </c>
      <c r="K18" s="2">
        <f t="shared" si="1"/>
        <v>296</v>
      </c>
    </row>
    <row r="19" spans="1:12" ht="15" x14ac:dyDescent="0.2">
      <c r="A19" s="2">
        <v>15</v>
      </c>
      <c r="B19" s="2">
        <f>SUM(19,238,12)</f>
        <v>269</v>
      </c>
      <c r="C19" s="2">
        <f>SUM(166,64,36)</f>
        <v>266</v>
      </c>
      <c r="D19" s="2">
        <f t="shared" si="0"/>
        <v>535</v>
      </c>
      <c r="H19" s="2">
        <v>15</v>
      </c>
      <c r="I19" s="2">
        <f>65+150+80+91</f>
        <v>386</v>
      </c>
      <c r="J19" s="2">
        <v>46</v>
      </c>
      <c r="K19" s="2">
        <f t="shared" si="1"/>
        <v>432</v>
      </c>
    </row>
    <row r="20" spans="1:12" ht="15" x14ac:dyDescent="0.2">
      <c r="A20" s="2">
        <v>16</v>
      </c>
      <c r="B20" s="2">
        <f>SUM(170,36,82)</f>
        <v>288</v>
      </c>
      <c r="C20" s="2">
        <f>SUM(25,105)</f>
        <v>130</v>
      </c>
      <c r="D20" s="2">
        <f t="shared" si="0"/>
        <v>418</v>
      </c>
      <c r="H20" s="2">
        <v>16</v>
      </c>
      <c r="I20" s="2">
        <f>49+98+101</f>
        <v>248</v>
      </c>
      <c r="J20" s="2">
        <v>207</v>
      </c>
      <c r="K20" s="2">
        <f t="shared" si="1"/>
        <v>455</v>
      </c>
    </row>
    <row r="21" spans="1:12" ht="15" x14ac:dyDescent="0.2">
      <c r="A21" s="2">
        <v>17</v>
      </c>
      <c r="B21" s="2">
        <f>SUM(105,100,42)</f>
        <v>247</v>
      </c>
      <c r="C21" s="2">
        <f>SUM(36,13,10)</f>
        <v>59</v>
      </c>
      <c r="D21" s="2">
        <f t="shared" si="0"/>
        <v>306</v>
      </c>
      <c r="H21" s="2">
        <v>17</v>
      </c>
      <c r="I21" s="2">
        <v>121</v>
      </c>
      <c r="J21" s="2">
        <v>213</v>
      </c>
      <c r="K21" s="2">
        <f t="shared" si="1"/>
        <v>334</v>
      </c>
    </row>
    <row r="22" spans="1:12" ht="15" x14ac:dyDescent="0.2">
      <c r="A22" s="2">
        <v>18</v>
      </c>
      <c r="B22" s="2">
        <f>SUM(93,175,38)</f>
        <v>306</v>
      </c>
      <c r="C22" s="2">
        <f>SUM(52,25,40)</f>
        <v>117</v>
      </c>
      <c r="D22" s="2">
        <f t="shared" si="0"/>
        <v>423</v>
      </c>
      <c r="H22" s="2">
        <v>18</v>
      </c>
      <c r="I22" s="2">
        <f>34+114+69</f>
        <v>217</v>
      </c>
      <c r="J22" s="2">
        <v>140</v>
      </c>
      <c r="K22" s="2">
        <f t="shared" si="1"/>
        <v>357</v>
      </c>
    </row>
    <row r="23" spans="1:12" ht="15" x14ac:dyDescent="0.2">
      <c r="A23" s="2">
        <v>19</v>
      </c>
      <c r="B23" s="2">
        <f>SUM(70,175,67)</f>
        <v>312</v>
      </c>
      <c r="C23" s="2">
        <f>SUM(101,25)</f>
        <v>126</v>
      </c>
      <c r="D23" s="2">
        <f t="shared" si="0"/>
        <v>438</v>
      </c>
    </row>
    <row r="24" spans="1:12" ht="15" x14ac:dyDescent="0.2">
      <c r="A24" s="2">
        <v>20</v>
      </c>
      <c r="B24" s="2">
        <f>SUM(67,40,129)</f>
        <v>236</v>
      </c>
      <c r="C24" s="2">
        <f>SUM(50,17,70)</f>
        <v>137</v>
      </c>
      <c r="D24" s="2">
        <f t="shared" si="0"/>
        <v>373</v>
      </c>
    </row>
    <row r="25" spans="1:12" ht="15" x14ac:dyDescent="0.2">
      <c r="A25" s="2">
        <v>21</v>
      </c>
      <c r="B25" s="2">
        <f>SUM(145,70,114)</f>
        <v>329</v>
      </c>
      <c r="C25" s="2">
        <f>SUM(26,43,38)</f>
        <v>107</v>
      </c>
      <c r="D25" s="2">
        <f t="shared" si="0"/>
        <v>436</v>
      </c>
    </row>
    <row r="26" spans="1:12" ht="15" x14ac:dyDescent="0.2">
      <c r="A26" s="3"/>
      <c r="B26" s="3"/>
      <c r="C26" s="3"/>
      <c r="D26" s="3"/>
    </row>
    <row r="28" spans="1:12" ht="15" x14ac:dyDescent="0.2">
      <c r="A28" s="12" t="s">
        <v>14</v>
      </c>
      <c r="B28" s="12"/>
      <c r="C28" s="12"/>
      <c r="D28" s="12"/>
      <c r="E28" s="13"/>
      <c r="H28" s="12" t="s">
        <v>15</v>
      </c>
      <c r="I28" s="12"/>
      <c r="J28" s="12"/>
      <c r="K28" s="12"/>
      <c r="L28" s="13"/>
    </row>
    <row r="29" spans="1:12" ht="15" x14ac:dyDescent="0.25">
      <c r="A29" s="2"/>
      <c r="B29" s="2" t="s">
        <v>7</v>
      </c>
      <c r="C29" s="2" t="s">
        <v>8</v>
      </c>
      <c r="D29" s="2" t="s">
        <v>9</v>
      </c>
      <c r="E29" s="4" t="s">
        <v>10</v>
      </c>
      <c r="H29" s="2"/>
      <c r="I29" s="2" t="s">
        <v>7</v>
      </c>
      <c r="J29" s="2" t="s">
        <v>8</v>
      </c>
      <c r="K29" s="2" t="s">
        <v>9</v>
      </c>
      <c r="L29" s="4" t="s">
        <v>10</v>
      </c>
    </row>
    <row r="30" spans="1:12" ht="15.75" x14ac:dyDescent="0.2">
      <c r="A30" s="1" t="s">
        <v>5</v>
      </c>
      <c r="B30" s="5">
        <v>314.66000000000003</v>
      </c>
      <c r="C30" s="6">
        <v>16.120999999999999</v>
      </c>
      <c r="D30" s="14">
        <v>2005.57</v>
      </c>
      <c r="E30" s="11" t="s">
        <v>11</v>
      </c>
      <c r="H30" s="1" t="s">
        <v>5</v>
      </c>
      <c r="I30" s="7">
        <v>244.07400000000001</v>
      </c>
      <c r="J30" s="8">
        <v>17.850999999999999</v>
      </c>
      <c r="K30" s="11">
        <v>421.245</v>
      </c>
      <c r="L30" s="11" t="s">
        <v>11</v>
      </c>
    </row>
    <row r="31" spans="1:12" ht="15.75" x14ac:dyDescent="0.2">
      <c r="A31" s="1" t="s">
        <v>6</v>
      </c>
      <c r="B31" s="5">
        <v>115.762</v>
      </c>
      <c r="C31" s="6">
        <v>9.7780000000000005</v>
      </c>
      <c r="D31" s="15"/>
      <c r="E31" s="11"/>
      <c r="H31" s="1" t="s">
        <v>6</v>
      </c>
      <c r="I31" s="7">
        <v>148.69499999999999</v>
      </c>
      <c r="J31" s="8">
        <v>13.933</v>
      </c>
      <c r="K31" s="11"/>
      <c r="L31" s="11"/>
    </row>
  </sheetData>
  <mergeCells count="16">
    <mergeCell ref="E30:E31"/>
    <mergeCell ref="L30:L31"/>
    <mergeCell ref="A28:E28"/>
    <mergeCell ref="H28:L28"/>
    <mergeCell ref="D30:D31"/>
    <mergeCell ref="K30:K31"/>
    <mergeCell ref="A1:D1"/>
    <mergeCell ref="H1:K1"/>
    <mergeCell ref="A2:D2"/>
    <mergeCell ref="H2:K2"/>
    <mergeCell ref="A3:A4"/>
    <mergeCell ref="B3:C3"/>
    <mergeCell ref="D3:D4"/>
    <mergeCell ref="H3:H4"/>
    <mergeCell ref="I3:J3"/>
    <mergeCell ref="K3:K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Yunhe</cp:lastModifiedBy>
  <dcterms:created xsi:type="dcterms:W3CDTF">2020-04-10T07:43:29Z</dcterms:created>
  <dcterms:modified xsi:type="dcterms:W3CDTF">2020-05-21T09:32:34Z</dcterms:modified>
</cp:coreProperties>
</file>