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C95857FE-E2FA-B14D-97B8-8E6041A2BFCA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4_RawData" sheetId="25" r:id="rId1"/>
    <sheet name="Figure4_Stats" sheetId="2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5" l="1"/>
  <c r="H6" i="25"/>
  <c r="L18" i="25" l="1"/>
  <c r="K18" i="25"/>
  <c r="Q16" i="25"/>
  <c r="P16" i="25"/>
  <c r="Q15" i="25"/>
  <c r="P15" i="25"/>
  <c r="Q14" i="25"/>
  <c r="P14" i="25"/>
  <c r="R12" i="25"/>
  <c r="R11" i="25"/>
  <c r="R10" i="25"/>
  <c r="R9" i="25"/>
  <c r="R8" i="25"/>
  <c r="R7" i="25"/>
  <c r="L17" i="25"/>
  <c r="K17" i="25"/>
  <c r="L16" i="25"/>
  <c r="K16" i="25"/>
  <c r="M14" i="25"/>
  <c r="M13" i="25"/>
  <c r="M12" i="25"/>
  <c r="M11" i="25"/>
  <c r="M10" i="25"/>
  <c r="M9" i="25"/>
  <c r="M8" i="25"/>
  <c r="M7" i="25"/>
  <c r="F128" i="25"/>
  <c r="G128" i="25" s="1"/>
  <c r="H128" i="25" s="1"/>
  <c r="F127" i="25"/>
  <c r="G127" i="25" s="1"/>
  <c r="H127" i="25" s="1"/>
  <c r="F126" i="25"/>
  <c r="G126" i="25" s="1"/>
  <c r="H126" i="25" s="1"/>
  <c r="F125" i="25"/>
  <c r="G125" i="25" s="1"/>
  <c r="H125" i="25" s="1"/>
  <c r="F124" i="25"/>
  <c r="G124" i="25" s="1"/>
  <c r="H124" i="25" s="1"/>
  <c r="F123" i="25"/>
  <c r="G123" i="25" s="1"/>
  <c r="H123" i="25" s="1"/>
  <c r="F122" i="25"/>
  <c r="G122" i="25" s="1"/>
  <c r="H122" i="25" s="1"/>
  <c r="F121" i="25"/>
  <c r="G121" i="25" s="1"/>
  <c r="H121" i="25" s="1"/>
  <c r="F120" i="25"/>
  <c r="G120" i="25" s="1"/>
  <c r="H120" i="25" s="1"/>
  <c r="F119" i="25"/>
  <c r="G119" i="25" s="1"/>
  <c r="H119" i="25" s="1"/>
  <c r="F118" i="25"/>
  <c r="G118" i="25" s="1"/>
  <c r="H118" i="25" s="1"/>
  <c r="F117" i="25"/>
  <c r="G117" i="25" s="1"/>
  <c r="H117" i="25" s="1"/>
  <c r="F116" i="25"/>
  <c r="G116" i="25" s="1"/>
  <c r="H116" i="25" s="1"/>
  <c r="F115" i="25"/>
  <c r="G115" i="25" s="1"/>
  <c r="H115" i="25" s="1"/>
  <c r="F114" i="25"/>
  <c r="G114" i="25" s="1"/>
  <c r="H114" i="25" s="1"/>
  <c r="X103" i="25"/>
  <c r="Y103" i="25" s="1"/>
  <c r="F113" i="25"/>
  <c r="G113" i="25" s="1"/>
  <c r="H113" i="25" s="1"/>
  <c r="X102" i="25"/>
  <c r="Y102" i="25" s="1"/>
  <c r="F112" i="25"/>
  <c r="G112" i="25" s="1"/>
  <c r="H112" i="25" s="1"/>
  <c r="X101" i="25"/>
  <c r="Y101" i="25" s="1"/>
  <c r="F111" i="25"/>
  <c r="G111" i="25" s="1"/>
  <c r="H111" i="25" s="1"/>
  <c r="X100" i="25"/>
  <c r="Y100" i="25" s="1"/>
  <c r="F110" i="25"/>
  <c r="G110" i="25" s="1"/>
  <c r="H110" i="25" s="1"/>
  <c r="X99" i="25"/>
  <c r="Y99" i="25" s="1"/>
  <c r="F109" i="25"/>
  <c r="G109" i="25" s="1"/>
  <c r="H109" i="25" s="1"/>
  <c r="X98" i="25"/>
  <c r="Y98" i="25" s="1"/>
  <c r="F108" i="25"/>
  <c r="G108" i="25" s="1"/>
  <c r="H108" i="25" s="1"/>
  <c r="X97" i="25"/>
  <c r="Y97" i="25" s="1"/>
  <c r="F107" i="25"/>
  <c r="G107" i="25" s="1"/>
  <c r="H107" i="25" s="1"/>
  <c r="X96" i="25"/>
  <c r="Y96" i="25" s="1"/>
  <c r="F106" i="25"/>
  <c r="G106" i="25" s="1"/>
  <c r="H106" i="25" s="1"/>
  <c r="X95" i="25"/>
  <c r="Y95" i="25" s="1"/>
  <c r="F105" i="25"/>
  <c r="G105" i="25" s="1"/>
  <c r="H105" i="25" s="1"/>
  <c r="X94" i="25"/>
  <c r="Y94" i="25" s="1"/>
  <c r="F104" i="25"/>
  <c r="G104" i="25" s="1"/>
  <c r="H104" i="25" s="1"/>
  <c r="X93" i="25"/>
  <c r="Y93" i="25" s="1"/>
  <c r="F103" i="25"/>
  <c r="G103" i="25" s="1"/>
  <c r="H103" i="25" s="1"/>
  <c r="X92" i="25"/>
  <c r="Y92" i="25" s="1"/>
  <c r="F102" i="25"/>
  <c r="G102" i="25" s="1"/>
  <c r="H102" i="25" s="1"/>
  <c r="X91" i="25"/>
  <c r="Y91" i="25" s="1"/>
  <c r="F101" i="25"/>
  <c r="G101" i="25" s="1"/>
  <c r="H101" i="25" s="1"/>
  <c r="X90" i="25"/>
  <c r="Y90" i="25" s="1"/>
  <c r="F100" i="25"/>
  <c r="G100" i="25" s="1"/>
  <c r="H100" i="25" s="1"/>
  <c r="X89" i="25"/>
  <c r="Y89" i="25" s="1"/>
  <c r="F99" i="25"/>
  <c r="G99" i="25" s="1"/>
  <c r="H99" i="25" s="1"/>
  <c r="X88" i="25"/>
  <c r="Y88" i="25" s="1"/>
  <c r="F98" i="25"/>
  <c r="G98" i="25" s="1"/>
  <c r="H98" i="25" s="1"/>
  <c r="X87" i="25"/>
  <c r="Y87" i="25" s="1"/>
  <c r="F97" i="25"/>
  <c r="G97" i="25" s="1"/>
  <c r="H97" i="25" s="1"/>
  <c r="X86" i="25"/>
  <c r="Y86" i="25" s="1"/>
  <c r="F96" i="25"/>
  <c r="G96" i="25" s="1"/>
  <c r="H96" i="25" s="1"/>
  <c r="X85" i="25"/>
  <c r="Y85" i="25" s="1"/>
  <c r="F95" i="25"/>
  <c r="G95" i="25" s="1"/>
  <c r="H95" i="25" s="1"/>
  <c r="X84" i="25"/>
  <c r="Y84" i="25" s="1"/>
  <c r="F94" i="25"/>
  <c r="G94" i="25" s="1"/>
  <c r="H94" i="25" s="1"/>
  <c r="X83" i="25"/>
  <c r="Y83" i="25" s="1"/>
  <c r="F93" i="25"/>
  <c r="G93" i="25" s="1"/>
  <c r="H93" i="25" s="1"/>
  <c r="X82" i="25"/>
  <c r="Y82" i="25" s="1"/>
  <c r="F92" i="25"/>
  <c r="G92" i="25" s="1"/>
  <c r="H92" i="25" s="1"/>
  <c r="X81" i="25"/>
  <c r="Y81" i="25" s="1"/>
  <c r="F91" i="25"/>
  <c r="G91" i="25" s="1"/>
  <c r="H91" i="25" s="1"/>
  <c r="X80" i="25"/>
  <c r="Y80" i="25" s="1"/>
  <c r="Y104" i="25" s="1"/>
  <c r="Y114" i="25" s="1"/>
  <c r="F83" i="25"/>
  <c r="G83" i="25" s="1"/>
  <c r="H83" i="25" s="1"/>
  <c r="F82" i="25"/>
  <c r="G82" i="25" s="1"/>
  <c r="H82" i="25" s="1"/>
  <c r="F81" i="25"/>
  <c r="G81" i="25" s="1"/>
  <c r="H81" i="25" s="1"/>
  <c r="F80" i="25"/>
  <c r="G80" i="25" s="1"/>
  <c r="H80" i="25" s="1"/>
  <c r="F79" i="25"/>
  <c r="G79" i="25" s="1"/>
  <c r="H79" i="25" s="1"/>
  <c r="F78" i="25"/>
  <c r="G78" i="25" s="1"/>
  <c r="H78" i="25" s="1"/>
  <c r="F77" i="25"/>
  <c r="G77" i="25" s="1"/>
  <c r="H77" i="25" s="1"/>
  <c r="F76" i="25"/>
  <c r="G76" i="25" s="1"/>
  <c r="H76" i="25" s="1"/>
  <c r="F75" i="25"/>
  <c r="G75" i="25" s="1"/>
  <c r="H75" i="25" s="1"/>
  <c r="F74" i="25"/>
  <c r="G74" i="25" s="1"/>
  <c r="H74" i="25" s="1"/>
  <c r="F73" i="25"/>
  <c r="G73" i="25" s="1"/>
  <c r="H73" i="25" s="1"/>
  <c r="X72" i="25"/>
  <c r="Y72" i="25" s="1"/>
  <c r="F72" i="25"/>
  <c r="G72" i="25" s="1"/>
  <c r="H72" i="25" s="1"/>
  <c r="X71" i="25"/>
  <c r="Y71" i="25" s="1"/>
  <c r="F71" i="25"/>
  <c r="G71" i="25" s="1"/>
  <c r="H71" i="25" s="1"/>
  <c r="X70" i="25"/>
  <c r="Y70" i="25" s="1"/>
  <c r="F70" i="25"/>
  <c r="G70" i="25" s="1"/>
  <c r="H70" i="25" s="1"/>
  <c r="X69" i="25"/>
  <c r="Y69" i="25" s="1"/>
  <c r="F69" i="25"/>
  <c r="G69" i="25" s="1"/>
  <c r="H69" i="25" s="1"/>
  <c r="X68" i="25"/>
  <c r="Y68" i="25" s="1"/>
  <c r="F68" i="25"/>
  <c r="G68" i="25" s="1"/>
  <c r="H68" i="25" s="1"/>
  <c r="X67" i="25"/>
  <c r="Y67" i="25" s="1"/>
  <c r="F67" i="25"/>
  <c r="G67" i="25" s="1"/>
  <c r="H67" i="25" s="1"/>
  <c r="X66" i="25"/>
  <c r="Y66" i="25" s="1"/>
  <c r="F66" i="25"/>
  <c r="G66" i="25" s="1"/>
  <c r="H66" i="25" s="1"/>
  <c r="X65" i="25"/>
  <c r="Y65" i="25" s="1"/>
  <c r="F65" i="25"/>
  <c r="G65" i="25" s="1"/>
  <c r="H65" i="25" s="1"/>
  <c r="X64" i="25"/>
  <c r="Y64" i="25" s="1"/>
  <c r="F64" i="25"/>
  <c r="G64" i="25" s="1"/>
  <c r="H64" i="25" s="1"/>
  <c r="X63" i="25"/>
  <c r="Y63" i="25" s="1"/>
  <c r="F63" i="25"/>
  <c r="G63" i="25" s="1"/>
  <c r="H63" i="25" s="1"/>
  <c r="X62" i="25"/>
  <c r="Y62" i="25" s="1"/>
  <c r="F62" i="25"/>
  <c r="G62" i="25" s="1"/>
  <c r="H62" i="25" s="1"/>
  <c r="F61" i="25"/>
  <c r="G61" i="25" s="1"/>
  <c r="H61" i="25" s="1"/>
  <c r="X61" i="25"/>
  <c r="Y61" i="25" s="1"/>
  <c r="F60" i="25"/>
  <c r="G60" i="25" s="1"/>
  <c r="H60" i="25" s="1"/>
  <c r="X60" i="25"/>
  <c r="Y60" i="25" s="1"/>
  <c r="F59" i="25"/>
  <c r="G59" i="25" s="1"/>
  <c r="H59" i="25" s="1"/>
  <c r="X59" i="25"/>
  <c r="Y59" i="25" s="1"/>
  <c r="F58" i="25"/>
  <c r="G58" i="25" s="1"/>
  <c r="H58" i="25" s="1"/>
  <c r="X58" i="25"/>
  <c r="Y58" i="25" s="1"/>
  <c r="F57" i="25"/>
  <c r="G57" i="25" s="1"/>
  <c r="H57" i="25" s="1"/>
  <c r="X57" i="25"/>
  <c r="Y57" i="25" s="1"/>
  <c r="F56" i="25"/>
  <c r="G56" i="25" s="1"/>
  <c r="H56" i="25" s="1"/>
  <c r="X56" i="25"/>
  <c r="Y56" i="25" s="1"/>
  <c r="F55" i="25"/>
  <c r="G55" i="25" s="1"/>
  <c r="H55" i="25" s="1"/>
  <c r="X55" i="25"/>
  <c r="Y55" i="25" s="1"/>
  <c r="F54" i="25"/>
  <c r="G54" i="25" s="1"/>
  <c r="H54" i="25" s="1"/>
  <c r="X54" i="25"/>
  <c r="Y54" i="25" s="1"/>
  <c r="F53" i="25"/>
  <c r="G53" i="25" s="1"/>
  <c r="H53" i="25" s="1"/>
  <c r="X53" i="25"/>
  <c r="Y53" i="25" s="1"/>
  <c r="F52" i="25"/>
  <c r="G52" i="25" s="1"/>
  <c r="H52" i="25" s="1"/>
  <c r="X52" i="25"/>
  <c r="Y52" i="25" s="1"/>
  <c r="F51" i="25"/>
  <c r="G51" i="25" s="1"/>
  <c r="H51" i="25" s="1"/>
  <c r="X51" i="25"/>
  <c r="Y51" i="25" s="1"/>
  <c r="F50" i="25"/>
  <c r="G50" i="25" s="1"/>
  <c r="H50" i="25" s="1"/>
  <c r="X50" i="25"/>
  <c r="Y50" i="25" s="1"/>
  <c r="F49" i="25"/>
  <c r="G49" i="25" s="1"/>
  <c r="H49" i="25" s="1"/>
  <c r="X49" i="25"/>
  <c r="Y49" i="25" s="1"/>
  <c r="F48" i="25"/>
  <c r="G48" i="25" s="1"/>
  <c r="H48" i="25" s="1"/>
  <c r="X48" i="25"/>
  <c r="Y48" i="25" s="1"/>
  <c r="F47" i="25"/>
  <c r="G47" i="25" s="1"/>
  <c r="H47" i="25" s="1"/>
  <c r="X47" i="25"/>
  <c r="Y47" i="25" s="1"/>
  <c r="F46" i="25"/>
  <c r="G46" i="25" s="1"/>
  <c r="H46" i="25" s="1"/>
  <c r="X46" i="25"/>
  <c r="Y46" i="25" s="1"/>
  <c r="F45" i="25"/>
  <c r="G45" i="25" s="1"/>
  <c r="H45" i="25" s="1"/>
  <c r="X45" i="25"/>
  <c r="Y45" i="25" s="1"/>
  <c r="F44" i="25"/>
  <c r="G44" i="25" s="1"/>
  <c r="H44" i="25" s="1"/>
  <c r="X44" i="25"/>
  <c r="Y44" i="25" s="1"/>
  <c r="F43" i="25"/>
  <c r="G43" i="25" s="1"/>
  <c r="H43" i="25" s="1"/>
  <c r="X43" i="25"/>
  <c r="Y43" i="25" s="1"/>
  <c r="F42" i="25"/>
  <c r="G42" i="25" s="1"/>
  <c r="H42" i="25" s="1"/>
  <c r="X42" i="25"/>
  <c r="Y42" i="25" s="1"/>
  <c r="F41" i="25"/>
  <c r="G41" i="25" s="1"/>
  <c r="H41" i="25" s="1"/>
  <c r="X41" i="25"/>
  <c r="Y41" i="25" s="1"/>
  <c r="F33" i="25"/>
  <c r="G33" i="25" s="1"/>
  <c r="H33" i="25" s="1"/>
  <c r="X33" i="25"/>
  <c r="Y33" i="25" s="1"/>
  <c r="F32" i="25"/>
  <c r="G32" i="25" s="1"/>
  <c r="H32" i="25" s="1"/>
  <c r="X32" i="25"/>
  <c r="Y32" i="25" s="1"/>
  <c r="F31" i="25"/>
  <c r="G31" i="25" s="1"/>
  <c r="H31" i="25" s="1"/>
  <c r="X31" i="25"/>
  <c r="Y31" i="25" s="1"/>
  <c r="F30" i="25"/>
  <c r="G30" i="25" s="1"/>
  <c r="H30" i="25" s="1"/>
  <c r="X30" i="25"/>
  <c r="Y30" i="25" s="1"/>
  <c r="F29" i="25"/>
  <c r="G29" i="25" s="1"/>
  <c r="H29" i="25" s="1"/>
  <c r="X29" i="25"/>
  <c r="Y29" i="25" s="1"/>
  <c r="F28" i="25"/>
  <c r="G28" i="25" s="1"/>
  <c r="H28" i="25" s="1"/>
  <c r="X28" i="25"/>
  <c r="Y28" i="25" s="1"/>
  <c r="F27" i="25"/>
  <c r="G27" i="25" s="1"/>
  <c r="H27" i="25" s="1"/>
  <c r="X27" i="25"/>
  <c r="Y27" i="25" s="1"/>
  <c r="F26" i="25"/>
  <c r="G26" i="25" s="1"/>
  <c r="H26" i="25" s="1"/>
  <c r="X26" i="25"/>
  <c r="Y26" i="25" s="1"/>
  <c r="F25" i="25"/>
  <c r="G25" i="25" s="1"/>
  <c r="H25" i="25" s="1"/>
  <c r="X25" i="25"/>
  <c r="Y25" i="25" s="1"/>
  <c r="F17" i="25"/>
  <c r="G17" i="25" s="1"/>
  <c r="H17" i="25" s="1"/>
  <c r="X17" i="25"/>
  <c r="Y17" i="25" s="1"/>
  <c r="F16" i="25"/>
  <c r="G16" i="25" s="1"/>
  <c r="H16" i="25" s="1"/>
  <c r="X16" i="25"/>
  <c r="Y16" i="25" s="1"/>
  <c r="F15" i="25"/>
  <c r="G15" i="25" s="1"/>
  <c r="H15" i="25" s="1"/>
  <c r="X15" i="25"/>
  <c r="Y15" i="25" s="1"/>
  <c r="F14" i="25"/>
  <c r="G14" i="25" s="1"/>
  <c r="H14" i="25" s="1"/>
  <c r="X14" i="25"/>
  <c r="Y14" i="25" s="1"/>
  <c r="F13" i="25"/>
  <c r="G13" i="25" s="1"/>
  <c r="H13" i="25" s="1"/>
  <c r="X13" i="25"/>
  <c r="Y13" i="25" s="1"/>
  <c r="F12" i="25"/>
  <c r="G12" i="25" s="1"/>
  <c r="H12" i="25" s="1"/>
  <c r="X12" i="25"/>
  <c r="Y12" i="25" s="1"/>
  <c r="F11" i="25"/>
  <c r="G11" i="25" s="1"/>
  <c r="H11" i="25" s="1"/>
  <c r="X11" i="25"/>
  <c r="Y11" i="25" s="1"/>
  <c r="F10" i="25"/>
  <c r="G10" i="25" s="1"/>
  <c r="X10" i="25"/>
  <c r="Y10" i="25" s="1"/>
  <c r="F9" i="25"/>
  <c r="G9" i="25" s="1"/>
  <c r="H9" i="25" s="1"/>
  <c r="X9" i="25"/>
  <c r="Y9" i="25" s="1"/>
  <c r="F8" i="25"/>
  <c r="G8" i="25" s="1"/>
  <c r="H8" i="25" s="1"/>
  <c r="X8" i="25"/>
  <c r="Y8" i="25" s="1"/>
  <c r="F7" i="25"/>
  <c r="G7" i="25" s="1"/>
  <c r="H7" i="25" s="1"/>
  <c r="X7" i="25"/>
  <c r="Y7" i="25" s="1"/>
  <c r="F6" i="25"/>
  <c r="G6" i="25" s="1"/>
  <c r="H18" i="25" s="1"/>
  <c r="X6" i="25"/>
  <c r="Y6" i="25" s="1"/>
  <c r="H84" i="25" l="1"/>
  <c r="F139" i="25" s="1"/>
  <c r="H34" i="25"/>
  <c r="Y36" i="25"/>
  <c r="Y35" i="25"/>
  <c r="Y37" i="25" s="1"/>
  <c r="Y73" i="25"/>
  <c r="X114" i="25" s="1"/>
  <c r="Y74" i="25"/>
  <c r="L19" i="25"/>
  <c r="K19" i="25"/>
  <c r="Q17" i="25"/>
  <c r="P17" i="25"/>
  <c r="M16" i="25"/>
  <c r="K22" i="25" s="1"/>
  <c r="R14" i="25"/>
  <c r="Q20" i="25" s="1"/>
  <c r="Y106" i="25"/>
  <c r="Y105" i="25"/>
  <c r="H19" i="25"/>
  <c r="D139" i="25"/>
  <c r="H20" i="25"/>
  <c r="H36" i="25"/>
  <c r="E139" i="25"/>
  <c r="H35" i="25"/>
  <c r="H86" i="25"/>
  <c r="H85" i="25"/>
  <c r="H130" i="25"/>
  <c r="H131" i="25"/>
  <c r="H129" i="25"/>
  <c r="G139" i="25" s="1"/>
  <c r="Y20" i="25"/>
  <c r="Y18" i="25"/>
  <c r="V114" i="25" s="1"/>
  <c r="Y19" i="25"/>
  <c r="Y34" i="25"/>
  <c r="W114" i="25" s="1"/>
  <c r="Y75" i="25"/>
  <c r="Y21" i="25" l="1"/>
  <c r="V115" i="25" s="1"/>
  <c r="P20" i="25"/>
  <c r="L22" i="25"/>
  <c r="Y76" i="25"/>
  <c r="X115" i="25" s="1"/>
  <c r="H87" i="25"/>
  <c r="F140" i="25" s="1"/>
  <c r="H37" i="25"/>
  <c r="E140" i="25" s="1"/>
  <c r="Y107" i="25"/>
  <c r="Y115" i="25" s="1"/>
  <c r="W115" i="25"/>
  <c r="H132" i="25"/>
  <c r="G140" i="25" s="1"/>
  <c r="H21" i="25"/>
  <c r="D140" i="25" s="1"/>
</calcChain>
</file>

<file path=xl/sharedStrings.xml><?xml version="1.0" encoding="utf-8"?>
<sst xmlns="http://schemas.openxmlformats.org/spreadsheetml/2006/main" count="357" uniqueCount="165">
  <si>
    <t>N</t>
  </si>
  <si>
    <t>SEM</t>
  </si>
  <si>
    <t>df</t>
  </si>
  <si>
    <t>Ratio Neuronal GFP+/ Neurons</t>
  </si>
  <si>
    <t>Non-neuronal GFP+ detected</t>
  </si>
  <si>
    <t>Number of GFP (+) cells /</t>
  </si>
  <si>
    <t>B6 SH</t>
  </si>
  <si>
    <t>Neurons</t>
  </si>
  <si>
    <t>Neurons GFP(+)</t>
  </si>
  <si>
    <t>GFP (+) Neurons (%)</t>
  </si>
  <si>
    <t>% area</t>
  </si>
  <si>
    <t>Photo area (u2)</t>
  </si>
  <si>
    <t>Area DRG (u2)</t>
  </si>
  <si>
    <t>Area DRG (mm2)</t>
  </si>
  <si>
    <t>DRG area (mm2)</t>
  </si>
  <si>
    <t>Immuno 1 IL3</t>
  </si>
  <si>
    <t>B_Cnn_IL3_B6_SH_1</t>
  </si>
  <si>
    <t>B_Cnn_IL3_B6_SH_2</t>
  </si>
  <si>
    <t>D_Cnn_IL3_B6_SH_1</t>
  </si>
  <si>
    <t>Immuno 2 IL3</t>
  </si>
  <si>
    <t>B_C1l_IL3_B6_SH_1</t>
  </si>
  <si>
    <t>B_C1l_IL3_B6_SH_2</t>
  </si>
  <si>
    <t>B_C1l_IL3_B6_SH_3</t>
  </si>
  <si>
    <t>B_C1l_IL3_B6_SH_4</t>
  </si>
  <si>
    <t>B_C1l_IL3_B6_SH_5</t>
  </si>
  <si>
    <t>D_C1l_IL3_B6_SH_1</t>
  </si>
  <si>
    <t>D_C1l_IL3_B6_SH_2</t>
  </si>
  <si>
    <t>D_C1l_IL3_B6_SH_3</t>
  </si>
  <si>
    <t>D_C1l_IL3_B6_SH_4</t>
  </si>
  <si>
    <t>AVERAGE</t>
  </si>
  <si>
    <t>StDev</t>
  </si>
  <si>
    <t>B6 PSNL</t>
  </si>
  <si>
    <t>B_C1r_IL3_B6_PSNL_1</t>
  </si>
  <si>
    <t>B_C1r_IL3_B6_PSNL_2</t>
  </si>
  <si>
    <t>D_C1r_IL3_B6_PSNL_1</t>
  </si>
  <si>
    <t>D_C1r_IL3_B6_PSNL_2</t>
  </si>
  <si>
    <t>B_C1r1l_IL3_B6_PSNL_1</t>
  </si>
  <si>
    <t>D_C1r1l_IL3_B6_PSNL_1</t>
  </si>
  <si>
    <t xml:space="preserve">Immuno  IL4 </t>
  </si>
  <si>
    <t>E_C1r_IL4_B6_PSNL_1</t>
  </si>
  <si>
    <t>E_C1r_IL4_B6_PSNL_2</t>
  </si>
  <si>
    <t>E_C1r_IL4_B6_PSNL_3</t>
  </si>
  <si>
    <t>GFP SH</t>
  </si>
  <si>
    <t>B_G1l_IL3_GFP_SH_1</t>
  </si>
  <si>
    <t>B_G1l_IL3_GFP_SH_2</t>
  </si>
  <si>
    <t>B_G1l_IL3_GFP_SH_3</t>
  </si>
  <si>
    <t>B_G1l_IL3_GFP_SH_4</t>
  </si>
  <si>
    <t>B_G1r_IL3_GFP_SH_1</t>
  </si>
  <si>
    <t>B_G1r_IL3_GFP_SH_2</t>
  </si>
  <si>
    <t>B_G1r_IL3_GFP_SH_3</t>
  </si>
  <si>
    <t>B_G1r_IL3_GFP_SH_4</t>
  </si>
  <si>
    <t>B_Gnn_IL3_GFP_SH_1</t>
  </si>
  <si>
    <t>D_G1r_IL3_GFP_SH_1</t>
  </si>
  <si>
    <t>D_G1r_IL3_GFP_SH_2</t>
  </si>
  <si>
    <t>D_G1r_IL3_GFP_SH_3</t>
  </si>
  <si>
    <t>D_G1r_IL3_GFP_SH_4</t>
  </si>
  <si>
    <t>D_Gnn_IL3_GFP_SH_1</t>
  </si>
  <si>
    <t>D_Gnn_IL3_GFP_SH_2</t>
  </si>
  <si>
    <t>F_G1l_IL3_GFP_SH_1</t>
  </si>
  <si>
    <t>F_G1l_IL3_GFP_SH_2</t>
  </si>
  <si>
    <t>F_Gnn_IL3_GFP_SH_1</t>
  </si>
  <si>
    <t>F_Gnn_IL3_GFP_SH_2</t>
  </si>
  <si>
    <t>F_Gnn_IL3_GFP_SH_3</t>
  </si>
  <si>
    <t>H_G1l_IL3_GFP_SH_1</t>
  </si>
  <si>
    <t>H_G1l_IL3_GFP_SH_2</t>
  </si>
  <si>
    <t>H_Gnn_IL3_GFP_SH_1</t>
  </si>
  <si>
    <t>H_Gnn_IL3_GFP_SH_2</t>
  </si>
  <si>
    <t>H_Gnn_IL3_GFP_SH_3</t>
  </si>
  <si>
    <t>F_G1r_IL3_GFP_SH_1</t>
  </si>
  <si>
    <t>F_G1r_IL3_GFP_SH_2</t>
  </si>
  <si>
    <t>F_G1r_IL3_GFP_SH_3</t>
  </si>
  <si>
    <t>F_G1r_IL3_GFP_SH_4</t>
  </si>
  <si>
    <t>H_G1r_IL3_GFP_SH_1</t>
  </si>
  <si>
    <t>H_G1r_IL3_GFP_SH_2</t>
  </si>
  <si>
    <t>H_G1r_IL3_GFP_SH_3</t>
  </si>
  <si>
    <t>H_G1r_IL3_GFP_SH_4</t>
  </si>
  <si>
    <t>Immuno IL4</t>
  </si>
  <si>
    <t>C_G1l_IL4_GFP SH_1</t>
  </si>
  <si>
    <t>C_G1l_IL4_GFP SH_2</t>
  </si>
  <si>
    <t>C_Gnn_IL4_GFP_SH_1</t>
  </si>
  <si>
    <t>C_Gnn_IL4_GFP_SH_2</t>
  </si>
  <si>
    <t>C_Gnn_IL4_GFP_SH_3</t>
  </si>
  <si>
    <t>Immuno IL5</t>
  </si>
  <si>
    <t>C_IL5_GFP_SH_G1r_1</t>
  </si>
  <si>
    <t>C_IL5_GFP_SH_G1r_2</t>
  </si>
  <si>
    <t>C_IL5_GFP_SH_G1r_3</t>
  </si>
  <si>
    <t>E_IL5_GFP_SH_G1r_1</t>
  </si>
  <si>
    <t>E_IL5_GFP_SH_G1r_2</t>
  </si>
  <si>
    <t>GFP PSNL</t>
  </si>
  <si>
    <t>B_E1r_IL3_GFP_PSNL_1</t>
  </si>
  <si>
    <t>B_E1r_IL3_GFP_PSNL_2</t>
  </si>
  <si>
    <t>B_E1r_IL3_GFP_PSNL_3</t>
  </si>
  <si>
    <t>B_E1r_IL3_GFP_PSNL_4</t>
  </si>
  <si>
    <t>B_Enn_IL3_GFP_PSNL_1</t>
  </si>
  <si>
    <t>B_Enn_IL3_GFP_PSNL_2</t>
  </si>
  <si>
    <t>B_Enn_IL3_GFP_PSNL_3</t>
  </si>
  <si>
    <t>D_E1r_IL3_GFP_PSNL_1</t>
  </si>
  <si>
    <t>D_E1r_IL3_GFP_PSNL_2</t>
  </si>
  <si>
    <t>D_E1r_IL3_GFP_PSNL_3</t>
  </si>
  <si>
    <t>D_Enn_IL3_GFP_PSNL_1</t>
  </si>
  <si>
    <t>D_Enn_IL3_GFP_PSNL_2</t>
  </si>
  <si>
    <t>F_Enn_IL3_GFP_PSNL_1</t>
  </si>
  <si>
    <t>F_E1r_IL3_GFP_PSNL_1</t>
  </si>
  <si>
    <t>F_E1r_IL3_GFP_PSNL_2</t>
  </si>
  <si>
    <t>F_E1r_IL3_GFP_PSNL_3</t>
  </si>
  <si>
    <t>F_E1r_IL3_GFP_PSNL_4</t>
  </si>
  <si>
    <t>F_E1r_IL3_GFP_PSNL_5</t>
  </si>
  <si>
    <t>F_E1r_IL3_GFP_PSNL_6</t>
  </si>
  <si>
    <t>H_E1r_IL3_GFP_PSNL_1</t>
  </si>
  <si>
    <t>H_E1r_IL3_GFP_PSNL_2</t>
  </si>
  <si>
    <t>H_E1r_IL3_GFP_PSNL_3</t>
  </si>
  <si>
    <t>H_E1r_IL3_GFP_PSNL_4</t>
  </si>
  <si>
    <t>H_E1r_IL3_GFP_PSNL_5</t>
  </si>
  <si>
    <t>C_IL5_GFP_PSNL_E_1</t>
  </si>
  <si>
    <t>C_IL5_GFP_PSNL_E_2</t>
  </si>
  <si>
    <t>C_IL5_GFP_PSNL_E_3</t>
  </si>
  <si>
    <t>C_IL5_GFP_PSNL_E_4</t>
  </si>
  <si>
    <t>C_IL5_GFP_PSNL_E_5</t>
  </si>
  <si>
    <t>E_IL5_GFP_PSNL_E_1</t>
  </si>
  <si>
    <t>E_IL5_GFP_PSNL_E_2</t>
  </si>
  <si>
    <t>E_IL5_GFP_PSNL_E_3</t>
  </si>
  <si>
    <t>E_IL5_GFP_PSNL_E_4</t>
  </si>
  <si>
    <t>G_IL5_GFP_PSNL_E_1</t>
  </si>
  <si>
    <t>G_IL5_GFP_PSNL_E_2</t>
  </si>
  <si>
    <t>G_IL5_GFP_PSNL_E_3</t>
  </si>
  <si>
    <t>I_IL5_GFP_PSNL_E_1</t>
  </si>
  <si>
    <t>I_IL5_GFP_PSNL_E_2</t>
  </si>
  <si>
    <t>Number of GFP (+) cells / DRG area (mm2)</t>
  </si>
  <si>
    <t>C57Bl/6J SHAM</t>
  </si>
  <si>
    <t>C57Bl/6J PSNL</t>
  </si>
  <si>
    <t>CB2-GFP SHAM</t>
  </si>
  <si>
    <t>CB2-GFP PSNL</t>
  </si>
  <si>
    <t>Macrophages</t>
  </si>
  <si>
    <t>GFP (-)</t>
  </si>
  <si>
    <t>GFP (+)</t>
  </si>
  <si>
    <t>TOTAL</t>
  </si>
  <si>
    <t>E1r GFP PSNL IL5</t>
  </si>
  <si>
    <t>E1r GFP PSNL IL3</t>
  </si>
  <si>
    <t>%</t>
  </si>
  <si>
    <t>Lymphocytes</t>
  </si>
  <si>
    <t xml:space="preserve">GFP+ neurons </t>
  </si>
  <si>
    <t>Figure 4A</t>
  </si>
  <si>
    <t>Figure 4B</t>
  </si>
  <si>
    <t>Figure 4C</t>
  </si>
  <si>
    <t>Figure 4D</t>
  </si>
  <si>
    <t>Significant?</t>
  </si>
  <si>
    <t>P value</t>
  </si>
  <si>
    <t>Mean1</t>
  </si>
  <si>
    <t>Mean2</t>
  </si>
  <si>
    <t>Difference</t>
  </si>
  <si>
    <t>SE of difference</t>
  </si>
  <si>
    <t>t ratio</t>
  </si>
  <si>
    <t>Adjusted P Value</t>
  </si>
  <si>
    <t>No</t>
  </si>
  <si>
    <t>GFP Sham vs GFP PSNL</t>
  </si>
  <si>
    <t>Yes</t>
  </si>
  <si>
    <t>BL6 PSNL vs GFP PSNL</t>
  </si>
  <si>
    <t>GFP Sham vs BL6 PSNL</t>
  </si>
  <si>
    <t>Statistical significance determined using the Bonferroni-Dunn method, with alpha = 0.05.</t>
  </si>
  <si>
    <t>Multiple t-tests</t>
  </si>
  <si>
    <t>BL6 Sham vs BL6 PSNL</t>
  </si>
  <si>
    <t>BL6 Sham vs GFP Sham</t>
  </si>
  <si>
    <t>BL6 Sham vs GFP PSNL</t>
  </si>
  <si>
    <t>&gt;0.999999</t>
  </si>
  <si>
    <t>GFP+ Non-neuronal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</si>
</sst>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0" fontId="1" fillId="12" borderId="12" xfId="0" applyFont="1" applyFill="1" applyBorder="1" applyAlignment="1">
      <alignment vertical="center"/>
    </xf>
    <xf numFmtId="0" fontId="1" fillId="12" borderId="0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vertical="center"/>
    </xf>
    <xf numFmtId="0" fontId="1" fillId="13" borderId="12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164" fontId="1" fillId="0" borderId="25" xfId="0" applyNumberFormat="1" applyFont="1" applyFill="1" applyBorder="1" applyAlignment="1">
      <alignment vertical="center"/>
    </xf>
    <xf numFmtId="2" fontId="1" fillId="0" borderId="25" xfId="0" applyNumberFormat="1" applyFont="1" applyFill="1" applyBorder="1" applyAlignment="1">
      <alignment vertical="center"/>
    </xf>
    <xf numFmtId="164" fontId="1" fillId="0" borderId="21" xfId="0" applyNumberFormat="1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7" borderId="21" xfId="0" applyNumberFormat="1" applyFont="1" applyFill="1" applyBorder="1" applyAlignment="1">
      <alignment horizontal="center" vertical="center"/>
    </xf>
    <xf numFmtId="2" fontId="1" fillId="9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4" fontId="1" fillId="0" borderId="0" xfId="0" applyNumberFormat="1" applyFont="1" applyFill="1" applyBorder="1"/>
    <xf numFmtId="14" fontId="10" fillId="0" borderId="0" xfId="0" applyNumberFormat="1" applyFont="1" applyFill="1" applyBorder="1"/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/>
    <xf numFmtId="164" fontId="1" fillId="0" borderId="0" xfId="0" applyNumberFormat="1" applyFont="1" applyFill="1" applyBorder="1"/>
    <xf numFmtId="4" fontId="1" fillId="10" borderId="0" xfId="0" applyNumberFormat="1" applyFont="1" applyFill="1" applyAlignment="1">
      <alignment vertical="center"/>
    </xf>
    <xf numFmtId="1" fontId="1" fillId="0" borderId="21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2" fontId="1" fillId="11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10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1" fillId="11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2" fontId="1" fillId="11" borderId="14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10" borderId="1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2" fontId="1" fillId="11" borderId="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1" fillId="10" borderId="7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165" fontId="1" fillId="0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10" borderId="19" xfId="0" applyNumberFormat="1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2" fontId="1" fillId="11" borderId="21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1" fillId="10" borderId="21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center" vertical="center"/>
    </xf>
    <xf numFmtId="4" fontId="1" fillId="10" borderId="23" xfId="0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2" fontId="1" fillId="11" borderId="26" xfId="0" applyNumberFormat="1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2" fontId="1" fillId="11" borderId="29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3" fontId="1" fillId="0" borderId="31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2" fontId="1" fillId="11" borderId="32" xfId="0" applyNumberFormat="1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/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 wrapText="1"/>
    </xf>
  </cellXfs>
  <cellStyles count="138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style1549546375694" xfId="60" xr:uid="{00000000-0005-0000-0000-00001E000000}"/>
    <cellStyle name="style1549546375802" xfId="5" xr:uid="{00000000-0005-0000-0000-00001F000000}"/>
    <cellStyle name="style1549546375874" xfId="19" xr:uid="{00000000-0005-0000-0000-000020000000}"/>
    <cellStyle name="style1549546375967" xfId="20" xr:uid="{00000000-0005-0000-0000-000021000000}"/>
    <cellStyle name="style1549546376092" xfId="28" xr:uid="{00000000-0005-0000-0000-000022000000}"/>
    <cellStyle name="style1549546376206" xfId="29" xr:uid="{00000000-0005-0000-0000-000023000000}"/>
    <cellStyle name="style1549546376311" xfId="51" xr:uid="{00000000-0005-0000-0000-000024000000}"/>
    <cellStyle name="style1549546376420" xfId="52" xr:uid="{00000000-0005-0000-0000-000025000000}"/>
    <cellStyle name="style1549546376713" xfId="106" xr:uid="{00000000-0005-0000-0000-000026000000}"/>
    <cellStyle name="style1549546376938" xfId="57" xr:uid="{00000000-0005-0000-0000-000027000000}"/>
    <cellStyle name="style1549546377077" xfId="10" xr:uid="{00000000-0005-0000-0000-000028000000}"/>
    <cellStyle name="style1549546377159" xfId="11" xr:uid="{00000000-0005-0000-0000-000029000000}"/>
    <cellStyle name="style1549546377248" xfId="64" xr:uid="{00000000-0005-0000-0000-00002A000000}"/>
    <cellStyle name="style1549546377328" xfId="65" xr:uid="{00000000-0005-0000-0000-00002B000000}"/>
    <cellStyle name="style1549546377412" xfId="72" xr:uid="{00000000-0005-0000-0000-00002C000000}"/>
    <cellStyle name="style1549546377497" xfId="73" xr:uid="{00000000-0005-0000-0000-00002D000000}"/>
    <cellStyle name="style1549546377562" xfId="82" xr:uid="{00000000-0005-0000-0000-00002E000000}"/>
    <cellStyle name="style1549546377637" xfId="74" xr:uid="{00000000-0005-0000-0000-00002F000000}"/>
    <cellStyle name="style1549546377726" xfId="75" xr:uid="{00000000-0005-0000-0000-000030000000}"/>
    <cellStyle name="style1549546377828" xfId="83" xr:uid="{00000000-0005-0000-0000-000031000000}"/>
    <cellStyle name="style1549546377906" xfId="84" xr:uid="{00000000-0005-0000-0000-000032000000}"/>
    <cellStyle name="style1549546377991" xfId="90" xr:uid="{00000000-0005-0000-0000-000033000000}"/>
    <cellStyle name="style1549546378067" xfId="91" xr:uid="{00000000-0005-0000-0000-000034000000}"/>
    <cellStyle name="style1549546378144" xfId="95" xr:uid="{00000000-0005-0000-0000-000035000000}"/>
    <cellStyle name="style1549546378231" xfId="12" xr:uid="{00000000-0005-0000-0000-000036000000}"/>
    <cellStyle name="style1549546378291" xfId="99" xr:uid="{00000000-0005-0000-0000-000037000000}"/>
    <cellStyle name="style1549546378350" xfId="105" xr:uid="{00000000-0005-0000-0000-000038000000}"/>
    <cellStyle name="style1549546378411" xfId="111" xr:uid="{00000000-0005-0000-0000-000039000000}"/>
    <cellStyle name="style1549546378470" xfId="100" xr:uid="{00000000-0005-0000-0000-00003A000000}"/>
    <cellStyle name="style1549546378532" xfId="112" xr:uid="{00000000-0005-0000-0000-00003B000000}"/>
    <cellStyle name="style1549546378610" xfId="37" xr:uid="{00000000-0005-0000-0000-00003C000000}"/>
    <cellStyle name="style1549546378695" xfId="38" xr:uid="{00000000-0005-0000-0000-00003D000000}"/>
    <cellStyle name="style1549546378871" xfId="116" xr:uid="{00000000-0005-0000-0000-00003E000000}"/>
    <cellStyle name="style1549546378954" xfId="119" xr:uid="{00000000-0005-0000-0000-00003F000000}"/>
    <cellStyle name="style1549546379031" xfId="123" xr:uid="{00000000-0005-0000-0000-000040000000}"/>
    <cellStyle name="style1549546379105" xfId="126" xr:uid="{00000000-0005-0000-0000-000041000000}"/>
    <cellStyle name="style1549546379199" xfId="133" xr:uid="{00000000-0005-0000-0000-000042000000}"/>
    <cellStyle name="style1549546379264" xfId="129" xr:uid="{00000000-0005-0000-0000-000043000000}"/>
    <cellStyle name="style1549546379324" xfId="46" xr:uid="{00000000-0005-0000-0000-000044000000}"/>
    <cellStyle name="style1549546379379" xfId="44" xr:uid="{00000000-0005-0000-0000-000045000000}"/>
    <cellStyle name="style1549546379434" xfId="53" xr:uid="{00000000-0005-0000-0000-000046000000}"/>
    <cellStyle name="style1549546379540" xfId="136" xr:uid="{00000000-0005-0000-0000-000047000000}"/>
    <cellStyle name="style1549546379821" xfId="21" xr:uid="{00000000-0005-0000-0000-000048000000}"/>
    <cellStyle name="style1549546379898" xfId="30" xr:uid="{00000000-0005-0000-0000-000049000000}"/>
    <cellStyle name="style1549546379965" xfId="39" xr:uid="{00000000-0005-0000-0000-00004A000000}"/>
    <cellStyle name="style1549546602172" xfId="59" xr:uid="{00000000-0005-0000-0000-00004B000000}"/>
    <cellStyle name="style1549546602254" xfId="4" xr:uid="{00000000-0005-0000-0000-00004C000000}"/>
    <cellStyle name="style1549546602335" xfId="16" xr:uid="{00000000-0005-0000-0000-00004D000000}"/>
    <cellStyle name="style1549546602405" xfId="17" xr:uid="{00000000-0005-0000-0000-00004E000000}"/>
    <cellStyle name="style1549546602481" xfId="25" xr:uid="{00000000-0005-0000-0000-00004F000000}"/>
    <cellStyle name="style1549546602552" xfId="26" xr:uid="{00000000-0005-0000-0000-000050000000}"/>
    <cellStyle name="style1549546602631" xfId="48" xr:uid="{00000000-0005-0000-0000-000051000000}"/>
    <cellStyle name="style1549546602707" xfId="49" xr:uid="{00000000-0005-0000-0000-000052000000}"/>
    <cellStyle name="style1549546602960" xfId="104" xr:uid="{00000000-0005-0000-0000-000053000000}"/>
    <cellStyle name="style1549546603232" xfId="135" xr:uid="{00000000-0005-0000-0000-000054000000}"/>
    <cellStyle name="style1549546603310" xfId="7" xr:uid="{00000000-0005-0000-0000-000055000000}"/>
    <cellStyle name="style1549546603428" xfId="8" xr:uid="{00000000-0005-0000-0000-000056000000}"/>
    <cellStyle name="style1549546603569" xfId="62" xr:uid="{00000000-0005-0000-0000-000057000000}"/>
    <cellStyle name="style1549546603683" xfId="115" xr:uid="{00000000-0005-0000-0000-000058000000}"/>
    <cellStyle name="style1549546603814" xfId="63" xr:uid="{00000000-0005-0000-0000-000059000000}"/>
    <cellStyle name="style1549546603908" xfId="68" xr:uid="{00000000-0005-0000-0000-00005A000000}"/>
    <cellStyle name="style1549546604003" xfId="69" xr:uid="{00000000-0005-0000-0000-00005B000000}"/>
    <cellStyle name="style1549546604071" xfId="79" xr:uid="{00000000-0005-0000-0000-00005C000000}"/>
    <cellStyle name="style1549546604157" xfId="70" xr:uid="{00000000-0005-0000-0000-00005D000000}"/>
    <cellStyle name="style1549546604253" xfId="118" xr:uid="{00000000-0005-0000-0000-00005E000000}"/>
    <cellStyle name="style1549546604355" xfId="71" xr:uid="{00000000-0005-0000-0000-00005F000000}"/>
    <cellStyle name="style1549546604456" xfId="80" xr:uid="{00000000-0005-0000-0000-000060000000}"/>
    <cellStyle name="style1549546604557" xfId="122" xr:uid="{00000000-0005-0000-0000-000061000000}"/>
    <cellStyle name="style1549546604653" xfId="81" xr:uid="{00000000-0005-0000-0000-000062000000}"/>
    <cellStyle name="style1549546604764" xfId="88" xr:uid="{00000000-0005-0000-0000-000063000000}"/>
    <cellStyle name="style1549546604875" xfId="125" xr:uid="{00000000-0005-0000-0000-000064000000}"/>
    <cellStyle name="style1549546604976" xfId="89" xr:uid="{00000000-0005-0000-0000-000065000000}"/>
    <cellStyle name="style1549546605064" xfId="94" xr:uid="{00000000-0005-0000-0000-000066000000}"/>
    <cellStyle name="style1549546605161" xfId="9" xr:uid="{00000000-0005-0000-0000-000067000000}"/>
    <cellStyle name="style1549546605243" xfId="97" xr:uid="{00000000-0005-0000-0000-000068000000}"/>
    <cellStyle name="style1549546605325" xfId="103" xr:uid="{00000000-0005-0000-0000-000069000000}"/>
    <cellStyle name="style1549546605401" xfId="131" xr:uid="{00000000-0005-0000-0000-00006A000000}"/>
    <cellStyle name="style1549546605503" xfId="109" xr:uid="{00000000-0005-0000-0000-00006B000000}"/>
    <cellStyle name="style1549546605583" xfId="98" xr:uid="{00000000-0005-0000-0000-00006C000000}"/>
    <cellStyle name="style1549546605674" xfId="128" xr:uid="{00000000-0005-0000-0000-00006D000000}"/>
    <cellStyle name="style1549546605748" xfId="132" xr:uid="{00000000-0005-0000-0000-00006E000000}"/>
    <cellStyle name="style1549546605822" xfId="110" xr:uid="{00000000-0005-0000-0000-00006F000000}"/>
    <cellStyle name="style1549546605911" xfId="34" xr:uid="{00000000-0005-0000-0000-000070000000}"/>
    <cellStyle name="style1549546606015" xfId="35" xr:uid="{00000000-0005-0000-0000-000071000000}"/>
    <cellStyle name="style1549546606296" xfId="18" xr:uid="{00000000-0005-0000-0000-000072000000}"/>
    <cellStyle name="style1549546606367" xfId="27" xr:uid="{00000000-0005-0000-0000-000073000000}"/>
    <cellStyle name="style1549546606439" xfId="36" xr:uid="{00000000-0005-0000-0000-000074000000}"/>
    <cellStyle name="style1549546606513" xfId="43" xr:uid="{00000000-0005-0000-0000-000075000000}"/>
    <cellStyle name="style1549546606591" xfId="50" xr:uid="{00000000-0005-0000-0000-000076000000}"/>
    <cellStyle name="style1549546662612" xfId="61" xr:uid="{00000000-0005-0000-0000-000077000000}"/>
    <cellStyle name="style1549546662668" xfId="6" xr:uid="{00000000-0005-0000-0000-000078000000}"/>
    <cellStyle name="style1549546662728" xfId="22" xr:uid="{00000000-0005-0000-0000-000079000000}"/>
    <cellStyle name="style1549546662797" xfId="23" xr:uid="{00000000-0005-0000-0000-00007A000000}"/>
    <cellStyle name="style1549546662878" xfId="31" xr:uid="{00000000-0005-0000-0000-00007B000000}"/>
    <cellStyle name="style1549546663002" xfId="32" xr:uid="{00000000-0005-0000-0000-00007C000000}"/>
    <cellStyle name="style1549546663179" xfId="54" xr:uid="{00000000-0005-0000-0000-00007D000000}"/>
    <cellStyle name="style1549546663261" xfId="55" xr:uid="{00000000-0005-0000-0000-00007E000000}"/>
    <cellStyle name="style1549546663487" xfId="108" xr:uid="{00000000-0005-0000-0000-00007F000000}"/>
    <cellStyle name="style1549546663600" xfId="56" xr:uid="{00000000-0005-0000-0000-000080000000}"/>
    <cellStyle name="style1549546664808" xfId="58" xr:uid="{00000000-0005-0000-0000-000081000000}"/>
    <cellStyle name="style1549546664862" xfId="13" xr:uid="{00000000-0005-0000-0000-000082000000}"/>
    <cellStyle name="style1549546664933" xfId="14" xr:uid="{00000000-0005-0000-0000-000083000000}"/>
    <cellStyle name="style1549546665001" xfId="66" xr:uid="{00000000-0005-0000-0000-000084000000}"/>
    <cellStyle name="style1549546665080" xfId="67" xr:uid="{00000000-0005-0000-0000-000085000000}"/>
    <cellStyle name="style1549546665150" xfId="120" xr:uid="{00000000-0005-0000-0000-000086000000}"/>
    <cellStyle name="style1549546665219" xfId="76" xr:uid="{00000000-0005-0000-0000-000087000000}"/>
    <cellStyle name="style1549546665272" xfId="85" xr:uid="{00000000-0005-0000-0000-000088000000}"/>
    <cellStyle name="style1549546665327" xfId="77" xr:uid="{00000000-0005-0000-0000-000089000000}"/>
    <cellStyle name="style1549546665394" xfId="78" xr:uid="{00000000-0005-0000-0000-00008A000000}"/>
    <cellStyle name="style1549546665462" xfId="86" xr:uid="{00000000-0005-0000-0000-00008B000000}"/>
    <cellStyle name="style1549546665533" xfId="87" xr:uid="{00000000-0005-0000-0000-00008C000000}"/>
    <cellStyle name="style1549546665617" xfId="92" xr:uid="{00000000-0005-0000-0000-00008D000000}"/>
    <cellStyle name="style1549546665704" xfId="93" xr:uid="{00000000-0005-0000-0000-00008E000000}"/>
    <cellStyle name="style1549546665789" xfId="96" xr:uid="{00000000-0005-0000-0000-00008F000000}"/>
    <cellStyle name="style1549546665884" xfId="15" xr:uid="{00000000-0005-0000-0000-000090000000}"/>
    <cellStyle name="style1549546665948" xfId="101" xr:uid="{00000000-0005-0000-0000-000091000000}"/>
    <cellStyle name="style1549546666001" xfId="107" xr:uid="{00000000-0005-0000-0000-000092000000}"/>
    <cellStyle name="style1549546666052" xfId="113" xr:uid="{00000000-0005-0000-0000-000093000000}"/>
    <cellStyle name="style1549546666105" xfId="102" xr:uid="{00000000-0005-0000-0000-000094000000}"/>
    <cellStyle name="style1549546666159" xfId="114" xr:uid="{00000000-0005-0000-0000-000095000000}"/>
    <cellStyle name="style1549546666217" xfId="40" xr:uid="{00000000-0005-0000-0000-000096000000}"/>
    <cellStyle name="style1549546666291" xfId="41" xr:uid="{00000000-0005-0000-0000-000097000000}"/>
    <cellStyle name="style1549546666473" xfId="117" xr:uid="{00000000-0005-0000-0000-000098000000}"/>
    <cellStyle name="style1549546666561" xfId="121" xr:uid="{00000000-0005-0000-0000-000099000000}"/>
    <cellStyle name="style1549546666643" xfId="124" xr:uid="{00000000-0005-0000-0000-00009A000000}"/>
    <cellStyle name="style1549546666735" xfId="127" xr:uid="{00000000-0005-0000-0000-00009B000000}"/>
    <cellStyle name="style1549546666819" xfId="134" xr:uid="{00000000-0005-0000-0000-00009C000000}"/>
    <cellStyle name="style1549546666884" xfId="130" xr:uid="{00000000-0005-0000-0000-00009D000000}"/>
    <cellStyle name="style1549546666954" xfId="137" xr:uid="{00000000-0005-0000-0000-00009E000000}"/>
    <cellStyle name="style1549546667043" xfId="47" xr:uid="{00000000-0005-0000-0000-00009F000000}"/>
    <cellStyle name="style1549546667111" xfId="45" xr:uid="{00000000-0005-0000-0000-0000A0000000}"/>
    <cellStyle name="style1549546667327" xfId="24" xr:uid="{00000000-0005-0000-0000-0000A1000000}"/>
    <cellStyle name="style1549546667397" xfId="33" xr:uid="{00000000-0005-0000-0000-0000A2000000}"/>
    <cellStyle name="style1549546667460" xfId="42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745"/>
  <sheetViews>
    <sheetView tabSelected="1" zoomScale="70" zoomScaleNormal="70" workbookViewId="0">
      <selection activeCell="C84" sqref="C84"/>
    </sheetView>
  </sheetViews>
  <sheetFormatPr baseColWidth="10" defaultColWidth="11.5" defaultRowHeight="16" x14ac:dyDescent="0.2"/>
  <cols>
    <col min="1" max="1" width="11.5" style="2"/>
    <col min="2" max="2" width="28.1640625" style="4" customWidth="1"/>
    <col min="3" max="3" width="25.5" style="6" customWidth="1"/>
    <col min="4" max="4" width="15.83203125" style="6" customWidth="1"/>
    <col min="5" max="5" width="19.5" style="6" customWidth="1"/>
    <col min="6" max="6" width="19.83203125" style="7" customWidth="1"/>
    <col min="7" max="7" width="20.1640625" style="7" customWidth="1"/>
    <col min="8" max="8" width="40.1640625" style="72" customWidth="1"/>
    <col min="9" max="9" width="11.5" style="2"/>
    <col min="10" max="10" width="25.5" style="2" customWidth="1"/>
    <col min="11" max="14" width="12.6640625" style="2" customWidth="1"/>
    <col min="15" max="15" width="24.83203125" style="2" customWidth="1"/>
    <col min="16" max="19" width="12.6640625" style="2" customWidth="1"/>
    <col min="20" max="20" width="15.5" style="3" customWidth="1"/>
    <col min="21" max="21" width="32.33203125" style="2" customWidth="1"/>
    <col min="22" max="22" width="16.5" style="4" customWidth="1"/>
    <col min="23" max="23" width="20.1640625" style="4" customWidth="1"/>
    <col min="24" max="24" width="28.1640625" style="4" customWidth="1"/>
    <col min="25" max="25" width="30.5" style="4" customWidth="1"/>
    <col min="26" max="26" width="28.1640625" style="4" customWidth="1"/>
    <col min="27" max="37" width="12.6640625" style="2" customWidth="1"/>
    <col min="38" max="131" width="11.5" style="9"/>
    <col min="132" max="16384" width="11.5" style="2"/>
  </cols>
  <sheetData>
    <row r="1" spans="1:131" x14ac:dyDescent="0.2">
      <c r="B1" s="6"/>
      <c r="F1" s="12"/>
      <c r="G1" s="12"/>
      <c r="H1" s="12"/>
      <c r="J1" s="12"/>
      <c r="U1" s="3"/>
      <c r="V1" s="6"/>
      <c r="W1" s="6"/>
      <c r="X1" s="6"/>
      <c r="Y1" s="6"/>
      <c r="Z1" s="6"/>
    </row>
    <row r="2" spans="1:131" ht="17" thickBot="1" x14ac:dyDescent="0.25">
      <c r="B2" s="6"/>
      <c r="F2" s="12"/>
      <c r="G2" s="12"/>
      <c r="H2" s="12"/>
      <c r="U2" s="3"/>
      <c r="V2" s="6"/>
      <c r="W2" s="6"/>
      <c r="X2" s="6"/>
      <c r="Y2" s="6"/>
      <c r="Z2" s="6"/>
    </row>
    <row r="3" spans="1:131" ht="17" thickBot="1" x14ac:dyDescent="0.25">
      <c r="B3" s="6"/>
      <c r="C3" s="184" t="s">
        <v>141</v>
      </c>
      <c r="D3" s="185"/>
      <c r="E3" s="185"/>
      <c r="F3" s="185"/>
      <c r="G3" s="185"/>
      <c r="H3" s="186"/>
      <c r="J3" s="180" t="s">
        <v>142</v>
      </c>
      <c r="K3" s="181"/>
      <c r="L3" s="181"/>
      <c r="M3" s="182"/>
      <c r="N3" s="69"/>
      <c r="O3" s="180" t="s">
        <v>143</v>
      </c>
      <c r="P3" s="181"/>
      <c r="Q3" s="181"/>
      <c r="R3" s="182"/>
      <c r="S3" s="69"/>
      <c r="U3" s="3"/>
      <c r="V3" s="184" t="s">
        <v>144</v>
      </c>
      <c r="W3" s="185"/>
      <c r="X3" s="185"/>
      <c r="Y3" s="186"/>
      <c r="Z3" s="6"/>
    </row>
    <row r="4" spans="1:131" ht="17" thickBot="1" x14ac:dyDescent="0.25">
      <c r="B4" s="6"/>
      <c r="C4" s="190" t="s">
        <v>4</v>
      </c>
      <c r="F4" s="12"/>
      <c r="G4" s="12"/>
      <c r="H4" s="74" t="s">
        <v>5</v>
      </c>
      <c r="O4" s="69"/>
      <c r="P4" s="69"/>
      <c r="Q4" s="69"/>
      <c r="R4" s="69"/>
      <c r="U4" s="3"/>
      <c r="V4" s="10"/>
      <c r="W4" s="10"/>
      <c r="X4" s="183" t="s">
        <v>3</v>
      </c>
      <c r="Y4" s="11"/>
      <c r="Z4" s="6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131" ht="24.75" customHeight="1" thickBot="1" x14ac:dyDescent="0.25">
      <c r="A5" s="14" t="s">
        <v>6</v>
      </c>
      <c r="B5" s="6"/>
      <c r="C5" s="183"/>
      <c r="D5" s="17" t="s">
        <v>10</v>
      </c>
      <c r="E5" s="18" t="s">
        <v>11</v>
      </c>
      <c r="F5" s="18" t="s">
        <v>12</v>
      </c>
      <c r="G5" s="19" t="s">
        <v>13</v>
      </c>
      <c r="H5" s="76" t="s">
        <v>14</v>
      </c>
      <c r="P5" s="12"/>
      <c r="Q5" s="6"/>
      <c r="R5" s="3"/>
      <c r="T5" s="14" t="s">
        <v>6</v>
      </c>
      <c r="U5" s="3"/>
      <c r="V5" s="15" t="s">
        <v>7</v>
      </c>
      <c r="W5" s="16" t="s">
        <v>8</v>
      </c>
      <c r="X5" s="183"/>
      <c r="Y5" s="75" t="s">
        <v>9</v>
      </c>
      <c r="Z5" s="6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131" s="21" customFormat="1" ht="15.75" customHeight="1" thickBot="1" x14ac:dyDescent="0.25">
      <c r="A6" s="177" t="s">
        <v>15</v>
      </c>
      <c r="B6" s="77" t="s">
        <v>16</v>
      </c>
      <c r="C6" s="158">
        <v>1</v>
      </c>
      <c r="D6" s="81">
        <v>76.760000000000005</v>
      </c>
      <c r="E6" s="82">
        <v>546919.81400000001</v>
      </c>
      <c r="F6" s="83">
        <f>(E6*D6)/100</f>
        <v>419815.64922640001</v>
      </c>
      <c r="G6" s="83">
        <f>F6/(10^6)</f>
        <v>0.41981564922640002</v>
      </c>
      <c r="H6" s="84">
        <f>C6/G6</f>
        <v>2.3819979122805774</v>
      </c>
      <c r="I6" s="2"/>
      <c r="J6" s="53" t="s">
        <v>132</v>
      </c>
      <c r="K6" s="54" t="s">
        <v>133</v>
      </c>
      <c r="L6" s="55" t="s">
        <v>134</v>
      </c>
      <c r="M6" s="56" t="s">
        <v>135</v>
      </c>
      <c r="N6" s="43"/>
      <c r="O6" s="53" t="s">
        <v>139</v>
      </c>
      <c r="P6" s="54" t="s">
        <v>133</v>
      </c>
      <c r="Q6" s="55" t="s">
        <v>134</v>
      </c>
      <c r="R6" s="56" t="s">
        <v>135</v>
      </c>
      <c r="S6" s="43"/>
      <c r="T6" s="177" t="s">
        <v>15</v>
      </c>
      <c r="U6" s="77" t="s">
        <v>16</v>
      </c>
      <c r="V6" s="78">
        <v>61</v>
      </c>
      <c r="W6" s="78">
        <v>0</v>
      </c>
      <c r="X6" s="79">
        <f>W6/V6</f>
        <v>0</v>
      </c>
      <c r="Y6" s="80">
        <f>X6*100</f>
        <v>0</v>
      </c>
      <c r="Z6" s="6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</row>
    <row r="7" spans="1:131" s="22" customFormat="1" ht="16.5" customHeight="1" x14ac:dyDescent="0.2">
      <c r="A7" s="178"/>
      <c r="B7" s="85" t="s">
        <v>17</v>
      </c>
      <c r="C7" s="156">
        <v>0</v>
      </c>
      <c r="D7" s="89">
        <v>84.41</v>
      </c>
      <c r="E7" s="90">
        <v>546919.81400000001</v>
      </c>
      <c r="F7" s="91">
        <f t="shared" ref="F7:F17" si="0">(E7*D7)/100</f>
        <v>461655.01499739999</v>
      </c>
      <c r="G7" s="91">
        <f t="shared" ref="G7:G17" si="1">F7/(10^6)</f>
        <v>0.46165501499739997</v>
      </c>
      <c r="H7" s="92">
        <f t="shared" ref="H7:H17" si="2">C7/G7</f>
        <v>0</v>
      </c>
      <c r="I7" s="2"/>
      <c r="J7" s="57" t="s">
        <v>136</v>
      </c>
      <c r="K7" s="56">
        <v>0</v>
      </c>
      <c r="L7" s="58">
        <v>1</v>
      </c>
      <c r="M7" s="56">
        <f t="shared" ref="M7:M14" si="3">K7+L7</f>
        <v>1</v>
      </c>
      <c r="N7" s="43"/>
      <c r="O7" s="57" t="s">
        <v>137</v>
      </c>
      <c r="P7" s="66">
        <v>4</v>
      </c>
      <c r="Q7" s="58">
        <v>1</v>
      </c>
      <c r="R7" s="56">
        <f t="shared" ref="R7:R12" si="4">P7+Q7</f>
        <v>5</v>
      </c>
      <c r="S7" s="43"/>
      <c r="T7" s="178"/>
      <c r="U7" s="85" t="s">
        <v>17</v>
      </c>
      <c r="V7" s="86">
        <v>59</v>
      </c>
      <c r="W7" s="86">
        <v>1</v>
      </c>
      <c r="X7" s="87">
        <f t="shared" ref="X7:X17" si="5">W7/V7</f>
        <v>1.6949152542372881E-2</v>
      </c>
      <c r="Y7" s="88">
        <f>X7*100</f>
        <v>1.6949152542372881</v>
      </c>
      <c r="Z7" s="6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</row>
    <row r="8" spans="1:131" s="22" customFormat="1" ht="15.75" customHeight="1" thickBot="1" x14ac:dyDescent="0.25">
      <c r="A8" s="179"/>
      <c r="B8" s="93" t="s">
        <v>18</v>
      </c>
      <c r="C8" s="154">
        <v>0</v>
      </c>
      <c r="D8" s="97">
        <v>84.45</v>
      </c>
      <c r="E8" s="98">
        <v>546919.81400000001</v>
      </c>
      <c r="F8" s="99">
        <f t="shared" si="0"/>
        <v>461873.78292299999</v>
      </c>
      <c r="G8" s="99">
        <f t="shared" si="1"/>
        <v>0.46187378292299996</v>
      </c>
      <c r="H8" s="100">
        <f t="shared" si="2"/>
        <v>0</v>
      </c>
      <c r="I8" s="2"/>
      <c r="J8" s="57" t="s">
        <v>136</v>
      </c>
      <c r="K8" s="56">
        <v>1</v>
      </c>
      <c r="L8" s="58">
        <v>3</v>
      </c>
      <c r="M8" s="56">
        <f t="shared" si="3"/>
        <v>4</v>
      </c>
      <c r="N8" s="43"/>
      <c r="O8" s="57" t="s">
        <v>137</v>
      </c>
      <c r="P8" s="66">
        <v>0</v>
      </c>
      <c r="Q8" s="58">
        <v>1</v>
      </c>
      <c r="R8" s="56">
        <f t="shared" si="4"/>
        <v>1</v>
      </c>
      <c r="S8" s="43"/>
      <c r="T8" s="179"/>
      <c r="U8" s="93" t="s">
        <v>18</v>
      </c>
      <c r="V8" s="94">
        <v>76</v>
      </c>
      <c r="W8" s="94">
        <v>0</v>
      </c>
      <c r="X8" s="95">
        <f t="shared" si="5"/>
        <v>0</v>
      </c>
      <c r="Y8" s="96">
        <f t="shared" ref="Y8:Y17" si="6">X8*100</f>
        <v>0</v>
      </c>
      <c r="Z8" s="6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</row>
    <row r="9" spans="1:131" s="22" customFormat="1" x14ac:dyDescent="0.2">
      <c r="A9" s="177" t="s">
        <v>19</v>
      </c>
      <c r="B9" s="77" t="s">
        <v>20</v>
      </c>
      <c r="C9" s="158">
        <v>0</v>
      </c>
      <c r="D9" s="81">
        <v>86.26</v>
      </c>
      <c r="E9" s="82">
        <v>546919.81400000001</v>
      </c>
      <c r="F9" s="83">
        <f t="shared" si="0"/>
        <v>471773.03155640006</v>
      </c>
      <c r="G9" s="83">
        <f t="shared" si="1"/>
        <v>0.47177303155640005</v>
      </c>
      <c r="H9" s="84">
        <f t="shared" si="2"/>
        <v>0</v>
      </c>
      <c r="I9" s="2"/>
      <c r="J9" s="57" t="s">
        <v>136</v>
      </c>
      <c r="K9" s="56">
        <v>0</v>
      </c>
      <c r="L9" s="58">
        <v>1</v>
      </c>
      <c r="M9" s="56">
        <f t="shared" si="3"/>
        <v>1</v>
      </c>
      <c r="N9" s="43"/>
      <c r="O9" s="57" t="s">
        <v>137</v>
      </c>
      <c r="P9" s="66">
        <v>2</v>
      </c>
      <c r="Q9" s="58">
        <v>1</v>
      </c>
      <c r="R9" s="56">
        <f t="shared" si="4"/>
        <v>3</v>
      </c>
      <c r="S9" s="43"/>
      <c r="T9" s="177" t="s">
        <v>19</v>
      </c>
      <c r="U9" s="77" t="s">
        <v>20</v>
      </c>
      <c r="V9" s="78">
        <v>43</v>
      </c>
      <c r="W9" s="78">
        <v>0</v>
      </c>
      <c r="X9" s="79">
        <f t="shared" si="5"/>
        <v>0</v>
      </c>
      <c r="Y9" s="80">
        <f t="shared" si="6"/>
        <v>0</v>
      </c>
      <c r="Z9" s="6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</row>
    <row r="10" spans="1:131" s="22" customFormat="1" ht="15" customHeight="1" x14ac:dyDescent="0.2">
      <c r="A10" s="178"/>
      <c r="B10" s="85" t="s">
        <v>21</v>
      </c>
      <c r="C10" s="156">
        <v>4</v>
      </c>
      <c r="D10" s="89">
        <v>69.88</v>
      </c>
      <c r="E10" s="90">
        <v>546919.81400000001</v>
      </c>
      <c r="F10" s="91">
        <f t="shared" si="0"/>
        <v>382187.56602319999</v>
      </c>
      <c r="G10" s="91">
        <f t="shared" si="1"/>
        <v>0.38218756602319998</v>
      </c>
      <c r="H10" s="92">
        <f>C10/G10</f>
        <v>10.466065240220786</v>
      </c>
      <c r="I10" s="2"/>
      <c r="J10" s="57" t="s">
        <v>136</v>
      </c>
      <c r="K10" s="56">
        <v>0</v>
      </c>
      <c r="L10" s="58">
        <v>2</v>
      </c>
      <c r="M10" s="56">
        <f t="shared" si="3"/>
        <v>2</v>
      </c>
      <c r="N10" s="43"/>
      <c r="O10" s="57" t="s">
        <v>137</v>
      </c>
      <c r="P10" s="66">
        <v>1</v>
      </c>
      <c r="Q10" s="58">
        <v>1</v>
      </c>
      <c r="R10" s="56">
        <f t="shared" si="4"/>
        <v>2</v>
      </c>
      <c r="S10" s="43"/>
      <c r="T10" s="178"/>
      <c r="U10" s="85" t="s">
        <v>21</v>
      </c>
      <c r="V10" s="86">
        <v>42</v>
      </c>
      <c r="W10" s="86">
        <v>0</v>
      </c>
      <c r="X10" s="87">
        <f t="shared" si="5"/>
        <v>0</v>
      </c>
      <c r="Y10" s="88">
        <f t="shared" si="6"/>
        <v>0</v>
      </c>
      <c r="Z10" s="6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</row>
    <row r="11" spans="1:131" s="22" customFormat="1" x14ac:dyDescent="0.2">
      <c r="A11" s="178"/>
      <c r="B11" s="85" t="s">
        <v>22</v>
      </c>
      <c r="C11" s="156">
        <v>0</v>
      </c>
      <c r="D11" s="89">
        <v>47.28</v>
      </c>
      <c r="E11" s="90">
        <v>546919.81400000001</v>
      </c>
      <c r="F11" s="91">
        <f t="shared" si="0"/>
        <v>258583.68805920001</v>
      </c>
      <c r="G11" s="91">
        <f t="shared" si="1"/>
        <v>0.25858368805920001</v>
      </c>
      <c r="H11" s="92">
        <f t="shared" si="2"/>
        <v>0</v>
      </c>
      <c r="I11" s="2"/>
      <c r="J11" s="57" t="s">
        <v>137</v>
      </c>
      <c r="K11" s="56">
        <v>0</v>
      </c>
      <c r="L11" s="58">
        <v>1</v>
      </c>
      <c r="M11" s="56">
        <f t="shared" si="3"/>
        <v>1</v>
      </c>
      <c r="N11" s="43"/>
      <c r="O11" s="57" t="s">
        <v>137</v>
      </c>
      <c r="P11" s="66">
        <v>1</v>
      </c>
      <c r="Q11" s="58">
        <v>1</v>
      </c>
      <c r="R11" s="56">
        <f t="shared" si="4"/>
        <v>2</v>
      </c>
      <c r="S11" s="43"/>
      <c r="T11" s="178"/>
      <c r="U11" s="85" t="s">
        <v>22</v>
      </c>
      <c r="V11" s="86">
        <v>82</v>
      </c>
      <c r="W11" s="86">
        <v>0</v>
      </c>
      <c r="X11" s="87">
        <f t="shared" si="5"/>
        <v>0</v>
      </c>
      <c r="Y11" s="88">
        <f t="shared" si="6"/>
        <v>0</v>
      </c>
      <c r="Z11" s="6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</row>
    <row r="12" spans="1:131" s="22" customFormat="1" x14ac:dyDescent="0.2">
      <c r="A12" s="178"/>
      <c r="B12" s="85" t="s">
        <v>23</v>
      </c>
      <c r="C12" s="156">
        <v>0</v>
      </c>
      <c r="D12" s="89">
        <v>77.650000000000006</v>
      </c>
      <c r="E12" s="90">
        <v>546919.81400000001</v>
      </c>
      <c r="F12" s="91">
        <f t="shared" si="0"/>
        <v>424683.23557100003</v>
      </c>
      <c r="G12" s="91">
        <f t="shared" si="1"/>
        <v>0.42468323557100002</v>
      </c>
      <c r="H12" s="92">
        <f t="shared" si="2"/>
        <v>0</v>
      </c>
      <c r="I12" s="2"/>
      <c r="J12" s="57" t="s">
        <v>137</v>
      </c>
      <c r="K12" s="56">
        <v>5</v>
      </c>
      <c r="L12" s="58">
        <v>5</v>
      </c>
      <c r="M12" s="56">
        <f t="shared" si="3"/>
        <v>10</v>
      </c>
      <c r="N12" s="43"/>
      <c r="O12" s="57" t="s">
        <v>137</v>
      </c>
      <c r="P12" s="66">
        <v>5</v>
      </c>
      <c r="Q12" s="58">
        <v>3</v>
      </c>
      <c r="R12" s="56">
        <f t="shared" si="4"/>
        <v>8</v>
      </c>
      <c r="S12" s="43"/>
      <c r="T12" s="178"/>
      <c r="U12" s="85" t="s">
        <v>23</v>
      </c>
      <c r="V12" s="86">
        <v>117</v>
      </c>
      <c r="W12" s="86">
        <v>0</v>
      </c>
      <c r="X12" s="87">
        <f t="shared" si="5"/>
        <v>0</v>
      </c>
      <c r="Y12" s="88">
        <f t="shared" si="6"/>
        <v>0</v>
      </c>
      <c r="Z12" s="6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</row>
    <row r="13" spans="1:131" s="22" customFormat="1" x14ac:dyDescent="0.2">
      <c r="A13" s="178"/>
      <c r="B13" s="85" t="s">
        <v>24</v>
      </c>
      <c r="C13" s="156">
        <v>0</v>
      </c>
      <c r="D13" s="89">
        <v>81.27</v>
      </c>
      <c r="E13" s="90">
        <v>546919.81400000001</v>
      </c>
      <c r="F13" s="91">
        <f t="shared" si="0"/>
        <v>444481.73283779999</v>
      </c>
      <c r="G13" s="91">
        <f t="shared" si="1"/>
        <v>0.44448173283780001</v>
      </c>
      <c r="H13" s="92">
        <f t="shared" si="2"/>
        <v>0</v>
      </c>
      <c r="I13" s="2"/>
      <c r="J13" s="57" t="s">
        <v>137</v>
      </c>
      <c r="K13" s="56">
        <v>3</v>
      </c>
      <c r="L13" s="58">
        <v>1</v>
      </c>
      <c r="M13" s="56">
        <f t="shared" si="3"/>
        <v>4</v>
      </c>
      <c r="N13" s="43"/>
      <c r="O13" s="3"/>
      <c r="P13" s="6"/>
      <c r="Q13" s="6"/>
      <c r="R13" s="3"/>
      <c r="S13" s="43"/>
      <c r="T13" s="178"/>
      <c r="U13" s="85" t="s">
        <v>24</v>
      </c>
      <c r="V13" s="86">
        <v>63</v>
      </c>
      <c r="W13" s="86">
        <v>0</v>
      </c>
      <c r="X13" s="87">
        <f t="shared" si="5"/>
        <v>0</v>
      </c>
      <c r="Y13" s="88">
        <f t="shared" si="6"/>
        <v>0</v>
      </c>
      <c r="Z13" s="6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</row>
    <row r="14" spans="1:131" s="22" customFormat="1" ht="15.75" customHeight="1" x14ac:dyDescent="0.2">
      <c r="A14" s="178"/>
      <c r="B14" s="85" t="s">
        <v>25</v>
      </c>
      <c r="C14" s="156">
        <v>0</v>
      </c>
      <c r="D14" s="89">
        <v>74.53</v>
      </c>
      <c r="E14" s="90">
        <v>546919.81400000001</v>
      </c>
      <c r="F14" s="91">
        <f t="shared" si="0"/>
        <v>407619.3373742</v>
      </c>
      <c r="G14" s="91">
        <f t="shared" si="1"/>
        <v>0.40761933737419997</v>
      </c>
      <c r="H14" s="92">
        <f t="shared" si="2"/>
        <v>0</v>
      </c>
      <c r="I14" s="2"/>
      <c r="J14" s="57" t="s">
        <v>137</v>
      </c>
      <c r="K14" s="56">
        <v>0</v>
      </c>
      <c r="L14" s="58">
        <v>1</v>
      </c>
      <c r="M14" s="56">
        <f t="shared" si="3"/>
        <v>1</v>
      </c>
      <c r="N14" s="43"/>
      <c r="O14" s="38" t="s">
        <v>29</v>
      </c>
      <c r="P14" s="62">
        <f>SUM(P7:P12)</f>
        <v>13</v>
      </c>
      <c r="Q14" s="62">
        <f>SUM(Q7:Q12)</f>
        <v>8</v>
      </c>
      <c r="R14" s="56">
        <f>P14+Q14</f>
        <v>21</v>
      </c>
      <c r="S14" s="43"/>
      <c r="T14" s="178"/>
      <c r="U14" s="85" t="s">
        <v>25</v>
      </c>
      <c r="V14" s="86">
        <v>74</v>
      </c>
      <c r="W14" s="86">
        <v>0</v>
      </c>
      <c r="X14" s="87">
        <f t="shared" si="5"/>
        <v>0</v>
      </c>
      <c r="Y14" s="88">
        <f t="shared" si="6"/>
        <v>0</v>
      </c>
      <c r="Z14" s="6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</row>
    <row r="15" spans="1:131" s="22" customFormat="1" ht="15.75" customHeight="1" x14ac:dyDescent="0.2">
      <c r="A15" s="178"/>
      <c r="B15" s="85" t="s">
        <v>26</v>
      </c>
      <c r="C15" s="156">
        <v>0</v>
      </c>
      <c r="D15" s="89">
        <v>78.89</v>
      </c>
      <c r="E15" s="90">
        <v>546919.81400000001</v>
      </c>
      <c r="F15" s="91">
        <f t="shared" si="0"/>
        <v>431465.0412646</v>
      </c>
      <c r="G15" s="91">
        <f t="shared" si="1"/>
        <v>0.4314650412646</v>
      </c>
      <c r="H15" s="92">
        <f t="shared" si="2"/>
        <v>0</v>
      </c>
      <c r="I15" s="2"/>
      <c r="J15" s="3"/>
      <c r="K15" s="3"/>
      <c r="L15" s="3"/>
      <c r="M15" s="3"/>
      <c r="N15" s="3"/>
      <c r="O15" s="37" t="s">
        <v>30</v>
      </c>
      <c r="P15" s="62">
        <f>STDEV(P7:P12)</f>
        <v>1.9407902170679516</v>
      </c>
      <c r="Q15" s="62">
        <f>STDEV(Q7:Q12)</f>
        <v>0.81649658092772603</v>
      </c>
      <c r="R15" s="6"/>
      <c r="S15" s="3"/>
      <c r="T15" s="178"/>
      <c r="U15" s="85" t="s">
        <v>26</v>
      </c>
      <c r="V15" s="86">
        <v>59</v>
      </c>
      <c r="W15" s="86">
        <v>0</v>
      </c>
      <c r="X15" s="87">
        <f t="shared" si="5"/>
        <v>0</v>
      </c>
      <c r="Y15" s="88">
        <f t="shared" si="6"/>
        <v>0</v>
      </c>
      <c r="Z15" s="6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</row>
    <row r="16" spans="1:131" s="22" customFormat="1" ht="15" customHeight="1" x14ac:dyDescent="0.2">
      <c r="A16" s="178"/>
      <c r="B16" s="85" t="s">
        <v>27</v>
      </c>
      <c r="C16" s="156">
        <v>0</v>
      </c>
      <c r="D16" s="89">
        <v>70.61</v>
      </c>
      <c r="E16" s="90">
        <v>546919.81400000001</v>
      </c>
      <c r="F16" s="91">
        <f t="shared" si="0"/>
        <v>386180.08066540002</v>
      </c>
      <c r="G16" s="91">
        <f t="shared" si="1"/>
        <v>0.38618008066539999</v>
      </c>
      <c r="H16" s="92">
        <f t="shared" si="2"/>
        <v>0</v>
      </c>
      <c r="I16" s="2"/>
      <c r="J16" s="38" t="s">
        <v>29</v>
      </c>
      <c r="K16" s="62">
        <f>SUM(K7:K14)</f>
        <v>9</v>
      </c>
      <c r="L16" s="62">
        <f>SUM(L7:L14)</f>
        <v>15</v>
      </c>
      <c r="M16" s="58">
        <f>K16+L16</f>
        <v>24</v>
      </c>
      <c r="N16" s="140"/>
      <c r="O16" s="37" t="s">
        <v>0</v>
      </c>
      <c r="P16" s="73">
        <f>COUNT(P7:P12)</f>
        <v>6</v>
      </c>
      <c r="Q16" s="73">
        <f>COUNT(Q7:Q12)</f>
        <v>6</v>
      </c>
      <c r="R16" s="6"/>
      <c r="S16" s="140"/>
      <c r="T16" s="178"/>
      <c r="U16" s="85" t="s">
        <v>27</v>
      </c>
      <c r="V16" s="86">
        <v>70</v>
      </c>
      <c r="W16" s="86">
        <v>0</v>
      </c>
      <c r="X16" s="87">
        <f t="shared" si="5"/>
        <v>0</v>
      </c>
      <c r="Y16" s="88">
        <f t="shared" si="6"/>
        <v>0</v>
      </c>
      <c r="Z16" s="6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</row>
    <row r="17" spans="1:131" s="22" customFormat="1" ht="15.75" customHeight="1" thickBot="1" x14ac:dyDescent="0.25">
      <c r="A17" s="179"/>
      <c r="B17" s="93" t="s">
        <v>28</v>
      </c>
      <c r="C17" s="154">
        <v>0</v>
      </c>
      <c r="D17" s="97">
        <v>81.93</v>
      </c>
      <c r="E17" s="98">
        <v>546919.81400000001</v>
      </c>
      <c r="F17" s="99">
        <f t="shared" si="0"/>
        <v>448091.40361020004</v>
      </c>
      <c r="G17" s="99">
        <f t="shared" si="1"/>
        <v>0.44809140361020006</v>
      </c>
      <c r="H17" s="100">
        <f t="shared" si="2"/>
        <v>0</v>
      </c>
      <c r="I17" s="2"/>
      <c r="J17" s="37" t="s">
        <v>30</v>
      </c>
      <c r="K17" s="62">
        <f>STDEV(K7:K14)</f>
        <v>1.8850918886280925</v>
      </c>
      <c r="L17" s="62">
        <f>STDEV(L7:L14)</f>
        <v>1.4577379737113252</v>
      </c>
      <c r="M17" s="3"/>
      <c r="N17" s="3"/>
      <c r="O17" s="38" t="s">
        <v>1</v>
      </c>
      <c r="P17" s="51">
        <f>P15/SQRT(P16)</f>
        <v>0.79232428826698098</v>
      </c>
      <c r="Q17" s="63">
        <f>Q15/SQRT(Q16)</f>
        <v>0.33333333333333337</v>
      </c>
      <c r="R17" s="6"/>
      <c r="S17" s="3"/>
      <c r="T17" s="179"/>
      <c r="U17" s="93" t="s">
        <v>28</v>
      </c>
      <c r="V17" s="94">
        <v>145</v>
      </c>
      <c r="W17" s="94">
        <v>0</v>
      </c>
      <c r="X17" s="95">
        <f t="shared" si="5"/>
        <v>0</v>
      </c>
      <c r="Y17" s="96">
        <f t="shared" si="6"/>
        <v>0</v>
      </c>
      <c r="Z17" s="6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</row>
    <row r="18" spans="1:131" s="22" customFormat="1" ht="15.75" customHeight="1" x14ac:dyDescent="0.2">
      <c r="A18" s="23"/>
      <c r="B18" s="23"/>
      <c r="C18" s="153"/>
      <c r="D18" s="103"/>
      <c r="E18" s="101"/>
      <c r="F18" s="20"/>
      <c r="G18" s="24" t="s">
        <v>29</v>
      </c>
      <c r="H18" s="104">
        <f>AVERAGE(H6:H17)</f>
        <v>1.0706719293751137</v>
      </c>
      <c r="I18" s="2"/>
      <c r="J18" s="37" t="s">
        <v>0</v>
      </c>
      <c r="K18" s="73">
        <f>COUNT(K9:K14)</f>
        <v>6</v>
      </c>
      <c r="L18" s="73">
        <f>COUNT(L9:L14)</f>
        <v>6</v>
      </c>
      <c r="M18" s="3"/>
      <c r="N18" s="3"/>
      <c r="O18" s="6"/>
      <c r="P18" s="6"/>
      <c r="Q18" s="6"/>
      <c r="R18" s="3"/>
      <c r="S18" s="3"/>
      <c r="T18" s="23"/>
      <c r="U18" s="23"/>
      <c r="V18" s="10"/>
      <c r="W18" s="101"/>
      <c r="X18" s="24" t="s">
        <v>29</v>
      </c>
      <c r="Y18" s="102">
        <f>AVERAGE(Y6:Y17)</f>
        <v>0.14124293785310735</v>
      </c>
      <c r="Z18" s="6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</row>
    <row r="19" spans="1:131" s="22" customFormat="1" x14ac:dyDescent="0.2">
      <c r="A19" s="23"/>
      <c r="B19" s="23"/>
      <c r="C19" s="153"/>
      <c r="D19" s="103"/>
      <c r="E19" s="101"/>
      <c r="F19" s="20"/>
      <c r="G19" s="25" t="s">
        <v>30</v>
      </c>
      <c r="H19" s="92">
        <f>STDEV(H6:H17)</f>
        <v>3.0369897641406345</v>
      </c>
      <c r="I19" s="2"/>
      <c r="J19" s="38" t="s">
        <v>1</v>
      </c>
      <c r="K19" s="63">
        <f>K17/SQRT(K18)</f>
        <v>0.76958554089971365</v>
      </c>
      <c r="L19" s="63">
        <f>L17/SQRT(L18)</f>
        <v>0.59511903571190428</v>
      </c>
      <c r="M19" s="3"/>
      <c r="N19" s="3"/>
      <c r="O19" s="3"/>
      <c r="P19" s="66" t="s">
        <v>138</v>
      </c>
      <c r="Q19" s="56" t="s">
        <v>138</v>
      </c>
      <c r="R19" s="3"/>
      <c r="S19" s="3"/>
      <c r="T19" s="23"/>
      <c r="U19" s="23"/>
      <c r="V19" s="10"/>
      <c r="W19" s="101"/>
      <c r="X19" s="25" t="s">
        <v>30</v>
      </c>
      <c r="Y19" s="88">
        <f>STDEV(Y6:Y17)</f>
        <v>0.48927988914375065</v>
      </c>
      <c r="Z19" s="6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</row>
    <row r="20" spans="1:131" s="22" customFormat="1" x14ac:dyDescent="0.2">
      <c r="A20" s="23"/>
      <c r="B20" s="23"/>
      <c r="C20" s="153"/>
      <c r="D20" s="105"/>
      <c r="E20" s="45"/>
      <c r="F20" s="20"/>
      <c r="G20" s="25" t="s">
        <v>0</v>
      </c>
      <c r="H20" s="92">
        <f>COUNT(H6:H17)</f>
        <v>12</v>
      </c>
      <c r="I20" s="2"/>
      <c r="J20" s="3"/>
      <c r="K20" s="3"/>
      <c r="L20" s="3"/>
      <c r="M20" s="3"/>
      <c r="N20" s="3"/>
      <c r="O20" s="3"/>
      <c r="P20" s="64">
        <f>P14*100/R14</f>
        <v>61.904761904761905</v>
      </c>
      <c r="Q20" s="65">
        <f>Q14*100/R14</f>
        <v>38.095238095238095</v>
      </c>
      <c r="R20" s="3"/>
      <c r="S20" s="3"/>
      <c r="T20" s="23"/>
      <c r="U20" s="23"/>
      <c r="V20" s="10"/>
      <c r="W20" s="101"/>
      <c r="X20" s="25" t="s">
        <v>0</v>
      </c>
      <c r="Y20" s="88">
        <f>COUNT(Y6:Y17)</f>
        <v>12</v>
      </c>
      <c r="Z20" s="6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</row>
    <row r="21" spans="1:131" s="22" customFormat="1" x14ac:dyDescent="0.2">
      <c r="A21" s="23"/>
      <c r="B21" s="23"/>
      <c r="C21" s="153"/>
      <c r="D21" s="105"/>
      <c r="E21" s="45"/>
      <c r="F21" s="20"/>
      <c r="G21" s="27" t="s">
        <v>1</v>
      </c>
      <c r="H21" s="92">
        <f>H19/SQRT(H20)</f>
        <v>0.87670342892636677</v>
      </c>
      <c r="I21" s="2"/>
      <c r="J21" s="3"/>
      <c r="K21" s="56" t="s">
        <v>138</v>
      </c>
      <c r="L21" s="56" t="s">
        <v>138</v>
      </c>
      <c r="M21" s="3"/>
      <c r="N21" s="3"/>
      <c r="O21" s="3"/>
      <c r="P21" s="3"/>
      <c r="Q21" s="3"/>
      <c r="R21" s="3"/>
      <c r="S21" s="3"/>
      <c r="T21" s="23"/>
      <c r="U21" s="23"/>
      <c r="V21" s="10"/>
      <c r="W21" s="101"/>
      <c r="X21" s="27" t="s">
        <v>1</v>
      </c>
      <c r="Y21" s="88">
        <f>Y19/SQRT(Y20)</f>
        <v>0.14124293785310735</v>
      </c>
      <c r="Z21" s="6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</row>
    <row r="22" spans="1:131" s="22" customFormat="1" x14ac:dyDescent="0.2">
      <c r="A22" s="23"/>
      <c r="B22" s="23"/>
      <c r="C22" s="153"/>
      <c r="D22" s="105"/>
      <c r="E22" s="45"/>
      <c r="F22" s="10"/>
      <c r="G22" s="10"/>
      <c r="H22" s="10"/>
      <c r="I22" s="2"/>
      <c r="J22" s="3"/>
      <c r="K22" s="64">
        <f>K16*100/M16</f>
        <v>37.5</v>
      </c>
      <c r="L22" s="65">
        <f>L16*100/M16</f>
        <v>62.5</v>
      </c>
      <c r="M22" s="3"/>
      <c r="N22" s="3"/>
      <c r="O22" s="3"/>
      <c r="P22" s="3"/>
      <c r="Q22" s="3"/>
      <c r="R22" s="3"/>
      <c r="S22" s="3"/>
      <c r="T22" s="23"/>
      <c r="U22" s="23"/>
      <c r="V22" s="10"/>
      <c r="W22" s="10"/>
      <c r="X22" s="10"/>
      <c r="Y22" s="10"/>
      <c r="Z22" s="6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</row>
    <row r="23" spans="1:131" s="22" customFormat="1" x14ac:dyDescent="0.2">
      <c r="A23" s="23"/>
      <c r="B23" s="23"/>
      <c r="C23" s="153"/>
      <c r="D23" s="105"/>
      <c r="E23" s="45"/>
      <c r="F23" s="10"/>
      <c r="G23" s="10"/>
      <c r="H23" s="10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23"/>
      <c r="U23" s="23"/>
      <c r="V23" s="10"/>
      <c r="W23" s="10"/>
      <c r="X23" s="10"/>
      <c r="Y23" s="10"/>
      <c r="Z23" s="6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</row>
    <row r="24" spans="1:131" s="30" customFormat="1" ht="17" thickBot="1" x14ac:dyDescent="0.25">
      <c r="A24" s="29" t="s">
        <v>31</v>
      </c>
      <c r="B24" s="23"/>
      <c r="C24" s="153"/>
      <c r="D24" s="105"/>
      <c r="E24" s="45"/>
      <c r="F24" s="10"/>
      <c r="G24" s="10"/>
      <c r="H24" s="10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29" t="s">
        <v>31</v>
      </c>
      <c r="U24" s="23"/>
      <c r="V24" s="10"/>
      <c r="W24" s="10"/>
      <c r="X24" s="10"/>
      <c r="Y24" s="10"/>
      <c r="Z24" s="6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</row>
    <row r="25" spans="1:131" s="31" customFormat="1" x14ac:dyDescent="0.2">
      <c r="A25" s="177" t="s">
        <v>15</v>
      </c>
      <c r="B25" s="77" t="s">
        <v>32</v>
      </c>
      <c r="C25" s="158">
        <v>0</v>
      </c>
      <c r="D25" s="81">
        <v>76</v>
      </c>
      <c r="E25" s="82">
        <v>546919.81400000001</v>
      </c>
      <c r="F25" s="83">
        <f>(E25*D25)/100</f>
        <v>415659.05864</v>
      </c>
      <c r="G25" s="82">
        <f>F25/(10^6)</f>
        <v>0.41565905864000002</v>
      </c>
      <c r="H25" s="84">
        <f>C25/G25</f>
        <v>0</v>
      </c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177" t="s">
        <v>15</v>
      </c>
      <c r="U25" s="77" t="s">
        <v>32</v>
      </c>
      <c r="V25" s="78">
        <v>41</v>
      </c>
      <c r="W25" s="78">
        <v>0</v>
      </c>
      <c r="X25" s="79">
        <f>W25/V25</f>
        <v>0</v>
      </c>
      <c r="Y25" s="80">
        <f>X25*100</f>
        <v>0</v>
      </c>
      <c r="Z25" s="6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</row>
    <row r="26" spans="1:131" s="32" customFormat="1" x14ac:dyDescent="0.2">
      <c r="A26" s="178"/>
      <c r="B26" s="85" t="s">
        <v>33</v>
      </c>
      <c r="C26" s="156">
        <v>0</v>
      </c>
      <c r="D26" s="89">
        <v>73.349999999999994</v>
      </c>
      <c r="E26" s="90">
        <v>546919.81400000001</v>
      </c>
      <c r="F26" s="91">
        <f t="shared" ref="F26:F33" si="7">(E26*D26)/100</f>
        <v>401165.68356899999</v>
      </c>
      <c r="G26" s="90">
        <f t="shared" ref="G26:G33" si="8">F26/(10^6)</f>
        <v>0.40116568356900001</v>
      </c>
      <c r="H26" s="92">
        <f t="shared" ref="H26:H33" si="9">C26/G26</f>
        <v>0</v>
      </c>
      <c r="I26" s="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78"/>
      <c r="U26" s="85" t="s">
        <v>33</v>
      </c>
      <c r="V26" s="86">
        <v>45</v>
      </c>
      <c r="W26" s="86">
        <v>0</v>
      </c>
      <c r="X26" s="87">
        <f t="shared" ref="X26:X33" si="10">W26/V26</f>
        <v>0</v>
      </c>
      <c r="Y26" s="88">
        <f t="shared" ref="Y26:Y33" si="11">X26*100</f>
        <v>0</v>
      </c>
      <c r="Z26" s="6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</row>
    <row r="27" spans="1:131" s="32" customFormat="1" ht="15.75" customHeight="1" x14ac:dyDescent="0.2">
      <c r="A27" s="178"/>
      <c r="B27" s="85" t="s">
        <v>34</v>
      </c>
      <c r="C27" s="156">
        <v>0</v>
      </c>
      <c r="D27" s="89">
        <v>70.349999999999994</v>
      </c>
      <c r="E27" s="90">
        <v>546919.81400000001</v>
      </c>
      <c r="F27" s="91">
        <f t="shared" si="7"/>
        <v>384758.08914899995</v>
      </c>
      <c r="G27" s="90">
        <f t="shared" si="8"/>
        <v>0.38475808914899995</v>
      </c>
      <c r="H27" s="92">
        <f t="shared" si="9"/>
        <v>0</v>
      </c>
      <c r="I27" s="2"/>
      <c r="J27" s="3"/>
      <c r="K27" s="3"/>
      <c r="L27" s="3"/>
      <c r="M27" s="3"/>
      <c r="N27" s="69"/>
      <c r="O27" s="69"/>
      <c r="P27" s="69"/>
      <c r="Q27" s="69"/>
      <c r="R27" s="69"/>
      <c r="S27" s="69"/>
      <c r="T27" s="178"/>
      <c r="U27" s="85" t="s">
        <v>34</v>
      </c>
      <c r="V27" s="86">
        <v>95</v>
      </c>
      <c r="W27" s="86">
        <v>0</v>
      </c>
      <c r="X27" s="87">
        <f t="shared" si="10"/>
        <v>0</v>
      </c>
      <c r="Y27" s="88">
        <f t="shared" si="11"/>
        <v>0</v>
      </c>
      <c r="Z27" s="6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</row>
    <row r="28" spans="1:131" s="32" customFormat="1" ht="17" thickBot="1" x14ac:dyDescent="0.25">
      <c r="A28" s="179"/>
      <c r="B28" s="93" t="s">
        <v>35</v>
      </c>
      <c r="C28" s="154">
        <v>3</v>
      </c>
      <c r="D28" s="97">
        <v>75.569999999999993</v>
      </c>
      <c r="E28" s="98">
        <v>546919.81400000001</v>
      </c>
      <c r="F28" s="99">
        <f t="shared" si="7"/>
        <v>413307.30343979999</v>
      </c>
      <c r="G28" s="98">
        <f t="shared" si="8"/>
        <v>0.41330730343979999</v>
      </c>
      <c r="H28" s="100">
        <f t="shared" si="9"/>
        <v>7.2585216255123912</v>
      </c>
      <c r="I28" s="2"/>
      <c r="J28" s="12"/>
      <c r="K28" s="12"/>
      <c r="L28" s="12"/>
      <c r="M28" s="12"/>
      <c r="N28" s="69"/>
      <c r="O28" s="69"/>
      <c r="P28" s="69"/>
      <c r="Q28" s="69"/>
      <c r="R28" s="69"/>
      <c r="S28" s="69"/>
      <c r="T28" s="179"/>
      <c r="U28" s="93" t="s">
        <v>35</v>
      </c>
      <c r="V28" s="94">
        <v>76</v>
      </c>
      <c r="W28" s="94">
        <v>1</v>
      </c>
      <c r="X28" s="95">
        <f t="shared" si="10"/>
        <v>1.3157894736842105E-2</v>
      </c>
      <c r="Y28" s="96">
        <f t="shared" si="11"/>
        <v>1.3157894736842104</v>
      </c>
      <c r="Z28" s="6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</row>
    <row r="29" spans="1:131" s="32" customFormat="1" ht="16.5" customHeight="1" x14ac:dyDescent="0.2">
      <c r="A29" s="177" t="s">
        <v>19</v>
      </c>
      <c r="B29" s="77" t="s">
        <v>36</v>
      </c>
      <c r="C29" s="158">
        <v>1</v>
      </c>
      <c r="D29" s="81">
        <v>56.35</v>
      </c>
      <c r="E29" s="82">
        <v>546919.81400000001</v>
      </c>
      <c r="F29" s="83">
        <f t="shared" si="7"/>
        <v>308189.31518900004</v>
      </c>
      <c r="G29" s="82">
        <f t="shared" si="8"/>
        <v>0.30818931518900006</v>
      </c>
      <c r="H29" s="84">
        <f t="shared" si="9"/>
        <v>3.2447588242530094</v>
      </c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177" t="s">
        <v>19</v>
      </c>
      <c r="U29" s="77" t="s">
        <v>36</v>
      </c>
      <c r="V29" s="78">
        <v>79</v>
      </c>
      <c r="W29" s="78">
        <v>0</v>
      </c>
      <c r="X29" s="79">
        <f t="shared" si="10"/>
        <v>0</v>
      </c>
      <c r="Y29" s="80">
        <f t="shared" si="11"/>
        <v>0</v>
      </c>
      <c r="Z29" s="6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</row>
    <row r="30" spans="1:131" s="32" customFormat="1" ht="17" thickBot="1" x14ac:dyDescent="0.25">
      <c r="A30" s="179"/>
      <c r="B30" s="93" t="s">
        <v>37</v>
      </c>
      <c r="C30" s="154">
        <v>0</v>
      </c>
      <c r="D30" s="97">
        <v>54.7</v>
      </c>
      <c r="E30" s="98">
        <v>546919.81400000001</v>
      </c>
      <c r="F30" s="99">
        <f t="shared" si="7"/>
        <v>299165.13825800002</v>
      </c>
      <c r="G30" s="98">
        <f t="shared" si="8"/>
        <v>0.29916513825800001</v>
      </c>
      <c r="H30" s="100">
        <f t="shared" si="9"/>
        <v>0</v>
      </c>
      <c r="I30" s="2"/>
      <c r="J30" s="12"/>
      <c r="K30" s="12"/>
      <c r="L30" s="12"/>
      <c r="M30" s="12"/>
      <c r="N30" s="43"/>
      <c r="O30" s="43"/>
      <c r="P30" s="43"/>
      <c r="Q30" s="43"/>
      <c r="R30" s="43"/>
      <c r="S30" s="43"/>
      <c r="T30" s="179"/>
      <c r="U30" s="93" t="s">
        <v>37</v>
      </c>
      <c r="V30" s="94">
        <v>87</v>
      </c>
      <c r="W30" s="94">
        <v>0</v>
      </c>
      <c r="X30" s="95">
        <f t="shared" si="10"/>
        <v>0</v>
      </c>
      <c r="Y30" s="96">
        <f t="shared" si="11"/>
        <v>0</v>
      </c>
      <c r="Z30" s="6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</row>
    <row r="31" spans="1:131" s="32" customFormat="1" ht="15" customHeight="1" x14ac:dyDescent="0.2">
      <c r="A31" s="177" t="s">
        <v>38</v>
      </c>
      <c r="B31" s="77" t="s">
        <v>39</v>
      </c>
      <c r="C31" s="158">
        <v>1</v>
      </c>
      <c r="D31" s="81">
        <v>66.25</v>
      </c>
      <c r="E31" s="82">
        <v>546919.81400000001</v>
      </c>
      <c r="F31" s="83">
        <f t="shared" si="7"/>
        <v>362334.37677500001</v>
      </c>
      <c r="G31" s="82">
        <f t="shared" si="8"/>
        <v>0.36233437677500002</v>
      </c>
      <c r="H31" s="84">
        <f t="shared" si="9"/>
        <v>2.7598816565533149</v>
      </c>
      <c r="I31" s="2"/>
      <c r="J31" s="3"/>
      <c r="K31" s="3"/>
      <c r="L31" s="3"/>
      <c r="M31" s="3"/>
      <c r="N31" s="43"/>
      <c r="O31" s="43"/>
      <c r="P31" s="43"/>
      <c r="Q31" s="43"/>
      <c r="R31" s="43"/>
      <c r="S31" s="43"/>
      <c r="T31" s="177" t="s">
        <v>38</v>
      </c>
      <c r="U31" s="77" t="s">
        <v>39</v>
      </c>
      <c r="V31" s="78">
        <v>83</v>
      </c>
      <c r="W31" s="78">
        <v>0</v>
      </c>
      <c r="X31" s="79">
        <f t="shared" si="10"/>
        <v>0</v>
      </c>
      <c r="Y31" s="80">
        <f t="shared" si="11"/>
        <v>0</v>
      </c>
      <c r="Z31" s="6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</row>
    <row r="32" spans="1:131" s="32" customFormat="1" ht="15.75" customHeight="1" x14ac:dyDescent="0.2">
      <c r="A32" s="178"/>
      <c r="B32" s="85" t="s">
        <v>40</v>
      </c>
      <c r="C32" s="156">
        <v>0</v>
      </c>
      <c r="D32" s="89">
        <v>87.54</v>
      </c>
      <c r="E32" s="90">
        <v>546919.81400000001</v>
      </c>
      <c r="F32" s="91">
        <f t="shared" si="7"/>
        <v>478773.60517560004</v>
      </c>
      <c r="G32" s="90">
        <f t="shared" si="8"/>
        <v>0.47877360517560003</v>
      </c>
      <c r="H32" s="92">
        <f t="shared" si="9"/>
        <v>0</v>
      </c>
      <c r="I32" s="2"/>
      <c r="J32" s="12"/>
      <c r="K32" s="12"/>
      <c r="L32" s="12"/>
      <c r="M32" s="12"/>
      <c r="N32" s="43"/>
      <c r="O32" s="43"/>
      <c r="P32" s="43"/>
      <c r="Q32" s="43"/>
      <c r="R32" s="43"/>
      <c r="S32" s="43"/>
      <c r="T32" s="178"/>
      <c r="U32" s="85" t="s">
        <v>40</v>
      </c>
      <c r="V32" s="86">
        <v>91</v>
      </c>
      <c r="W32" s="86">
        <v>0</v>
      </c>
      <c r="X32" s="87">
        <f t="shared" si="10"/>
        <v>0</v>
      </c>
      <c r="Y32" s="88">
        <f t="shared" si="11"/>
        <v>0</v>
      </c>
      <c r="Z32" s="6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</row>
    <row r="33" spans="1:131" s="32" customFormat="1" ht="15.75" customHeight="1" thickBot="1" x14ac:dyDescent="0.25">
      <c r="A33" s="179"/>
      <c r="B33" s="93" t="s">
        <v>41</v>
      </c>
      <c r="C33" s="154">
        <v>0</v>
      </c>
      <c r="D33" s="97">
        <v>85.28</v>
      </c>
      <c r="E33" s="98">
        <v>546919.81400000001</v>
      </c>
      <c r="F33" s="99">
        <f t="shared" si="7"/>
        <v>466413.21737920004</v>
      </c>
      <c r="G33" s="98">
        <f t="shared" si="8"/>
        <v>0.46641321737920005</v>
      </c>
      <c r="H33" s="100">
        <f t="shared" si="9"/>
        <v>0</v>
      </c>
      <c r="I33" s="2"/>
      <c r="J33" s="3"/>
      <c r="K33" s="3"/>
      <c r="L33" s="3"/>
      <c r="M33" s="3"/>
      <c r="N33" s="43"/>
      <c r="O33" s="43"/>
      <c r="P33" s="43"/>
      <c r="Q33" s="43"/>
      <c r="R33" s="43"/>
      <c r="S33" s="43"/>
      <c r="T33" s="179"/>
      <c r="U33" s="93" t="s">
        <v>41</v>
      </c>
      <c r="V33" s="94">
        <v>67</v>
      </c>
      <c r="W33" s="94">
        <v>0</v>
      </c>
      <c r="X33" s="95">
        <f t="shared" si="10"/>
        <v>0</v>
      </c>
      <c r="Y33" s="96">
        <f t="shared" si="11"/>
        <v>0</v>
      </c>
      <c r="Z33" s="6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</row>
    <row r="34" spans="1:131" s="32" customFormat="1" x14ac:dyDescent="0.2">
      <c r="A34" s="23"/>
      <c r="B34" s="23"/>
      <c r="C34" s="153"/>
      <c r="D34" s="103"/>
      <c r="E34" s="101"/>
      <c r="F34" s="20"/>
      <c r="G34" s="24" t="s">
        <v>29</v>
      </c>
      <c r="H34" s="104">
        <f>AVERAGE(H25:H33)</f>
        <v>1.4736846784798572</v>
      </c>
      <c r="I34" s="2"/>
      <c r="J34" s="12"/>
      <c r="K34" s="12"/>
      <c r="L34" s="12"/>
      <c r="M34" s="12"/>
      <c r="N34" s="43"/>
      <c r="O34" s="43"/>
      <c r="P34" s="43"/>
      <c r="Q34" s="43"/>
      <c r="R34" s="43"/>
      <c r="S34" s="43"/>
      <c r="T34" s="23"/>
      <c r="U34" s="23"/>
      <c r="V34" s="10"/>
      <c r="W34" s="101"/>
      <c r="X34" s="24" t="s">
        <v>29</v>
      </c>
      <c r="Y34" s="102">
        <f>AVERAGE(Y25:Y33)</f>
        <v>0.14619883040935672</v>
      </c>
      <c r="Z34" s="6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</row>
    <row r="35" spans="1:131" s="32" customFormat="1" x14ac:dyDescent="0.2">
      <c r="A35" s="23"/>
      <c r="B35" s="23"/>
      <c r="C35" s="153"/>
      <c r="D35" s="103"/>
      <c r="E35" s="101"/>
      <c r="F35" s="20"/>
      <c r="G35" s="25" t="s">
        <v>30</v>
      </c>
      <c r="H35" s="92">
        <f>STDEV(H25:H33)</f>
        <v>2.5319415472494069</v>
      </c>
      <c r="I35" s="2"/>
      <c r="J35" s="3"/>
      <c r="K35" s="3"/>
      <c r="L35" s="3"/>
      <c r="M35" s="3"/>
      <c r="N35" s="43"/>
      <c r="O35" s="43"/>
      <c r="P35" s="43"/>
      <c r="Q35" s="43"/>
      <c r="R35" s="43"/>
      <c r="S35" s="43"/>
      <c r="T35" s="23"/>
      <c r="U35" s="23"/>
      <c r="V35" s="10"/>
      <c r="W35" s="101"/>
      <c r="X35" s="25" t="s">
        <v>30</v>
      </c>
      <c r="Y35" s="88">
        <f>STDEV(Y25:Y33)</f>
        <v>0.43859649122807015</v>
      </c>
      <c r="Z35" s="6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</row>
    <row r="36" spans="1:131" s="32" customFormat="1" x14ac:dyDescent="0.2">
      <c r="A36" s="23"/>
      <c r="B36" s="23"/>
      <c r="C36" s="153"/>
      <c r="D36" s="103"/>
      <c r="E36" s="101"/>
      <c r="F36" s="20"/>
      <c r="G36" s="25" t="s">
        <v>0</v>
      </c>
      <c r="H36" s="92">
        <f>COUNT(H25:H33)</f>
        <v>9</v>
      </c>
      <c r="I36" s="2"/>
      <c r="J36" s="12"/>
      <c r="K36" s="12"/>
      <c r="L36" s="12"/>
      <c r="M36" s="12"/>
      <c r="N36" s="43"/>
      <c r="O36" s="43"/>
      <c r="P36" s="43"/>
      <c r="Q36" s="43"/>
      <c r="R36" s="43"/>
      <c r="S36" s="43"/>
      <c r="T36" s="23"/>
      <c r="U36" s="23"/>
      <c r="V36" s="10"/>
      <c r="W36" s="101"/>
      <c r="X36" s="25" t="s">
        <v>0</v>
      </c>
      <c r="Y36" s="88">
        <f>COUNT(Y25:Y33)</f>
        <v>9</v>
      </c>
      <c r="Z36" s="6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</row>
    <row r="37" spans="1:131" s="32" customFormat="1" x14ac:dyDescent="0.2">
      <c r="A37" s="23"/>
      <c r="B37" s="23"/>
      <c r="C37" s="153"/>
      <c r="D37" s="103"/>
      <c r="E37" s="101"/>
      <c r="F37" s="20"/>
      <c r="G37" s="27" t="s">
        <v>1</v>
      </c>
      <c r="H37" s="92">
        <f>H35/SQRT(H36)</f>
        <v>0.84398051574980226</v>
      </c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23"/>
      <c r="U37" s="23"/>
      <c r="V37" s="10"/>
      <c r="W37" s="20"/>
      <c r="X37" s="27" t="s">
        <v>1</v>
      </c>
      <c r="Y37" s="88">
        <f>Y35/SQRT(Y36)</f>
        <v>0.14619883040935672</v>
      </c>
      <c r="Z37" s="6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</row>
    <row r="38" spans="1:131" s="32" customFormat="1" x14ac:dyDescent="0.2">
      <c r="A38" s="23"/>
      <c r="B38" s="23"/>
      <c r="C38" s="153"/>
      <c r="D38" s="103"/>
      <c r="E38" s="101"/>
      <c r="F38" s="101"/>
      <c r="G38" s="101"/>
      <c r="H38" s="101"/>
      <c r="I38" s="2"/>
      <c r="J38" s="12"/>
      <c r="K38" s="12"/>
      <c r="L38" s="12"/>
      <c r="M38" s="12"/>
      <c r="N38" s="43"/>
      <c r="O38" s="43"/>
      <c r="P38" s="43"/>
      <c r="Q38" s="43"/>
      <c r="R38" s="43"/>
      <c r="S38" s="43"/>
      <c r="T38" s="23"/>
      <c r="U38" s="23"/>
      <c r="V38" s="101"/>
      <c r="W38" s="101"/>
      <c r="X38" s="101"/>
      <c r="Y38" s="101"/>
      <c r="Z38" s="6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</row>
    <row r="39" spans="1:131" s="32" customFormat="1" ht="16.5" customHeight="1" x14ac:dyDescent="0.2">
      <c r="A39" s="23"/>
      <c r="B39" s="23"/>
      <c r="C39" s="153"/>
      <c r="D39" s="103"/>
      <c r="E39" s="101"/>
      <c r="F39" s="101"/>
      <c r="G39" s="101"/>
      <c r="H39" s="101"/>
      <c r="I39" s="2"/>
      <c r="J39" s="3"/>
      <c r="K39" s="3"/>
      <c r="L39" s="3"/>
      <c r="M39" s="3"/>
      <c r="N39" s="6"/>
      <c r="O39" s="6"/>
      <c r="P39" s="6"/>
      <c r="Q39" s="6"/>
      <c r="R39" s="6"/>
      <c r="S39" s="6"/>
      <c r="T39" s="23"/>
      <c r="U39" s="23"/>
      <c r="V39" s="101"/>
      <c r="W39" s="101"/>
      <c r="X39" s="101"/>
      <c r="Y39" s="101"/>
      <c r="Z39" s="6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</row>
    <row r="40" spans="1:131" s="34" customFormat="1" ht="16.5" customHeight="1" thickBot="1" x14ac:dyDescent="0.25">
      <c r="A40" s="33" t="s">
        <v>42</v>
      </c>
      <c r="B40" s="23"/>
      <c r="C40" s="153"/>
      <c r="D40" s="105"/>
      <c r="E40" s="45"/>
      <c r="F40" s="10"/>
      <c r="G40" s="10"/>
      <c r="H40" s="10"/>
      <c r="I40" s="2"/>
      <c r="J40" s="12"/>
      <c r="K40" s="12"/>
      <c r="L40" s="12"/>
      <c r="M40" s="12"/>
      <c r="N40" s="6"/>
      <c r="O40" s="6"/>
      <c r="P40" s="6"/>
      <c r="Q40" s="6"/>
      <c r="R40" s="6"/>
      <c r="S40" s="6"/>
      <c r="T40" s="33" t="s">
        <v>42</v>
      </c>
      <c r="U40" s="23"/>
      <c r="V40" s="10"/>
      <c r="W40" s="10"/>
      <c r="X40" s="10"/>
      <c r="Y40" s="10"/>
      <c r="Z40" s="6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</row>
    <row r="41" spans="1:131" s="35" customFormat="1" x14ac:dyDescent="0.2">
      <c r="A41" s="174" t="s">
        <v>15</v>
      </c>
      <c r="B41" s="106" t="s">
        <v>43</v>
      </c>
      <c r="C41" s="158">
        <v>0</v>
      </c>
      <c r="D41" s="81">
        <v>79.7</v>
      </c>
      <c r="E41" s="82">
        <v>546919.81400000001</v>
      </c>
      <c r="F41" s="83">
        <f>(E41*D41)/100</f>
        <v>435895.09175800002</v>
      </c>
      <c r="G41" s="82">
        <f>F41/(10^6)</f>
        <v>0.43589509175800001</v>
      </c>
      <c r="H41" s="84">
        <f>C41/G41</f>
        <v>0</v>
      </c>
      <c r="I41" s="2"/>
      <c r="J41" s="3"/>
      <c r="K41" s="3"/>
      <c r="L41" s="3"/>
      <c r="M41" s="3"/>
      <c r="N41" s="6"/>
      <c r="O41" s="6"/>
      <c r="P41" s="6"/>
      <c r="Q41" s="6"/>
      <c r="R41" s="6"/>
      <c r="S41" s="6"/>
      <c r="T41" s="174" t="s">
        <v>15</v>
      </c>
      <c r="U41" s="106" t="s">
        <v>43</v>
      </c>
      <c r="V41" s="78">
        <v>88</v>
      </c>
      <c r="W41" s="78">
        <v>0</v>
      </c>
      <c r="X41" s="79">
        <f>W41/V41</f>
        <v>0</v>
      </c>
      <c r="Y41" s="141">
        <f t="shared" ref="Y41:Y72" si="12">X41*100</f>
        <v>0</v>
      </c>
      <c r="Z41" s="6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</row>
    <row r="42" spans="1:131" s="36" customFormat="1" x14ac:dyDescent="0.2">
      <c r="A42" s="175"/>
      <c r="B42" s="107" t="s">
        <v>44</v>
      </c>
      <c r="C42" s="156">
        <v>0</v>
      </c>
      <c r="D42" s="89">
        <v>70.19</v>
      </c>
      <c r="E42" s="90">
        <v>546919.81400000001</v>
      </c>
      <c r="F42" s="91">
        <f t="shared" ref="F42:F83" si="13">(E42*D42)/100</f>
        <v>383883.01744659996</v>
      </c>
      <c r="G42" s="90">
        <f t="shared" ref="G42:G83" si="14">F42/(10^6)</f>
        <v>0.38388301744659997</v>
      </c>
      <c r="H42" s="92">
        <f t="shared" ref="H42:H83" si="15">C42/G42</f>
        <v>0</v>
      </c>
      <c r="I42" s="2"/>
      <c r="J42" s="12"/>
      <c r="K42" s="12"/>
      <c r="L42" s="12"/>
      <c r="M42" s="12"/>
      <c r="N42" s="3"/>
      <c r="O42" s="3"/>
      <c r="P42" s="3"/>
      <c r="Q42" s="3"/>
      <c r="R42" s="3"/>
      <c r="S42" s="3"/>
      <c r="T42" s="175"/>
      <c r="U42" s="149" t="s">
        <v>44</v>
      </c>
      <c r="V42" s="86">
        <v>95</v>
      </c>
      <c r="W42" s="86">
        <v>0</v>
      </c>
      <c r="X42" s="87">
        <f t="shared" ref="X42:X72" si="16">W42/V42</f>
        <v>0</v>
      </c>
      <c r="Y42" s="143">
        <f t="shared" si="12"/>
        <v>0</v>
      </c>
      <c r="Z42" s="6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</row>
    <row r="43" spans="1:131" s="36" customFormat="1" ht="15.75" customHeight="1" x14ac:dyDescent="0.2">
      <c r="A43" s="175"/>
      <c r="B43" s="107" t="s">
        <v>45</v>
      </c>
      <c r="C43" s="156">
        <v>0</v>
      </c>
      <c r="D43" s="89">
        <v>80</v>
      </c>
      <c r="E43" s="90">
        <v>546919.81400000001</v>
      </c>
      <c r="F43" s="91">
        <f t="shared" si="13"/>
        <v>437535.85120000003</v>
      </c>
      <c r="G43" s="90">
        <f t="shared" si="14"/>
        <v>0.43753585120000005</v>
      </c>
      <c r="H43" s="92">
        <f t="shared" si="15"/>
        <v>0</v>
      </c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175"/>
      <c r="U43" s="149" t="s">
        <v>45</v>
      </c>
      <c r="V43" s="86">
        <v>25</v>
      </c>
      <c r="W43" s="86">
        <v>0</v>
      </c>
      <c r="X43" s="87">
        <f t="shared" si="16"/>
        <v>0</v>
      </c>
      <c r="Y43" s="143">
        <f t="shared" si="12"/>
        <v>0</v>
      </c>
      <c r="Z43" s="6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</row>
    <row r="44" spans="1:131" s="36" customFormat="1" ht="15.75" customHeight="1" x14ac:dyDescent="0.2">
      <c r="A44" s="175"/>
      <c r="B44" s="107" t="s">
        <v>46</v>
      </c>
      <c r="C44" s="156">
        <v>0</v>
      </c>
      <c r="D44" s="89">
        <v>77.540000000000006</v>
      </c>
      <c r="E44" s="90">
        <v>546919.81400000001</v>
      </c>
      <c r="F44" s="91">
        <f t="shared" si="13"/>
        <v>424081.62377560005</v>
      </c>
      <c r="G44" s="90">
        <f t="shared" si="14"/>
        <v>0.42408162377560005</v>
      </c>
      <c r="H44" s="92">
        <f t="shared" si="15"/>
        <v>0</v>
      </c>
      <c r="I44" s="2"/>
      <c r="J44" s="12"/>
      <c r="K44" s="12"/>
      <c r="L44" s="12"/>
      <c r="M44" s="12"/>
      <c r="N44" s="3"/>
      <c r="O44" s="3"/>
      <c r="P44" s="3"/>
      <c r="Q44" s="3"/>
      <c r="R44" s="3"/>
      <c r="S44" s="3"/>
      <c r="T44" s="175"/>
      <c r="U44" s="149" t="s">
        <v>46</v>
      </c>
      <c r="V44" s="86">
        <v>48</v>
      </c>
      <c r="W44" s="86">
        <v>0</v>
      </c>
      <c r="X44" s="87">
        <f t="shared" si="16"/>
        <v>0</v>
      </c>
      <c r="Y44" s="143">
        <f t="shared" si="12"/>
        <v>0</v>
      </c>
      <c r="Z44" s="6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</row>
    <row r="45" spans="1:131" s="36" customFormat="1" x14ac:dyDescent="0.2">
      <c r="A45" s="175"/>
      <c r="B45" s="107" t="s">
        <v>47</v>
      </c>
      <c r="C45" s="156">
        <v>0</v>
      </c>
      <c r="D45" s="89">
        <v>45.2</v>
      </c>
      <c r="E45" s="90">
        <v>546919.81400000001</v>
      </c>
      <c r="F45" s="91">
        <f t="shared" si="13"/>
        <v>247207.75592800003</v>
      </c>
      <c r="G45" s="90">
        <f t="shared" si="14"/>
        <v>0.24720775592800004</v>
      </c>
      <c r="H45" s="92">
        <f t="shared" si="15"/>
        <v>0</v>
      </c>
      <c r="I45" s="2"/>
      <c r="J45" s="3"/>
      <c r="K45" s="3"/>
      <c r="L45" s="3"/>
      <c r="M45" s="3"/>
      <c r="N45" s="13"/>
      <c r="O45" s="13"/>
      <c r="P45" s="13"/>
      <c r="Q45" s="13"/>
      <c r="R45" s="13"/>
      <c r="S45" s="13"/>
      <c r="T45" s="175"/>
      <c r="U45" s="149" t="s">
        <v>47</v>
      </c>
      <c r="V45" s="86">
        <v>40</v>
      </c>
      <c r="W45" s="86">
        <v>0</v>
      </c>
      <c r="X45" s="87">
        <f t="shared" si="16"/>
        <v>0</v>
      </c>
      <c r="Y45" s="143">
        <f t="shared" si="12"/>
        <v>0</v>
      </c>
      <c r="Z45" s="6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</row>
    <row r="46" spans="1:131" s="36" customFormat="1" x14ac:dyDescent="0.2">
      <c r="A46" s="175"/>
      <c r="B46" s="107" t="s">
        <v>48</v>
      </c>
      <c r="C46" s="156">
        <v>1</v>
      </c>
      <c r="D46" s="89">
        <v>64.92</v>
      </c>
      <c r="E46" s="90">
        <v>546919.81400000001</v>
      </c>
      <c r="F46" s="91">
        <f t="shared" si="13"/>
        <v>355060.34324880003</v>
      </c>
      <c r="G46" s="90">
        <f t="shared" si="14"/>
        <v>0.35506034324880004</v>
      </c>
      <c r="H46" s="92">
        <f t="shared" si="15"/>
        <v>2.816422670157996</v>
      </c>
      <c r="I46" s="2"/>
      <c r="J46" s="12"/>
      <c r="K46" s="12"/>
      <c r="L46" s="12"/>
      <c r="M46" s="12"/>
      <c r="N46" s="13"/>
      <c r="O46" s="13"/>
      <c r="P46" s="13"/>
      <c r="Q46" s="13"/>
      <c r="R46" s="13"/>
      <c r="S46" s="13"/>
      <c r="T46" s="175"/>
      <c r="U46" s="149" t="s">
        <v>48</v>
      </c>
      <c r="V46" s="86">
        <v>53</v>
      </c>
      <c r="W46" s="86">
        <v>1</v>
      </c>
      <c r="X46" s="87">
        <f t="shared" si="16"/>
        <v>1.8867924528301886E-2</v>
      </c>
      <c r="Y46" s="143">
        <f t="shared" si="12"/>
        <v>1.8867924528301887</v>
      </c>
      <c r="Z46" s="6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</row>
    <row r="47" spans="1:131" s="36" customFormat="1" x14ac:dyDescent="0.2">
      <c r="A47" s="175"/>
      <c r="B47" s="107" t="s">
        <v>49</v>
      </c>
      <c r="C47" s="156">
        <v>0</v>
      </c>
      <c r="D47" s="89">
        <v>56.29</v>
      </c>
      <c r="E47" s="90">
        <v>546919.81400000001</v>
      </c>
      <c r="F47" s="91">
        <f t="shared" si="13"/>
        <v>307861.16330060002</v>
      </c>
      <c r="G47" s="90">
        <f t="shared" si="14"/>
        <v>0.30786116330060004</v>
      </c>
      <c r="H47" s="92">
        <f t="shared" si="15"/>
        <v>0</v>
      </c>
      <c r="I47" s="2"/>
      <c r="J47" s="3"/>
      <c r="K47" s="3"/>
      <c r="L47" s="3"/>
      <c r="M47" s="3"/>
      <c r="N47" s="13"/>
      <c r="O47" s="13"/>
      <c r="P47" s="13"/>
      <c r="Q47" s="13"/>
      <c r="R47" s="13"/>
      <c r="S47" s="13"/>
      <c r="T47" s="175"/>
      <c r="U47" s="149" t="s">
        <v>49</v>
      </c>
      <c r="V47" s="86">
        <v>96</v>
      </c>
      <c r="W47" s="86">
        <v>1</v>
      </c>
      <c r="X47" s="87">
        <f t="shared" si="16"/>
        <v>1.0416666666666666E-2</v>
      </c>
      <c r="Y47" s="143">
        <f t="shared" si="12"/>
        <v>1.0416666666666665</v>
      </c>
      <c r="Z47" s="6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</row>
    <row r="48" spans="1:131" s="36" customFormat="1" x14ac:dyDescent="0.2">
      <c r="A48" s="175"/>
      <c r="B48" s="107" t="s">
        <v>50</v>
      </c>
      <c r="C48" s="156">
        <v>0</v>
      </c>
      <c r="D48" s="89">
        <v>30.13</v>
      </c>
      <c r="E48" s="90">
        <v>546919.81400000001</v>
      </c>
      <c r="F48" s="91">
        <f t="shared" si="13"/>
        <v>164786.9399582</v>
      </c>
      <c r="G48" s="90">
        <f t="shared" si="14"/>
        <v>0.16478693995820001</v>
      </c>
      <c r="H48" s="92">
        <f t="shared" si="15"/>
        <v>0</v>
      </c>
      <c r="I48" s="2"/>
      <c r="J48" s="12"/>
      <c r="K48" s="12"/>
      <c r="L48" s="12"/>
      <c r="M48" s="12"/>
      <c r="N48" s="13"/>
      <c r="O48" s="13"/>
      <c r="P48" s="13"/>
      <c r="Q48" s="13"/>
      <c r="R48" s="13"/>
      <c r="S48" s="13"/>
      <c r="T48" s="175"/>
      <c r="U48" s="149" t="s">
        <v>50</v>
      </c>
      <c r="V48" s="86">
        <v>84</v>
      </c>
      <c r="W48" s="86">
        <v>0</v>
      </c>
      <c r="X48" s="87">
        <f t="shared" si="16"/>
        <v>0</v>
      </c>
      <c r="Y48" s="143">
        <f t="shared" si="12"/>
        <v>0</v>
      </c>
      <c r="Z48" s="6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</row>
    <row r="49" spans="1:131" s="36" customFormat="1" ht="15.75" customHeight="1" x14ac:dyDescent="0.2">
      <c r="A49" s="175"/>
      <c r="B49" s="107" t="s">
        <v>51</v>
      </c>
      <c r="C49" s="156">
        <v>2</v>
      </c>
      <c r="D49" s="89">
        <v>68.31</v>
      </c>
      <c r="E49" s="90">
        <v>546919.81400000001</v>
      </c>
      <c r="F49" s="91">
        <f t="shared" si="13"/>
        <v>373600.92494340002</v>
      </c>
      <c r="G49" s="90">
        <f t="shared" si="14"/>
        <v>0.37360092494340003</v>
      </c>
      <c r="H49" s="92">
        <f t="shared" si="15"/>
        <v>5.3533058043231474</v>
      </c>
      <c r="I49" s="2"/>
      <c r="J49" s="3"/>
      <c r="K49" s="3"/>
      <c r="L49" s="3"/>
      <c r="M49" s="3"/>
      <c r="N49" s="13"/>
      <c r="O49" s="13"/>
      <c r="P49" s="13"/>
      <c r="Q49" s="13"/>
      <c r="R49" s="13"/>
      <c r="S49" s="13"/>
      <c r="T49" s="175"/>
      <c r="U49" s="149" t="s">
        <v>51</v>
      </c>
      <c r="V49" s="86">
        <v>35</v>
      </c>
      <c r="W49" s="86">
        <v>1</v>
      </c>
      <c r="X49" s="87">
        <f t="shared" si="16"/>
        <v>2.8571428571428571E-2</v>
      </c>
      <c r="Y49" s="143">
        <f t="shared" si="12"/>
        <v>2.8571428571428572</v>
      </c>
      <c r="Z49" s="6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</row>
    <row r="50" spans="1:131" s="36" customFormat="1" ht="15.75" customHeight="1" x14ac:dyDescent="0.2">
      <c r="A50" s="175"/>
      <c r="B50" s="108" t="s">
        <v>52</v>
      </c>
      <c r="C50" s="156">
        <v>1</v>
      </c>
      <c r="D50" s="89">
        <v>54.12</v>
      </c>
      <c r="E50" s="90">
        <v>546919.81400000001</v>
      </c>
      <c r="F50" s="91">
        <f t="shared" si="13"/>
        <v>295993.00333680003</v>
      </c>
      <c r="G50" s="90">
        <f t="shared" si="14"/>
        <v>0.29599300333680001</v>
      </c>
      <c r="H50" s="92">
        <f t="shared" si="15"/>
        <v>3.3784582362649136</v>
      </c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75"/>
      <c r="U50" s="142" t="s">
        <v>52</v>
      </c>
      <c r="V50" s="86">
        <v>66</v>
      </c>
      <c r="W50" s="86">
        <v>0</v>
      </c>
      <c r="X50" s="87">
        <f t="shared" si="16"/>
        <v>0</v>
      </c>
      <c r="Y50" s="143">
        <f t="shared" si="12"/>
        <v>0</v>
      </c>
      <c r="Z50" s="6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</row>
    <row r="51" spans="1:131" s="36" customFormat="1" ht="16.5" customHeight="1" x14ac:dyDescent="0.2">
      <c r="A51" s="175"/>
      <c r="B51" s="108" t="s">
        <v>53</v>
      </c>
      <c r="C51" s="156">
        <v>1</v>
      </c>
      <c r="D51" s="89">
        <v>78.680000000000007</v>
      </c>
      <c r="E51" s="90">
        <v>546919.81400000001</v>
      </c>
      <c r="F51" s="91">
        <f t="shared" si="13"/>
        <v>430316.5096552</v>
      </c>
      <c r="G51" s="90">
        <f t="shared" si="14"/>
        <v>0.43031650965520002</v>
      </c>
      <c r="H51" s="92">
        <f t="shared" si="15"/>
        <v>2.3238708661242642</v>
      </c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75"/>
      <c r="U51" s="142" t="s">
        <v>53</v>
      </c>
      <c r="V51" s="86">
        <v>65</v>
      </c>
      <c r="W51" s="86">
        <v>0</v>
      </c>
      <c r="X51" s="87">
        <f t="shared" si="16"/>
        <v>0</v>
      </c>
      <c r="Y51" s="143">
        <f t="shared" si="12"/>
        <v>0</v>
      </c>
      <c r="Z51" s="6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</row>
    <row r="52" spans="1:131" s="36" customFormat="1" ht="15.75" customHeight="1" x14ac:dyDescent="0.2">
      <c r="A52" s="175"/>
      <c r="B52" s="108" t="s">
        <v>54</v>
      </c>
      <c r="C52" s="156">
        <v>0</v>
      </c>
      <c r="D52" s="89">
        <v>70.77</v>
      </c>
      <c r="E52" s="90">
        <v>546919.81400000001</v>
      </c>
      <c r="F52" s="91">
        <f t="shared" si="13"/>
        <v>387055.15236779995</v>
      </c>
      <c r="G52" s="90">
        <f t="shared" si="14"/>
        <v>0.38705515236779997</v>
      </c>
      <c r="H52" s="92">
        <f t="shared" si="15"/>
        <v>0</v>
      </c>
      <c r="I52" s="2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75"/>
      <c r="U52" s="142" t="s">
        <v>54</v>
      </c>
      <c r="V52" s="86">
        <v>77</v>
      </c>
      <c r="W52" s="86">
        <v>0</v>
      </c>
      <c r="X52" s="87">
        <f t="shared" si="16"/>
        <v>0</v>
      </c>
      <c r="Y52" s="143">
        <f t="shared" si="12"/>
        <v>0</v>
      </c>
      <c r="Z52" s="6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</row>
    <row r="53" spans="1:131" s="36" customFormat="1" x14ac:dyDescent="0.2">
      <c r="A53" s="175"/>
      <c r="B53" s="108" t="s">
        <v>55</v>
      </c>
      <c r="C53" s="156">
        <v>2</v>
      </c>
      <c r="D53" s="89">
        <v>77.86</v>
      </c>
      <c r="E53" s="90">
        <v>546919.81400000001</v>
      </c>
      <c r="F53" s="91">
        <f t="shared" si="13"/>
        <v>425831.76718040003</v>
      </c>
      <c r="G53" s="90">
        <f t="shared" si="14"/>
        <v>0.4258317671804</v>
      </c>
      <c r="H53" s="92">
        <f t="shared" si="15"/>
        <v>4.6966904635668412</v>
      </c>
      <c r="I53" s="2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75"/>
      <c r="U53" s="142" t="s">
        <v>55</v>
      </c>
      <c r="V53" s="86">
        <v>61</v>
      </c>
      <c r="W53" s="86">
        <v>2</v>
      </c>
      <c r="X53" s="87">
        <f t="shared" si="16"/>
        <v>3.2786885245901641E-2</v>
      </c>
      <c r="Y53" s="143">
        <f t="shared" si="12"/>
        <v>3.278688524590164</v>
      </c>
      <c r="Z53" s="6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</row>
    <row r="54" spans="1:131" s="36" customFormat="1" x14ac:dyDescent="0.2">
      <c r="A54" s="175"/>
      <c r="B54" s="108" t="s">
        <v>56</v>
      </c>
      <c r="C54" s="156">
        <v>5</v>
      </c>
      <c r="D54" s="89">
        <v>77.88</v>
      </c>
      <c r="E54" s="90">
        <v>546919.81400000001</v>
      </c>
      <c r="F54" s="91">
        <f t="shared" si="13"/>
        <v>425941.15114319994</v>
      </c>
      <c r="G54" s="90">
        <f t="shared" si="14"/>
        <v>0.42594115114319991</v>
      </c>
      <c r="H54" s="92">
        <f t="shared" si="15"/>
        <v>11.738710820920465</v>
      </c>
      <c r="I54" s="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75"/>
      <c r="U54" s="142" t="s">
        <v>56</v>
      </c>
      <c r="V54" s="86">
        <v>100</v>
      </c>
      <c r="W54" s="86">
        <v>2</v>
      </c>
      <c r="X54" s="87">
        <f t="shared" si="16"/>
        <v>0.02</v>
      </c>
      <c r="Y54" s="143">
        <f t="shared" si="12"/>
        <v>2</v>
      </c>
      <c r="Z54" s="6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</row>
    <row r="55" spans="1:131" s="36" customFormat="1" ht="17" thickBot="1" x14ac:dyDescent="0.25">
      <c r="A55" s="176"/>
      <c r="B55" s="109" t="s">
        <v>57</v>
      </c>
      <c r="C55" s="160">
        <v>5</v>
      </c>
      <c r="D55" s="110">
        <v>63.59</v>
      </c>
      <c r="E55" s="111">
        <v>546919.81400000001</v>
      </c>
      <c r="F55" s="112">
        <f t="shared" si="13"/>
        <v>347786.30972260004</v>
      </c>
      <c r="G55" s="111">
        <f t="shared" si="14"/>
        <v>0.34778630972260005</v>
      </c>
      <c r="H55" s="113">
        <f t="shared" si="15"/>
        <v>14.376644106514947</v>
      </c>
      <c r="I55" s="2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76"/>
      <c r="U55" s="145" t="s">
        <v>57</v>
      </c>
      <c r="V55" s="150">
        <v>71</v>
      </c>
      <c r="W55" s="150">
        <v>5</v>
      </c>
      <c r="X55" s="147">
        <f t="shared" si="16"/>
        <v>7.0422535211267609E-2</v>
      </c>
      <c r="Y55" s="148">
        <f t="shared" si="12"/>
        <v>7.042253521126761</v>
      </c>
      <c r="Z55" s="6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</row>
    <row r="56" spans="1:131" s="36" customFormat="1" x14ac:dyDescent="0.2">
      <c r="A56" s="174" t="s">
        <v>19</v>
      </c>
      <c r="B56" s="114" t="s">
        <v>58</v>
      </c>
      <c r="C56" s="158">
        <v>5</v>
      </c>
      <c r="D56" s="81">
        <v>80.45</v>
      </c>
      <c r="E56" s="82">
        <v>546919.81400000001</v>
      </c>
      <c r="F56" s="83">
        <f t="shared" si="13"/>
        <v>439996.99036300002</v>
      </c>
      <c r="G56" s="82">
        <f t="shared" si="14"/>
        <v>0.439996990363</v>
      </c>
      <c r="H56" s="84">
        <f t="shared" si="15"/>
        <v>11.363714092396341</v>
      </c>
      <c r="I56" s="2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87" t="s">
        <v>19</v>
      </c>
      <c r="U56" s="114" t="s">
        <v>58</v>
      </c>
      <c r="V56" s="78">
        <v>90</v>
      </c>
      <c r="W56" s="78">
        <v>2</v>
      </c>
      <c r="X56" s="79">
        <f t="shared" si="16"/>
        <v>2.2222222222222223E-2</v>
      </c>
      <c r="Y56" s="141">
        <f t="shared" si="12"/>
        <v>2.2222222222222223</v>
      </c>
      <c r="Z56" s="6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</row>
    <row r="57" spans="1:131" s="36" customFormat="1" x14ac:dyDescent="0.2">
      <c r="A57" s="175"/>
      <c r="B57" s="115" t="s">
        <v>59</v>
      </c>
      <c r="C57" s="161">
        <v>5</v>
      </c>
      <c r="D57" s="117">
        <v>82.3</v>
      </c>
      <c r="E57" s="118">
        <v>546919.81400000001</v>
      </c>
      <c r="F57" s="119">
        <f t="shared" si="13"/>
        <v>450115.00692199997</v>
      </c>
      <c r="G57" s="118">
        <f t="shared" si="14"/>
        <v>0.45011500692199996</v>
      </c>
      <c r="H57" s="120">
        <f t="shared" si="15"/>
        <v>11.108272159578197</v>
      </c>
      <c r="I57" s="2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88"/>
      <c r="U57" s="142" t="s">
        <v>59</v>
      </c>
      <c r="V57" s="86">
        <v>103</v>
      </c>
      <c r="W57" s="86">
        <v>2</v>
      </c>
      <c r="X57" s="87">
        <f t="shared" si="16"/>
        <v>1.9417475728155338E-2</v>
      </c>
      <c r="Y57" s="143">
        <f t="shared" si="12"/>
        <v>1.9417475728155338</v>
      </c>
      <c r="Z57" s="6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</row>
    <row r="58" spans="1:131" s="36" customFormat="1" ht="16.5" customHeight="1" x14ac:dyDescent="0.2">
      <c r="A58" s="175"/>
      <c r="B58" s="115" t="s">
        <v>60</v>
      </c>
      <c r="C58" s="161">
        <v>7</v>
      </c>
      <c r="D58" s="117">
        <v>51.29</v>
      </c>
      <c r="E58" s="118">
        <v>546919.81400000001</v>
      </c>
      <c r="F58" s="119">
        <f t="shared" si="13"/>
        <v>280515.1726006</v>
      </c>
      <c r="G58" s="118">
        <f t="shared" si="14"/>
        <v>0.28051517260059999</v>
      </c>
      <c r="H58" s="120">
        <f t="shared" si="15"/>
        <v>24.954086921945795</v>
      </c>
      <c r="I58" s="2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88"/>
      <c r="U58" s="142" t="s">
        <v>60</v>
      </c>
      <c r="V58" s="86">
        <v>64</v>
      </c>
      <c r="W58" s="86">
        <v>0</v>
      </c>
      <c r="X58" s="87">
        <f t="shared" si="16"/>
        <v>0</v>
      </c>
      <c r="Y58" s="143">
        <f t="shared" si="12"/>
        <v>0</v>
      </c>
      <c r="Z58" s="6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</row>
    <row r="59" spans="1:131" s="36" customFormat="1" x14ac:dyDescent="0.2">
      <c r="A59" s="175"/>
      <c r="B59" s="115" t="s">
        <v>61</v>
      </c>
      <c r="C59" s="161">
        <v>3</v>
      </c>
      <c r="D59" s="117">
        <v>54.63</v>
      </c>
      <c r="E59" s="118">
        <v>546919.81400000001</v>
      </c>
      <c r="F59" s="119">
        <f t="shared" si="13"/>
        <v>298782.29438819998</v>
      </c>
      <c r="G59" s="118">
        <f t="shared" si="14"/>
        <v>0.29878229438819998</v>
      </c>
      <c r="H59" s="120">
        <f t="shared" si="15"/>
        <v>10.040755614863105</v>
      </c>
      <c r="I59" s="2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88"/>
      <c r="U59" s="142" t="s">
        <v>61</v>
      </c>
      <c r="V59" s="86">
        <v>103</v>
      </c>
      <c r="W59" s="86">
        <v>0</v>
      </c>
      <c r="X59" s="87">
        <f t="shared" si="16"/>
        <v>0</v>
      </c>
      <c r="Y59" s="143">
        <f t="shared" si="12"/>
        <v>0</v>
      </c>
      <c r="Z59" s="6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</row>
    <row r="60" spans="1:131" s="36" customFormat="1" x14ac:dyDescent="0.2">
      <c r="A60" s="175"/>
      <c r="B60" s="115" t="s">
        <v>62</v>
      </c>
      <c r="C60" s="161">
        <v>1</v>
      </c>
      <c r="D60" s="117">
        <v>55.88</v>
      </c>
      <c r="E60" s="118">
        <v>546919.81400000001</v>
      </c>
      <c r="F60" s="119">
        <f t="shared" si="13"/>
        <v>305618.79206320003</v>
      </c>
      <c r="G60" s="118">
        <f t="shared" si="14"/>
        <v>0.30561879206320003</v>
      </c>
      <c r="H60" s="120">
        <f t="shared" si="15"/>
        <v>3.2720501028392466</v>
      </c>
      <c r="I60" s="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88"/>
      <c r="U60" s="142" t="s">
        <v>62</v>
      </c>
      <c r="V60" s="86">
        <v>57</v>
      </c>
      <c r="W60" s="86">
        <v>0</v>
      </c>
      <c r="X60" s="87">
        <f t="shared" si="16"/>
        <v>0</v>
      </c>
      <c r="Y60" s="143">
        <f>X60*100</f>
        <v>0</v>
      </c>
      <c r="Z60" s="6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</row>
    <row r="61" spans="1:131" s="36" customFormat="1" x14ac:dyDescent="0.2">
      <c r="A61" s="175"/>
      <c r="B61" s="115" t="s">
        <v>63</v>
      </c>
      <c r="C61" s="161">
        <v>17</v>
      </c>
      <c r="D61" s="117">
        <v>79.180000000000007</v>
      </c>
      <c r="E61" s="118">
        <v>546919.81400000001</v>
      </c>
      <c r="F61" s="119">
        <f t="shared" si="13"/>
        <v>433051.10872520006</v>
      </c>
      <c r="G61" s="118">
        <f t="shared" si="14"/>
        <v>0.43305110872520008</v>
      </c>
      <c r="H61" s="120">
        <f t="shared" si="15"/>
        <v>39.256336394205235</v>
      </c>
      <c r="I61" s="2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88"/>
      <c r="U61" s="142" t="s">
        <v>63</v>
      </c>
      <c r="V61" s="86">
        <v>77</v>
      </c>
      <c r="W61" s="86">
        <v>2</v>
      </c>
      <c r="X61" s="87">
        <f t="shared" si="16"/>
        <v>2.5974025974025976E-2</v>
      </c>
      <c r="Y61" s="143">
        <f t="shared" si="12"/>
        <v>2.5974025974025974</v>
      </c>
      <c r="Z61" s="6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</row>
    <row r="62" spans="1:131" s="36" customFormat="1" x14ac:dyDescent="0.2">
      <c r="A62" s="175"/>
      <c r="B62" s="115" t="s">
        <v>64</v>
      </c>
      <c r="C62" s="73">
        <v>10</v>
      </c>
      <c r="D62" s="119">
        <v>67.05</v>
      </c>
      <c r="E62" s="118">
        <v>546919.81400000001</v>
      </c>
      <c r="F62" s="119">
        <f t="shared" si="13"/>
        <v>366709.73528700002</v>
      </c>
      <c r="G62" s="118">
        <f t="shared" si="14"/>
        <v>0.36670973528700002</v>
      </c>
      <c r="H62" s="120">
        <f t="shared" si="15"/>
        <v>27.269524197860868</v>
      </c>
      <c r="I62" s="2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88"/>
      <c r="U62" s="142" t="s">
        <v>65</v>
      </c>
      <c r="V62" s="144">
        <v>100</v>
      </c>
      <c r="W62" s="144">
        <v>0</v>
      </c>
      <c r="X62" s="87">
        <f t="shared" si="16"/>
        <v>0</v>
      </c>
      <c r="Y62" s="143">
        <f t="shared" si="12"/>
        <v>0</v>
      </c>
      <c r="Z62" s="6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</row>
    <row r="63" spans="1:131" s="36" customFormat="1" x14ac:dyDescent="0.2">
      <c r="A63" s="175"/>
      <c r="B63" s="115" t="s">
        <v>65</v>
      </c>
      <c r="C63" s="73">
        <v>5</v>
      </c>
      <c r="D63" s="119">
        <v>60.43</v>
      </c>
      <c r="E63" s="118">
        <v>546919.81400000001</v>
      </c>
      <c r="F63" s="119">
        <f t="shared" si="13"/>
        <v>330503.64360020001</v>
      </c>
      <c r="G63" s="118">
        <f t="shared" si="14"/>
        <v>0.33050364360020001</v>
      </c>
      <c r="H63" s="120">
        <f t="shared" si="15"/>
        <v>15.128426257376892</v>
      </c>
      <c r="I63" s="2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88"/>
      <c r="U63" s="142" t="s">
        <v>66</v>
      </c>
      <c r="V63" s="144">
        <v>69</v>
      </c>
      <c r="W63" s="144">
        <v>1</v>
      </c>
      <c r="X63" s="87">
        <f t="shared" si="16"/>
        <v>1.4492753623188406E-2</v>
      </c>
      <c r="Y63" s="143">
        <f t="shared" si="12"/>
        <v>1.4492753623188406</v>
      </c>
      <c r="Z63" s="6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</row>
    <row r="64" spans="1:131" s="36" customFormat="1" x14ac:dyDescent="0.2">
      <c r="A64" s="175"/>
      <c r="B64" s="115" t="s">
        <v>66</v>
      </c>
      <c r="C64" s="73">
        <v>4</v>
      </c>
      <c r="D64" s="119">
        <v>67.53</v>
      </c>
      <c r="E64" s="118">
        <v>546919.81400000001</v>
      </c>
      <c r="F64" s="119">
        <f t="shared" si="13"/>
        <v>369334.95039419999</v>
      </c>
      <c r="G64" s="118">
        <f t="shared" si="14"/>
        <v>0.3693349503942</v>
      </c>
      <c r="H64" s="120">
        <f t="shared" si="15"/>
        <v>10.830277491287257</v>
      </c>
      <c r="I64" s="2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88"/>
      <c r="U64" s="142" t="s">
        <v>67</v>
      </c>
      <c r="V64" s="144">
        <v>96</v>
      </c>
      <c r="W64" s="144">
        <v>0</v>
      </c>
      <c r="X64" s="87">
        <f t="shared" si="16"/>
        <v>0</v>
      </c>
      <c r="Y64" s="143">
        <f t="shared" si="12"/>
        <v>0</v>
      </c>
      <c r="Z64" s="6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</row>
    <row r="65" spans="1:131" s="36" customFormat="1" x14ac:dyDescent="0.2">
      <c r="A65" s="175"/>
      <c r="B65" s="115" t="s">
        <v>67</v>
      </c>
      <c r="C65" s="73">
        <v>1</v>
      </c>
      <c r="D65" s="119">
        <v>69.67</v>
      </c>
      <c r="E65" s="118">
        <v>546919.81400000001</v>
      </c>
      <c r="F65" s="119">
        <f t="shared" si="13"/>
        <v>381039.03441379999</v>
      </c>
      <c r="G65" s="118">
        <f t="shared" si="14"/>
        <v>0.38103903441379999</v>
      </c>
      <c r="H65" s="120">
        <f t="shared" si="15"/>
        <v>2.6244030392802804</v>
      </c>
      <c r="I65" s="2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88"/>
      <c r="U65" s="142" t="s">
        <v>68</v>
      </c>
      <c r="V65" s="144">
        <v>73</v>
      </c>
      <c r="W65" s="144">
        <v>3</v>
      </c>
      <c r="X65" s="87">
        <f t="shared" si="16"/>
        <v>4.1095890410958902E-2</v>
      </c>
      <c r="Y65" s="143">
        <f t="shared" si="12"/>
        <v>4.10958904109589</v>
      </c>
      <c r="Z65" s="6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</row>
    <row r="66" spans="1:131" s="36" customFormat="1" x14ac:dyDescent="0.2">
      <c r="A66" s="175"/>
      <c r="B66" s="115" t="s">
        <v>68</v>
      </c>
      <c r="C66" s="73">
        <v>2</v>
      </c>
      <c r="D66" s="119">
        <v>80.23</v>
      </c>
      <c r="E66" s="118">
        <v>546919.81400000001</v>
      </c>
      <c r="F66" s="119">
        <f t="shared" si="13"/>
        <v>438793.7667722</v>
      </c>
      <c r="G66" s="118">
        <f t="shared" si="14"/>
        <v>0.4387937667722</v>
      </c>
      <c r="H66" s="120">
        <f t="shared" si="15"/>
        <v>4.557949887739178</v>
      </c>
      <c r="I66" s="2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88"/>
      <c r="U66" s="142" t="s">
        <v>69</v>
      </c>
      <c r="V66" s="144">
        <v>95</v>
      </c>
      <c r="W66" s="144">
        <v>0</v>
      </c>
      <c r="X66" s="87">
        <f t="shared" si="16"/>
        <v>0</v>
      </c>
      <c r="Y66" s="143">
        <f t="shared" si="12"/>
        <v>0</v>
      </c>
      <c r="Z66" s="6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</row>
    <row r="67" spans="1:131" s="36" customFormat="1" x14ac:dyDescent="0.2">
      <c r="A67" s="175"/>
      <c r="B67" s="115" t="s">
        <v>69</v>
      </c>
      <c r="C67" s="73">
        <v>1</v>
      </c>
      <c r="D67" s="119">
        <v>78.64</v>
      </c>
      <c r="E67" s="118">
        <v>546919.81400000001</v>
      </c>
      <c r="F67" s="119">
        <f t="shared" si="13"/>
        <v>430097.74172960001</v>
      </c>
      <c r="G67" s="118">
        <f t="shared" si="14"/>
        <v>0.43009774172960002</v>
      </c>
      <c r="H67" s="120">
        <f t="shared" si="15"/>
        <v>2.3250528960663419</v>
      </c>
      <c r="I67" s="2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88"/>
      <c r="U67" s="142" t="s">
        <v>70</v>
      </c>
      <c r="V67" s="144">
        <v>89</v>
      </c>
      <c r="W67" s="144">
        <v>0</v>
      </c>
      <c r="X67" s="87">
        <f t="shared" si="16"/>
        <v>0</v>
      </c>
      <c r="Y67" s="143">
        <f t="shared" si="12"/>
        <v>0</v>
      </c>
      <c r="Z67" s="6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</row>
    <row r="68" spans="1:131" s="36" customFormat="1" x14ac:dyDescent="0.2">
      <c r="A68" s="175"/>
      <c r="B68" s="115" t="s">
        <v>70</v>
      </c>
      <c r="C68" s="73">
        <v>0</v>
      </c>
      <c r="D68" s="119">
        <v>52.34</v>
      </c>
      <c r="E68" s="118">
        <v>546919.81400000001</v>
      </c>
      <c r="F68" s="119">
        <f t="shared" si="13"/>
        <v>286257.83064760006</v>
      </c>
      <c r="G68" s="118">
        <f t="shared" si="14"/>
        <v>0.28625783064760008</v>
      </c>
      <c r="H68" s="120">
        <f t="shared" si="15"/>
        <v>0</v>
      </c>
      <c r="I68" s="2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88"/>
      <c r="U68" s="142" t="s">
        <v>71</v>
      </c>
      <c r="V68" s="144">
        <v>100</v>
      </c>
      <c r="W68" s="144">
        <v>0</v>
      </c>
      <c r="X68" s="87">
        <f t="shared" si="16"/>
        <v>0</v>
      </c>
      <c r="Y68" s="143">
        <f t="shared" si="12"/>
        <v>0</v>
      </c>
      <c r="Z68" s="6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</row>
    <row r="69" spans="1:131" s="36" customFormat="1" x14ac:dyDescent="0.2">
      <c r="A69" s="175"/>
      <c r="B69" s="115" t="s">
        <v>71</v>
      </c>
      <c r="C69" s="73">
        <v>0</v>
      </c>
      <c r="D69" s="119">
        <v>66.515000000000001</v>
      </c>
      <c r="E69" s="118">
        <v>546919.81400000001</v>
      </c>
      <c r="F69" s="119">
        <f t="shared" si="13"/>
        <v>363783.71428209997</v>
      </c>
      <c r="G69" s="118">
        <f t="shared" si="14"/>
        <v>0.36378371428209999</v>
      </c>
      <c r="H69" s="120">
        <f t="shared" si="15"/>
        <v>0</v>
      </c>
      <c r="I69" s="2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88"/>
      <c r="U69" s="142" t="s">
        <v>72</v>
      </c>
      <c r="V69" s="144">
        <v>84</v>
      </c>
      <c r="W69" s="144">
        <v>3</v>
      </c>
      <c r="X69" s="87">
        <f t="shared" si="16"/>
        <v>3.5714285714285712E-2</v>
      </c>
      <c r="Y69" s="143">
        <f t="shared" si="12"/>
        <v>3.5714285714285712</v>
      </c>
      <c r="Z69" s="6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</row>
    <row r="70" spans="1:131" s="36" customFormat="1" x14ac:dyDescent="0.2">
      <c r="A70" s="175"/>
      <c r="B70" s="115" t="s">
        <v>72</v>
      </c>
      <c r="C70" s="73">
        <v>11</v>
      </c>
      <c r="D70" s="119">
        <v>61.56</v>
      </c>
      <c r="E70" s="118">
        <v>546919.81400000001</v>
      </c>
      <c r="F70" s="119">
        <f t="shared" si="13"/>
        <v>336683.83749840001</v>
      </c>
      <c r="G70" s="118">
        <f t="shared" si="14"/>
        <v>0.33668383749840003</v>
      </c>
      <c r="H70" s="120">
        <f t="shared" si="15"/>
        <v>32.671600994366926</v>
      </c>
      <c r="I70" s="2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88"/>
      <c r="U70" s="142" t="s">
        <v>73</v>
      </c>
      <c r="V70" s="144">
        <v>83</v>
      </c>
      <c r="W70" s="144">
        <v>5</v>
      </c>
      <c r="X70" s="87">
        <f t="shared" si="16"/>
        <v>6.0240963855421686E-2</v>
      </c>
      <c r="Y70" s="143">
        <f t="shared" si="12"/>
        <v>6.024096385542169</v>
      </c>
      <c r="Z70" s="6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</row>
    <row r="71" spans="1:131" s="36" customFormat="1" x14ac:dyDescent="0.2">
      <c r="A71" s="175"/>
      <c r="B71" s="115" t="s">
        <v>73</v>
      </c>
      <c r="C71" s="73">
        <v>9</v>
      </c>
      <c r="D71" s="119">
        <v>55.49</v>
      </c>
      <c r="E71" s="118">
        <v>546919.81400000001</v>
      </c>
      <c r="F71" s="119">
        <f t="shared" si="13"/>
        <v>303485.80478860001</v>
      </c>
      <c r="G71" s="118">
        <f t="shared" si="14"/>
        <v>0.30348580478859999</v>
      </c>
      <c r="H71" s="120">
        <f t="shared" si="15"/>
        <v>29.655423278426998</v>
      </c>
      <c r="I71" s="2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88"/>
      <c r="U71" s="142" t="s">
        <v>74</v>
      </c>
      <c r="V71" s="144">
        <v>81</v>
      </c>
      <c r="W71" s="144">
        <v>10</v>
      </c>
      <c r="X71" s="87">
        <f t="shared" si="16"/>
        <v>0.12345679012345678</v>
      </c>
      <c r="Y71" s="143">
        <f t="shared" si="12"/>
        <v>12.345679012345679</v>
      </c>
      <c r="Z71" s="6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</row>
    <row r="72" spans="1:131" s="36" customFormat="1" ht="17" thickBot="1" x14ac:dyDescent="0.25">
      <c r="A72" s="175"/>
      <c r="B72" s="115" t="s">
        <v>74</v>
      </c>
      <c r="C72" s="73">
        <v>30</v>
      </c>
      <c r="D72" s="119">
        <v>81.93</v>
      </c>
      <c r="E72" s="118">
        <v>546919.81400000001</v>
      </c>
      <c r="F72" s="119">
        <f t="shared" si="13"/>
        <v>448091.40361020004</v>
      </c>
      <c r="G72" s="118">
        <f t="shared" si="14"/>
        <v>0.44809140361020006</v>
      </c>
      <c r="H72" s="120">
        <f t="shared" si="15"/>
        <v>66.950626051503875</v>
      </c>
      <c r="I72" s="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89"/>
      <c r="U72" s="145" t="s">
        <v>75</v>
      </c>
      <c r="V72" s="146">
        <v>73</v>
      </c>
      <c r="W72" s="146">
        <v>5</v>
      </c>
      <c r="X72" s="147">
        <f t="shared" si="16"/>
        <v>6.8493150684931503E-2</v>
      </c>
      <c r="Y72" s="148">
        <f t="shared" si="12"/>
        <v>6.8493150684931505</v>
      </c>
      <c r="Z72" s="6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</row>
    <row r="73" spans="1:131" s="36" customFormat="1" ht="17" thickBot="1" x14ac:dyDescent="0.25">
      <c r="A73" s="176"/>
      <c r="B73" s="109" t="s">
        <v>75</v>
      </c>
      <c r="C73" s="157">
        <v>25</v>
      </c>
      <c r="D73" s="112">
        <v>70.260000000000005</v>
      </c>
      <c r="E73" s="111">
        <v>546919.81400000001</v>
      </c>
      <c r="F73" s="112">
        <f t="shared" si="13"/>
        <v>384265.8613164</v>
      </c>
      <c r="G73" s="111">
        <f t="shared" si="14"/>
        <v>0.3842658613164</v>
      </c>
      <c r="H73" s="113">
        <f t="shared" si="15"/>
        <v>65.059123166331176</v>
      </c>
      <c r="I73" s="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24" t="s">
        <v>29</v>
      </c>
      <c r="Y73" s="102">
        <f>AVERAGE(Y41:Y72)</f>
        <v>1.8505406205006651</v>
      </c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</row>
    <row r="74" spans="1:131" s="36" customFormat="1" ht="15" customHeight="1" x14ac:dyDescent="0.2">
      <c r="A74" s="175" t="s">
        <v>76</v>
      </c>
      <c r="B74" s="114" t="s">
        <v>77</v>
      </c>
      <c r="C74" s="151">
        <v>0</v>
      </c>
      <c r="D74" s="83">
        <v>37.07</v>
      </c>
      <c r="E74" s="82">
        <v>546919.81400000001</v>
      </c>
      <c r="F74" s="83">
        <f t="shared" si="13"/>
        <v>202743.17504980002</v>
      </c>
      <c r="G74" s="82">
        <f t="shared" si="14"/>
        <v>0.20274317504980002</v>
      </c>
      <c r="H74" s="84">
        <f t="shared" si="15"/>
        <v>0</v>
      </c>
      <c r="I74" s="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23"/>
      <c r="U74" s="23"/>
      <c r="V74" s="10"/>
      <c r="W74" s="20"/>
      <c r="X74" s="37" t="s">
        <v>30</v>
      </c>
      <c r="Y74" s="116">
        <f>STDEV(Y41:Y72)</f>
        <v>2.8419975819565613</v>
      </c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</row>
    <row r="75" spans="1:131" s="36" customFormat="1" x14ac:dyDescent="0.2">
      <c r="A75" s="175"/>
      <c r="B75" s="115" t="s">
        <v>78</v>
      </c>
      <c r="C75" s="73">
        <v>0</v>
      </c>
      <c r="D75" s="119">
        <v>42.43</v>
      </c>
      <c r="E75" s="118">
        <v>546919.81400000001</v>
      </c>
      <c r="F75" s="119">
        <f t="shared" si="13"/>
        <v>232058.07708020002</v>
      </c>
      <c r="G75" s="118">
        <f t="shared" si="14"/>
        <v>0.23205807708020001</v>
      </c>
      <c r="H75" s="120">
        <f t="shared" si="15"/>
        <v>0</v>
      </c>
      <c r="I75" s="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23"/>
      <c r="U75" s="23"/>
      <c r="V75" s="10"/>
      <c r="W75" s="20"/>
      <c r="X75" s="37" t="s">
        <v>0</v>
      </c>
      <c r="Y75" s="116">
        <f>COUNT(Y41:Y72)</f>
        <v>32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</row>
    <row r="76" spans="1:131" s="36" customFormat="1" x14ac:dyDescent="0.2">
      <c r="A76" s="175"/>
      <c r="B76" s="115" t="s">
        <v>79</v>
      </c>
      <c r="C76" s="73">
        <v>0</v>
      </c>
      <c r="D76" s="119">
        <v>17.48</v>
      </c>
      <c r="E76" s="118">
        <v>546919.81400000001</v>
      </c>
      <c r="F76" s="119">
        <f t="shared" si="13"/>
        <v>95601.583487200012</v>
      </c>
      <c r="G76" s="118">
        <f t="shared" si="14"/>
        <v>9.5601583487200006E-2</v>
      </c>
      <c r="H76" s="120">
        <f t="shared" si="15"/>
        <v>0</v>
      </c>
      <c r="I76" s="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23"/>
      <c r="U76" s="23"/>
      <c r="V76" s="10"/>
      <c r="W76" s="20"/>
      <c r="X76" s="38" t="s">
        <v>1</v>
      </c>
      <c r="Y76" s="116">
        <f>Y74/SQRT(Y75)</f>
        <v>0.50239894057931378</v>
      </c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</row>
    <row r="77" spans="1:131" s="36" customFormat="1" x14ac:dyDescent="0.2">
      <c r="A77" s="175"/>
      <c r="B77" s="115" t="s">
        <v>80</v>
      </c>
      <c r="C77" s="73">
        <v>0</v>
      </c>
      <c r="D77" s="119">
        <v>35.03</v>
      </c>
      <c r="E77" s="118">
        <v>546919.81400000001</v>
      </c>
      <c r="F77" s="119">
        <f t="shared" si="13"/>
        <v>191586.01084420001</v>
      </c>
      <c r="G77" s="118">
        <f t="shared" si="14"/>
        <v>0.19158601084420002</v>
      </c>
      <c r="H77" s="120">
        <f t="shared" si="15"/>
        <v>0</v>
      </c>
      <c r="I77" s="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23"/>
      <c r="U77" s="23"/>
      <c r="V77" s="101"/>
      <c r="W77" s="101"/>
      <c r="X77" s="101"/>
      <c r="Y77" s="101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</row>
    <row r="78" spans="1:131" s="36" customFormat="1" ht="17" thickBot="1" x14ac:dyDescent="0.25">
      <c r="A78" s="176"/>
      <c r="B78" s="109" t="s">
        <v>81</v>
      </c>
      <c r="C78" s="157">
        <v>4</v>
      </c>
      <c r="D78" s="112">
        <v>37.96</v>
      </c>
      <c r="E78" s="111">
        <v>546919.81400000001</v>
      </c>
      <c r="F78" s="112">
        <f t="shared" si="13"/>
        <v>207610.7613944</v>
      </c>
      <c r="G78" s="111">
        <f t="shared" si="14"/>
        <v>0.20761076139440002</v>
      </c>
      <c r="H78" s="113">
        <f t="shared" si="15"/>
        <v>19.266823998594006</v>
      </c>
      <c r="I78" s="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23"/>
      <c r="U78" s="23"/>
      <c r="V78" s="10"/>
      <c r="W78" s="10"/>
      <c r="X78" s="10"/>
      <c r="Y78" s="10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</row>
    <row r="79" spans="1:131" s="36" customFormat="1" ht="15" customHeight="1" thickBot="1" x14ac:dyDescent="0.25">
      <c r="A79" s="174" t="s">
        <v>82</v>
      </c>
      <c r="B79" s="114" t="s">
        <v>83</v>
      </c>
      <c r="C79" s="151">
        <v>0</v>
      </c>
      <c r="D79" s="83">
        <v>57.7</v>
      </c>
      <c r="E79" s="82">
        <v>546919.81400000001</v>
      </c>
      <c r="F79" s="83">
        <f t="shared" si="13"/>
        <v>315572.73267800006</v>
      </c>
      <c r="G79" s="82">
        <f t="shared" si="14"/>
        <v>0.31557273267800007</v>
      </c>
      <c r="H79" s="84">
        <f t="shared" si="15"/>
        <v>0</v>
      </c>
      <c r="I79" s="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29" t="s">
        <v>88</v>
      </c>
      <c r="U79" s="23"/>
      <c r="V79" s="10"/>
      <c r="W79" s="10"/>
      <c r="X79" s="10"/>
      <c r="Y79" s="10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</row>
    <row r="80" spans="1:131" s="36" customFormat="1" ht="16.5" customHeight="1" x14ac:dyDescent="0.2">
      <c r="A80" s="175"/>
      <c r="B80" s="115" t="s">
        <v>84</v>
      </c>
      <c r="C80" s="73">
        <v>0</v>
      </c>
      <c r="D80" s="119">
        <v>45.69</v>
      </c>
      <c r="E80" s="118">
        <v>546919.81400000001</v>
      </c>
      <c r="F80" s="119">
        <f t="shared" si="13"/>
        <v>249887.66301659998</v>
      </c>
      <c r="G80" s="118">
        <f t="shared" si="14"/>
        <v>0.24988766301659998</v>
      </c>
      <c r="H80" s="120">
        <f t="shared" si="15"/>
        <v>0</v>
      </c>
      <c r="I80" s="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74" t="s">
        <v>15</v>
      </c>
      <c r="U80" s="114" t="s">
        <v>89</v>
      </c>
      <c r="V80" s="78">
        <v>77</v>
      </c>
      <c r="W80" s="78">
        <v>10</v>
      </c>
      <c r="X80" s="79">
        <f>W80/V80</f>
        <v>0.12987012987012986</v>
      </c>
      <c r="Y80" s="141">
        <f>X80*100</f>
        <v>12.987012987012985</v>
      </c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</row>
    <row r="81" spans="1:131" s="36" customFormat="1" ht="16.5" customHeight="1" x14ac:dyDescent="0.2">
      <c r="A81" s="175"/>
      <c r="B81" s="115" t="s">
        <v>85</v>
      </c>
      <c r="C81" s="73">
        <v>0</v>
      </c>
      <c r="D81" s="119">
        <v>72.13</v>
      </c>
      <c r="E81" s="118">
        <v>546919.81400000001</v>
      </c>
      <c r="F81" s="119">
        <f t="shared" si="13"/>
        <v>394493.26183820004</v>
      </c>
      <c r="G81" s="118">
        <f t="shared" si="14"/>
        <v>0.39449326183820005</v>
      </c>
      <c r="H81" s="120">
        <f t="shared" si="15"/>
        <v>0</v>
      </c>
      <c r="I81" s="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75"/>
      <c r="U81" s="142" t="s">
        <v>90</v>
      </c>
      <c r="V81" s="86">
        <v>70</v>
      </c>
      <c r="W81" s="86">
        <v>7</v>
      </c>
      <c r="X81" s="87">
        <f t="shared" ref="X81:X103" si="17">W81/V81</f>
        <v>0.1</v>
      </c>
      <c r="Y81" s="143">
        <f t="shared" ref="Y81:Y103" si="18">X81*100</f>
        <v>10</v>
      </c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</row>
    <row r="82" spans="1:131" s="36" customFormat="1" x14ac:dyDescent="0.2">
      <c r="A82" s="175"/>
      <c r="B82" s="115" t="s">
        <v>86</v>
      </c>
      <c r="C82" s="73">
        <v>0</v>
      </c>
      <c r="D82" s="119">
        <v>73.540000000000006</v>
      </c>
      <c r="E82" s="118">
        <v>546919.81400000001</v>
      </c>
      <c r="F82" s="119">
        <f t="shared" si="13"/>
        <v>402204.83121560008</v>
      </c>
      <c r="G82" s="118">
        <f t="shared" si="14"/>
        <v>0.40220483121560008</v>
      </c>
      <c r="H82" s="120">
        <f t="shared" si="15"/>
        <v>0</v>
      </c>
      <c r="I82" s="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75"/>
      <c r="U82" s="142" t="s">
        <v>91</v>
      </c>
      <c r="V82" s="86">
        <v>92</v>
      </c>
      <c r="W82" s="86">
        <v>5</v>
      </c>
      <c r="X82" s="87">
        <f t="shared" si="17"/>
        <v>5.434782608695652E-2</v>
      </c>
      <c r="Y82" s="143">
        <f t="shared" si="18"/>
        <v>5.4347826086956523</v>
      </c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</row>
    <row r="83" spans="1:131" s="36" customFormat="1" ht="17" thickBot="1" x14ac:dyDescent="0.25">
      <c r="A83" s="176"/>
      <c r="B83" s="123" t="s">
        <v>87</v>
      </c>
      <c r="C83" s="159">
        <v>0</v>
      </c>
      <c r="D83" s="124">
        <v>46.61</v>
      </c>
      <c r="E83" s="125">
        <v>546919.81400000001</v>
      </c>
      <c r="F83" s="124">
        <f t="shared" si="13"/>
        <v>254919.32530540001</v>
      </c>
      <c r="G83" s="125">
        <f t="shared" si="14"/>
        <v>0.25491932530540001</v>
      </c>
      <c r="H83" s="126">
        <f t="shared" si="15"/>
        <v>0</v>
      </c>
      <c r="I83" s="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75"/>
      <c r="U83" s="142" t="s">
        <v>92</v>
      </c>
      <c r="V83" s="86">
        <v>85</v>
      </c>
      <c r="W83" s="86">
        <v>10</v>
      </c>
      <c r="X83" s="87">
        <f t="shared" si="17"/>
        <v>0.11764705882352941</v>
      </c>
      <c r="Y83" s="143">
        <f t="shared" si="18"/>
        <v>11.76470588235294</v>
      </c>
      <c r="Z83" s="6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</row>
    <row r="84" spans="1:131" s="36" customFormat="1" x14ac:dyDescent="0.2">
      <c r="A84" s="23"/>
      <c r="B84" s="23"/>
      <c r="C84" s="153"/>
      <c r="D84" s="105"/>
      <c r="E84" s="101"/>
      <c r="F84" s="20"/>
      <c r="G84" s="24" t="s">
        <v>29</v>
      </c>
      <c r="H84" s="104">
        <f>AVERAGE(H41:H83)</f>
        <v>9.7911290584310322</v>
      </c>
      <c r="I84" s="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75"/>
      <c r="U84" s="142" t="s">
        <v>93</v>
      </c>
      <c r="V84" s="86">
        <v>60</v>
      </c>
      <c r="W84" s="86">
        <v>1</v>
      </c>
      <c r="X84" s="87">
        <f t="shared" si="17"/>
        <v>1.6666666666666666E-2</v>
      </c>
      <c r="Y84" s="143">
        <f t="shared" si="18"/>
        <v>1.6666666666666667</v>
      </c>
      <c r="Z84" s="6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</row>
    <row r="85" spans="1:131" s="36" customFormat="1" x14ac:dyDescent="0.2">
      <c r="A85" s="23"/>
      <c r="B85" s="23"/>
      <c r="C85" s="153"/>
      <c r="D85" s="105"/>
      <c r="E85" s="101"/>
      <c r="F85" s="20"/>
      <c r="G85" s="37" t="s">
        <v>30</v>
      </c>
      <c r="H85" s="120">
        <f>STDEV(H41:H83)</f>
        <v>16.169888417352482</v>
      </c>
      <c r="I85" s="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75"/>
      <c r="U85" s="142" t="s">
        <v>94</v>
      </c>
      <c r="V85" s="86">
        <v>71</v>
      </c>
      <c r="W85" s="86">
        <v>0</v>
      </c>
      <c r="X85" s="87">
        <f t="shared" si="17"/>
        <v>0</v>
      </c>
      <c r="Y85" s="143">
        <f t="shared" si="18"/>
        <v>0</v>
      </c>
      <c r="Z85" s="6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</row>
    <row r="86" spans="1:131" s="36" customFormat="1" x14ac:dyDescent="0.2">
      <c r="A86" s="23"/>
      <c r="B86" s="23"/>
      <c r="C86" s="153"/>
      <c r="D86" s="105"/>
      <c r="E86" s="101"/>
      <c r="F86" s="20"/>
      <c r="G86" s="37" t="s">
        <v>0</v>
      </c>
      <c r="H86" s="120">
        <f>COUNT(H41:H83)</f>
        <v>43</v>
      </c>
      <c r="I86" s="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75"/>
      <c r="U86" s="142" t="s">
        <v>95</v>
      </c>
      <c r="V86" s="86">
        <v>65</v>
      </c>
      <c r="W86" s="86">
        <v>0</v>
      </c>
      <c r="X86" s="87">
        <f t="shared" si="17"/>
        <v>0</v>
      </c>
      <c r="Y86" s="143">
        <f t="shared" si="18"/>
        <v>0</v>
      </c>
      <c r="Z86" s="6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</row>
    <row r="87" spans="1:131" s="36" customFormat="1" x14ac:dyDescent="0.2">
      <c r="A87" s="23"/>
      <c r="B87" s="23"/>
      <c r="C87" s="153"/>
      <c r="D87" s="105"/>
      <c r="E87" s="101"/>
      <c r="F87" s="20"/>
      <c r="G87" s="38" t="s">
        <v>1</v>
      </c>
      <c r="H87" s="120">
        <f>H85/SQRT(H86)</f>
        <v>2.4658848660839969</v>
      </c>
      <c r="I87" s="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75"/>
      <c r="U87" s="142" t="s">
        <v>96</v>
      </c>
      <c r="V87" s="86">
        <v>55</v>
      </c>
      <c r="W87" s="86">
        <v>0</v>
      </c>
      <c r="X87" s="87">
        <f t="shared" si="17"/>
        <v>0</v>
      </c>
      <c r="Y87" s="143">
        <f t="shared" si="18"/>
        <v>0</v>
      </c>
      <c r="Z87" s="6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</row>
    <row r="88" spans="1:131" s="36" customFormat="1" x14ac:dyDescent="0.2">
      <c r="A88" s="23"/>
      <c r="B88" s="23"/>
      <c r="C88" s="153"/>
      <c r="D88" s="105"/>
      <c r="E88" s="101"/>
      <c r="F88" s="101"/>
      <c r="G88" s="101"/>
      <c r="H88" s="101"/>
      <c r="I88" s="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75"/>
      <c r="U88" s="142" t="s">
        <v>97</v>
      </c>
      <c r="V88" s="86">
        <v>58</v>
      </c>
      <c r="W88" s="86">
        <v>4</v>
      </c>
      <c r="X88" s="87">
        <f t="shared" si="17"/>
        <v>6.8965517241379309E-2</v>
      </c>
      <c r="Y88" s="143">
        <f t="shared" si="18"/>
        <v>6.8965517241379306</v>
      </c>
      <c r="Z88" s="6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</row>
    <row r="89" spans="1:131" s="36" customFormat="1" x14ac:dyDescent="0.2">
      <c r="A89" s="23"/>
      <c r="B89" s="23"/>
      <c r="C89" s="153"/>
      <c r="D89" s="105"/>
      <c r="E89" s="45"/>
      <c r="F89" s="10"/>
      <c r="G89" s="10"/>
      <c r="H89" s="10"/>
      <c r="I89" s="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75"/>
      <c r="U89" s="142" t="s">
        <v>98</v>
      </c>
      <c r="V89" s="86">
        <v>74</v>
      </c>
      <c r="W89" s="86">
        <v>2</v>
      </c>
      <c r="X89" s="87">
        <f t="shared" si="17"/>
        <v>2.7027027027027029E-2</v>
      </c>
      <c r="Y89" s="143">
        <f t="shared" si="18"/>
        <v>2.7027027027027026</v>
      </c>
      <c r="Z89" s="6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</row>
    <row r="90" spans="1:131" s="39" customFormat="1" ht="16.5" customHeight="1" thickBot="1" x14ac:dyDescent="0.25">
      <c r="A90" s="29" t="s">
        <v>88</v>
      </c>
      <c r="B90" s="23"/>
      <c r="C90" s="153"/>
      <c r="D90" s="105"/>
      <c r="E90" s="45"/>
      <c r="F90" s="10"/>
      <c r="G90" s="10"/>
      <c r="H90" s="10"/>
      <c r="I90" s="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75"/>
      <c r="U90" s="142" t="s">
        <v>99</v>
      </c>
      <c r="V90" s="86">
        <v>75</v>
      </c>
      <c r="W90" s="86">
        <v>0</v>
      </c>
      <c r="X90" s="87">
        <f t="shared" si="17"/>
        <v>0</v>
      </c>
      <c r="Y90" s="143">
        <f t="shared" si="18"/>
        <v>0</v>
      </c>
      <c r="Z90" s="6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</row>
    <row r="91" spans="1:131" s="40" customFormat="1" ht="17" thickBot="1" x14ac:dyDescent="0.25">
      <c r="A91" s="174" t="s">
        <v>15</v>
      </c>
      <c r="B91" s="127" t="s">
        <v>89</v>
      </c>
      <c r="C91" s="158">
        <v>5</v>
      </c>
      <c r="D91" s="81">
        <v>81</v>
      </c>
      <c r="E91" s="82">
        <v>546919.81400000001</v>
      </c>
      <c r="F91" s="128">
        <f>(E91*D91)/100</f>
        <v>443005.04934000003</v>
      </c>
      <c r="G91" s="82">
        <f>F91/(10^6)</f>
        <v>0.44300504934000001</v>
      </c>
      <c r="H91" s="84">
        <f>C91/G91</f>
        <v>11.286553070781304</v>
      </c>
      <c r="I91" s="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75"/>
      <c r="U91" s="145" t="s">
        <v>100</v>
      </c>
      <c r="V91" s="150">
        <v>48</v>
      </c>
      <c r="W91" s="150">
        <v>5</v>
      </c>
      <c r="X91" s="147">
        <f t="shared" si="17"/>
        <v>0.10416666666666667</v>
      </c>
      <c r="Y91" s="148">
        <f t="shared" si="18"/>
        <v>10.416666666666668</v>
      </c>
      <c r="Z91" s="6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</row>
    <row r="92" spans="1:131" s="41" customFormat="1" x14ac:dyDescent="0.2">
      <c r="A92" s="175"/>
      <c r="B92" s="55" t="s">
        <v>90</v>
      </c>
      <c r="C92" s="161">
        <v>14</v>
      </c>
      <c r="D92" s="117">
        <v>80</v>
      </c>
      <c r="E92" s="118">
        <v>546919.81400000001</v>
      </c>
      <c r="F92" s="121">
        <f t="shared" ref="F92:F128" si="19">(E92*D92)/100</f>
        <v>437535.85120000003</v>
      </c>
      <c r="G92" s="118">
        <f t="shared" ref="G92:G128" si="20">F92/(10^6)</f>
        <v>0.43753585120000005</v>
      </c>
      <c r="H92" s="120">
        <f t="shared" ref="H92:H128" si="21">C92/G92</f>
        <v>31.997377955664994</v>
      </c>
      <c r="I92" s="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74" t="s">
        <v>19</v>
      </c>
      <c r="U92" s="114" t="s">
        <v>101</v>
      </c>
      <c r="V92" s="78">
        <v>75</v>
      </c>
      <c r="W92" s="78">
        <v>1</v>
      </c>
      <c r="X92" s="79">
        <f t="shared" si="17"/>
        <v>1.3333333333333334E-2</v>
      </c>
      <c r="Y92" s="141">
        <f t="shared" si="18"/>
        <v>1.3333333333333335</v>
      </c>
      <c r="Z92" s="6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</row>
    <row r="93" spans="1:131" s="41" customFormat="1" x14ac:dyDescent="0.2">
      <c r="A93" s="175"/>
      <c r="B93" s="55" t="s">
        <v>91</v>
      </c>
      <c r="C93" s="161">
        <v>6</v>
      </c>
      <c r="D93" s="117">
        <v>75.23</v>
      </c>
      <c r="E93" s="118">
        <v>546919.81400000001</v>
      </c>
      <c r="F93" s="121">
        <f t="shared" si="19"/>
        <v>411447.77607220004</v>
      </c>
      <c r="G93" s="118">
        <f t="shared" si="20"/>
        <v>0.41144777607220001</v>
      </c>
      <c r="H93" s="120">
        <f t="shared" si="21"/>
        <v>14.582652644954708</v>
      </c>
      <c r="I93" s="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75"/>
      <c r="U93" s="142" t="s">
        <v>102</v>
      </c>
      <c r="V93" s="86">
        <v>72</v>
      </c>
      <c r="W93" s="86">
        <v>5</v>
      </c>
      <c r="X93" s="87">
        <f t="shared" si="17"/>
        <v>6.9444444444444448E-2</v>
      </c>
      <c r="Y93" s="143">
        <f t="shared" si="18"/>
        <v>6.9444444444444446</v>
      </c>
      <c r="Z93" s="6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</row>
    <row r="94" spans="1:131" s="41" customFormat="1" x14ac:dyDescent="0.2">
      <c r="A94" s="175"/>
      <c r="B94" s="55" t="s">
        <v>92</v>
      </c>
      <c r="C94" s="161">
        <v>18</v>
      </c>
      <c r="D94" s="117">
        <v>77.040000000000006</v>
      </c>
      <c r="E94" s="118">
        <v>546919.81400000001</v>
      </c>
      <c r="F94" s="121">
        <f t="shared" si="19"/>
        <v>421347.02470560005</v>
      </c>
      <c r="G94" s="118">
        <f t="shared" si="20"/>
        <v>0.42134702470560004</v>
      </c>
      <c r="H94" s="120">
        <f t="shared" si="21"/>
        <v>42.720130781929228</v>
      </c>
      <c r="I94" s="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75"/>
      <c r="U94" s="142" t="s">
        <v>103</v>
      </c>
      <c r="V94" s="86">
        <v>84</v>
      </c>
      <c r="W94" s="86">
        <v>5</v>
      </c>
      <c r="X94" s="87">
        <f t="shared" si="17"/>
        <v>5.9523809523809521E-2</v>
      </c>
      <c r="Y94" s="143">
        <f t="shared" si="18"/>
        <v>5.9523809523809517</v>
      </c>
      <c r="Z94" s="6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</row>
    <row r="95" spans="1:131" s="41" customFormat="1" x14ac:dyDescent="0.2">
      <c r="A95" s="175"/>
      <c r="B95" s="55" t="s">
        <v>93</v>
      </c>
      <c r="C95" s="161">
        <v>1</v>
      </c>
      <c r="D95" s="117">
        <v>66.66</v>
      </c>
      <c r="E95" s="118">
        <v>546919.81400000001</v>
      </c>
      <c r="F95" s="121">
        <f t="shared" si="19"/>
        <v>364576.7480124</v>
      </c>
      <c r="G95" s="118">
        <f t="shared" si="20"/>
        <v>0.36457674801239998</v>
      </c>
      <c r="H95" s="120">
        <f t="shared" si="21"/>
        <v>2.7429066868685439</v>
      </c>
      <c r="I95" s="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75"/>
      <c r="U95" s="142" t="s">
        <v>104</v>
      </c>
      <c r="V95" s="86">
        <v>46</v>
      </c>
      <c r="W95" s="86">
        <v>2</v>
      </c>
      <c r="X95" s="87">
        <f t="shared" si="17"/>
        <v>4.3478260869565216E-2</v>
      </c>
      <c r="Y95" s="143">
        <f t="shared" si="18"/>
        <v>4.3478260869565215</v>
      </c>
      <c r="Z95" s="6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</row>
    <row r="96" spans="1:131" s="41" customFormat="1" ht="15.75" customHeight="1" x14ac:dyDescent="0.2">
      <c r="A96" s="175"/>
      <c r="B96" s="55" t="s">
        <v>94</v>
      </c>
      <c r="C96" s="161">
        <v>2</v>
      </c>
      <c r="D96" s="117">
        <v>71.31</v>
      </c>
      <c r="E96" s="118">
        <v>546919.81400000001</v>
      </c>
      <c r="F96" s="121">
        <f t="shared" si="19"/>
        <v>390008.51936340006</v>
      </c>
      <c r="G96" s="118">
        <f t="shared" si="20"/>
        <v>0.39000851936340009</v>
      </c>
      <c r="H96" s="120">
        <f t="shared" si="21"/>
        <v>5.1280931074647897</v>
      </c>
      <c r="I96" s="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75"/>
      <c r="U96" s="142" t="s">
        <v>105</v>
      </c>
      <c r="V96" s="144">
        <v>108</v>
      </c>
      <c r="W96" s="144">
        <v>5</v>
      </c>
      <c r="X96" s="87">
        <f t="shared" si="17"/>
        <v>4.6296296296296294E-2</v>
      </c>
      <c r="Y96" s="143">
        <f t="shared" si="18"/>
        <v>4.6296296296296298</v>
      </c>
      <c r="Z96" s="6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</row>
    <row r="97" spans="1:131" s="41" customFormat="1" x14ac:dyDescent="0.2">
      <c r="A97" s="175"/>
      <c r="B97" s="55" t="s">
        <v>95</v>
      </c>
      <c r="C97" s="161">
        <v>0</v>
      </c>
      <c r="D97" s="117">
        <v>76.98</v>
      </c>
      <c r="E97" s="118">
        <v>546919.81400000001</v>
      </c>
      <c r="F97" s="121">
        <f t="shared" si="19"/>
        <v>421018.87281720003</v>
      </c>
      <c r="G97" s="118">
        <f t="shared" si="20"/>
        <v>0.42101887281720002</v>
      </c>
      <c r="H97" s="120">
        <f t="shared" si="21"/>
        <v>0</v>
      </c>
      <c r="I97" s="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75"/>
      <c r="U97" s="142" t="s">
        <v>106</v>
      </c>
      <c r="V97" s="144">
        <v>96</v>
      </c>
      <c r="W97" s="144">
        <v>6</v>
      </c>
      <c r="X97" s="87">
        <f t="shared" si="17"/>
        <v>6.25E-2</v>
      </c>
      <c r="Y97" s="143">
        <f t="shared" si="18"/>
        <v>6.25</v>
      </c>
      <c r="Z97" s="6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</row>
    <row r="98" spans="1:131" s="41" customFormat="1" x14ac:dyDescent="0.2">
      <c r="A98" s="175"/>
      <c r="B98" s="55" t="s">
        <v>96</v>
      </c>
      <c r="C98" s="161">
        <v>18</v>
      </c>
      <c r="D98" s="117">
        <v>69</v>
      </c>
      <c r="E98" s="118">
        <v>546919.81400000001</v>
      </c>
      <c r="F98" s="121">
        <f t="shared" si="19"/>
        <v>377374.67165999999</v>
      </c>
      <c r="G98" s="118">
        <f t="shared" si="20"/>
        <v>0.37737467165999999</v>
      </c>
      <c r="H98" s="120">
        <f t="shared" si="21"/>
        <v>47.697954716519249</v>
      </c>
      <c r="I98" s="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75"/>
      <c r="U98" s="142" t="s">
        <v>107</v>
      </c>
      <c r="V98" s="144">
        <v>59</v>
      </c>
      <c r="W98" s="144">
        <v>2</v>
      </c>
      <c r="X98" s="87">
        <f t="shared" si="17"/>
        <v>3.3898305084745763E-2</v>
      </c>
      <c r="Y98" s="143">
        <f t="shared" si="18"/>
        <v>3.3898305084745761</v>
      </c>
      <c r="Z98" s="6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</row>
    <row r="99" spans="1:131" s="41" customFormat="1" x14ac:dyDescent="0.2">
      <c r="A99" s="175"/>
      <c r="B99" s="55" t="s">
        <v>97</v>
      </c>
      <c r="C99" s="161">
        <v>9</v>
      </c>
      <c r="D99" s="117">
        <v>76.680000000000007</v>
      </c>
      <c r="E99" s="118">
        <v>546919.81400000001</v>
      </c>
      <c r="F99" s="121">
        <f t="shared" si="19"/>
        <v>419378.11337520002</v>
      </c>
      <c r="G99" s="118">
        <f t="shared" si="20"/>
        <v>0.41937811337520003</v>
      </c>
      <c r="H99" s="120">
        <f t="shared" si="21"/>
        <v>21.460347388105294</v>
      </c>
      <c r="I99" s="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75"/>
      <c r="U99" s="142" t="s">
        <v>108</v>
      </c>
      <c r="V99" s="144">
        <v>50</v>
      </c>
      <c r="W99" s="144">
        <v>1</v>
      </c>
      <c r="X99" s="87">
        <f t="shared" si="17"/>
        <v>0.02</v>
      </c>
      <c r="Y99" s="143">
        <f t="shared" si="18"/>
        <v>2</v>
      </c>
      <c r="Z99" s="6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</row>
    <row r="100" spans="1:131" s="41" customFormat="1" x14ac:dyDescent="0.2">
      <c r="A100" s="175"/>
      <c r="B100" s="55" t="s">
        <v>98</v>
      </c>
      <c r="C100" s="161">
        <v>14</v>
      </c>
      <c r="D100" s="117">
        <v>81.319999999999993</v>
      </c>
      <c r="E100" s="118">
        <v>546919.81400000001</v>
      </c>
      <c r="F100" s="121">
        <f t="shared" si="19"/>
        <v>444755.19274480001</v>
      </c>
      <c r="G100" s="118">
        <f t="shared" si="20"/>
        <v>0.44475519274480002</v>
      </c>
      <c r="H100" s="120">
        <f t="shared" si="21"/>
        <v>31.477991102474171</v>
      </c>
      <c r="I100" s="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75"/>
      <c r="U100" s="142" t="s">
        <v>109</v>
      </c>
      <c r="V100" s="144">
        <v>59</v>
      </c>
      <c r="W100" s="144">
        <v>2</v>
      </c>
      <c r="X100" s="87">
        <f t="shared" si="17"/>
        <v>3.3898305084745763E-2</v>
      </c>
      <c r="Y100" s="143">
        <f t="shared" si="18"/>
        <v>3.3898305084745761</v>
      </c>
      <c r="Z100" s="6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</row>
    <row r="101" spans="1:131" s="41" customFormat="1" ht="18" customHeight="1" x14ac:dyDescent="0.2">
      <c r="A101" s="175"/>
      <c r="B101" s="55" t="s">
        <v>99</v>
      </c>
      <c r="C101" s="161">
        <v>0</v>
      </c>
      <c r="D101" s="117">
        <v>72.790000000000006</v>
      </c>
      <c r="E101" s="118">
        <v>546919.81400000001</v>
      </c>
      <c r="F101" s="121">
        <f t="shared" si="19"/>
        <v>398102.93261060008</v>
      </c>
      <c r="G101" s="118">
        <f t="shared" si="20"/>
        <v>0.39810293261060009</v>
      </c>
      <c r="H101" s="120">
        <f t="shared" si="21"/>
        <v>0</v>
      </c>
      <c r="I101" s="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75"/>
      <c r="U101" s="142" t="s">
        <v>110</v>
      </c>
      <c r="V101" s="144">
        <v>103</v>
      </c>
      <c r="W101" s="144">
        <v>1</v>
      </c>
      <c r="X101" s="87">
        <f t="shared" si="17"/>
        <v>9.7087378640776691E-3</v>
      </c>
      <c r="Y101" s="143">
        <f t="shared" si="18"/>
        <v>0.97087378640776689</v>
      </c>
      <c r="Z101" s="6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</row>
    <row r="102" spans="1:131" s="41" customFormat="1" ht="17" thickBot="1" x14ac:dyDescent="0.25">
      <c r="A102" s="175"/>
      <c r="B102" s="129" t="s">
        <v>100</v>
      </c>
      <c r="C102" s="160">
        <v>3</v>
      </c>
      <c r="D102" s="110">
        <v>60.506999999999998</v>
      </c>
      <c r="E102" s="111">
        <v>546919.81400000001</v>
      </c>
      <c r="F102" s="122">
        <f t="shared" si="19"/>
        <v>330924.77185697999</v>
      </c>
      <c r="G102" s="111">
        <f t="shared" si="20"/>
        <v>0.33092477185697999</v>
      </c>
      <c r="H102" s="113">
        <f t="shared" si="21"/>
        <v>9.0655044745231361</v>
      </c>
      <c r="I102" s="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75"/>
      <c r="U102" s="142" t="s">
        <v>111</v>
      </c>
      <c r="V102" s="144">
        <v>73</v>
      </c>
      <c r="W102" s="144">
        <v>1</v>
      </c>
      <c r="X102" s="87">
        <f t="shared" si="17"/>
        <v>1.3698630136986301E-2</v>
      </c>
      <c r="Y102" s="143">
        <f t="shared" si="18"/>
        <v>1.3698630136986301</v>
      </c>
      <c r="Z102" s="6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</row>
    <row r="103" spans="1:131" s="41" customFormat="1" ht="17" thickBot="1" x14ac:dyDescent="0.25">
      <c r="A103" s="174" t="s">
        <v>19</v>
      </c>
      <c r="B103" s="127" t="s">
        <v>101</v>
      </c>
      <c r="C103" s="158">
        <v>0</v>
      </c>
      <c r="D103" s="81">
        <v>56.96</v>
      </c>
      <c r="E103" s="82">
        <v>546919.81400000001</v>
      </c>
      <c r="F103" s="128">
        <f t="shared" si="19"/>
        <v>311525.52605440002</v>
      </c>
      <c r="G103" s="82">
        <f t="shared" si="20"/>
        <v>0.31152552605440004</v>
      </c>
      <c r="H103" s="84">
        <f t="shared" si="21"/>
        <v>0</v>
      </c>
      <c r="I103" s="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76"/>
      <c r="U103" s="145" t="s">
        <v>112</v>
      </c>
      <c r="V103" s="146">
        <v>44</v>
      </c>
      <c r="W103" s="146">
        <v>0</v>
      </c>
      <c r="X103" s="147">
        <f t="shared" si="17"/>
        <v>0</v>
      </c>
      <c r="Y103" s="148">
        <f t="shared" si="18"/>
        <v>0</v>
      </c>
      <c r="Z103" s="6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</row>
    <row r="104" spans="1:131" s="41" customFormat="1" x14ac:dyDescent="0.2">
      <c r="A104" s="175"/>
      <c r="B104" s="55" t="s">
        <v>102</v>
      </c>
      <c r="C104" s="161">
        <v>21</v>
      </c>
      <c r="D104" s="117">
        <v>70</v>
      </c>
      <c r="E104" s="118">
        <v>546919.81400000001</v>
      </c>
      <c r="F104" s="121">
        <f t="shared" si="19"/>
        <v>382843.86980000004</v>
      </c>
      <c r="G104" s="118">
        <f t="shared" si="20"/>
        <v>0.38284386980000007</v>
      </c>
      <c r="H104" s="120">
        <f t="shared" si="21"/>
        <v>54.852647923997125</v>
      </c>
      <c r="I104" s="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43"/>
      <c r="U104" s="43"/>
      <c r="V104" s="10"/>
      <c r="W104" s="20"/>
      <c r="X104" s="24" t="s">
        <v>29</v>
      </c>
      <c r="Y104" s="102">
        <f>AVERAGE(Y80:Y103)</f>
        <v>4.2686292292514993</v>
      </c>
      <c r="Z104" s="6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</row>
    <row r="105" spans="1:131" s="41" customFormat="1" x14ac:dyDescent="0.2">
      <c r="A105" s="175"/>
      <c r="B105" s="55" t="s">
        <v>103</v>
      </c>
      <c r="C105" s="161">
        <v>32</v>
      </c>
      <c r="D105" s="117">
        <v>62.42</v>
      </c>
      <c r="E105" s="118">
        <v>546919.81400000001</v>
      </c>
      <c r="F105" s="121">
        <f t="shared" si="19"/>
        <v>341387.34789879998</v>
      </c>
      <c r="G105" s="118">
        <f t="shared" si="20"/>
        <v>0.34138734789879999</v>
      </c>
      <c r="H105" s="120">
        <f t="shared" si="21"/>
        <v>93.735166803797313</v>
      </c>
      <c r="I105" s="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43"/>
      <c r="U105" s="43"/>
      <c r="V105" s="10"/>
      <c r="W105" s="20"/>
      <c r="X105" s="37" t="s">
        <v>30</v>
      </c>
      <c r="Y105" s="116">
        <f>STDEV(Y80:Y103)</f>
        <v>3.9567511961979802</v>
      </c>
      <c r="Z105" s="6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</row>
    <row r="106" spans="1:131" s="41" customFormat="1" ht="16.5" customHeight="1" x14ac:dyDescent="0.2">
      <c r="A106" s="175"/>
      <c r="B106" s="55" t="s">
        <v>104</v>
      </c>
      <c r="C106" s="161">
        <v>30</v>
      </c>
      <c r="D106" s="117">
        <v>49.03</v>
      </c>
      <c r="E106" s="118">
        <v>546919.81400000001</v>
      </c>
      <c r="F106" s="121">
        <f t="shared" si="19"/>
        <v>268154.7848042</v>
      </c>
      <c r="G106" s="118">
        <f t="shared" si="20"/>
        <v>0.26815478480420002</v>
      </c>
      <c r="H106" s="120">
        <f t="shared" si="21"/>
        <v>111.87568411992072</v>
      </c>
      <c r="I106" s="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43"/>
      <c r="U106" s="43"/>
      <c r="V106" s="10"/>
      <c r="W106" s="20"/>
      <c r="X106" s="37" t="s">
        <v>0</v>
      </c>
      <c r="Y106" s="116">
        <f>COUNT(Y80:Y103)</f>
        <v>24</v>
      </c>
      <c r="Z106" s="6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</row>
    <row r="107" spans="1:131" s="41" customFormat="1" x14ac:dyDescent="0.2">
      <c r="A107" s="175"/>
      <c r="B107" s="55" t="s">
        <v>105</v>
      </c>
      <c r="C107" s="73">
        <v>40</v>
      </c>
      <c r="D107" s="119">
        <v>64.05</v>
      </c>
      <c r="E107" s="118">
        <v>546919.81400000001</v>
      </c>
      <c r="F107" s="121">
        <f t="shared" si="19"/>
        <v>350302.14086699998</v>
      </c>
      <c r="G107" s="118">
        <f t="shared" si="20"/>
        <v>0.35030214086699996</v>
      </c>
      <c r="H107" s="120">
        <f t="shared" si="21"/>
        <v>114.18714113764693</v>
      </c>
      <c r="I107" s="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43"/>
      <c r="U107" s="43"/>
      <c r="V107" s="10"/>
      <c r="W107" s="20"/>
      <c r="X107" s="38" t="s">
        <v>1</v>
      </c>
      <c r="Y107" s="116">
        <f>Y105/SQRT(Y106)</f>
        <v>0.80766845581933533</v>
      </c>
      <c r="Z107" s="6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</row>
    <row r="108" spans="1:131" s="41" customFormat="1" x14ac:dyDescent="0.2">
      <c r="A108" s="175"/>
      <c r="B108" s="55" t="s">
        <v>106</v>
      </c>
      <c r="C108" s="73">
        <v>35</v>
      </c>
      <c r="D108" s="119">
        <v>70.28</v>
      </c>
      <c r="E108" s="118">
        <v>546919.81400000001</v>
      </c>
      <c r="F108" s="121">
        <f t="shared" si="19"/>
        <v>384375.24527920003</v>
      </c>
      <c r="G108" s="118">
        <f t="shared" si="20"/>
        <v>0.38437524527920003</v>
      </c>
      <c r="H108" s="120">
        <f t="shared" si="21"/>
        <v>91.056852463474655</v>
      </c>
      <c r="I108" s="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43"/>
      <c r="U108" s="43"/>
      <c r="V108" s="20"/>
      <c r="W108" s="20"/>
      <c r="X108" s="20"/>
      <c r="Y108" s="20"/>
      <c r="Z108" s="6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</row>
    <row r="109" spans="1:131" s="41" customFormat="1" x14ac:dyDescent="0.2">
      <c r="A109" s="175"/>
      <c r="B109" s="55" t="s">
        <v>107</v>
      </c>
      <c r="C109" s="73">
        <v>10</v>
      </c>
      <c r="D109" s="119">
        <v>43.08</v>
      </c>
      <c r="E109" s="118">
        <v>546919.81400000001</v>
      </c>
      <c r="F109" s="121">
        <f t="shared" si="19"/>
        <v>235613.05587119999</v>
      </c>
      <c r="G109" s="118">
        <f t="shared" si="20"/>
        <v>0.23561305587119999</v>
      </c>
      <c r="H109" s="120">
        <f t="shared" si="21"/>
        <v>42.44246976477649</v>
      </c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43"/>
      <c r="U109" s="43"/>
      <c r="V109" s="20"/>
      <c r="W109" s="20"/>
      <c r="X109" s="20"/>
      <c r="Y109" s="20"/>
      <c r="Z109" s="6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</row>
    <row r="110" spans="1:131" s="41" customFormat="1" ht="17" thickBot="1" x14ac:dyDescent="0.25">
      <c r="A110" s="175"/>
      <c r="B110" s="55" t="s">
        <v>108</v>
      </c>
      <c r="C110" s="73">
        <v>32</v>
      </c>
      <c r="D110" s="119">
        <v>41.17</v>
      </c>
      <c r="E110" s="118">
        <v>546919.81400000001</v>
      </c>
      <c r="F110" s="121">
        <f t="shared" si="19"/>
        <v>225166.88742380001</v>
      </c>
      <c r="G110" s="118">
        <f t="shared" si="20"/>
        <v>0.22516688742380001</v>
      </c>
      <c r="H110" s="120">
        <f t="shared" si="21"/>
        <v>142.11681107342793</v>
      </c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43"/>
      <c r="U110" s="43"/>
      <c r="V110" s="20"/>
      <c r="W110" s="20"/>
      <c r="X110" s="20"/>
      <c r="Y110" s="20"/>
      <c r="Z110" s="6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</row>
    <row r="111" spans="1:131" s="41" customFormat="1" ht="18" thickBot="1" x14ac:dyDescent="0.25">
      <c r="A111" s="175"/>
      <c r="B111" s="55" t="s">
        <v>109</v>
      </c>
      <c r="C111" s="73">
        <v>19</v>
      </c>
      <c r="D111" s="119">
        <v>50</v>
      </c>
      <c r="E111" s="118">
        <v>546919.81400000001</v>
      </c>
      <c r="F111" s="121">
        <f t="shared" si="19"/>
        <v>273459.90700000001</v>
      </c>
      <c r="G111" s="118">
        <f t="shared" si="20"/>
        <v>0.273459907</v>
      </c>
      <c r="H111" s="120">
        <f t="shared" si="21"/>
        <v>69.480020703729707</v>
      </c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43"/>
      <c r="U111" s="137" t="s">
        <v>9</v>
      </c>
      <c r="V111" s="45"/>
      <c r="W111" s="10"/>
      <c r="X111" s="44"/>
      <c r="Y111" s="11"/>
      <c r="Z111" s="6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</row>
    <row r="112" spans="1:131" s="41" customFormat="1" ht="15.75" customHeight="1" x14ac:dyDescent="0.2">
      <c r="A112" s="175"/>
      <c r="B112" s="55" t="s">
        <v>110</v>
      </c>
      <c r="C112" s="73">
        <v>20</v>
      </c>
      <c r="D112" s="119">
        <v>81.28</v>
      </c>
      <c r="E112" s="118">
        <v>546919.81400000001</v>
      </c>
      <c r="F112" s="121">
        <f t="shared" si="19"/>
        <v>444536.42481920007</v>
      </c>
      <c r="G112" s="118">
        <f t="shared" si="20"/>
        <v>0.44453642481920008</v>
      </c>
      <c r="H112" s="120">
        <f t="shared" si="21"/>
        <v>44.990688914039637</v>
      </c>
      <c r="I112" s="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43"/>
      <c r="U112" s="20"/>
      <c r="V112" s="45"/>
      <c r="W112" s="10"/>
      <c r="X112" s="20"/>
      <c r="Y112" s="43"/>
      <c r="Z112" s="6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</row>
    <row r="113" spans="1:131" s="41" customFormat="1" ht="17" x14ac:dyDescent="0.2">
      <c r="A113" s="175"/>
      <c r="B113" s="55" t="s">
        <v>111</v>
      </c>
      <c r="C113" s="73">
        <v>7</v>
      </c>
      <c r="D113" s="119">
        <v>70.14</v>
      </c>
      <c r="E113" s="118">
        <v>546919.81400000001</v>
      </c>
      <c r="F113" s="121">
        <f t="shared" si="19"/>
        <v>383609.55753960001</v>
      </c>
      <c r="G113" s="118">
        <f t="shared" si="20"/>
        <v>0.38360955753960002</v>
      </c>
      <c r="H113" s="120">
        <f t="shared" si="21"/>
        <v>18.247720533598514</v>
      </c>
      <c r="I113" s="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43"/>
      <c r="U113" s="139"/>
      <c r="V113" s="48" t="s">
        <v>128</v>
      </c>
      <c r="W113" s="49" t="s">
        <v>129</v>
      </c>
      <c r="X113" s="50" t="s">
        <v>130</v>
      </c>
      <c r="Y113" s="50" t="s">
        <v>131</v>
      </c>
      <c r="Z113" s="6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</row>
    <row r="114" spans="1:131" s="41" customFormat="1" ht="17" thickBot="1" x14ac:dyDescent="0.25">
      <c r="A114" s="176"/>
      <c r="B114" s="130" t="s">
        <v>112</v>
      </c>
      <c r="C114" s="159">
        <v>4</v>
      </c>
      <c r="D114" s="124">
        <v>80.69</v>
      </c>
      <c r="E114" s="125">
        <v>546919.81400000001</v>
      </c>
      <c r="F114" s="131">
        <f t="shared" si="19"/>
        <v>441309.59791660006</v>
      </c>
      <c r="G114" s="125">
        <f t="shared" si="20"/>
        <v>0.44130959791660007</v>
      </c>
      <c r="H114" s="126">
        <f t="shared" si="21"/>
        <v>9.0639315774771152</v>
      </c>
      <c r="I114" s="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43"/>
      <c r="U114" s="38" t="s">
        <v>29</v>
      </c>
      <c r="V114" s="51">
        <f>Y18</f>
        <v>0.14124293785310735</v>
      </c>
      <c r="W114" s="51">
        <f>Y34</f>
        <v>0.14619883040935672</v>
      </c>
      <c r="X114" s="51">
        <f>Y73</f>
        <v>1.8505406205006651</v>
      </c>
      <c r="Y114" s="51">
        <f>Y104</f>
        <v>4.2686292292514993</v>
      </c>
      <c r="Z114" s="6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</row>
    <row r="115" spans="1:131" s="41" customFormat="1" x14ac:dyDescent="0.2">
      <c r="A115" s="175" t="s">
        <v>82</v>
      </c>
      <c r="B115" s="132" t="s">
        <v>113</v>
      </c>
      <c r="C115" s="155">
        <v>1</v>
      </c>
      <c r="D115" s="134">
        <v>88.29</v>
      </c>
      <c r="E115" s="135">
        <v>546919.81400000001</v>
      </c>
      <c r="F115" s="133">
        <f t="shared" si="19"/>
        <v>482875.50378060003</v>
      </c>
      <c r="G115" s="135">
        <f t="shared" si="20"/>
        <v>0.48287550378060001</v>
      </c>
      <c r="H115" s="104">
        <f t="shared" si="21"/>
        <v>2.0709271689506981</v>
      </c>
      <c r="I115" s="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43"/>
      <c r="U115" s="38" t="s">
        <v>1</v>
      </c>
      <c r="V115" s="51">
        <f>Y21</f>
        <v>0.14124293785310735</v>
      </c>
      <c r="W115" s="51">
        <f>Y37</f>
        <v>0.14619883040935672</v>
      </c>
      <c r="X115" s="51">
        <f>Y76</f>
        <v>0.50239894057931378</v>
      </c>
      <c r="Y115" s="51">
        <f>Y107</f>
        <v>0.80766845581933533</v>
      </c>
      <c r="Z115" s="6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</row>
    <row r="116" spans="1:131" s="41" customFormat="1" x14ac:dyDescent="0.2">
      <c r="A116" s="175"/>
      <c r="B116" s="55" t="s">
        <v>114</v>
      </c>
      <c r="C116" s="161">
        <v>0</v>
      </c>
      <c r="D116" s="117">
        <v>49.01</v>
      </c>
      <c r="E116" s="118">
        <v>546919.81400000001</v>
      </c>
      <c r="F116" s="121">
        <f t="shared" si="19"/>
        <v>268045.40084139997</v>
      </c>
      <c r="G116" s="118">
        <f t="shared" si="20"/>
        <v>0.26804540084139999</v>
      </c>
      <c r="H116" s="120">
        <f t="shared" si="21"/>
        <v>0</v>
      </c>
      <c r="I116" s="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5"/>
      <c r="U116" s="5"/>
      <c r="V116" s="20"/>
      <c r="W116" s="20"/>
      <c r="X116" s="20"/>
      <c r="Y116" s="20"/>
      <c r="Z116" s="6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</row>
    <row r="117" spans="1:131" s="41" customFormat="1" ht="18" customHeight="1" x14ac:dyDescent="0.2">
      <c r="A117" s="175"/>
      <c r="B117" s="55" t="s">
        <v>115</v>
      </c>
      <c r="C117" s="161">
        <v>0</v>
      </c>
      <c r="D117" s="117">
        <v>34.85</v>
      </c>
      <c r="E117" s="118">
        <v>546919.81400000001</v>
      </c>
      <c r="F117" s="121">
        <f t="shared" si="19"/>
        <v>190601.55517900002</v>
      </c>
      <c r="G117" s="118">
        <f t="shared" si="20"/>
        <v>0.19060155517900002</v>
      </c>
      <c r="H117" s="120">
        <f t="shared" si="21"/>
        <v>0</v>
      </c>
      <c r="I117" s="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5"/>
      <c r="U117" s="5"/>
      <c r="V117" s="5"/>
      <c r="W117" s="5"/>
      <c r="X117" s="5"/>
      <c r="Y117" s="5"/>
      <c r="Z117" s="6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</row>
    <row r="118" spans="1:131" s="41" customFormat="1" x14ac:dyDescent="0.2">
      <c r="A118" s="175"/>
      <c r="B118" s="55" t="s">
        <v>116</v>
      </c>
      <c r="C118" s="161">
        <v>0</v>
      </c>
      <c r="D118" s="117">
        <v>81.44</v>
      </c>
      <c r="E118" s="118">
        <v>546919.81400000001</v>
      </c>
      <c r="F118" s="121">
        <f t="shared" si="19"/>
        <v>445411.49652159994</v>
      </c>
      <c r="G118" s="118">
        <f t="shared" si="20"/>
        <v>0.44541149652159995</v>
      </c>
      <c r="H118" s="120">
        <f t="shared" si="21"/>
        <v>0</v>
      </c>
      <c r="I118" s="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5"/>
      <c r="U118" s="5"/>
      <c r="V118" s="5"/>
      <c r="W118" s="5"/>
      <c r="X118" s="5"/>
      <c r="Y118" s="5"/>
      <c r="Z118" s="6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</row>
    <row r="119" spans="1:131" s="41" customFormat="1" x14ac:dyDescent="0.2">
      <c r="A119" s="175"/>
      <c r="B119" s="55" t="s">
        <v>117</v>
      </c>
      <c r="C119" s="161">
        <v>0</v>
      </c>
      <c r="D119" s="117">
        <v>85.39</v>
      </c>
      <c r="E119" s="118">
        <v>546919.81400000001</v>
      </c>
      <c r="F119" s="121">
        <f t="shared" si="19"/>
        <v>467014.82917460002</v>
      </c>
      <c r="G119" s="118">
        <f t="shared" si="20"/>
        <v>0.46701482917460002</v>
      </c>
      <c r="H119" s="120">
        <f t="shared" si="21"/>
        <v>0</v>
      </c>
      <c r="I119" s="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5"/>
      <c r="U119" s="5"/>
      <c r="V119" s="5"/>
      <c r="W119" s="5"/>
      <c r="X119" s="5"/>
      <c r="Y119" s="5"/>
      <c r="Z119" s="6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</row>
    <row r="120" spans="1:131" s="41" customFormat="1" x14ac:dyDescent="0.2">
      <c r="A120" s="175"/>
      <c r="B120" s="55" t="s">
        <v>118</v>
      </c>
      <c r="C120" s="161">
        <v>1</v>
      </c>
      <c r="D120" s="117">
        <v>41.66</v>
      </c>
      <c r="E120" s="118">
        <v>546919.81400000001</v>
      </c>
      <c r="F120" s="121">
        <f t="shared" si="19"/>
        <v>227846.7945124</v>
      </c>
      <c r="G120" s="118">
        <f t="shared" si="20"/>
        <v>0.2278467945124</v>
      </c>
      <c r="H120" s="120">
        <f t="shared" si="21"/>
        <v>4.3889140601693981</v>
      </c>
      <c r="I120" s="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5"/>
      <c r="U120" s="5"/>
      <c r="V120" s="5"/>
      <c r="W120" s="5"/>
      <c r="X120" s="5"/>
      <c r="Y120" s="5"/>
      <c r="Z120" s="6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</row>
    <row r="121" spans="1:131" s="41" customFormat="1" x14ac:dyDescent="0.2">
      <c r="A121" s="175"/>
      <c r="B121" s="55" t="s">
        <v>119</v>
      </c>
      <c r="C121" s="161">
        <v>0</v>
      </c>
      <c r="D121" s="117">
        <v>84.37</v>
      </c>
      <c r="E121" s="118">
        <v>546919.81400000001</v>
      </c>
      <c r="F121" s="121">
        <f t="shared" si="19"/>
        <v>461436.2470718</v>
      </c>
      <c r="G121" s="118">
        <f t="shared" si="20"/>
        <v>0.46143624707179998</v>
      </c>
      <c r="H121" s="120">
        <f t="shared" si="21"/>
        <v>0</v>
      </c>
      <c r="I121" s="2"/>
      <c r="J121" s="13"/>
      <c r="K121" s="13"/>
      <c r="L121" s="13"/>
      <c r="M121" s="13"/>
      <c r="N121" s="13"/>
      <c r="O121" s="13"/>
      <c r="P121" s="13"/>
      <c r="Q121" s="13"/>
      <c r="R121" s="13"/>
      <c r="S121" s="5"/>
      <c r="T121" s="5"/>
      <c r="U121" s="5"/>
      <c r="V121" s="5"/>
      <c r="W121" s="5"/>
      <c r="X121" s="5"/>
      <c r="Y121" s="5"/>
      <c r="Z121" s="6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</row>
    <row r="122" spans="1:131" s="41" customFormat="1" ht="16.5" customHeight="1" x14ac:dyDescent="0.2">
      <c r="A122" s="175"/>
      <c r="B122" s="55" t="s">
        <v>120</v>
      </c>
      <c r="C122" s="161">
        <v>2</v>
      </c>
      <c r="D122" s="117">
        <v>44.06</v>
      </c>
      <c r="E122" s="118">
        <v>546919.81400000001</v>
      </c>
      <c r="F122" s="121">
        <f t="shared" si="19"/>
        <v>240972.87004840001</v>
      </c>
      <c r="G122" s="118">
        <f t="shared" si="20"/>
        <v>0.24097287004840001</v>
      </c>
      <c r="H122" s="120">
        <f t="shared" si="21"/>
        <v>8.2996895027987794</v>
      </c>
      <c r="I122" s="2"/>
      <c r="J122" s="13"/>
      <c r="K122" s="13"/>
      <c r="L122" s="13"/>
      <c r="M122" s="13"/>
      <c r="N122" s="13"/>
      <c r="O122" s="13"/>
      <c r="P122" s="13"/>
      <c r="Q122" s="13"/>
      <c r="R122" s="13"/>
      <c r="S122" s="5"/>
      <c r="T122" s="5"/>
      <c r="U122" s="52"/>
      <c r="V122" s="10"/>
      <c r="W122" s="10"/>
      <c r="X122" s="10"/>
      <c r="Y122" s="10"/>
      <c r="Z122" s="6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</row>
    <row r="123" spans="1:131" s="41" customFormat="1" ht="15.75" customHeight="1" x14ac:dyDescent="0.2">
      <c r="A123" s="175"/>
      <c r="B123" s="55" t="s">
        <v>121</v>
      </c>
      <c r="C123" s="161">
        <v>6</v>
      </c>
      <c r="D123" s="117">
        <v>72.69</v>
      </c>
      <c r="E123" s="118">
        <v>546919.81400000001</v>
      </c>
      <c r="F123" s="121">
        <f t="shared" si="19"/>
        <v>397556.0127966</v>
      </c>
      <c r="G123" s="118">
        <f t="shared" si="20"/>
        <v>0.39755601279660002</v>
      </c>
      <c r="H123" s="120">
        <f t="shared" si="21"/>
        <v>15.092212938230055</v>
      </c>
      <c r="I123" s="2"/>
      <c r="J123" s="13"/>
      <c r="K123" s="13"/>
      <c r="L123" s="13"/>
      <c r="M123" s="13"/>
      <c r="N123" s="13"/>
      <c r="O123" s="13"/>
      <c r="P123" s="13"/>
      <c r="Q123" s="13"/>
      <c r="R123" s="13"/>
      <c r="S123" s="5"/>
      <c r="T123" s="5"/>
      <c r="U123" s="52"/>
      <c r="V123" s="10"/>
      <c r="W123" s="10"/>
      <c r="X123" s="10"/>
      <c r="Y123" s="10"/>
      <c r="Z123" s="6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</row>
    <row r="124" spans="1:131" s="41" customFormat="1" x14ac:dyDescent="0.2">
      <c r="A124" s="175"/>
      <c r="B124" s="55" t="s">
        <v>122</v>
      </c>
      <c r="C124" s="161">
        <v>34</v>
      </c>
      <c r="D124" s="117">
        <v>84.55</v>
      </c>
      <c r="E124" s="118">
        <v>546919.81400000001</v>
      </c>
      <c r="F124" s="121">
        <f t="shared" si="19"/>
        <v>462420.70273700001</v>
      </c>
      <c r="G124" s="118">
        <f t="shared" si="20"/>
        <v>0.46242070273700003</v>
      </c>
      <c r="H124" s="120">
        <f t="shared" si="21"/>
        <v>73.526119827159576</v>
      </c>
      <c r="I124" s="2"/>
      <c r="J124" s="13"/>
      <c r="K124" s="13"/>
      <c r="L124" s="13"/>
      <c r="M124" s="13"/>
      <c r="N124" s="13"/>
      <c r="O124" s="13"/>
      <c r="P124" s="13"/>
      <c r="Q124" s="13"/>
      <c r="R124" s="13"/>
      <c r="S124" s="5"/>
      <c r="T124" s="5"/>
      <c r="U124" s="52"/>
      <c r="V124" s="10"/>
      <c r="W124" s="10"/>
      <c r="X124" s="10"/>
      <c r="Y124" s="10"/>
      <c r="Z124" s="6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</row>
    <row r="125" spans="1:131" s="41" customFormat="1" x14ac:dyDescent="0.2">
      <c r="A125" s="175"/>
      <c r="B125" s="55" t="s">
        <v>123</v>
      </c>
      <c r="C125" s="161">
        <v>0</v>
      </c>
      <c r="D125" s="117">
        <v>76.92</v>
      </c>
      <c r="E125" s="118">
        <v>546919.81400000001</v>
      </c>
      <c r="F125" s="121">
        <f t="shared" si="19"/>
        <v>420690.72092880006</v>
      </c>
      <c r="G125" s="118">
        <f t="shared" si="20"/>
        <v>0.42069072092880005</v>
      </c>
      <c r="H125" s="120">
        <f t="shared" si="21"/>
        <v>0</v>
      </c>
      <c r="I125" s="2"/>
      <c r="J125" s="13"/>
      <c r="K125" s="13"/>
      <c r="L125" s="13"/>
      <c r="M125" s="13"/>
      <c r="N125" s="13"/>
      <c r="O125" s="13"/>
      <c r="P125" s="13"/>
      <c r="Q125" s="13"/>
      <c r="R125" s="13"/>
      <c r="S125" s="2"/>
      <c r="T125" s="5"/>
      <c r="U125" s="5"/>
      <c r="V125" s="5"/>
      <c r="W125" s="5"/>
      <c r="X125" s="5"/>
      <c r="Y125" s="5"/>
      <c r="Z125" s="6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</row>
    <row r="126" spans="1:131" s="41" customFormat="1" x14ac:dyDescent="0.2">
      <c r="A126" s="175"/>
      <c r="B126" s="55" t="s">
        <v>124</v>
      </c>
      <c r="C126" s="161">
        <v>2</v>
      </c>
      <c r="D126" s="117">
        <v>54.72</v>
      </c>
      <c r="E126" s="118">
        <v>546919.81400000001</v>
      </c>
      <c r="F126" s="121">
        <f t="shared" si="19"/>
        <v>299274.52222079999</v>
      </c>
      <c r="G126" s="118">
        <f t="shared" si="20"/>
        <v>0.29927452222079998</v>
      </c>
      <c r="H126" s="120">
        <f t="shared" si="21"/>
        <v>6.6828274761205098</v>
      </c>
      <c r="I126" s="2"/>
      <c r="J126" s="13"/>
      <c r="K126" s="13"/>
      <c r="L126" s="13"/>
      <c r="M126" s="13"/>
      <c r="N126" s="13"/>
      <c r="O126" s="13"/>
      <c r="P126" s="13"/>
      <c r="Q126" s="13"/>
      <c r="R126" s="13"/>
      <c r="S126" s="2"/>
      <c r="T126" s="3"/>
      <c r="U126" s="2"/>
      <c r="V126" s="4"/>
      <c r="W126" s="4"/>
      <c r="X126" s="4"/>
      <c r="Y126" s="4"/>
      <c r="Z126" s="6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</row>
    <row r="127" spans="1:131" s="41" customFormat="1" x14ac:dyDescent="0.2">
      <c r="A127" s="175"/>
      <c r="B127" s="55" t="s">
        <v>125</v>
      </c>
      <c r="C127" s="161">
        <v>2</v>
      </c>
      <c r="D127" s="117">
        <v>81.819999999999993</v>
      </c>
      <c r="E127" s="118">
        <v>546919.81400000001</v>
      </c>
      <c r="F127" s="121">
        <f t="shared" si="19"/>
        <v>447489.7918148</v>
      </c>
      <c r="G127" s="118">
        <f t="shared" si="20"/>
        <v>0.44748979181479998</v>
      </c>
      <c r="H127" s="120">
        <f t="shared" si="21"/>
        <v>4.4693756965694726</v>
      </c>
      <c r="I127" s="2"/>
      <c r="J127" s="13"/>
      <c r="K127" s="13"/>
      <c r="L127" s="13"/>
      <c r="M127" s="13"/>
      <c r="N127" s="13"/>
      <c r="O127" s="13"/>
      <c r="P127" s="13"/>
      <c r="Q127" s="13"/>
      <c r="R127" s="13"/>
      <c r="S127" s="2"/>
      <c r="T127" s="3"/>
      <c r="U127" s="2"/>
      <c r="V127" s="45"/>
      <c r="W127" s="3"/>
      <c r="X127" s="3"/>
      <c r="Y127" s="2"/>
      <c r="Z127" s="6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</row>
    <row r="128" spans="1:131" s="41" customFormat="1" ht="17" thickBot="1" x14ac:dyDescent="0.25">
      <c r="A128" s="176"/>
      <c r="B128" s="130" t="s">
        <v>126</v>
      </c>
      <c r="C128" s="152">
        <v>1</v>
      </c>
      <c r="D128" s="136">
        <v>81.010000000000005</v>
      </c>
      <c r="E128" s="125">
        <v>546919.81400000001</v>
      </c>
      <c r="F128" s="131">
        <f t="shared" si="19"/>
        <v>443059.74132140004</v>
      </c>
      <c r="G128" s="125">
        <f t="shared" si="20"/>
        <v>0.44305974132140002</v>
      </c>
      <c r="H128" s="126">
        <f t="shared" si="21"/>
        <v>2.2570319682342563</v>
      </c>
      <c r="I128" s="2"/>
      <c r="J128" s="13"/>
      <c r="K128" s="13"/>
      <c r="L128" s="13"/>
      <c r="M128" s="13"/>
      <c r="N128" s="13"/>
      <c r="O128" s="13"/>
      <c r="P128" s="13"/>
      <c r="Q128" s="13"/>
      <c r="R128" s="13"/>
      <c r="S128" s="2"/>
      <c r="T128" s="3"/>
      <c r="U128" s="2"/>
      <c r="V128" s="2"/>
      <c r="W128" s="2"/>
      <c r="X128" s="2"/>
      <c r="Y128" s="2"/>
      <c r="Z128" s="6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</row>
    <row r="129" spans="1:131" s="41" customFormat="1" ht="15" customHeight="1" x14ac:dyDescent="0.2">
      <c r="A129" s="2"/>
      <c r="B129" s="6"/>
      <c r="C129" s="20"/>
      <c r="D129" s="20"/>
      <c r="E129" s="20"/>
      <c r="F129" s="20"/>
      <c r="G129" s="24" t="s">
        <v>29</v>
      </c>
      <c r="H129" s="104">
        <f>AVERAGE(H91:H128)</f>
        <v>29.657782778510644</v>
      </c>
      <c r="I129" s="2"/>
      <c r="J129" s="13"/>
      <c r="K129" s="13"/>
      <c r="L129" s="13"/>
      <c r="M129" s="13"/>
      <c r="N129" s="13"/>
      <c r="O129" s="13"/>
      <c r="P129" s="13"/>
      <c r="Q129" s="13"/>
      <c r="R129" s="13"/>
      <c r="S129" s="2"/>
      <c r="T129" s="3"/>
      <c r="U129" s="2"/>
      <c r="V129" s="2"/>
      <c r="W129" s="2"/>
      <c r="X129" s="2"/>
      <c r="Y129" s="2"/>
      <c r="Z129" s="6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</row>
    <row r="130" spans="1:131" s="41" customFormat="1" x14ac:dyDescent="0.2">
      <c r="A130" s="2"/>
      <c r="B130" s="20"/>
      <c r="C130" s="20"/>
      <c r="D130" s="20"/>
      <c r="E130" s="20"/>
      <c r="F130" s="20"/>
      <c r="G130" s="37" t="s">
        <v>30</v>
      </c>
      <c r="H130" s="120">
        <f>STDEV(H91:H128)</f>
        <v>38.312324214762704</v>
      </c>
      <c r="I130" s="2"/>
      <c r="J130" s="13"/>
      <c r="K130" s="13"/>
      <c r="L130" s="13"/>
      <c r="M130" s="13"/>
      <c r="N130" s="13"/>
      <c r="O130" s="13"/>
      <c r="P130" s="13"/>
      <c r="Q130" s="13"/>
      <c r="R130" s="13"/>
      <c r="S130" s="8"/>
      <c r="T130" s="3"/>
      <c r="U130" s="2"/>
      <c r="V130" s="2"/>
      <c r="W130" s="2"/>
      <c r="X130" s="2"/>
      <c r="Y130" s="2"/>
      <c r="Z130" s="6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</row>
    <row r="131" spans="1:131" s="41" customFormat="1" x14ac:dyDescent="0.2">
      <c r="A131" s="2"/>
      <c r="B131" s="43"/>
      <c r="C131" s="20"/>
      <c r="D131" s="20"/>
      <c r="E131" s="20"/>
      <c r="F131" s="20"/>
      <c r="G131" s="37" t="s">
        <v>0</v>
      </c>
      <c r="H131" s="120">
        <f>COUNT(H91:H128)</f>
        <v>38</v>
      </c>
      <c r="I131" s="2"/>
      <c r="J131" s="13"/>
      <c r="K131" s="13"/>
      <c r="L131" s="13"/>
      <c r="M131" s="13"/>
      <c r="N131" s="13"/>
      <c r="O131" s="13"/>
      <c r="P131" s="13"/>
      <c r="Q131" s="13"/>
      <c r="R131" s="13"/>
      <c r="S131" s="8"/>
      <c r="T131" s="3"/>
      <c r="U131" s="2"/>
      <c r="V131" s="2"/>
      <c r="W131" s="2"/>
      <c r="X131" s="2"/>
      <c r="Y131" s="2"/>
      <c r="Z131" s="6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</row>
    <row r="132" spans="1:131" s="42" customFormat="1" ht="17" thickBot="1" x14ac:dyDescent="0.25">
      <c r="A132" s="2"/>
      <c r="B132" s="43"/>
      <c r="C132" s="20"/>
      <c r="D132" s="20"/>
      <c r="E132" s="20"/>
      <c r="F132" s="20"/>
      <c r="G132" s="38" t="s">
        <v>1</v>
      </c>
      <c r="H132" s="120">
        <f>H130/SQRT(H131)</f>
        <v>6.215079680941332</v>
      </c>
      <c r="I132" s="2"/>
      <c r="J132" s="13"/>
      <c r="K132" s="13"/>
      <c r="L132" s="13"/>
      <c r="M132" s="13"/>
      <c r="N132" s="13"/>
      <c r="O132" s="13"/>
      <c r="P132" s="13"/>
      <c r="Q132" s="13"/>
      <c r="R132" s="13"/>
      <c r="S132" s="8"/>
      <c r="T132" s="7"/>
      <c r="U132" s="2"/>
      <c r="V132" s="2"/>
      <c r="W132" s="2"/>
      <c r="X132" s="2"/>
      <c r="Y132" s="2"/>
      <c r="Z132" s="6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</row>
    <row r="133" spans="1:131" s="5" customFormat="1" x14ac:dyDescent="0.2">
      <c r="A133" s="2"/>
      <c r="B133" s="43"/>
      <c r="C133" s="43"/>
      <c r="D133" s="43"/>
      <c r="E133" s="43"/>
      <c r="F133" s="43"/>
      <c r="G133" s="43"/>
      <c r="H133" s="43"/>
      <c r="I133" s="2"/>
      <c r="J133" s="13"/>
      <c r="K133" s="13"/>
      <c r="L133" s="13"/>
      <c r="M133" s="13"/>
      <c r="N133" s="13"/>
      <c r="O133" s="13"/>
      <c r="P133" s="13"/>
      <c r="Q133" s="13"/>
      <c r="R133" s="13"/>
      <c r="S133" s="8"/>
      <c r="T133" s="7"/>
      <c r="U133" s="2"/>
      <c r="V133" s="2"/>
      <c r="W133" s="2"/>
      <c r="X133" s="2"/>
      <c r="Y133" s="2"/>
      <c r="Z133" s="6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</row>
    <row r="134" spans="1:131" s="5" customFormat="1" x14ac:dyDescent="0.2">
      <c r="A134" s="2"/>
      <c r="B134" s="43"/>
      <c r="C134" s="43"/>
      <c r="D134" s="43"/>
      <c r="E134" s="43"/>
      <c r="F134" s="43"/>
      <c r="G134" s="43"/>
      <c r="H134" s="43"/>
      <c r="I134" s="2"/>
      <c r="J134" s="13"/>
      <c r="K134" s="13"/>
      <c r="L134" s="13"/>
      <c r="M134" s="13"/>
      <c r="N134" s="13"/>
      <c r="O134" s="13"/>
      <c r="P134" s="13"/>
      <c r="Q134" s="13"/>
      <c r="R134" s="13"/>
      <c r="S134" s="8"/>
      <c r="T134" s="7"/>
      <c r="U134" s="2"/>
      <c r="V134" s="2"/>
      <c r="W134" s="2"/>
      <c r="X134" s="2"/>
      <c r="Y134" s="2"/>
      <c r="Z134" s="6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</row>
    <row r="135" spans="1:131" s="5" customFormat="1" ht="17" thickBot="1" x14ac:dyDescent="0.25">
      <c r="A135" s="2"/>
      <c r="B135" s="43"/>
      <c r="C135" s="43"/>
      <c r="D135" s="43"/>
      <c r="E135" s="43"/>
      <c r="F135" s="43"/>
      <c r="G135" s="43"/>
      <c r="H135" s="43"/>
      <c r="I135" s="2"/>
      <c r="S135" s="8"/>
      <c r="T135" s="7"/>
      <c r="U135" s="2"/>
      <c r="V135" s="2"/>
      <c r="W135" s="2"/>
      <c r="X135" s="2"/>
      <c r="Y135" s="2"/>
      <c r="Z135" s="6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</row>
    <row r="136" spans="1:131" s="5" customFormat="1" ht="35" thickBot="1" x14ac:dyDescent="0.25">
      <c r="A136" s="2"/>
      <c r="B136" s="10"/>
      <c r="C136" s="138" t="s">
        <v>127</v>
      </c>
      <c r="D136" s="43"/>
      <c r="E136" s="11"/>
      <c r="F136" s="44"/>
      <c r="G136" s="11"/>
      <c r="H136" s="43"/>
      <c r="I136" s="2"/>
      <c r="S136" s="8"/>
      <c r="T136" s="7"/>
      <c r="U136" s="2"/>
      <c r="V136" s="2"/>
      <c r="W136" s="2"/>
      <c r="X136" s="2"/>
      <c r="Y136" s="2"/>
      <c r="Z136" s="6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</row>
    <row r="137" spans="1:131" s="5" customFormat="1" x14ac:dyDescent="0.2">
      <c r="A137" s="2"/>
      <c r="B137" s="10"/>
      <c r="C137" s="20"/>
      <c r="D137" s="45"/>
      <c r="E137" s="46"/>
      <c r="F137" s="20"/>
      <c r="G137" s="43"/>
      <c r="H137" s="43"/>
      <c r="I137" s="2"/>
      <c r="S137" s="8"/>
      <c r="T137" s="7"/>
      <c r="U137" s="2"/>
      <c r="V137" s="2"/>
      <c r="W137" s="2"/>
      <c r="X137" s="2"/>
      <c r="Y137" s="2"/>
      <c r="Z137" s="6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</row>
    <row r="138" spans="1:131" s="5" customFormat="1" ht="17" x14ac:dyDescent="0.2">
      <c r="A138" s="2"/>
      <c r="B138" s="10"/>
      <c r="C138" s="139"/>
      <c r="D138" s="48" t="s">
        <v>128</v>
      </c>
      <c r="E138" s="49" t="s">
        <v>129</v>
      </c>
      <c r="F138" s="50" t="s">
        <v>130</v>
      </c>
      <c r="G138" s="50" t="s">
        <v>131</v>
      </c>
      <c r="H138" s="43"/>
      <c r="I138" s="2"/>
      <c r="S138" s="8"/>
      <c r="T138" s="7"/>
      <c r="U138" s="2"/>
      <c r="V138" s="2"/>
      <c r="W138" s="2"/>
      <c r="X138" s="2"/>
      <c r="Y138" s="2"/>
      <c r="Z138" s="6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</row>
    <row r="139" spans="1:131" s="5" customFormat="1" x14ac:dyDescent="0.2">
      <c r="A139" s="2"/>
      <c r="B139" s="43"/>
      <c r="C139" s="38" t="s">
        <v>29</v>
      </c>
      <c r="D139" s="51">
        <f>H18</f>
        <v>1.0706719293751137</v>
      </c>
      <c r="E139" s="51">
        <f>H34</f>
        <v>1.4736846784798572</v>
      </c>
      <c r="F139" s="51">
        <f>H84</f>
        <v>9.7911290584310322</v>
      </c>
      <c r="G139" s="51">
        <f>H129</f>
        <v>29.657782778510644</v>
      </c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8"/>
      <c r="T139" s="7"/>
      <c r="U139" s="2"/>
      <c r="V139" s="2"/>
      <c r="W139" s="2"/>
      <c r="X139" s="2"/>
      <c r="Y139" s="2"/>
      <c r="Z139" s="6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</row>
    <row r="140" spans="1:131" s="5" customFormat="1" x14ac:dyDescent="0.2">
      <c r="A140" s="2"/>
      <c r="B140" s="6"/>
      <c r="C140" s="38" t="s">
        <v>1</v>
      </c>
      <c r="D140" s="51">
        <f>H21</f>
        <v>0.87670342892636677</v>
      </c>
      <c r="E140" s="51">
        <f>H37</f>
        <v>0.84398051574980226</v>
      </c>
      <c r="F140" s="51">
        <f>H87</f>
        <v>2.4658848660839969</v>
      </c>
      <c r="G140" s="51">
        <f>H132</f>
        <v>6.215079680941332</v>
      </c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8"/>
      <c r="T140" s="7"/>
      <c r="U140" s="2"/>
      <c r="V140" s="2"/>
      <c r="W140" s="2"/>
      <c r="X140" s="2"/>
      <c r="Y140" s="2"/>
      <c r="Z140" s="6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</row>
    <row r="141" spans="1:131" s="5" customFormat="1" x14ac:dyDescent="0.2">
      <c r="B141" s="20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7"/>
      <c r="U141" s="2"/>
      <c r="V141" s="2"/>
      <c r="W141" s="2"/>
      <c r="X141" s="2"/>
      <c r="Y141" s="2"/>
      <c r="Z141" s="6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</row>
    <row r="142" spans="1:131" s="5" customFormat="1" x14ac:dyDescent="0.2"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7"/>
      <c r="U142" s="2"/>
      <c r="V142" s="2"/>
      <c r="W142" s="2"/>
      <c r="X142" s="2"/>
      <c r="Y142" s="2"/>
      <c r="Z142" s="6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</row>
    <row r="143" spans="1:131" s="5" customFormat="1" x14ac:dyDescent="0.2">
      <c r="I143" s="2"/>
      <c r="J143" s="2"/>
      <c r="K143" s="2"/>
      <c r="L143" s="2"/>
      <c r="M143" s="2"/>
      <c r="N143" s="2"/>
      <c r="O143" s="2"/>
      <c r="P143" s="2"/>
      <c r="Q143" s="2"/>
      <c r="R143" s="2"/>
      <c r="T143" s="7"/>
      <c r="U143" s="2"/>
      <c r="V143" s="2"/>
      <c r="W143" s="2"/>
      <c r="X143" s="2"/>
      <c r="Y143" s="2"/>
      <c r="Z143" s="6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</row>
    <row r="144" spans="1:131" s="5" customFormat="1" x14ac:dyDescent="0.2">
      <c r="I144" s="2"/>
      <c r="J144" s="8"/>
      <c r="K144" s="8"/>
      <c r="L144" s="8"/>
      <c r="M144" s="8"/>
      <c r="N144" s="8"/>
      <c r="O144" s="8"/>
      <c r="P144" s="8"/>
      <c r="Q144" s="8"/>
      <c r="R144" s="8"/>
      <c r="S144" s="4"/>
      <c r="T144" s="7"/>
      <c r="U144" s="2"/>
      <c r="V144" s="2"/>
      <c r="W144" s="2"/>
      <c r="X144" s="2"/>
      <c r="Y144" s="2"/>
      <c r="Z144" s="6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</row>
    <row r="145" spans="2:131" s="5" customFormat="1" x14ac:dyDescent="0.2">
      <c r="I145" s="2"/>
      <c r="J145" s="8"/>
      <c r="K145" s="8"/>
      <c r="L145" s="8"/>
      <c r="M145" s="8"/>
      <c r="N145" s="8"/>
      <c r="O145" s="8"/>
      <c r="P145" s="8"/>
      <c r="Q145" s="8"/>
      <c r="R145" s="8"/>
      <c r="S145" s="2"/>
      <c r="T145" s="7"/>
      <c r="U145" s="2"/>
      <c r="V145" s="2"/>
      <c r="W145" s="2"/>
      <c r="X145" s="2"/>
      <c r="Y145" s="7"/>
      <c r="Z145" s="6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</row>
    <row r="146" spans="2:131" s="5" customFormat="1" x14ac:dyDescent="0.2">
      <c r="I146" s="2"/>
      <c r="J146" s="8"/>
      <c r="K146" s="8"/>
      <c r="L146" s="8"/>
      <c r="M146" s="8"/>
      <c r="N146" s="8"/>
      <c r="O146" s="8"/>
      <c r="P146" s="8"/>
      <c r="Q146" s="8"/>
      <c r="R146" s="8"/>
      <c r="S146" s="2"/>
      <c r="T146" s="7"/>
      <c r="U146" s="2"/>
      <c r="V146" s="2"/>
      <c r="W146" s="2"/>
      <c r="X146" s="2"/>
      <c r="Y146" s="7"/>
      <c r="Z146" s="6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</row>
    <row r="147" spans="2:131" s="5" customFormat="1" x14ac:dyDescent="0.2">
      <c r="B147" s="10"/>
      <c r="I147" s="2"/>
      <c r="J147" s="8"/>
      <c r="K147" s="8"/>
      <c r="L147" s="8"/>
      <c r="M147" s="8"/>
      <c r="N147" s="8"/>
      <c r="O147" s="8"/>
      <c r="P147" s="8"/>
      <c r="Q147" s="8"/>
      <c r="R147" s="8"/>
      <c r="S147" s="2"/>
      <c r="T147" s="7"/>
      <c r="U147" s="2"/>
      <c r="V147" s="2"/>
      <c r="W147" s="2"/>
      <c r="X147" s="2"/>
      <c r="Y147" s="2"/>
      <c r="Z147" s="6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</row>
    <row r="148" spans="2:131" s="5" customFormat="1" x14ac:dyDescent="0.2">
      <c r="B148" s="10"/>
      <c r="I148" s="2"/>
      <c r="J148" s="8"/>
      <c r="K148" s="8"/>
      <c r="L148" s="8"/>
      <c r="M148" s="8"/>
      <c r="N148" s="8"/>
      <c r="O148" s="8"/>
      <c r="P148" s="8"/>
      <c r="Q148" s="8"/>
      <c r="R148" s="8"/>
      <c r="S148" s="2"/>
      <c r="T148" s="3"/>
      <c r="U148" s="2"/>
      <c r="V148" s="2"/>
      <c r="W148" s="2"/>
      <c r="X148" s="2"/>
      <c r="Y148" s="2"/>
      <c r="Z148" s="6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</row>
    <row r="149" spans="2:131" s="5" customFormat="1" x14ac:dyDescent="0.2">
      <c r="B149" s="10"/>
      <c r="I149" s="2"/>
      <c r="J149" s="8"/>
      <c r="K149" s="8"/>
      <c r="L149" s="8"/>
      <c r="M149" s="8"/>
      <c r="N149" s="8"/>
      <c r="O149" s="8"/>
      <c r="P149" s="8"/>
      <c r="Q149" s="8"/>
      <c r="R149" s="8"/>
      <c r="S149" s="2"/>
      <c r="T149" s="3"/>
      <c r="U149" s="2"/>
      <c r="V149" s="2"/>
      <c r="W149" s="2"/>
      <c r="X149" s="2"/>
      <c r="Y149" s="2"/>
      <c r="Z149" s="6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</row>
    <row r="150" spans="2:131" s="5" customFormat="1" x14ac:dyDescent="0.2">
      <c r="I150" s="2"/>
      <c r="J150" s="8"/>
      <c r="K150" s="8"/>
      <c r="L150" s="8"/>
      <c r="M150" s="8"/>
      <c r="N150" s="8"/>
      <c r="O150" s="8"/>
      <c r="P150" s="8"/>
      <c r="Q150" s="8"/>
      <c r="R150" s="8"/>
      <c r="S150" s="2"/>
      <c r="T150" s="3"/>
      <c r="U150" s="2"/>
      <c r="V150" s="2"/>
      <c r="W150" s="2"/>
      <c r="X150" s="2"/>
      <c r="Y150" s="2"/>
      <c r="Z150" s="6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</row>
    <row r="151" spans="2:131" x14ac:dyDescent="0.2">
      <c r="D151" s="5"/>
      <c r="E151" s="5"/>
      <c r="F151" s="5"/>
      <c r="G151" s="5"/>
      <c r="H151" s="5"/>
      <c r="J151" s="8"/>
      <c r="K151" s="8"/>
      <c r="L151" s="8"/>
      <c r="M151" s="8"/>
      <c r="N151" s="8"/>
      <c r="O151" s="8"/>
      <c r="P151" s="8"/>
      <c r="Q151" s="8"/>
      <c r="R151" s="8"/>
      <c r="V151" s="2"/>
      <c r="W151" s="2"/>
      <c r="X151" s="2"/>
      <c r="Y151" s="2"/>
      <c r="Z151" s="6"/>
      <c r="AJ151" s="13"/>
      <c r="AK151" s="8"/>
      <c r="EA151" s="2"/>
    </row>
    <row r="152" spans="2:131" x14ac:dyDescent="0.2">
      <c r="B152" s="2"/>
      <c r="C152" s="5"/>
      <c r="D152" s="5"/>
      <c r="E152" s="5"/>
      <c r="F152" s="5"/>
      <c r="G152" s="5"/>
      <c r="H152" s="2"/>
      <c r="J152" s="8"/>
      <c r="K152" s="8"/>
      <c r="L152" s="8"/>
      <c r="M152" s="8"/>
      <c r="N152" s="8"/>
      <c r="O152" s="8"/>
      <c r="P152" s="8"/>
      <c r="Q152" s="8"/>
      <c r="R152" s="8"/>
      <c r="V152" s="2"/>
      <c r="W152" s="2"/>
      <c r="X152" s="2"/>
      <c r="Y152" s="2"/>
      <c r="Z152" s="6"/>
      <c r="AJ152" s="5"/>
      <c r="AK152" s="8"/>
      <c r="EA152" s="2"/>
    </row>
    <row r="153" spans="2:131" x14ac:dyDescent="0.2">
      <c r="B153" s="2"/>
      <c r="C153" s="2"/>
      <c r="D153" s="5"/>
      <c r="E153" s="5"/>
      <c r="F153" s="5"/>
      <c r="G153" s="5"/>
      <c r="H153" s="2"/>
      <c r="J153" s="8"/>
      <c r="K153" s="8"/>
      <c r="L153" s="8"/>
      <c r="M153" s="8"/>
      <c r="N153" s="8"/>
      <c r="O153" s="8"/>
      <c r="P153" s="8"/>
      <c r="Q153" s="8"/>
      <c r="R153" s="8"/>
      <c r="V153" s="2"/>
      <c r="W153" s="2"/>
      <c r="X153" s="2"/>
      <c r="Y153" s="2"/>
      <c r="Z153" s="6"/>
      <c r="AA153" s="5"/>
      <c r="AB153" s="5"/>
      <c r="AC153" s="5"/>
      <c r="AD153" s="5"/>
      <c r="AE153" s="5"/>
      <c r="AF153" s="5"/>
      <c r="AG153" s="5"/>
      <c r="AI153" s="8"/>
      <c r="AJ153" s="8"/>
      <c r="AK153" s="8"/>
      <c r="DY153" s="2"/>
      <c r="DZ153" s="2"/>
      <c r="EA153" s="2"/>
    </row>
    <row r="154" spans="2:131" x14ac:dyDescent="0.2">
      <c r="B154" s="2"/>
      <c r="C154" s="2"/>
      <c r="D154" s="5"/>
      <c r="E154" s="5"/>
      <c r="F154" s="5"/>
      <c r="G154" s="5"/>
      <c r="H154" s="2"/>
      <c r="J154" s="8"/>
      <c r="K154" s="8"/>
      <c r="L154" s="8"/>
      <c r="M154" s="8"/>
      <c r="N154" s="8"/>
      <c r="O154" s="8"/>
      <c r="P154" s="8"/>
      <c r="Q154" s="8"/>
      <c r="R154" s="8"/>
      <c r="V154" s="2"/>
      <c r="W154" s="2"/>
      <c r="X154" s="2"/>
      <c r="Y154" s="2"/>
      <c r="Z154" s="6"/>
      <c r="AB154" s="9"/>
      <c r="AC154" s="59"/>
      <c r="AD154" s="26"/>
      <c r="AE154" s="28"/>
      <c r="AF154" s="4"/>
      <c r="AG154" s="3"/>
      <c r="AI154" s="8"/>
      <c r="AJ154" s="8"/>
      <c r="AK154" s="8"/>
      <c r="DY154" s="2"/>
      <c r="DZ154" s="2"/>
      <c r="EA154" s="2"/>
    </row>
    <row r="155" spans="2:131" ht="17" thickBot="1" x14ac:dyDescent="0.25">
      <c r="B155" s="2"/>
      <c r="C155" s="2"/>
      <c r="D155" s="5"/>
      <c r="E155" s="5"/>
      <c r="F155" s="5"/>
      <c r="G155" s="5"/>
      <c r="H155" s="2"/>
      <c r="J155" s="28"/>
      <c r="K155" s="28"/>
      <c r="V155" s="2"/>
      <c r="W155" s="2"/>
      <c r="X155" s="2"/>
      <c r="Y155" s="2"/>
      <c r="Z155" s="6"/>
      <c r="AA155" s="9"/>
      <c r="AB155" s="9"/>
      <c r="AC155" s="60"/>
      <c r="AD155" s="61"/>
      <c r="AE155" s="4"/>
      <c r="AF155" s="3"/>
      <c r="AI155" s="8"/>
      <c r="AJ155" s="8"/>
      <c r="AK155" s="8"/>
      <c r="DY155" s="2"/>
      <c r="DZ155" s="2"/>
      <c r="EA155" s="2"/>
    </row>
    <row r="156" spans="2:131" ht="17" thickTop="1" x14ac:dyDescent="0.2">
      <c r="B156" s="2"/>
      <c r="C156" s="2"/>
      <c r="D156" s="5"/>
      <c r="E156" s="5"/>
      <c r="F156" s="5"/>
      <c r="G156" s="5"/>
      <c r="H156" s="2"/>
      <c r="V156" s="2"/>
      <c r="W156" s="2"/>
      <c r="X156" s="2"/>
      <c r="Y156" s="2"/>
      <c r="Z156" s="6"/>
      <c r="AI156" s="8"/>
      <c r="AJ156" s="8"/>
      <c r="AK156" s="8"/>
      <c r="DY156" s="2"/>
      <c r="DZ156" s="2"/>
      <c r="EA156" s="2"/>
    </row>
    <row r="157" spans="2:131" x14ac:dyDescent="0.2">
      <c r="B157" s="2"/>
      <c r="C157" s="2"/>
      <c r="D157" s="5"/>
      <c r="E157" s="5"/>
      <c r="F157" s="5"/>
      <c r="G157" s="5"/>
      <c r="H157" s="2"/>
      <c r="J157" s="5"/>
      <c r="K157" s="5"/>
      <c r="L157" s="5"/>
      <c r="M157" s="5"/>
      <c r="N157" s="5"/>
      <c r="O157" s="5"/>
      <c r="P157" s="5"/>
      <c r="Q157" s="5"/>
      <c r="R157" s="5"/>
      <c r="V157" s="2"/>
      <c r="W157" s="2"/>
      <c r="X157" s="2"/>
      <c r="Y157" s="2"/>
      <c r="Z157" s="6"/>
      <c r="AI157" s="8"/>
      <c r="AJ157" s="8"/>
      <c r="AK157" s="8"/>
      <c r="DY157" s="2"/>
      <c r="DZ157" s="2"/>
      <c r="EA157" s="2"/>
    </row>
    <row r="158" spans="2:131" x14ac:dyDescent="0.2">
      <c r="B158" s="2"/>
      <c r="C158" s="2"/>
      <c r="D158" s="5"/>
      <c r="E158" s="5"/>
      <c r="F158" s="5"/>
      <c r="G158" s="5"/>
      <c r="H158" s="2"/>
      <c r="J158" s="20"/>
      <c r="K158" s="47"/>
      <c r="L158" s="13"/>
      <c r="M158" s="4"/>
      <c r="N158" s="4"/>
      <c r="O158" s="4"/>
      <c r="P158" s="4"/>
      <c r="Q158" s="4"/>
      <c r="R158" s="4"/>
      <c r="V158" s="2"/>
      <c r="W158" s="2"/>
      <c r="X158" s="2"/>
      <c r="Y158" s="2"/>
      <c r="Z158" s="6"/>
      <c r="DZ158" s="2"/>
      <c r="EA158" s="2"/>
    </row>
    <row r="159" spans="2:131" x14ac:dyDescent="0.2">
      <c r="B159" s="2"/>
      <c r="C159" s="2"/>
      <c r="D159" s="5"/>
      <c r="E159" s="5"/>
      <c r="F159" s="5"/>
      <c r="G159" s="5"/>
      <c r="H159" s="2"/>
      <c r="J159" s="47"/>
      <c r="K159" s="13"/>
      <c r="L159" s="4"/>
      <c r="V159" s="2"/>
      <c r="W159" s="2"/>
      <c r="X159" s="2"/>
      <c r="Y159" s="2"/>
      <c r="Z159" s="6"/>
      <c r="DZ159" s="2"/>
      <c r="EA159" s="2"/>
    </row>
    <row r="160" spans="2:131" x14ac:dyDescent="0.2">
      <c r="B160" s="2"/>
      <c r="C160" s="2"/>
      <c r="D160" s="5"/>
      <c r="E160" s="5"/>
      <c r="F160" s="5"/>
      <c r="G160" s="5"/>
      <c r="H160" s="2"/>
      <c r="T160" s="2"/>
      <c r="V160" s="2"/>
      <c r="W160" s="2"/>
      <c r="X160" s="2"/>
      <c r="Y160" s="2"/>
      <c r="Z160" s="6"/>
      <c r="DZ160" s="2"/>
      <c r="EA160" s="2"/>
    </row>
    <row r="161" spans="2:131" x14ac:dyDescent="0.2">
      <c r="B161" s="2"/>
      <c r="C161" s="2"/>
      <c r="D161" s="5"/>
      <c r="E161" s="5"/>
      <c r="F161" s="5"/>
      <c r="G161" s="5"/>
      <c r="H161" s="2"/>
      <c r="T161" s="2"/>
      <c r="V161" s="2"/>
      <c r="W161" s="2"/>
      <c r="X161" s="2"/>
      <c r="Y161" s="2"/>
      <c r="Z161" s="6"/>
      <c r="DZ161" s="2"/>
      <c r="EA161" s="2"/>
    </row>
    <row r="162" spans="2:131" x14ac:dyDescent="0.2">
      <c r="B162" s="2"/>
      <c r="C162" s="2"/>
      <c r="D162" s="2"/>
      <c r="E162" s="2"/>
      <c r="F162" s="2"/>
      <c r="G162" s="2"/>
      <c r="H162" s="2"/>
      <c r="T162" s="2"/>
      <c r="V162" s="2"/>
      <c r="W162" s="2"/>
      <c r="X162" s="2"/>
      <c r="Y162" s="2"/>
      <c r="Z162" s="6"/>
      <c r="DZ162" s="2"/>
      <c r="EA162" s="2"/>
    </row>
    <row r="163" spans="2:131" x14ac:dyDescent="0.2">
      <c r="B163" s="2"/>
      <c r="C163" s="2"/>
      <c r="D163" s="2"/>
      <c r="E163" s="2"/>
      <c r="F163" s="2"/>
      <c r="G163" s="2"/>
      <c r="H163" s="2"/>
      <c r="T163" s="2"/>
      <c r="V163" s="2"/>
      <c r="W163" s="2"/>
      <c r="X163" s="2"/>
      <c r="Y163" s="2"/>
      <c r="Z163" s="6"/>
      <c r="DZ163" s="2"/>
      <c r="EA163" s="2"/>
    </row>
    <row r="164" spans="2:131" x14ac:dyDescent="0.2">
      <c r="B164" s="2"/>
      <c r="C164" s="2"/>
      <c r="D164" s="2"/>
      <c r="E164" s="2"/>
      <c r="F164" s="2"/>
      <c r="G164" s="2"/>
      <c r="H164" s="2"/>
      <c r="S164" s="13"/>
      <c r="T164" s="2"/>
      <c r="V164" s="2"/>
      <c r="W164" s="2"/>
      <c r="X164" s="2"/>
      <c r="Y164" s="2"/>
      <c r="Z164" s="6"/>
      <c r="DZ164" s="2"/>
      <c r="EA164" s="2"/>
    </row>
    <row r="165" spans="2:131" x14ac:dyDescent="0.2">
      <c r="B165" s="2"/>
      <c r="C165" s="2"/>
      <c r="D165" s="2"/>
      <c r="E165" s="2"/>
      <c r="F165" s="2"/>
      <c r="G165" s="2"/>
      <c r="H165" s="2"/>
      <c r="S165" s="13"/>
      <c r="T165" s="2"/>
      <c r="V165" s="2"/>
      <c r="W165" s="2"/>
      <c r="X165" s="2"/>
      <c r="Y165" s="2"/>
      <c r="Z165" s="6"/>
      <c r="DZ165" s="2"/>
      <c r="EA165" s="2"/>
    </row>
    <row r="166" spans="2:131" x14ac:dyDescent="0.2">
      <c r="B166" s="2"/>
      <c r="C166" s="2"/>
      <c r="D166" s="2"/>
      <c r="E166" s="2"/>
      <c r="F166" s="2"/>
      <c r="G166" s="2"/>
      <c r="H166" s="2"/>
      <c r="S166" s="13"/>
      <c r="T166" s="2"/>
      <c r="V166" s="2"/>
      <c r="W166" s="2"/>
      <c r="X166" s="2"/>
      <c r="Y166" s="2"/>
      <c r="Z166" s="6"/>
      <c r="DZ166" s="2"/>
      <c r="EA166" s="2"/>
    </row>
    <row r="167" spans="2:131" x14ac:dyDescent="0.2">
      <c r="B167" s="2"/>
      <c r="C167" s="2"/>
      <c r="D167" s="2"/>
      <c r="E167" s="2"/>
      <c r="F167" s="2"/>
      <c r="G167" s="2"/>
      <c r="H167" s="2"/>
      <c r="S167" s="13"/>
      <c r="V167" s="2"/>
      <c r="W167" s="2"/>
      <c r="X167" s="2"/>
      <c r="Y167" s="2"/>
      <c r="Z167" s="6"/>
    </row>
    <row r="168" spans="2:131" x14ac:dyDescent="0.2">
      <c r="B168" s="2"/>
      <c r="C168" s="2"/>
      <c r="D168" s="2"/>
      <c r="E168" s="2"/>
      <c r="F168" s="2"/>
      <c r="G168" s="2"/>
      <c r="H168" s="2"/>
      <c r="S168" s="13"/>
      <c r="V168" s="2"/>
      <c r="W168" s="2"/>
      <c r="X168" s="2"/>
      <c r="Y168" s="2"/>
      <c r="Z168" s="6"/>
    </row>
    <row r="169" spans="2:131" x14ac:dyDescent="0.2">
      <c r="B169" s="2"/>
      <c r="C169" s="2"/>
      <c r="D169" s="2"/>
      <c r="E169" s="2"/>
      <c r="F169" s="2"/>
      <c r="G169" s="2"/>
      <c r="H169" s="2"/>
      <c r="S169" s="13"/>
      <c r="V169" s="2"/>
      <c r="W169" s="2"/>
      <c r="X169" s="2"/>
      <c r="Y169" s="2"/>
      <c r="Z169" s="6"/>
    </row>
    <row r="170" spans="2:131" x14ac:dyDescent="0.2">
      <c r="B170" s="7"/>
      <c r="C170" s="2"/>
      <c r="D170" s="2"/>
      <c r="E170" s="2"/>
      <c r="F170" s="2"/>
      <c r="G170" s="2"/>
      <c r="H170" s="2"/>
      <c r="S170" s="13"/>
      <c r="V170" s="2"/>
      <c r="W170" s="2"/>
      <c r="X170" s="2"/>
      <c r="Y170" s="67"/>
      <c r="Z170" s="6"/>
    </row>
    <row r="171" spans="2:131" x14ac:dyDescent="0.2">
      <c r="B171" s="7"/>
      <c r="C171" s="2"/>
      <c r="D171" s="2"/>
      <c r="E171" s="2"/>
      <c r="F171" s="2"/>
      <c r="G171" s="2"/>
      <c r="H171" s="2"/>
      <c r="V171" s="2"/>
      <c r="W171" s="2"/>
      <c r="X171" s="2"/>
      <c r="Y171" s="67"/>
      <c r="Z171" s="6"/>
    </row>
    <row r="172" spans="2:131" x14ac:dyDescent="0.2">
      <c r="B172" s="2"/>
      <c r="C172" s="2"/>
      <c r="D172" s="2"/>
      <c r="E172" s="2"/>
      <c r="F172" s="2"/>
      <c r="G172" s="2"/>
      <c r="H172" s="2"/>
      <c r="V172" s="2"/>
      <c r="W172" s="2"/>
      <c r="X172" s="2"/>
      <c r="Y172" s="67"/>
      <c r="Z172" s="6"/>
      <c r="AK172" s="13"/>
    </row>
    <row r="173" spans="2:131" x14ac:dyDescent="0.2">
      <c r="B173" s="2"/>
      <c r="C173" s="2"/>
      <c r="D173" s="2"/>
      <c r="H173" s="13"/>
      <c r="V173" s="2"/>
      <c r="W173" s="2"/>
      <c r="X173" s="2"/>
      <c r="Y173" s="70"/>
      <c r="Z173" s="6"/>
      <c r="AK173" s="13"/>
    </row>
    <row r="174" spans="2:131" x14ac:dyDescent="0.2">
      <c r="B174" s="2"/>
      <c r="C174" s="2"/>
      <c r="D174" s="2"/>
      <c r="H174" s="13"/>
      <c r="J174" s="7"/>
      <c r="T174" s="70"/>
      <c r="V174" s="2"/>
      <c r="W174" s="2"/>
      <c r="X174" s="2"/>
      <c r="Y174" s="70"/>
      <c r="Z174" s="6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spans="2:131" x14ac:dyDescent="0.2">
      <c r="B175" s="2"/>
      <c r="C175" s="2"/>
      <c r="H175" s="13"/>
      <c r="J175" s="7"/>
      <c r="T175" s="70"/>
      <c r="V175" s="2"/>
      <c r="W175" s="2"/>
      <c r="X175" s="2"/>
      <c r="Y175" s="70"/>
      <c r="Z175" s="6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spans="2:131" x14ac:dyDescent="0.2">
      <c r="B176" s="2"/>
      <c r="C176" s="2"/>
      <c r="D176" s="2"/>
      <c r="H176" s="13"/>
      <c r="J176" s="7"/>
      <c r="T176" s="70"/>
      <c r="V176" s="2"/>
      <c r="W176" s="2"/>
      <c r="X176" s="2"/>
      <c r="Y176" s="70"/>
      <c r="Z176" s="2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spans="2:37" x14ac:dyDescent="0.2">
      <c r="B177" s="2"/>
      <c r="C177" s="2"/>
      <c r="D177" s="2"/>
      <c r="H177" s="13"/>
      <c r="J177" s="7"/>
      <c r="T177" s="70"/>
      <c r="V177" s="2"/>
      <c r="W177" s="2"/>
      <c r="X177" s="2"/>
      <c r="Y177" s="70"/>
      <c r="Z177" s="2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spans="2:37" x14ac:dyDescent="0.2">
      <c r="B178" s="2"/>
      <c r="C178" s="2"/>
      <c r="H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70"/>
      <c r="V178" s="2"/>
      <c r="W178" s="2"/>
      <c r="X178" s="2"/>
      <c r="Y178" s="70"/>
      <c r="Z178" s="2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spans="2:37" x14ac:dyDescent="0.2">
      <c r="B179" s="2"/>
      <c r="C179" s="2"/>
      <c r="D179" s="2"/>
      <c r="H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70"/>
      <c r="V179" s="2"/>
      <c r="W179" s="2"/>
      <c r="X179" s="2"/>
      <c r="Y179" s="70"/>
      <c r="Z179" s="2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spans="2:37" x14ac:dyDescent="0.2">
      <c r="B180" s="2"/>
      <c r="C180" s="2"/>
      <c r="D180" s="2"/>
      <c r="H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70"/>
      <c r="V180" s="2"/>
      <c r="W180" s="2"/>
      <c r="X180" s="2"/>
      <c r="Y180" s="70"/>
      <c r="Z180" s="67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spans="2:37" x14ac:dyDescent="0.2">
      <c r="B181" s="2"/>
      <c r="C181" s="2"/>
      <c r="H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70"/>
      <c r="V181" s="2"/>
      <c r="W181" s="2"/>
      <c r="X181" s="2"/>
      <c r="Y181" s="70"/>
      <c r="Z181" s="67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spans="2:37" x14ac:dyDescent="0.2">
      <c r="B182" s="2"/>
      <c r="C182" s="2"/>
      <c r="D182" s="2"/>
      <c r="H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70"/>
      <c r="V182" s="2"/>
      <c r="W182" s="2"/>
      <c r="X182" s="2"/>
      <c r="Y182" s="70"/>
      <c r="Z182" s="67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spans="2:37" x14ac:dyDescent="0.2">
      <c r="B183" s="2"/>
      <c r="C183" s="2"/>
      <c r="D183" s="2"/>
      <c r="H183" s="13"/>
      <c r="J183" s="13"/>
      <c r="K183" s="13"/>
      <c r="L183" s="13"/>
      <c r="M183" s="13"/>
      <c r="N183" s="13"/>
      <c r="O183" s="13"/>
      <c r="P183" s="13"/>
      <c r="Q183" s="13"/>
      <c r="R183" s="13"/>
      <c r="V183" s="2"/>
      <c r="W183" s="2"/>
      <c r="X183" s="2"/>
      <c r="Y183" s="70"/>
      <c r="Z183" s="70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spans="2:37" x14ac:dyDescent="0.2">
      <c r="B184" s="2"/>
      <c r="C184" s="2"/>
      <c r="H184" s="13"/>
      <c r="J184" s="13"/>
      <c r="K184" s="13"/>
      <c r="L184" s="13"/>
      <c r="M184" s="13"/>
      <c r="N184" s="13"/>
      <c r="O184" s="13"/>
      <c r="P184" s="13"/>
      <c r="Q184" s="13"/>
      <c r="R184" s="13"/>
      <c r="V184" s="2"/>
      <c r="W184" s="2"/>
      <c r="X184" s="2"/>
      <c r="Y184" s="70"/>
      <c r="Z184" s="70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spans="2:37" x14ac:dyDescent="0.2">
      <c r="B185" s="2"/>
      <c r="C185" s="2"/>
      <c r="D185" s="2"/>
      <c r="H185" s="13"/>
      <c r="J185" s="13"/>
      <c r="K185" s="13"/>
      <c r="L185" s="13"/>
      <c r="M185" s="13"/>
      <c r="N185" s="13"/>
      <c r="O185" s="13"/>
      <c r="S185" s="70"/>
      <c r="V185" s="2"/>
      <c r="W185" s="2"/>
      <c r="X185" s="2"/>
      <c r="Z185" s="70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spans="2:37" x14ac:dyDescent="0.2">
      <c r="B186" s="2"/>
      <c r="C186" s="2"/>
      <c r="D186" s="2"/>
      <c r="H186" s="13"/>
      <c r="J186" s="13"/>
      <c r="K186" s="13"/>
      <c r="L186" s="13"/>
      <c r="M186" s="13"/>
      <c r="N186" s="13"/>
      <c r="O186" s="13"/>
      <c r="S186" s="70"/>
      <c r="V186" s="2"/>
      <c r="W186" s="2"/>
      <c r="X186" s="2"/>
      <c r="Z186" s="70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spans="2:37" x14ac:dyDescent="0.2">
      <c r="B187" s="2"/>
      <c r="C187" s="2"/>
      <c r="H187" s="13"/>
      <c r="J187" s="13"/>
      <c r="K187" s="13"/>
      <c r="L187" s="13"/>
      <c r="M187" s="13"/>
      <c r="N187" s="13"/>
      <c r="O187" s="13"/>
      <c r="S187" s="70"/>
      <c r="Z187" s="70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spans="2:37" x14ac:dyDescent="0.2">
      <c r="B188" s="2"/>
      <c r="C188" s="2"/>
      <c r="H188" s="13"/>
      <c r="J188" s="13"/>
      <c r="K188" s="13"/>
      <c r="L188" s="13"/>
      <c r="M188" s="13"/>
      <c r="N188" s="13"/>
      <c r="O188" s="13"/>
      <c r="S188" s="70"/>
      <c r="Z188" s="70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spans="2:37" x14ac:dyDescent="0.2">
      <c r="B189" s="2"/>
      <c r="C189" s="2"/>
      <c r="H189" s="13"/>
      <c r="J189" s="13"/>
      <c r="K189" s="13"/>
      <c r="L189" s="13"/>
      <c r="M189" s="13"/>
      <c r="N189" s="13"/>
      <c r="O189" s="13"/>
      <c r="S189" s="70"/>
      <c r="Z189" s="70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spans="2:37" x14ac:dyDescent="0.2">
      <c r="B190" s="2"/>
      <c r="C190" s="2"/>
      <c r="D190" s="2"/>
      <c r="E190" s="2"/>
      <c r="F190" s="2"/>
      <c r="G190" s="2"/>
      <c r="H190" s="13"/>
      <c r="J190" s="13"/>
      <c r="K190" s="13"/>
      <c r="L190" s="13"/>
      <c r="M190" s="13"/>
      <c r="N190" s="13"/>
      <c r="O190" s="13"/>
      <c r="S190" s="70"/>
      <c r="Z190" s="70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spans="2:37" x14ac:dyDescent="0.2">
      <c r="B191" s="2"/>
      <c r="C191" s="2"/>
      <c r="D191" s="2"/>
      <c r="E191" s="2"/>
      <c r="F191" s="2"/>
      <c r="G191" s="2"/>
      <c r="H191" s="13"/>
      <c r="J191" s="13"/>
      <c r="K191" s="13"/>
      <c r="L191" s="13"/>
      <c r="M191" s="13"/>
      <c r="N191" s="13"/>
      <c r="O191" s="13"/>
      <c r="S191" s="70"/>
      <c r="Z191" s="70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spans="2:37" x14ac:dyDescent="0.2">
      <c r="B192" s="2"/>
      <c r="C192" s="2"/>
      <c r="D192" s="2"/>
      <c r="E192" s="2"/>
      <c r="F192" s="2"/>
      <c r="G192" s="2"/>
      <c r="H192" s="13"/>
      <c r="J192" s="13"/>
      <c r="K192" s="13"/>
      <c r="L192" s="13"/>
      <c r="M192" s="13"/>
      <c r="N192" s="13"/>
      <c r="O192" s="13"/>
      <c r="P192" s="13"/>
      <c r="Q192" s="13"/>
      <c r="R192" s="13"/>
      <c r="S192" s="70"/>
      <c r="Z192" s="70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spans="2:34" x14ac:dyDescent="0.2">
      <c r="B193" s="2"/>
      <c r="C193" s="2"/>
      <c r="D193" s="2"/>
      <c r="E193" s="2"/>
      <c r="F193" s="2"/>
      <c r="G193" s="2"/>
      <c r="H193" s="13"/>
      <c r="J193" s="13"/>
      <c r="K193" s="13"/>
      <c r="L193" s="13"/>
      <c r="M193" s="13"/>
      <c r="N193" s="13"/>
      <c r="O193" s="13"/>
      <c r="P193" s="13"/>
      <c r="Q193" s="13"/>
      <c r="R193" s="13"/>
      <c r="S193" s="70"/>
      <c r="Z193" s="70"/>
    </row>
    <row r="194" spans="2:34" x14ac:dyDescent="0.2">
      <c r="B194" s="2"/>
      <c r="C194" s="2"/>
      <c r="D194" s="2"/>
      <c r="E194" s="2"/>
      <c r="F194" s="2"/>
      <c r="G194" s="2"/>
      <c r="H194" s="13"/>
      <c r="J194" s="13"/>
      <c r="K194" s="13"/>
      <c r="L194" s="13"/>
      <c r="M194" s="13"/>
      <c r="N194" s="13"/>
      <c r="O194" s="13"/>
      <c r="P194" s="13"/>
      <c r="Q194" s="13"/>
      <c r="R194" s="13"/>
      <c r="Z194" s="70"/>
    </row>
    <row r="195" spans="2:34" x14ac:dyDescent="0.2">
      <c r="B195" s="67"/>
      <c r="C195" s="68"/>
      <c r="D195" s="68"/>
      <c r="E195" s="68"/>
      <c r="F195" s="2"/>
      <c r="G195" s="3"/>
      <c r="H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34" x14ac:dyDescent="0.2">
      <c r="B196" s="67"/>
      <c r="C196" s="68"/>
      <c r="D196" s="68"/>
      <c r="E196" s="68"/>
      <c r="F196" s="2"/>
      <c r="G196" s="3"/>
      <c r="H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34" x14ac:dyDescent="0.2">
      <c r="B197" s="67"/>
      <c r="C197" s="68"/>
      <c r="D197" s="68"/>
      <c r="E197" s="68"/>
      <c r="F197" s="2"/>
      <c r="G197" s="3"/>
      <c r="H197" s="13"/>
    </row>
    <row r="198" spans="2:34" x14ac:dyDescent="0.2">
      <c r="B198" s="70"/>
      <c r="C198" s="71"/>
      <c r="D198" s="70"/>
      <c r="E198" s="70"/>
      <c r="F198" s="2"/>
      <c r="G198" s="3"/>
      <c r="H198" s="13"/>
    </row>
    <row r="199" spans="2:34" x14ac:dyDescent="0.2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AA199" s="70"/>
      <c r="AB199" s="70"/>
      <c r="AC199" s="70"/>
      <c r="AD199" s="70"/>
      <c r="AE199" s="70"/>
      <c r="AF199" s="70"/>
      <c r="AG199" s="70"/>
      <c r="AH199" s="70"/>
    </row>
    <row r="200" spans="2:34" x14ac:dyDescent="0.2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AA200" s="70"/>
      <c r="AB200" s="70"/>
      <c r="AC200" s="70"/>
      <c r="AD200" s="70"/>
      <c r="AE200" s="70"/>
      <c r="AF200" s="70"/>
      <c r="AG200" s="70"/>
      <c r="AH200" s="70"/>
    </row>
    <row r="201" spans="2:34" x14ac:dyDescent="0.2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AA201" s="70"/>
      <c r="AB201" s="70"/>
      <c r="AC201" s="70"/>
      <c r="AD201" s="70"/>
      <c r="AE201" s="70"/>
      <c r="AF201" s="70"/>
      <c r="AG201" s="70"/>
      <c r="AH201" s="70"/>
    </row>
    <row r="202" spans="2:34" x14ac:dyDescent="0.2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AA202" s="70"/>
      <c r="AB202" s="70"/>
      <c r="AC202" s="70"/>
      <c r="AD202" s="70"/>
      <c r="AE202" s="70"/>
      <c r="AF202" s="70"/>
      <c r="AG202" s="70"/>
      <c r="AH202" s="70"/>
    </row>
    <row r="203" spans="2:34" x14ac:dyDescent="0.2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AA203" s="70"/>
      <c r="AB203" s="70"/>
      <c r="AC203" s="70"/>
      <c r="AD203" s="70"/>
      <c r="AE203" s="70"/>
      <c r="AF203" s="70"/>
      <c r="AG203" s="70"/>
      <c r="AH203" s="70"/>
    </row>
    <row r="204" spans="2:34" x14ac:dyDescent="0.2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AA204" s="70"/>
      <c r="AB204" s="70"/>
      <c r="AC204" s="70"/>
      <c r="AD204" s="70"/>
      <c r="AE204" s="70"/>
      <c r="AF204" s="70"/>
      <c r="AG204" s="70"/>
      <c r="AH204" s="70"/>
    </row>
    <row r="205" spans="2:34" x14ac:dyDescent="0.2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AA205" s="70"/>
      <c r="AB205" s="70"/>
      <c r="AC205" s="70"/>
      <c r="AD205" s="70"/>
      <c r="AE205" s="70"/>
      <c r="AF205" s="70"/>
      <c r="AG205" s="70"/>
      <c r="AH205" s="70"/>
    </row>
    <row r="206" spans="2:34" x14ac:dyDescent="0.2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AA206" s="70"/>
      <c r="AB206" s="70"/>
      <c r="AC206" s="70"/>
      <c r="AD206" s="70"/>
      <c r="AE206" s="70"/>
      <c r="AF206" s="70"/>
      <c r="AG206" s="70"/>
      <c r="AH206" s="70"/>
    </row>
    <row r="207" spans="2:34" x14ac:dyDescent="0.2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AA207" s="70"/>
      <c r="AB207" s="70"/>
      <c r="AC207" s="70"/>
      <c r="AD207" s="70"/>
      <c r="AE207" s="70"/>
      <c r="AF207" s="70"/>
      <c r="AG207" s="70"/>
      <c r="AH207" s="70"/>
    </row>
    <row r="208" spans="2:34" x14ac:dyDescent="0.2">
      <c r="B208" s="70"/>
      <c r="C208" s="71"/>
      <c r="D208" s="70"/>
      <c r="E208" s="1"/>
      <c r="F208" s="2"/>
      <c r="G208" s="3"/>
      <c r="H208" s="13"/>
    </row>
    <row r="209" spans="2:8" x14ac:dyDescent="0.2">
      <c r="B209" s="70"/>
      <c r="C209" s="71"/>
      <c r="D209" s="70"/>
      <c r="E209" s="1"/>
      <c r="F209" s="2"/>
      <c r="G209" s="3"/>
      <c r="H209" s="13"/>
    </row>
    <row r="210" spans="2:8" x14ac:dyDescent="0.2">
      <c r="H210" s="13"/>
    </row>
    <row r="211" spans="2:8" x14ac:dyDescent="0.2">
      <c r="H211" s="13"/>
    </row>
    <row r="212" spans="2:8" x14ac:dyDescent="0.2">
      <c r="H212" s="13"/>
    </row>
    <row r="213" spans="2:8" x14ac:dyDescent="0.2">
      <c r="H213" s="13"/>
    </row>
    <row r="214" spans="2:8" x14ac:dyDescent="0.2">
      <c r="H214" s="13"/>
    </row>
    <row r="215" spans="2:8" x14ac:dyDescent="0.2">
      <c r="H215" s="13"/>
    </row>
    <row r="216" spans="2:8" x14ac:dyDescent="0.2">
      <c r="H216" s="13"/>
    </row>
    <row r="217" spans="2:8" x14ac:dyDescent="0.2">
      <c r="H217" s="13"/>
    </row>
    <row r="218" spans="2:8" x14ac:dyDescent="0.2">
      <c r="H218" s="13"/>
    </row>
    <row r="219" spans="2:8" x14ac:dyDescent="0.2">
      <c r="H219" s="13"/>
    </row>
    <row r="220" spans="2:8" x14ac:dyDescent="0.2">
      <c r="H220" s="13"/>
    </row>
    <row r="221" spans="2:8" x14ac:dyDescent="0.2">
      <c r="H221" s="13"/>
    </row>
    <row r="222" spans="2:8" x14ac:dyDescent="0.2">
      <c r="H222" s="13"/>
    </row>
    <row r="223" spans="2:8" x14ac:dyDescent="0.2">
      <c r="H223" s="13"/>
    </row>
    <row r="224" spans="2:8" x14ac:dyDescent="0.2">
      <c r="H224" s="13"/>
    </row>
    <row r="225" spans="8:8" x14ac:dyDescent="0.2">
      <c r="H225" s="13"/>
    </row>
    <row r="226" spans="8:8" x14ac:dyDescent="0.2">
      <c r="H226" s="13"/>
    </row>
    <row r="227" spans="8:8" x14ac:dyDescent="0.2">
      <c r="H227" s="13"/>
    </row>
    <row r="228" spans="8:8" x14ac:dyDescent="0.2">
      <c r="H228" s="13"/>
    </row>
    <row r="229" spans="8:8" x14ac:dyDescent="0.2">
      <c r="H229" s="13"/>
    </row>
    <row r="230" spans="8:8" x14ac:dyDescent="0.2">
      <c r="H230" s="13"/>
    </row>
    <row r="231" spans="8:8" x14ac:dyDescent="0.2">
      <c r="H231" s="13"/>
    </row>
    <row r="232" spans="8:8" x14ac:dyDescent="0.2">
      <c r="H232" s="13"/>
    </row>
    <row r="233" spans="8:8" x14ac:dyDescent="0.2">
      <c r="H233" s="13"/>
    </row>
    <row r="234" spans="8:8" x14ac:dyDescent="0.2">
      <c r="H234" s="13"/>
    </row>
    <row r="235" spans="8:8" x14ac:dyDescent="0.2">
      <c r="H235" s="13"/>
    </row>
    <row r="236" spans="8:8" x14ac:dyDescent="0.2">
      <c r="H236" s="13"/>
    </row>
    <row r="237" spans="8:8" x14ac:dyDescent="0.2">
      <c r="H237" s="13"/>
    </row>
    <row r="238" spans="8:8" x14ac:dyDescent="0.2">
      <c r="H238" s="13"/>
    </row>
    <row r="239" spans="8:8" x14ac:dyDescent="0.2">
      <c r="H239" s="13"/>
    </row>
    <row r="240" spans="8:8" x14ac:dyDescent="0.2">
      <c r="H240" s="13"/>
    </row>
    <row r="241" spans="8:8" x14ac:dyDescent="0.2">
      <c r="H241" s="13"/>
    </row>
    <row r="242" spans="8:8" x14ac:dyDescent="0.2">
      <c r="H242" s="13"/>
    </row>
    <row r="243" spans="8:8" x14ac:dyDescent="0.2">
      <c r="H243" s="13"/>
    </row>
    <row r="244" spans="8:8" x14ac:dyDescent="0.2">
      <c r="H244" s="13"/>
    </row>
    <row r="245" spans="8:8" x14ac:dyDescent="0.2">
      <c r="H245" s="13"/>
    </row>
    <row r="246" spans="8:8" x14ac:dyDescent="0.2">
      <c r="H246" s="13"/>
    </row>
    <row r="247" spans="8:8" x14ac:dyDescent="0.2">
      <c r="H247" s="13"/>
    </row>
    <row r="248" spans="8:8" x14ac:dyDescent="0.2">
      <c r="H248" s="13"/>
    </row>
    <row r="249" spans="8:8" x14ac:dyDescent="0.2">
      <c r="H249" s="13"/>
    </row>
    <row r="250" spans="8:8" x14ac:dyDescent="0.2">
      <c r="H250" s="13"/>
    </row>
    <row r="251" spans="8:8" x14ac:dyDescent="0.2">
      <c r="H251" s="13"/>
    </row>
    <row r="252" spans="8:8" x14ac:dyDescent="0.2">
      <c r="H252" s="13"/>
    </row>
    <row r="253" spans="8:8" x14ac:dyDescent="0.2">
      <c r="H253" s="13"/>
    </row>
    <row r="254" spans="8:8" x14ac:dyDescent="0.2">
      <c r="H254" s="13"/>
    </row>
    <row r="255" spans="8:8" x14ac:dyDescent="0.2">
      <c r="H255" s="13"/>
    </row>
    <row r="256" spans="8:8" x14ac:dyDescent="0.2">
      <c r="H256" s="13"/>
    </row>
    <row r="257" spans="8:8" x14ac:dyDescent="0.2">
      <c r="H257" s="13"/>
    </row>
    <row r="258" spans="8:8" x14ac:dyDescent="0.2">
      <c r="H258" s="13"/>
    </row>
    <row r="259" spans="8:8" x14ac:dyDescent="0.2">
      <c r="H259" s="13"/>
    </row>
    <row r="260" spans="8:8" x14ac:dyDescent="0.2">
      <c r="H260" s="13"/>
    </row>
    <row r="261" spans="8:8" x14ac:dyDescent="0.2">
      <c r="H261" s="13"/>
    </row>
    <row r="262" spans="8:8" x14ac:dyDescent="0.2">
      <c r="H262" s="13"/>
    </row>
    <row r="263" spans="8:8" x14ac:dyDescent="0.2">
      <c r="H263" s="13"/>
    </row>
    <row r="264" spans="8:8" x14ac:dyDescent="0.2">
      <c r="H264" s="13"/>
    </row>
    <row r="265" spans="8:8" x14ac:dyDescent="0.2">
      <c r="H265" s="13"/>
    </row>
    <row r="266" spans="8:8" x14ac:dyDescent="0.2">
      <c r="H266" s="13"/>
    </row>
    <row r="267" spans="8:8" x14ac:dyDescent="0.2">
      <c r="H267" s="13"/>
    </row>
    <row r="268" spans="8:8" x14ac:dyDescent="0.2">
      <c r="H268" s="13"/>
    </row>
    <row r="269" spans="8:8" x14ac:dyDescent="0.2">
      <c r="H269" s="13"/>
    </row>
    <row r="270" spans="8:8" x14ac:dyDescent="0.2">
      <c r="H270" s="13"/>
    </row>
    <row r="271" spans="8:8" x14ac:dyDescent="0.2">
      <c r="H271" s="13"/>
    </row>
    <row r="272" spans="8:8" x14ac:dyDescent="0.2">
      <c r="H272" s="13"/>
    </row>
    <row r="273" spans="8:8" x14ac:dyDescent="0.2">
      <c r="H273" s="13"/>
    </row>
    <row r="274" spans="8:8" x14ac:dyDescent="0.2">
      <c r="H274" s="13"/>
    </row>
    <row r="275" spans="8:8" x14ac:dyDescent="0.2">
      <c r="H275" s="13"/>
    </row>
    <row r="276" spans="8:8" x14ac:dyDescent="0.2">
      <c r="H276" s="13"/>
    </row>
    <row r="277" spans="8:8" x14ac:dyDescent="0.2">
      <c r="H277" s="13"/>
    </row>
    <row r="278" spans="8:8" x14ac:dyDescent="0.2">
      <c r="H278" s="13"/>
    </row>
    <row r="279" spans="8:8" x14ac:dyDescent="0.2">
      <c r="H279" s="13"/>
    </row>
    <row r="280" spans="8:8" x14ac:dyDescent="0.2">
      <c r="H280" s="13"/>
    </row>
    <row r="281" spans="8:8" x14ac:dyDescent="0.2">
      <c r="H281" s="13"/>
    </row>
    <row r="282" spans="8:8" x14ac:dyDescent="0.2">
      <c r="H282" s="13"/>
    </row>
    <row r="283" spans="8:8" x14ac:dyDescent="0.2">
      <c r="H283" s="13"/>
    </row>
    <row r="284" spans="8:8" x14ac:dyDescent="0.2">
      <c r="H284" s="13"/>
    </row>
    <row r="285" spans="8:8" x14ac:dyDescent="0.2">
      <c r="H285" s="13"/>
    </row>
    <row r="286" spans="8:8" x14ac:dyDescent="0.2">
      <c r="H286" s="13"/>
    </row>
    <row r="287" spans="8:8" x14ac:dyDescent="0.2">
      <c r="H287" s="13"/>
    </row>
    <row r="288" spans="8:8" x14ac:dyDescent="0.2">
      <c r="H288" s="13"/>
    </row>
    <row r="289" spans="8:8" x14ac:dyDescent="0.2">
      <c r="H289" s="13"/>
    </row>
    <row r="290" spans="8:8" x14ac:dyDescent="0.2">
      <c r="H290" s="13"/>
    </row>
    <row r="291" spans="8:8" x14ac:dyDescent="0.2">
      <c r="H291" s="13"/>
    </row>
    <row r="292" spans="8:8" x14ac:dyDescent="0.2">
      <c r="H292" s="13"/>
    </row>
    <row r="293" spans="8:8" x14ac:dyDescent="0.2">
      <c r="H293" s="13"/>
    </row>
    <row r="294" spans="8:8" x14ac:dyDescent="0.2">
      <c r="H294" s="13"/>
    </row>
    <row r="295" spans="8:8" x14ac:dyDescent="0.2">
      <c r="H295" s="13"/>
    </row>
    <row r="296" spans="8:8" x14ac:dyDescent="0.2">
      <c r="H296" s="13"/>
    </row>
    <row r="297" spans="8:8" x14ac:dyDescent="0.2">
      <c r="H297" s="13"/>
    </row>
    <row r="298" spans="8:8" x14ac:dyDescent="0.2">
      <c r="H298" s="13"/>
    </row>
    <row r="299" spans="8:8" x14ac:dyDescent="0.2">
      <c r="H299" s="13"/>
    </row>
    <row r="300" spans="8:8" x14ac:dyDescent="0.2">
      <c r="H300" s="13"/>
    </row>
    <row r="301" spans="8:8" x14ac:dyDescent="0.2">
      <c r="H301" s="13"/>
    </row>
    <row r="302" spans="8:8" x14ac:dyDescent="0.2">
      <c r="H302" s="13"/>
    </row>
    <row r="303" spans="8:8" x14ac:dyDescent="0.2">
      <c r="H303" s="13"/>
    </row>
    <row r="304" spans="8:8" x14ac:dyDescent="0.2">
      <c r="H304" s="13"/>
    </row>
    <row r="305" spans="8:8" x14ac:dyDescent="0.2">
      <c r="H305" s="13"/>
    </row>
    <row r="306" spans="8:8" x14ac:dyDescent="0.2">
      <c r="H306" s="13"/>
    </row>
    <row r="307" spans="8:8" x14ac:dyDescent="0.2">
      <c r="H307" s="13"/>
    </row>
    <row r="308" spans="8:8" x14ac:dyDescent="0.2">
      <c r="H308" s="13"/>
    </row>
    <row r="309" spans="8:8" x14ac:dyDescent="0.2">
      <c r="H309" s="13"/>
    </row>
    <row r="310" spans="8:8" x14ac:dyDescent="0.2">
      <c r="H310" s="13"/>
    </row>
    <row r="311" spans="8:8" x14ac:dyDescent="0.2">
      <c r="H311" s="13"/>
    </row>
    <row r="312" spans="8:8" x14ac:dyDescent="0.2">
      <c r="H312" s="13"/>
    </row>
    <row r="313" spans="8:8" x14ac:dyDescent="0.2">
      <c r="H313" s="13"/>
    </row>
    <row r="314" spans="8:8" x14ac:dyDescent="0.2">
      <c r="H314" s="13"/>
    </row>
    <row r="315" spans="8:8" x14ac:dyDescent="0.2">
      <c r="H315" s="13"/>
    </row>
    <row r="316" spans="8:8" x14ac:dyDescent="0.2">
      <c r="H316" s="13"/>
    </row>
    <row r="317" spans="8:8" x14ac:dyDescent="0.2">
      <c r="H317" s="13"/>
    </row>
    <row r="318" spans="8:8" x14ac:dyDescent="0.2">
      <c r="H318" s="13"/>
    </row>
    <row r="319" spans="8:8" x14ac:dyDescent="0.2">
      <c r="H319" s="13"/>
    </row>
    <row r="320" spans="8:8" x14ac:dyDescent="0.2">
      <c r="H320" s="13"/>
    </row>
    <row r="321" spans="8:8" x14ac:dyDescent="0.2">
      <c r="H321" s="13"/>
    </row>
    <row r="322" spans="8:8" x14ac:dyDescent="0.2">
      <c r="H322" s="13"/>
    </row>
    <row r="323" spans="8:8" x14ac:dyDescent="0.2">
      <c r="H323" s="13"/>
    </row>
    <row r="324" spans="8:8" x14ac:dyDescent="0.2">
      <c r="H324" s="13"/>
    </row>
    <row r="325" spans="8:8" x14ac:dyDescent="0.2">
      <c r="H325" s="13"/>
    </row>
    <row r="326" spans="8:8" x14ac:dyDescent="0.2">
      <c r="H326" s="13"/>
    </row>
    <row r="327" spans="8:8" x14ac:dyDescent="0.2">
      <c r="H327" s="13"/>
    </row>
    <row r="328" spans="8:8" x14ac:dyDescent="0.2">
      <c r="H328" s="13"/>
    </row>
    <row r="329" spans="8:8" x14ac:dyDescent="0.2">
      <c r="H329" s="13"/>
    </row>
    <row r="330" spans="8:8" x14ac:dyDescent="0.2">
      <c r="H330" s="13"/>
    </row>
    <row r="331" spans="8:8" x14ac:dyDescent="0.2">
      <c r="H331" s="13"/>
    </row>
    <row r="332" spans="8:8" x14ac:dyDescent="0.2">
      <c r="H332" s="13"/>
    </row>
    <row r="333" spans="8:8" x14ac:dyDescent="0.2">
      <c r="H333" s="13"/>
    </row>
    <row r="334" spans="8:8" x14ac:dyDescent="0.2">
      <c r="H334" s="13"/>
    </row>
    <row r="335" spans="8:8" x14ac:dyDescent="0.2">
      <c r="H335" s="13"/>
    </row>
    <row r="336" spans="8:8" x14ac:dyDescent="0.2">
      <c r="H336" s="13"/>
    </row>
    <row r="337" spans="8:8" x14ac:dyDescent="0.2">
      <c r="H337" s="13"/>
    </row>
    <row r="338" spans="8:8" x14ac:dyDescent="0.2">
      <c r="H338" s="13"/>
    </row>
    <row r="339" spans="8:8" x14ac:dyDescent="0.2">
      <c r="H339" s="13"/>
    </row>
    <row r="340" spans="8:8" x14ac:dyDescent="0.2">
      <c r="H340" s="13"/>
    </row>
    <row r="341" spans="8:8" x14ac:dyDescent="0.2">
      <c r="H341" s="13"/>
    </row>
    <row r="342" spans="8:8" x14ac:dyDescent="0.2">
      <c r="H342" s="13"/>
    </row>
    <row r="343" spans="8:8" x14ac:dyDescent="0.2">
      <c r="H343" s="13"/>
    </row>
    <row r="344" spans="8:8" x14ac:dyDescent="0.2">
      <c r="H344" s="13"/>
    </row>
    <row r="345" spans="8:8" x14ac:dyDescent="0.2">
      <c r="H345" s="13"/>
    </row>
    <row r="346" spans="8:8" x14ac:dyDescent="0.2">
      <c r="H346" s="13"/>
    </row>
    <row r="347" spans="8:8" x14ac:dyDescent="0.2">
      <c r="H347" s="13"/>
    </row>
    <row r="348" spans="8:8" x14ac:dyDescent="0.2">
      <c r="H348" s="13"/>
    </row>
    <row r="349" spans="8:8" x14ac:dyDescent="0.2">
      <c r="H349" s="13"/>
    </row>
    <row r="350" spans="8:8" x14ac:dyDescent="0.2">
      <c r="H350" s="13"/>
    </row>
    <row r="351" spans="8:8" x14ac:dyDescent="0.2">
      <c r="H351" s="13"/>
    </row>
    <row r="352" spans="8:8" x14ac:dyDescent="0.2">
      <c r="H352" s="13"/>
    </row>
    <row r="353" spans="8:8" x14ac:dyDescent="0.2">
      <c r="H353" s="13"/>
    </row>
    <row r="354" spans="8:8" x14ac:dyDescent="0.2">
      <c r="H354" s="13"/>
    </row>
    <row r="355" spans="8:8" x14ac:dyDescent="0.2">
      <c r="H355" s="13"/>
    </row>
    <row r="356" spans="8:8" x14ac:dyDescent="0.2">
      <c r="H356" s="13"/>
    </row>
    <row r="357" spans="8:8" x14ac:dyDescent="0.2">
      <c r="H357" s="13"/>
    </row>
    <row r="358" spans="8:8" x14ac:dyDescent="0.2">
      <c r="H358" s="13"/>
    </row>
    <row r="359" spans="8:8" x14ac:dyDescent="0.2">
      <c r="H359" s="13"/>
    </row>
    <row r="360" spans="8:8" x14ac:dyDescent="0.2">
      <c r="H360" s="13"/>
    </row>
    <row r="361" spans="8:8" x14ac:dyDescent="0.2">
      <c r="H361" s="13"/>
    </row>
    <row r="362" spans="8:8" x14ac:dyDescent="0.2">
      <c r="H362" s="13"/>
    </row>
    <row r="363" spans="8:8" x14ac:dyDescent="0.2">
      <c r="H363" s="13"/>
    </row>
    <row r="364" spans="8:8" x14ac:dyDescent="0.2">
      <c r="H364" s="13"/>
    </row>
    <row r="365" spans="8:8" x14ac:dyDescent="0.2">
      <c r="H365" s="13"/>
    </row>
    <row r="366" spans="8:8" x14ac:dyDescent="0.2">
      <c r="H366" s="13"/>
    </row>
    <row r="367" spans="8:8" x14ac:dyDescent="0.2">
      <c r="H367" s="13"/>
    </row>
    <row r="368" spans="8:8" x14ac:dyDescent="0.2">
      <c r="H368" s="13"/>
    </row>
    <row r="369" spans="8:8" x14ac:dyDescent="0.2">
      <c r="H369" s="13"/>
    </row>
    <row r="370" spans="8:8" x14ac:dyDescent="0.2">
      <c r="H370" s="13"/>
    </row>
    <row r="371" spans="8:8" x14ac:dyDescent="0.2">
      <c r="H371" s="13"/>
    </row>
    <row r="372" spans="8:8" x14ac:dyDescent="0.2">
      <c r="H372" s="13"/>
    </row>
    <row r="373" spans="8:8" x14ac:dyDescent="0.2">
      <c r="H373" s="13"/>
    </row>
    <row r="374" spans="8:8" x14ac:dyDescent="0.2">
      <c r="H374" s="13"/>
    </row>
    <row r="375" spans="8:8" x14ac:dyDescent="0.2">
      <c r="H375" s="13"/>
    </row>
    <row r="376" spans="8:8" x14ac:dyDescent="0.2">
      <c r="H376" s="13"/>
    </row>
    <row r="377" spans="8:8" x14ac:dyDescent="0.2">
      <c r="H377" s="13"/>
    </row>
    <row r="378" spans="8:8" x14ac:dyDescent="0.2">
      <c r="H378" s="13"/>
    </row>
    <row r="379" spans="8:8" x14ac:dyDescent="0.2">
      <c r="H379" s="13"/>
    </row>
    <row r="380" spans="8:8" x14ac:dyDescent="0.2">
      <c r="H380" s="13"/>
    </row>
    <row r="381" spans="8:8" x14ac:dyDescent="0.2">
      <c r="H381" s="13"/>
    </row>
    <row r="382" spans="8:8" x14ac:dyDescent="0.2">
      <c r="H382" s="13"/>
    </row>
    <row r="383" spans="8:8" x14ac:dyDescent="0.2">
      <c r="H383" s="13"/>
    </row>
    <row r="384" spans="8:8" x14ac:dyDescent="0.2">
      <c r="H384" s="13"/>
    </row>
    <row r="385" spans="8:8" x14ac:dyDescent="0.2">
      <c r="H385" s="13"/>
    </row>
    <row r="386" spans="8:8" x14ac:dyDescent="0.2">
      <c r="H386" s="13"/>
    </row>
    <row r="387" spans="8:8" x14ac:dyDescent="0.2">
      <c r="H387" s="13"/>
    </row>
    <row r="388" spans="8:8" x14ac:dyDescent="0.2">
      <c r="H388" s="13"/>
    </row>
    <row r="389" spans="8:8" x14ac:dyDescent="0.2">
      <c r="H389" s="13"/>
    </row>
    <row r="390" spans="8:8" x14ac:dyDescent="0.2">
      <c r="H390" s="13"/>
    </row>
    <row r="391" spans="8:8" x14ac:dyDescent="0.2">
      <c r="H391" s="13"/>
    </row>
    <row r="392" spans="8:8" x14ac:dyDescent="0.2">
      <c r="H392" s="13"/>
    </row>
    <row r="393" spans="8:8" x14ac:dyDescent="0.2">
      <c r="H393" s="13"/>
    </row>
    <row r="394" spans="8:8" x14ac:dyDescent="0.2">
      <c r="H394" s="13"/>
    </row>
    <row r="395" spans="8:8" x14ac:dyDescent="0.2">
      <c r="H395" s="13"/>
    </row>
    <row r="396" spans="8:8" x14ac:dyDescent="0.2">
      <c r="H396" s="13"/>
    </row>
    <row r="397" spans="8:8" x14ac:dyDescent="0.2">
      <c r="H397" s="13"/>
    </row>
    <row r="398" spans="8:8" x14ac:dyDescent="0.2">
      <c r="H398" s="13"/>
    </row>
    <row r="399" spans="8:8" x14ac:dyDescent="0.2">
      <c r="H399" s="13"/>
    </row>
    <row r="400" spans="8:8" x14ac:dyDescent="0.2">
      <c r="H400" s="13"/>
    </row>
    <row r="401" spans="8:8" x14ac:dyDescent="0.2">
      <c r="H401" s="13"/>
    </row>
    <row r="402" spans="8:8" x14ac:dyDescent="0.2">
      <c r="H402" s="13"/>
    </row>
    <row r="403" spans="8:8" x14ac:dyDescent="0.2">
      <c r="H403" s="13"/>
    </row>
    <row r="404" spans="8:8" x14ac:dyDescent="0.2">
      <c r="H404" s="13"/>
    </row>
    <row r="405" spans="8:8" x14ac:dyDescent="0.2">
      <c r="H405" s="13"/>
    </row>
    <row r="406" spans="8:8" x14ac:dyDescent="0.2">
      <c r="H406" s="13"/>
    </row>
    <row r="407" spans="8:8" x14ac:dyDescent="0.2">
      <c r="H407" s="13"/>
    </row>
    <row r="408" spans="8:8" x14ac:dyDescent="0.2">
      <c r="H408" s="13"/>
    </row>
    <row r="409" spans="8:8" x14ac:dyDescent="0.2">
      <c r="H409" s="13"/>
    </row>
    <row r="410" spans="8:8" x14ac:dyDescent="0.2">
      <c r="H410" s="13"/>
    </row>
    <row r="411" spans="8:8" x14ac:dyDescent="0.2">
      <c r="H411" s="13"/>
    </row>
    <row r="412" spans="8:8" x14ac:dyDescent="0.2">
      <c r="H412" s="13"/>
    </row>
    <row r="413" spans="8:8" x14ac:dyDescent="0.2">
      <c r="H413" s="13"/>
    </row>
    <row r="414" spans="8:8" x14ac:dyDescent="0.2">
      <c r="H414" s="13"/>
    </row>
    <row r="415" spans="8:8" x14ac:dyDescent="0.2">
      <c r="H415" s="13"/>
    </row>
    <row r="416" spans="8:8" x14ac:dyDescent="0.2">
      <c r="H416" s="13"/>
    </row>
    <row r="417" spans="8:8" x14ac:dyDescent="0.2">
      <c r="H417" s="13"/>
    </row>
    <row r="418" spans="8:8" x14ac:dyDescent="0.2">
      <c r="H418" s="13"/>
    </row>
    <row r="419" spans="8:8" x14ac:dyDescent="0.2">
      <c r="H419" s="13"/>
    </row>
    <row r="420" spans="8:8" x14ac:dyDescent="0.2">
      <c r="H420" s="13"/>
    </row>
    <row r="421" spans="8:8" x14ac:dyDescent="0.2">
      <c r="H421" s="13"/>
    </row>
    <row r="422" spans="8:8" x14ac:dyDescent="0.2">
      <c r="H422" s="13"/>
    </row>
    <row r="423" spans="8:8" x14ac:dyDescent="0.2">
      <c r="H423" s="13"/>
    </row>
    <row r="424" spans="8:8" x14ac:dyDescent="0.2">
      <c r="H424" s="13"/>
    </row>
    <row r="425" spans="8:8" x14ac:dyDescent="0.2">
      <c r="H425" s="13"/>
    </row>
    <row r="426" spans="8:8" x14ac:dyDescent="0.2">
      <c r="H426" s="13"/>
    </row>
    <row r="427" spans="8:8" x14ac:dyDescent="0.2">
      <c r="H427" s="13"/>
    </row>
    <row r="428" spans="8:8" x14ac:dyDescent="0.2">
      <c r="H428" s="13"/>
    </row>
    <row r="429" spans="8:8" x14ac:dyDescent="0.2">
      <c r="H429" s="13"/>
    </row>
    <row r="430" spans="8:8" x14ac:dyDescent="0.2">
      <c r="H430" s="13"/>
    </row>
    <row r="431" spans="8:8" x14ac:dyDescent="0.2">
      <c r="H431" s="13"/>
    </row>
    <row r="432" spans="8:8" x14ac:dyDescent="0.2">
      <c r="H432" s="13"/>
    </row>
    <row r="433" spans="8:8" x14ac:dyDescent="0.2">
      <c r="H433" s="13"/>
    </row>
    <row r="434" spans="8:8" x14ac:dyDescent="0.2">
      <c r="H434" s="13"/>
    </row>
    <row r="435" spans="8:8" x14ac:dyDescent="0.2">
      <c r="H435" s="13"/>
    </row>
    <row r="436" spans="8:8" x14ac:dyDescent="0.2">
      <c r="H436" s="13"/>
    </row>
    <row r="437" spans="8:8" x14ac:dyDescent="0.2">
      <c r="H437" s="13"/>
    </row>
    <row r="438" spans="8:8" x14ac:dyDescent="0.2">
      <c r="H438" s="13"/>
    </row>
    <row r="439" spans="8:8" x14ac:dyDescent="0.2">
      <c r="H439" s="13"/>
    </row>
    <row r="440" spans="8:8" x14ac:dyDescent="0.2">
      <c r="H440" s="13"/>
    </row>
    <row r="441" spans="8:8" x14ac:dyDescent="0.2">
      <c r="H441" s="13"/>
    </row>
    <row r="442" spans="8:8" x14ac:dyDescent="0.2">
      <c r="H442" s="13"/>
    </row>
    <row r="443" spans="8:8" x14ac:dyDescent="0.2">
      <c r="H443" s="13"/>
    </row>
    <row r="444" spans="8:8" x14ac:dyDescent="0.2">
      <c r="H444" s="13"/>
    </row>
    <row r="445" spans="8:8" x14ac:dyDescent="0.2">
      <c r="H445" s="13"/>
    </row>
    <row r="446" spans="8:8" x14ac:dyDescent="0.2">
      <c r="H446" s="13"/>
    </row>
    <row r="447" spans="8:8" x14ac:dyDescent="0.2">
      <c r="H447" s="13"/>
    </row>
    <row r="448" spans="8:8" x14ac:dyDescent="0.2">
      <c r="H448" s="13"/>
    </row>
    <row r="449" spans="8:8" x14ac:dyDescent="0.2">
      <c r="H449" s="13"/>
    </row>
    <row r="450" spans="8:8" x14ac:dyDescent="0.2">
      <c r="H450" s="13"/>
    </row>
    <row r="451" spans="8:8" x14ac:dyDescent="0.2">
      <c r="H451" s="13"/>
    </row>
    <row r="452" spans="8:8" x14ac:dyDescent="0.2">
      <c r="H452" s="13"/>
    </row>
    <row r="453" spans="8:8" x14ac:dyDescent="0.2">
      <c r="H453" s="13"/>
    </row>
    <row r="454" spans="8:8" x14ac:dyDescent="0.2">
      <c r="H454" s="13"/>
    </row>
    <row r="455" spans="8:8" x14ac:dyDescent="0.2">
      <c r="H455" s="13"/>
    </row>
    <row r="456" spans="8:8" x14ac:dyDescent="0.2">
      <c r="H456" s="13"/>
    </row>
    <row r="457" spans="8:8" x14ac:dyDescent="0.2">
      <c r="H457" s="13"/>
    </row>
    <row r="458" spans="8:8" x14ac:dyDescent="0.2">
      <c r="H458" s="13"/>
    </row>
    <row r="459" spans="8:8" x14ac:dyDescent="0.2">
      <c r="H459" s="13"/>
    </row>
    <row r="460" spans="8:8" x14ac:dyDescent="0.2">
      <c r="H460" s="13"/>
    </row>
    <row r="461" spans="8:8" x14ac:dyDescent="0.2">
      <c r="H461" s="13"/>
    </row>
    <row r="462" spans="8:8" x14ac:dyDescent="0.2">
      <c r="H462" s="13"/>
    </row>
    <row r="463" spans="8:8" x14ac:dyDescent="0.2">
      <c r="H463" s="13"/>
    </row>
    <row r="464" spans="8:8" x14ac:dyDescent="0.2">
      <c r="H464" s="13"/>
    </row>
    <row r="465" spans="8:8" x14ac:dyDescent="0.2">
      <c r="H465" s="13"/>
    </row>
    <row r="466" spans="8:8" x14ac:dyDescent="0.2">
      <c r="H466" s="13"/>
    </row>
    <row r="467" spans="8:8" x14ac:dyDescent="0.2">
      <c r="H467" s="13"/>
    </row>
    <row r="468" spans="8:8" x14ac:dyDescent="0.2">
      <c r="H468" s="13"/>
    </row>
    <row r="469" spans="8:8" x14ac:dyDescent="0.2">
      <c r="H469" s="13"/>
    </row>
    <row r="470" spans="8:8" x14ac:dyDescent="0.2">
      <c r="H470" s="13"/>
    </row>
    <row r="471" spans="8:8" x14ac:dyDescent="0.2">
      <c r="H471" s="13"/>
    </row>
    <row r="472" spans="8:8" x14ac:dyDescent="0.2">
      <c r="H472" s="13"/>
    </row>
    <row r="473" spans="8:8" x14ac:dyDescent="0.2">
      <c r="H473" s="13"/>
    </row>
    <row r="474" spans="8:8" x14ac:dyDescent="0.2">
      <c r="H474" s="13"/>
    </row>
    <row r="475" spans="8:8" x14ac:dyDescent="0.2">
      <c r="H475" s="13"/>
    </row>
    <row r="476" spans="8:8" x14ac:dyDescent="0.2">
      <c r="H476" s="13"/>
    </row>
    <row r="477" spans="8:8" x14ac:dyDescent="0.2">
      <c r="H477" s="13"/>
    </row>
    <row r="478" spans="8:8" x14ac:dyDescent="0.2">
      <c r="H478" s="13"/>
    </row>
    <row r="479" spans="8:8" x14ac:dyDescent="0.2">
      <c r="H479" s="13"/>
    </row>
    <row r="480" spans="8:8" x14ac:dyDescent="0.2">
      <c r="H480" s="13"/>
    </row>
    <row r="481" spans="8:8" x14ac:dyDescent="0.2">
      <c r="H481" s="13"/>
    </row>
    <row r="482" spans="8:8" x14ac:dyDescent="0.2">
      <c r="H482" s="13"/>
    </row>
    <row r="483" spans="8:8" x14ac:dyDescent="0.2">
      <c r="H483" s="13"/>
    </row>
    <row r="484" spans="8:8" x14ac:dyDescent="0.2">
      <c r="H484" s="13"/>
    </row>
    <row r="485" spans="8:8" x14ac:dyDescent="0.2">
      <c r="H485" s="13"/>
    </row>
    <row r="486" spans="8:8" x14ac:dyDescent="0.2">
      <c r="H486" s="13"/>
    </row>
    <row r="487" spans="8:8" x14ac:dyDescent="0.2">
      <c r="H487" s="13"/>
    </row>
    <row r="488" spans="8:8" x14ac:dyDescent="0.2">
      <c r="H488" s="13"/>
    </row>
    <row r="489" spans="8:8" x14ac:dyDescent="0.2">
      <c r="H489" s="13"/>
    </row>
    <row r="490" spans="8:8" x14ac:dyDescent="0.2">
      <c r="H490" s="13"/>
    </row>
    <row r="491" spans="8:8" x14ac:dyDescent="0.2">
      <c r="H491" s="13"/>
    </row>
    <row r="492" spans="8:8" x14ac:dyDescent="0.2">
      <c r="H492" s="13"/>
    </row>
    <row r="493" spans="8:8" x14ac:dyDescent="0.2">
      <c r="H493" s="13"/>
    </row>
    <row r="494" spans="8:8" x14ac:dyDescent="0.2">
      <c r="H494" s="13"/>
    </row>
    <row r="495" spans="8:8" x14ac:dyDescent="0.2">
      <c r="H495" s="13"/>
    </row>
    <row r="496" spans="8:8" x14ac:dyDescent="0.2">
      <c r="H496" s="13"/>
    </row>
    <row r="497" spans="8:8" x14ac:dyDescent="0.2">
      <c r="H497" s="13"/>
    </row>
    <row r="498" spans="8:8" x14ac:dyDescent="0.2">
      <c r="H498" s="13"/>
    </row>
    <row r="499" spans="8:8" x14ac:dyDescent="0.2">
      <c r="H499" s="13"/>
    </row>
    <row r="500" spans="8:8" x14ac:dyDescent="0.2">
      <c r="H500" s="13"/>
    </row>
    <row r="501" spans="8:8" x14ac:dyDescent="0.2">
      <c r="H501" s="13"/>
    </row>
    <row r="502" spans="8:8" x14ac:dyDescent="0.2">
      <c r="H502" s="13"/>
    </row>
    <row r="503" spans="8:8" x14ac:dyDescent="0.2">
      <c r="H503" s="13"/>
    </row>
    <row r="504" spans="8:8" x14ac:dyDescent="0.2">
      <c r="H504" s="13"/>
    </row>
    <row r="505" spans="8:8" x14ac:dyDescent="0.2">
      <c r="H505" s="13"/>
    </row>
    <row r="506" spans="8:8" x14ac:dyDescent="0.2">
      <c r="H506" s="13"/>
    </row>
    <row r="507" spans="8:8" x14ac:dyDescent="0.2">
      <c r="H507" s="13"/>
    </row>
    <row r="508" spans="8:8" x14ac:dyDescent="0.2">
      <c r="H508" s="13"/>
    </row>
    <row r="509" spans="8:8" x14ac:dyDescent="0.2">
      <c r="H509" s="13"/>
    </row>
    <row r="510" spans="8:8" x14ac:dyDescent="0.2">
      <c r="H510" s="13"/>
    </row>
    <row r="511" spans="8:8" x14ac:dyDescent="0.2">
      <c r="H511" s="13"/>
    </row>
    <row r="512" spans="8:8" x14ac:dyDescent="0.2">
      <c r="H512" s="13"/>
    </row>
    <row r="513" spans="8:8" x14ac:dyDescent="0.2">
      <c r="H513" s="13"/>
    </row>
    <row r="514" spans="8:8" x14ac:dyDescent="0.2">
      <c r="H514" s="13"/>
    </row>
    <row r="515" spans="8:8" x14ac:dyDescent="0.2">
      <c r="H515" s="13"/>
    </row>
    <row r="516" spans="8:8" x14ac:dyDescent="0.2">
      <c r="H516" s="13"/>
    </row>
    <row r="517" spans="8:8" x14ac:dyDescent="0.2">
      <c r="H517" s="13"/>
    </row>
    <row r="518" spans="8:8" x14ac:dyDescent="0.2">
      <c r="H518" s="13"/>
    </row>
    <row r="519" spans="8:8" x14ac:dyDescent="0.2">
      <c r="H519" s="13"/>
    </row>
    <row r="520" spans="8:8" x14ac:dyDescent="0.2">
      <c r="H520" s="13"/>
    </row>
    <row r="521" spans="8:8" x14ac:dyDescent="0.2">
      <c r="H521" s="13"/>
    </row>
    <row r="522" spans="8:8" x14ac:dyDescent="0.2">
      <c r="H522" s="13"/>
    </row>
    <row r="523" spans="8:8" x14ac:dyDescent="0.2">
      <c r="H523" s="13"/>
    </row>
    <row r="524" spans="8:8" x14ac:dyDescent="0.2">
      <c r="H524" s="13"/>
    </row>
    <row r="525" spans="8:8" x14ac:dyDescent="0.2">
      <c r="H525" s="13"/>
    </row>
    <row r="526" spans="8:8" x14ac:dyDescent="0.2">
      <c r="H526" s="13"/>
    </row>
    <row r="527" spans="8:8" x14ac:dyDescent="0.2">
      <c r="H527" s="13"/>
    </row>
    <row r="528" spans="8:8" x14ac:dyDescent="0.2">
      <c r="H528" s="13"/>
    </row>
    <row r="529" spans="8:8" x14ac:dyDescent="0.2">
      <c r="H529" s="13"/>
    </row>
    <row r="530" spans="8:8" x14ac:dyDescent="0.2">
      <c r="H530" s="13"/>
    </row>
    <row r="531" spans="8:8" x14ac:dyDescent="0.2">
      <c r="H531" s="13"/>
    </row>
    <row r="532" spans="8:8" x14ac:dyDescent="0.2">
      <c r="H532" s="13"/>
    </row>
    <row r="533" spans="8:8" x14ac:dyDescent="0.2">
      <c r="H533" s="13"/>
    </row>
    <row r="534" spans="8:8" x14ac:dyDescent="0.2">
      <c r="H534" s="13"/>
    </row>
    <row r="535" spans="8:8" x14ac:dyDescent="0.2">
      <c r="H535" s="13"/>
    </row>
    <row r="536" spans="8:8" x14ac:dyDescent="0.2">
      <c r="H536" s="13"/>
    </row>
    <row r="537" spans="8:8" x14ac:dyDescent="0.2">
      <c r="H537" s="13"/>
    </row>
    <row r="538" spans="8:8" x14ac:dyDescent="0.2">
      <c r="H538" s="13"/>
    </row>
    <row r="539" spans="8:8" x14ac:dyDescent="0.2">
      <c r="H539" s="13"/>
    </row>
    <row r="540" spans="8:8" x14ac:dyDescent="0.2">
      <c r="H540" s="13"/>
    </row>
    <row r="541" spans="8:8" x14ac:dyDescent="0.2">
      <c r="H541" s="13"/>
    </row>
    <row r="542" spans="8:8" x14ac:dyDescent="0.2">
      <c r="H542" s="13"/>
    </row>
    <row r="543" spans="8:8" x14ac:dyDescent="0.2">
      <c r="H543" s="13"/>
    </row>
    <row r="544" spans="8:8" x14ac:dyDescent="0.2">
      <c r="H544" s="13"/>
    </row>
    <row r="545" spans="8:8" x14ac:dyDescent="0.2">
      <c r="H545" s="13"/>
    </row>
    <row r="546" spans="8:8" x14ac:dyDescent="0.2">
      <c r="H546" s="13"/>
    </row>
    <row r="547" spans="8:8" x14ac:dyDescent="0.2">
      <c r="H547" s="13"/>
    </row>
    <row r="548" spans="8:8" x14ac:dyDescent="0.2">
      <c r="H548" s="13"/>
    </row>
    <row r="549" spans="8:8" x14ac:dyDescent="0.2">
      <c r="H549" s="13"/>
    </row>
    <row r="550" spans="8:8" x14ac:dyDescent="0.2">
      <c r="H550" s="13"/>
    </row>
    <row r="551" spans="8:8" x14ac:dyDescent="0.2">
      <c r="H551" s="13"/>
    </row>
    <row r="552" spans="8:8" x14ac:dyDescent="0.2">
      <c r="H552" s="13"/>
    </row>
    <row r="553" spans="8:8" x14ac:dyDescent="0.2">
      <c r="H553" s="13"/>
    </row>
    <row r="554" spans="8:8" x14ac:dyDescent="0.2">
      <c r="H554" s="13"/>
    </row>
    <row r="555" spans="8:8" x14ac:dyDescent="0.2">
      <c r="H555" s="13"/>
    </row>
    <row r="556" spans="8:8" x14ac:dyDescent="0.2">
      <c r="H556" s="13"/>
    </row>
    <row r="557" spans="8:8" x14ac:dyDescent="0.2">
      <c r="H557" s="13"/>
    </row>
    <row r="558" spans="8:8" x14ac:dyDescent="0.2">
      <c r="H558" s="13"/>
    </row>
    <row r="559" spans="8:8" x14ac:dyDescent="0.2">
      <c r="H559" s="13"/>
    </row>
    <row r="560" spans="8:8" x14ac:dyDescent="0.2">
      <c r="H560" s="13"/>
    </row>
    <row r="561" spans="8:8" x14ac:dyDescent="0.2">
      <c r="H561" s="13"/>
    </row>
    <row r="562" spans="8:8" x14ac:dyDescent="0.2">
      <c r="H562" s="13"/>
    </row>
    <row r="563" spans="8:8" x14ac:dyDescent="0.2">
      <c r="H563" s="13"/>
    </row>
    <row r="564" spans="8:8" x14ac:dyDescent="0.2">
      <c r="H564" s="13"/>
    </row>
    <row r="565" spans="8:8" x14ac:dyDescent="0.2">
      <c r="H565" s="13"/>
    </row>
    <row r="566" spans="8:8" x14ac:dyDescent="0.2">
      <c r="H566" s="13"/>
    </row>
    <row r="567" spans="8:8" x14ac:dyDescent="0.2">
      <c r="H567" s="13"/>
    </row>
    <row r="568" spans="8:8" x14ac:dyDescent="0.2">
      <c r="H568" s="13"/>
    </row>
    <row r="569" spans="8:8" x14ac:dyDescent="0.2">
      <c r="H569" s="13"/>
    </row>
    <row r="570" spans="8:8" x14ac:dyDescent="0.2">
      <c r="H570" s="13"/>
    </row>
    <row r="571" spans="8:8" x14ac:dyDescent="0.2">
      <c r="H571" s="13"/>
    </row>
    <row r="572" spans="8:8" x14ac:dyDescent="0.2">
      <c r="H572" s="13"/>
    </row>
    <row r="573" spans="8:8" x14ac:dyDescent="0.2">
      <c r="H573" s="13"/>
    </row>
    <row r="574" spans="8:8" x14ac:dyDescent="0.2">
      <c r="H574" s="13"/>
    </row>
    <row r="575" spans="8:8" x14ac:dyDescent="0.2">
      <c r="H575" s="13"/>
    </row>
    <row r="576" spans="8:8" x14ac:dyDescent="0.2">
      <c r="H576" s="13"/>
    </row>
    <row r="577" spans="8:8" x14ac:dyDescent="0.2">
      <c r="H577" s="13"/>
    </row>
    <row r="578" spans="8:8" x14ac:dyDescent="0.2">
      <c r="H578" s="13"/>
    </row>
    <row r="579" spans="8:8" x14ac:dyDescent="0.2">
      <c r="H579" s="13"/>
    </row>
    <row r="580" spans="8:8" x14ac:dyDescent="0.2">
      <c r="H580" s="13"/>
    </row>
    <row r="581" spans="8:8" x14ac:dyDescent="0.2">
      <c r="H581" s="13"/>
    </row>
    <row r="582" spans="8:8" x14ac:dyDescent="0.2">
      <c r="H582" s="13"/>
    </row>
    <row r="583" spans="8:8" x14ac:dyDescent="0.2">
      <c r="H583" s="13"/>
    </row>
    <row r="584" spans="8:8" x14ac:dyDescent="0.2">
      <c r="H584" s="13"/>
    </row>
    <row r="585" spans="8:8" x14ac:dyDescent="0.2">
      <c r="H585" s="13"/>
    </row>
    <row r="586" spans="8:8" x14ac:dyDescent="0.2">
      <c r="H586" s="13"/>
    </row>
    <row r="587" spans="8:8" x14ac:dyDescent="0.2">
      <c r="H587" s="13"/>
    </row>
    <row r="588" spans="8:8" x14ac:dyDescent="0.2">
      <c r="H588" s="13"/>
    </row>
    <row r="589" spans="8:8" x14ac:dyDescent="0.2">
      <c r="H589" s="13"/>
    </row>
    <row r="590" spans="8:8" x14ac:dyDescent="0.2">
      <c r="H590" s="13"/>
    </row>
    <row r="591" spans="8:8" x14ac:dyDescent="0.2">
      <c r="H591" s="13"/>
    </row>
    <row r="592" spans="8:8" x14ac:dyDescent="0.2">
      <c r="H592" s="13"/>
    </row>
    <row r="593" spans="8:8" x14ac:dyDescent="0.2">
      <c r="H593" s="13"/>
    </row>
    <row r="594" spans="8:8" x14ac:dyDescent="0.2">
      <c r="H594" s="13"/>
    </row>
    <row r="595" spans="8:8" x14ac:dyDescent="0.2">
      <c r="H595" s="13"/>
    </row>
    <row r="596" spans="8:8" x14ac:dyDescent="0.2">
      <c r="H596" s="13"/>
    </row>
    <row r="597" spans="8:8" x14ac:dyDescent="0.2">
      <c r="H597" s="13"/>
    </row>
    <row r="598" spans="8:8" x14ac:dyDescent="0.2">
      <c r="H598" s="13"/>
    </row>
    <row r="599" spans="8:8" x14ac:dyDescent="0.2">
      <c r="H599" s="13"/>
    </row>
    <row r="600" spans="8:8" x14ac:dyDescent="0.2">
      <c r="H600" s="13"/>
    </row>
    <row r="601" spans="8:8" x14ac:dyDescent="0.2">
      <c r="H601" s="13"/>
    </row>
    <row r="602" spans="8:8" x14ac:dyDescent="0.2">
      <c r="H602" s="13"/>
    </row>
    <row r="603" spans="8:8" x14ac:dyDescent="0.2">
      <c r="H603" s="13"/>
    </row>
    <row r="604" spans="8:8" x14ac:dyDescent="0.2">
      <c r="H604" s="13"/>
    </row>
    <row r="605" spans="8:8" x14ac:dyDescent="0.2">
      <c r="H605" s="13"/>
    </row>
    <row r="606" spans="8:8" x14ac:dyDescent="0.2">
      <c r="H606" s="13"/>
    </row>
    <row r="607" spans="8:8" x14ac:dyDescent="0.2">
      <c r="H607" s="13"/>
    </row>
    <row r="608" spans="8:8" x14ac:dyDescent="0.2">
      <c r="H608" s="13"/>
    </row>
    <row r="609" spans="8:8" x14ac:dyDescent="0.2">
      <c r="H609" s="13"/>
    </row>
    <row r="610" spans="8:8" x14ac:dyDescent="0.2">
      <c r="H610" s="13"/>
    </row>
    <row r="611" spans="8:8" x14ac:dyDescent="0.2">
      <c r="H611" s="13"/>
    </row>
    <row r="612" spans="8:8" x14ac:dyDescent="0.2">
      <c r="H612" s="13"/>
    </row>
    <row r="613" spans="8:8" x14ac:dyDescent="0.2">
      <c r="H613" s="13"/>
    </row>
    <row r="614" spans="8:8" x14ac:dyDescent="0.2">
      <c r="H614" s="13"/>
    </row>
    <row r="615" spans="8:8" x14ac:dyDescent="0.2">
      <c r="H615" s="13"/>
    </row>
    <row r="616" spans="8:8" x14ac:dyDescent="0.2">
      <c r="H616" s="13"/>
    </row>
    <row r="617" spans="8:8" x14ac:dyDescent="0.2">
      <c r="H617" s="13"/>
    </row>
    <row r="618" spans="8:8" x14ac:dyDescent="0.2">
      <c r="H618" s="13"/>
    </row>
    <row r="619" spans="8:8" x14ac:dyDescent="0.2">
      <c r="H619" s="13"/>
    </row>
    <row r="620" spans="8:8" x14ac:dyDescent="0.2">
      <c r="H620" s="13"/>
    </row>
    <row r="621" spans="8:8" x14ac:dyDescent="0.2">
      <c r="H621" s="13"/>
    </row>
    <row r="622" spans="8:8" x14ac:dyDescent="0.2">
      <c r="H622" s="13"/>
    </row>
    <row r="623" spans="8:8" x14ac:dyDescent="0.2">
      <c r="H623" s="13"/>
    </row>
    <row r="624" spans="8:8" x14ac:dyDescent="0.2">
      <c r="H624" s="13"/>
    </row>
    <row r="625" spans="8:8" x14ac:dyDescent="0.2">
      <c r="H625" s="13"/>
    </row>
    <row r="626" spans="8:8" x14ac:dyDescent="0.2">
      <c r="H626" s="13"/>
    </row>
    <row r="627" spans="8:8" x14ac:dyDescent="0.2">
      <c r="H627" s="13"/>
    </row>
    <row r="628" spans="8:8" x14ac:dyDescent="0.2">
      <c r="H628" s="13"/>
    </row>
    <row r="629" spans="8:8" x14ac:dyDescent="0.2">
      <c r="H629" s="13"/>
    </row>
    <row r="630" spans="8:8" x14ac:dyDescent="0.2">
      <c r="H630" s="13"/>
    </row>
    <row r="631" spans="8:8" x14ac:dyDescent="0.2">
      <c r="H631" s="13"/>
    </row>
    <row r="632" spans="8:8" x14ac:dyDescent="0.2">
      <c r="H632" s="13"/>
    </row>
    <row r="633" spans="8:8" x14ac:dyDescent="0.2">
      <c r="H633" s="13"/>
    </row>
    <row r="634" spans="8:8" x14ac:dyDescent="0.2">
      <c r="H634" s="13"/>
    </row>
    <row r="635" spans="8:8" x14ac:dyDescent="0.2">
      <c r="H635" s="13"/>
    </row>
    <row r="636" spans="8:8" x14ac:dyDescent="0.2">
      <c r="H636" s="13"/>
    </row>
    <row r="637" spans="8:8" x14ac:dyDescent="0.2">
      <c r="H637" s="13"/>
    </row>
    <row r="638" spans="8:8" x14ac:dyDescent="0.2">
      <c r="H638" s="13"/>
    </row>
    <row r="639" spans="8:8" x14ac:dyDescent="0.2">
      <c r="H639" s="13"/>
    </row>
    <row r="640" spans="8:8" x14ac:dyDescent="0.2">
      <c r="H640" s="13"/>
    </row>
    <row r="641" spans="8:8" x14ac:dyDescent="0.2">
      <c r="H641" s="13"/>
    </row>
    <row r="642" spans="8:8" x14ac:dyDescent="0.2">
      <c r="H642" s="13"/>
    </row>
    <row r="643" spans="8:8" x14ac:dyDescent="0.2">
      <c r="H643" s="13"/>
    </row>
    <row r="644" spans="8:8" x14ac:dyDescent="0.2">
      <c r="H644" s="13"/>
    </row>
    <row r="645" spans="8:8" x14ac:dyDescent="0.2">
      <c r="H645" s="13"/>
    </row>
    <row r="646" spans="8:8" x14ac:dyDescent="0.2">
      <c r="H646" s="13"/>
    </row>
    <row r="647" spans="8:8" x14ac:dyDescent="0.2">
      <c r="H647" s="13"/>
    </row>
    <row r="648" spans="8:8" x14ac:dyDescent="0.2">
      <c r="H648" s="13"/>
    </row>
    <row r="649" spans="8:8" x14ac:dyDescent="0.2">
      <c r="H649" s="13"/>
    </row>
    <row r="650" spans="8:8" x14ac:dyDescent="0.2">
      <c r="H650" s="13"/>
    </row>
    <row r="651" spans="8:8" x14ac:dyDescent="0.2">
      <c r="H651" s="13"/>
    </row>
    <row r="652" spans="8:8" x14ac:dyDescent="0.2">
      <c r="H652" s="13"/>
    </row>
    <row r="653" spans="8:8" x14ac:dyDescent="0.2">
      <c r="H653" s="13"/>
    </row>
    <row r="654" spans="8:8" x14ac:dyDescent="0.2">
      <c r="H654" s="13"/>
    </row>
    <row r="655" spans="8:8" x14ac:dyDescent="0.2">
      <c r="H655" s="13"/>
    </row>
    <row r="656" spans="8:8" x14ac:dyDescent="0.2">
      <c r="H656" s="13"/>
    </row>
    <row r="657" spans="8:8" x14ac:dyDescent="0.2">
      <c r="H657" s="13"/>
    </row>
    <row r="658" spans="8:8" x14ac:dyDescent="0.2">
      <c r="H658" s="13"/>
    </row>
    <row r="659" spans="8:8" x14ac:dyDescent="0.2">
      <c r="H659" s="13"/>
    </row>
    <row r="660" spans="8:8" x14ac:dyDescent="0.2">
      <c r="H660" s="13"/>
    </row>
    <row r="661" spans="8:8" x14ac:dyDescent="0.2">
      <c r="H661" s="13"/>
    </row>
    <row r="662" spans="8:8" x14ac:dyDescent="0.2">
      <c r="H662" s="13"/>
    </row>
    <row r="663" spans="8:8" x14ac:dyDescent="0.2">
      <c r="H663" s="13"/>
    </row>
    <row r="664" spans="8:8" x14ac:dyDescent="0.2">
      <c r="H664" s="13"/>
    </row>
    <row r="665" spans="8:8" x14ac:dyDescent="0.2">
      <c r="H665" s="13"/>
    </row>
    <row r="666" spans="8:8" x14ac:dyDescent="0.2">
      <c r="H666" s="13"/>
    </row>
    <row r="667" spans="8:8" x14ac:dyDescent="0.2">
      <c r="H667" s="13"/>
    </row>
    <row r="668" spans="8:8" x14ac:dyDescent="0.2">
      <c r="H668" s="13"/>
    </row>
    <row r="669" spans="8:8" x14ac:dyDescent="0.2">
      <c r="H669" s="13"/>
    </row>
    <row r="670" spans="8:8" x14ac:dyDescent="0.2">
      <c r="H670" s="13"/>
    </row>
    <row r="671" spans="8:8" x14ac:dyDescent="0.2">
      <c r="H671" s="13"/>
    </row>
    <row r="672" spans="8:8" x14ac:dyDescent="0.2">
      <c r="H672" s="13"/>
    </row>
    <row r="673" spans="8:8" x14ac:dyDescent="0.2">
      <c r="H673" s="13"/>
    </row>
    <row r="674" spans="8:8" x14ac:dyDescent="0.2">
      <c r="H674" s="13"/>
    </row>
    <row r="675" spans="8:8" x14ac:dyDescent="0.2">
      <c r="H675" s="13"/>
    </row>
    <row r="676" spans="8:8" x14ac:dyDescent="0.2">
      <c r="H676" s="13"/>
    </row>
    <row r="677" spans="8:8" x14ac:dyDescent="0.2">
      <c r="H677" s="13"/>
    </row>
    <row r="678" spans="8:8" x14ac:dyDescent="0.2">
      <c r="H678" s="13"/>
    </row>
    <row r="679" spans="8:8" x14ac:dyDescent="0.2">
      <c r="H679" s="13"/>
    </row>
    <row r="680" spans="8:8" x14ac:dyDescent="0.2">
      <c r="H680" s="13"/>
    </row>
    <row r="681" spans="8:8" x14ac:dyDescent="0.2">
      <c r="H681" s="13"/>
    </row>
    <row r="682" spans="8:8" x14ac:dyDescent="0.2">
      <c r="H682" s="13"/>
    </row>
    <row r="683" spans="8:8" x14ac:dyDescent="0.2">
      <c r="H683" s="13"/>
    </row>
    <row r="684" spans="8:8" x14ac:dyDescent="0.2">
      <c r="H684" s="13"/>
    </row>
    <row r="685" spans="8:8" x14ac:dyDescent="0.2">
      <c r="H685" s="13"/>
    </row>
    <row r="686" spans="8:8" x14ac:dyDescent="0.2">
      <c r="H686" s="13"/>
    </row>
    <row r="687" spans="8:8" x14ac:dyDescent="0.2">
      <c r="H687" s="13"/>
    </row>
    <row r="688" spans="8:8" x14ac:dyDescent="0.2">
      <c r="H688" s="13"/>
    </row>
    <row r="689" spans="8:8" x14ac:dyDescent="0.2">
      <c r="H689" s="13"/>
    </row>
    <row r="690" spans="8:8" x14ac:dyDescent="0.2">
      <c r="H690" s="13"/>
    </row>
    <row r="691" spans="8:8" x14ac:dyDescent="0.2">
      <c r="H691" s="13"/>
    </row>
    <row r="692" spans="8:8" x14ac:dyDescent="0.2">
      <c r="H692" s="13"/>
    </row>
    <row r="693" spans="8:8" x14ac:dyDescent="0.2">
      <c r="H693" s="13"/>
    </row>
    <row r="694" spans="8:8" x14ac:dyDescent="0.2">
      <c r="H694" s="13"/>
    </row>
    <row r="695" spans="8:8" x14ac:dyDescent="0.2">
      <c r="H695" s="13"/>
    </row>
    <row r="696" spans="8:8" x14ac:dyDescent="0.2">
      <c r="H696" s="13"/>
    </row>
    <row r="697" spans="8:8" x14ac:dyDescent="0.2">
      <c r="H697" s="13"/>
    </row>
    <row r="698" spans="8:8" x14ac:dyDescent="0.2">
      <c r="H698" s="13"/>
    </row>
    <row r="699" spans="8:8" x14ac:dyDescent="0.2">
      <c r="H699" s="13"/>
    </row>
    <row r="700" spans="8:8" x14ac:dyDescent="0.2">
      <c r="H700" s="13"/>
    </row>
    <row r="701" spans="8:8" x14ac:dyDescent="0.2">
      <c r="H701" s="13"/>
    </row>
    <row r="702" spans="8:8" x14ac:dyDescent="0.2">
      <c r="H702" s="13"/>
    </row>
    <row r="703" spans="8:8" x14ac:dyDescent="0.2">
      <c r="H703" s="13"/>
    </row>
    <row r="704" spans="8:8" x14ac:dyDescent="0.2">
      <c r="H704" s="13"/>
    </row>
    <row r="705" spans="8:8" x14ac:dyDescent="0.2">
      <c r="H705" s="13"/>
    </row>
    <row r="706" spans="8:8" x14ac:dyDescent="0.2">
      <c r="H706" s="13"/>
    </row>
    <row r="707" spans="8:8" x14ac:dyDescent="0.2">
      <c r="H707" s="13"/>
    </row>
    <row r="708" spans="8:8" x14ac:dyDescent="0.2">
      <c r="H708" s="13"/>
    </row>
    <row r="709" spans="8:8" x14ac:dyDescent="0.2">
      <c r="H709" s="13"/>
    </row>
    <row r="710" spans="8:8" x14ac:dyDescent="0.2">
      <c r="H710" s="13"/>
    </row>
    <row r="711" spans="8:8" x14ac:dyDescent="0.2">
      <c r="H711" s="13"/>
    </row>
    <row r="712" spans="8:8" x14ac:dyDescent="0.2">
      <c r="H712" s="13"/>
    </row>
    <row r="713" spans="8:8" x14ac:dyDescent="0.2">
      <c r="H713" s="13"/>
    </row>
    <row r="714" spans="8:8" x14ac:dyDescent="0.2">
      <c r="H714" s="13"/>
    </row>
    <row r="715" spans="8:8" x14ac:dyDescent="0.2">
      <c r="H715" s="13"/>
    </row>
    <row r="716" spans="8:8" x14ac:dyDescent="0.2">
      <c r="H716" s="13"/>
    </row>
    <row r="717" spans="8:8" x14ac:dyDescent="0.2">
      <c r="H717" s="13"/>
    </row>
    <row r="718" spans="8:8" x14ac:dyDescent="0.2">
      <c r="H718" s="13"/>
    </row>
    <row r="719" spans="8:8" x14ac:dyDescent="0.2">
      <c r="H719" s="13"/>
    </row>
    <row r="720" spans="8:8" x14ac:dyDescent="0.2">
      <c r="H720" s="13"/>
    </row>
    <row r="721" spans="8:8" x14ac:dyDescent="0.2">
      <c r="H721" s="13"/>
    </row>
    <row r="722" spans="8:8" x14ac:dyDescent="0.2">
      <c r="H722" s="13"/>
    </row>
    <row r="723" spans="8:8" x14ac:dyDescent="0.2">
      <c r="H723" s="13"/>
    </row>
    <row r="724" spans="8:8" x14ac:dyDescent="0.2">
      <c r="H724" s="13"/>
    </row>
    <row r="725" spans="8:8" x14ac:dyDescent="0.2">
      <c r="H725" s="13"/>
    </row>
    <row r="726" spans="8:8" x14ac:dyDescent="0.2">
      <c r="H726" s="13"/>
    </row>
    <row r="727" spans="8:8" x14ac:dyDescent="0.2">
      <c r="H727" s="13"/>
    </row>
    <row r="728" spans="8:8" x14ac:dyDescent="0.2">
      <c r="H728" s="13"/>
    </row>
    <row r="729" spans="8:8" x14ac:dyDescent="0.2">
      <c r="H729" s="13"/>
    </row>
    <row r="730" spans="8:8" x14ac:dyDescent="0.2">
      <c r="H730" s="13"/>
    </row>
    <row r="731" spans="8:8" x14ac:dyDescent="0.2">
      <c r="H731" s="13"/>
    </row>
    <row r="732" spans="8:8" x14ac:dyDescent="0.2">
      <c r="H732" s="13"/>
    </row>
    <row r="733" spans="8:8" x14ac:dyDescent="0.2">
      <c r="H733" s="13"/>
    </row>
    <row r="734" spans="8:8" x14ac:dyDescent="0.2">
      <c r="H734" s="13"/>
    </row>
    <row r="735" spans="8:8" x14ac:dyDescent="0.2">
      <c r="H735" s="13"/>
    </row>
    <row r="736" spans="8:8" x14ac:dyDescent="0.2">
      <c r="H736" s="13"/>
    </row>
    <row r="737" spans="8:8" x14ac:dyDescent="0.2">
      <c r="H737" s="13"/>
    </row>
    <row r="738" spans="8:8" x14ac:dyDescent="0.2">
      <c r="H738" s="13"/>
    </row>
    <row r="739" spans="8:8" x14ac:dyDescent="0.2">
      <c r="H739" s="13"/>
    </row>
    <row r="740" spans="8:8" x14ac:dyDescent="0.2">
      <c r="H740" s="13"/>
    </row>
    <row r="741" spans="8:8" x14ac:dyDescent="0.2">
      <c r="H741" s="13"/>
    </row>
    <row r="742" spans="8:8" x14ac:dyDescent="0.2">
      <c r="H742" s="13"/>
    </row>
    <row r="743" spans="8:8" x14ac:dyDescent="0.2">
      <c r="H743" s="13"/>
    </row>
    <row r="744" spans="8:8" x14ac:dyDescent="0.2">
      <c r="H744" s="13"/>
    </row>
    <row r="745" spans="8:8" x14ac:dyDescent="0.2">
      <c r="H745" s="13"/>
    </row>
  </sheetData>
  <mergeCells count="27">
    <mergeCell ref="A74:A78"/>
    <mergeCell ref="A79:A83"/>
    <mergeCell ref="A91:A102"/>
    <mergeCell ref="A103:A114"/>
    <mergeCell ref="A115:A128"/>
    <mergeCell ref="A25:A28"/>
    <mergeCell ref="A29:A30"/>
    <mergeCell ref="A31:A33"/>
    <mergeCell ref="A41:A55"/>
    <mergeCell ref="A56:A73"/>
    <mergeCell ref="A6:A8"/>
    <mergeCell ref="A9:A17"/>
    <mergeCell ref="C4:C5"/>
    <mergeCell ref="T6:T8"/>
    <mergeCell ref="C3:H3"/>
    <mergeCell ref="J3:M3"/>
    <mergeCell ref="T92:T103"/>
    <mergeCell ref="T80:T91"/>
    <mergeCell ref="T9:T17"/>
    <mergeCell ref="O3:R3"/>
    <mergeCell ref="X4:X5"/>
    <mergeCell ref="V3:Y3"/>
    <mergeCell ref="T41:T55"/>
    <mergeCell ref="T31:T33"/>
    <mergeCell ref="T25:T28"/>
    <mergeCell ref="T29:T30"/>
    <mergeCell ref="T56:T7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K124"/>
  <sheetViews>
    <sheetView topLeftCell="A2" zoomScaleNormal="100" workbookViewId="0">
      <selection activeCell="E35" sqref="E35"/>
    </sheetView>
  </sheetViews>
  <sheetFormatPr baseColWidth="10" defaultColWidth="11.5" defaultRowHeight="16" x14ac:dyDescent="0.2"/>
  <cols>
    <col min="1" max="1" width="11.5" style="2"/>
    <col min="2" max="2" width="23.6640625" style="6" customWidth="1"/>
    <col min="3" max="3" width="13.6640625" style="6" customWidth="1"/>
    <col min="4" max="4" width="10.83203125" style="6" customWidth="1"/>
    <col min="5" max="5" width="12.33203125" style="7" customWidth="1"/>
    <col min="6" max="6" width="11.6640625" style="7" customWidth="1"/>
    <col min="7" max="7" width="11.6640625" style="72" customWidth="1"/>
    <col min="8" max="8" width="15" style="72" customWidth="1"/>
    <col min="9" max="9" width="12.33203125" style="72" customWidth="1"/>
    <col min="10" max="10" width="6.5" style="72" customWidth="1"/>
    <col min="11" max="11" width="20.5" style="72" customWidth="1"/>
    <col min="12" max="12" width="16.1640625" style="72" customWidth="1"/>
    <col min="13" max="13" width="24.83203125" style="4" customWidth="1"/>
    <col min="14" max="14" width="13" style="4" customWidth="1"/>
    <col min="15" max="17" width="9" style="4" customWidth="1"/>
    <col min="18" max="18" width="12" style="4" customWidth="1"/>
    <col min="19" max="19" width="9" style="4" customWidth="1"/>
    <col min="20" max="20" width="9" style="2" customWidth="1"/>
    <col min="21" max="21" width="8.33203125" style="2" customWidth="1"/>
    <col min="22" max="22" width="18" style="2" customWidth="1"/>
    <col min="23" max="31" width="12.6640625" style="2" customWidth="1"/>
    <col min="32" max="32" width="11.5" style="8"/>
    <col min="33" max="33" width="26.1640625" style="9" bestFit="1" customWidth="1"/>
    <col min="34" max="34" width="14.5" style="9" bestFit="1" customWidth="1"/>
    <col min="35" max="35" width="13.33203125" style="9" bestFit="1" customWidth="1"/>
    <col min="36" max="36" width="11.83203125" style="9" bestFit="1" customWidth="1"/>
    <col min="37" max="38" width="11.5" style="9"/>
    <col min="39" max="39" width="27" style="9" bestFit="1" customWidth="1"/>
    <col min="40" max="40" width="14.5" style="9" bestFit="1" customWidth="1"/>
    <col min="41" max="41" width="13.33203125" style="9" bestFit="1" customWidth="1"/>
    <col min="42" max="42" width="11.83203125" style="9" bestFit="1" customWidth="1"/>
    <col min="43" max="43" width="13.5" style="9" bestFit="1" customWidth="1"/>
    <col min="44" max="44" width="11.5" style="9"/>
    <col min="45" max="45" width="27" style="9" bestFit="1" customWidth="1"/>
    <col min="46" max="46" width="14.5" style="9" bestFit="1" customWidth="1"/>
    <col min="47" max="47" width="10.5" style="9" bestFit="1" customWidth="1"/>
    <col min="48" max="48" width="11.83203125" style="9" bestFit="1" customWidth="1"/>
    <col min="49" max="49" width="13.5" style="9" bestFit="1" customWidth="1"/>
    <col min="50" max="167" width="11.5" style="9"/>
    <col min="168" max="16384" width="11.5" style="2"/>
  </cols>
  <sheetData>
    <row r="1" spans="2:31" x14ac:dyDescent="0.2">
      <c r="G1" s="7"/>
      <c r="H1" s="162"/>
      <c r="I1" s="162"/>
      <c r="J1" s="162"/>
      <c r="K1" s="162"/>
      <c r="L1" s="162"/>
      <c r="S1" s="7"/>
    </row>
    <row r="2" spans="2:31" ht="17" thickBot="1" x14ac:dyDescent="0.25">
      <c r="G2" s="7"/>
      <c r="H2" s="162"/>
      <c r="I2" s="162"/>
      <c r="J2" s="162"/>
      <c r="K2" s="162"/>
      <c r="L2" s="162"/>
      <c r="Q2" s="5"/>
      <c r="R2" s="5"/>
      <c r="S2" s="7"/>
    </row>
    <row r="3" spans="2:31" ht="17" thickBot="1" x14ac:dyDescent="0.25">
      <c r="B3" s="184" t="s">
        <v>141</v>
      </c>
      <c r="C3" s="185"/>
      <c r="D3" s="185"/>
      <c r="E3" s="185"/>
      <c r="F3" s="185"/>
      <c r="G3" s="185"/>
      <c r="H3" s="185"/>
      <c r="I3" s="185"/>
      <c r="J3" s="185"/>
      <c r="K3" s="186"/>
      <c r="L3" s="52"/>
      <c r="M3" s="184" t="s">
        <v>144</v>
      </c>
      <c r="N3" s="185"/>
      <c r="O3" s="185"/>
      <c r="P3" s="185"/>
      <c r="Q3" s="185"/>
      <c r="R3" s="185"/>
      <c r="S3" s="185"/>
      <c r="T3" s="185"/>
      <c r="U3" s="185"/>
      <c r="V3" s="186"/>
      <c r="W3" s="4"/>
    </row>
    <row r="4" spans="2:31" x14ac:dyDescent="0.2">
      <c r="G4" s="13"/>
      <c r="H4" s="13"/>
      <c r="I4" s="13"/>
      <c r="J4" s="13"/>
      <c r="K4" s="13"/>
      <c r="L4" s="13"/>
      <c r="R4" s="5"/>
      <c r="S4" s="13"/>
    </row>
    <row r="5" spans="2:31" x14ac:dyDescent="0.2">
      <c r="B5" s="192" t="s">
        <v>164</v>
      </c>
      <c r="C5" s="192"/>
      <c r="D5" s="192"/>
      <c r="E5" s="192"/>
      <c r="F5" s="192"/>
      <c r="G5" s="192"/>
      <c r="H5" s="192"/>
      <c r="I5" s="192"/>
      <c r="J5" s="192"/>
      <c r="K5" s="192"/>
      <c r="L5" s="52"/>
      <c r="M5" s="191" t="s">
        <v>140</v>
      </c>
      <c r="N5" s="191"/>
      <c r="O5" s="191"/>
      <c r="P5" s="191"/>
      <c r="Q5" s="191"/>
      <c r="R5" s="191"/>
      <c r="S5" s="191"/>
      <c r="T5" s="191"/>
      <c r="U5" s="191"/>
      <c r="V5" s="191"/>
    </row>
    <row r="6" spans="2:31" ht="15.75" customHeight="1" x14ac:dyDescent="0.2">
      <c r="F6" s="162"/>
      <c r="G6" s="162"/>
      <c r="H6" s="162"/>
      <c r="I6" s="13"/>
      <c r="J6" s="13"/>
      <c r="K6" s="13"/>
      <c r="L6" s="13"/>
      <c r="S6" s="13"/>
    </row>
    <row r="7" spans="2:31" x14ac:dyDescent="0.15">
      <c r="B7" s="163" t="s">
        <v>159</v>
      </c>
      <c r="C7" s="163" t="s">
        <v>145</v>
      </c>
      <c r="D7" s="163" t="s">
        <v>146</v>
      </c>
      <c r="E7" s="163" t="s">
        <v>147</v>
      </c>
      <c r="F7" s="163" t="s">
        <v>148</v>
      </c>
      <c r="G7" s="163" t="s">
        <v>149</v>
      </c>
      <c r="H7" s="163" t="s">
        <v>150</v>
      </c>
      <c r="I7" s="163" t="s">
        <v>151</v>
      </c>
      <c r="J7" s="163" t="s">
        <v>2</v>
      </c>
      <c r="K7" s="163" t="s">
        <v>152</v>
      </c>
      <c r="L7" s="164"/>
      <c r="M7" s="163" t="s">
        <v>159</v>
      </c>
      <c r="N7" s="163" t="s">
        <v>145</v>
      </c>
      <c r="O7" s="163" t="s">
        <v>146</v>
      </c>
      <c r="P7" s="163" t="s">
        <v>147</v>
      </c>
      <c r="Q7" s="163" t="s">
        <v>148</v>
      </c>
      <c r="R7" s="163" t="s">
        <v>149</v>
      </c>
      <c r="S7" s="163" t="s">
        <v>150</v>
      </c>
      <c r="T7" s="163" t="s">
        <v>151</v>
      </c>
      <c r="U7" s="163" t="s">
        <v>2</v>
      </c>
      <c r="V7" s="163" t="s">
        <v>152</v>
      </c>
      <c r="W7" s="166"/>
      <c r="X7" s="166"/>
      <c r="Y7" s="166"/>
      <c r="Z7" s="166"/>
      <c r="AA7" s="166"/>
      <c r="AB7" s="166"/>
      <c r="AC7" s="166"/>
      <c r="AD7" s="166"/>
      <c r="AE7" s="3"/>
    </row>
    <row r="8" spans="2:31" x14ac:dyDescent="0.15">
      <c r="B8" s="163" t="s">
        <v>160</v>
      </c>
      <c r="C8" s="172" t="s">
        <v>153</v>
      </c>
      <c r="D8" s="172">
        <v>0.93520400000000004</v>
      </c>
      <c r="E8" s="172">
        <v>0.91790000000000005</v>
      </c>
      <c r="F8" s="172">
        <v>1.8939999999999999</v>
      </c>
      <c r="G8" s="172">
        <v>-0.97640000000000005</v>
      </c>
      <c r="H8" s="172">
        <v>12</v>
      </c>
      <c r="I8" s="172">
        <v>8.1369999999999998E-2</v>
      </c>
      <c r="J8" s="172">
        <v>294</v>
      </c>
      <c r="K8" s="172" t="s">
        <v>163</v>
      </c>
      <c r="L8" s="167"/>
      <c r="M8" s="163" t="s">
        <v>160</v>
      </c>
      <c r="N8" s="172" t="s">
        <v>153</v>
      </c>
      <c r="O8" s="172">
        <v>0.99691300000000005</v>
      </c>
      <c r="P8" s="172">
        <v>0.14119999999999999</v>
      </c>
      <c r="Q8" s="172">
        <v>0.1462</v>
      </c>
      <c r="R8" s="172">
        <v>-4.9560000000000003E-3</v>
      </c>
      <c r="S8" s="172">
        <v>1.28</v>
      </c>
      <c r="T8" s="172">
        <v>3.8730000000000001E-3</v>
      </c>
      <c r="U8" s="172">
        <v>219</v>
      </c>
      <c r="V8" s="172" t="s">
        <v>163</v>
      </c>
      <c r="W8" s="166"/>
      <c r="X8" s="166"/>
      <c r="Y8" s="166"/>
      <c r="Z8" s="166"/>
      <c r="AA8" s="166"/>
      <c r="AB8" s="166"/>
      <c r="AC8" s="166"/>
      <c r="AD8" s="166"/>
      <c r="AE8" s="3"/>
    </row>
    <row r="9" spans="2:31" x14ac:dyDescent="0.15">
      <c r="B9" s="163" t="s">
        <v>154</v>
      </c>
      <c r="C9" s="173" t="s">
        <v>155</v>
      </c>
      <c r="D9" s="172">
        <v>7.3200000000000001E-4</v>
      </c>
      <c r="E9" s="172">
        <v>10.32</v>
      </c>
      <c r="F9" s="172">
        <v>30.1</v>
      </c>
      <c r="G9" s="172">
        <v>-19.79</v>
      </c>
      <c r="H9" s="172">
        <v>5.7969999999999997</v>
      </c>
      <c r="I9" s="172">
        <v>3.4129999999999998</v>
      </c>
      <c r="J9" s="172">
        <v>294</v>
      </c>
      <c r="K9" s="173">
        <v>4.3920000000000001E-3</v>
      </c>
      <c r="L9" s="167"/>
      <c r="M9" s="163" t="s">
        <v>154</v>
      </c>
      <c r="N9" s="173" t="s">
        <v>155</v>
      </c>
      <c r="O9" s="172">
        <v>2.2899999999999999E-3</v>
      </c>
      <c r="P9" s="172">
        <v>1.851</v>
      </c>
      <c r="Q9" s="172">
        <v>4.2690000000000001</v>
      </c>
      <c r="R9" s="172">
        <v>-2.4180000000000001</v>
      </c>
      <c r="S9" s="172">
        <v>0.78349999999999997</v>
      </c>
      <c r="T9" s="172">
        <v>3.0859999999999999</v>
      </c>
      <c r="U9" s="172">
        <v>219</v>
      </c>
      <c r="V9" s="173">
        <v>1.3738E-2</v>
      </c>
      <c r="W9" s="166"/>
      <c r="X9" s="166"/>
      <c r="Y9" s="166"/>
      <c r="Z9" s="166"/>
      <c r="AA9" s="166"/>
      <c r="AB9" s="166"/>
      <c r="AC9" s="166"/>
      <c r="AD9" s="166"/>
      <c r="AE9" s="3"/>
    </row>
    <row r="10" spans="2:31" x14ac:dyDescent="0.15">
      <c r="B10" s="163" t="s">
        <v>161</v>
      </c>
      <c r="C10" s="172" t="s">
        <v>153</v>
      </c>
      <c r="D10" s="172">
        <v>0.24482599999999999</v>
      </c>
      <c r="E10" s="172">
        <v>0.91790000000000005</v>
      </c>
      <c r="F10" s="172">
        <v>10.27</v>
      </c>
      <c r="G10" s="172">
        <v>-9.3510000000000009</v>
      </c>
      <c r="H10" s="172">
        <v>8.0239999999999991</v>
      </c>
      <c r="I10" s="172">
        <v>1.165</v>
      </c>
      <c r="J10" s="172">
        <v>294</v>
      </c>
      <c r="K10" s="172" t="s">
        <v>163</v>
      </c>
      <c r="L10" s="167"/>
      <c r="M10" s="163" t="s">
        <v>161</v>
      </c>
      <c r="N10" s="172" t="s">
        <v>153</v>
      </c>
      <c r="O10" s="172">
        <v>8.3223000000000005E-2</v>
      </c>
      <c r="P10" s="172">
        <v>0.14119999999999999</v>
      </c>
      <c r="Q10" s="172">
        <v>1.851</v>
      </c>
      <c r="R10" s="172">
        <v>-1.7090000000000001</v>
      </c>
      <c r="S10" s="172">
        <v>0.98219999999999996</v>
      </c>
      <c r="T10" s="172">
        <v>1.74</v>
      </c>
      <c r="U10" s="172">
        <v>219</v>
      </c>
      <c r="V10" s="172">
        <v>0.49933899999999998</v>
      </c>
      <c r="W10" s="166"/>
      <c r="X10" s="166"/>
      <c r="Y10" s="166"/>
      <c r="Z10" s="166"/>
      <c r="AA10" s="166"/>
      <c r="AB10" s="166"/>
      <c r="AC10" s="166"/>
      <c r="AD10" s="166"/>
      <c r="AE10" s="3"/>
    </row>
    <row r="11" spans="2:31" x14ac:dyDescent="0.15">
      <c r="B11" s="163" t="s">
        <v>162</v>
      </c>
      <c r="C11" s="173" t="s">
        <v>155</v>
      </c>
      <c r="D11" s="172">
        <v>1.5460000000000001E-3</v>
      </c>
      <c r="E11" s="172">
        <v>4.01</v>
      </c>
      <c r="F11" s="172">
        <v>30.1</v>
      </c>
      <c r="G11" s="172">
        <v>-26.09</v>
      </c>
      <c r="H11" s="172">
        <v>8.1649999999999991</v>
      </c>
      <c r="I11" s="172">
        <v>3.1960000000000002</v>
      </c>
      <c r="J11" s="172">
        <v>294</v>
      </c>
      <c r="K11" s="173">
        <v>9.2779999999999998E-3</v>
      </c>
      <c r="L11" s="167"/>
      <c r="M11" s="163" t="s">
        <v>162</v>
      </c>
      <c r="N11" s="173" t="s">
        <v>155</v>
      </c>
      <c r="O11" s="172">
        <v>7.8999999999999996E-5</v>
      </c>
      <c r="P11" s="172">
        <v>0.14119999999999999</v>
      </c>
      <c r="Q11" s="172">
        <v>4.2690000000000001</v>
      </c>
      <c r="R11" s="172">
        <v>-4.1269999999999998</v>
      </c>
      <c r="S11" s="172">
        <v>1.026</v>
      </c>
      <c r="T11" s="172">
        <v>4.0229999999999997</v>
      </c>
      <c r="U11" s="172">
        <v>219</v>
      </c>
      <c r="V11" s="173">
        <v>4.7399999999999997E-4</v>
      </c>
      <c r="W11" s="166"/>
      <c r="X11" s="166"/>
      <c r="Y11" s="166"/>
      <c r="Z11" s="166"/>
      <c r="AA11" s="166"/>
      <c r="AB11" s="166"/>
      <c r="AC11" s="166"/>
      <c r="AD11" s="166"/>
      <c r="AE11" s="3"/>
    </row>
    <row r="12" spans="2:31" x14ac:dyDescent="0.15">
      <c r="B12" s="163" t="s">
        <v>156</v>
      </c>
      <c r="C12" s="173" t="s">
        <v>155</v>
      </c>
      <c r="D12" s="172">
        <v>5.5290000000000001E-3</v>
      </c>
      <c r="E12" s="172">
        <v>5.141</v>
      </c>
      <c r="F12" s="172">
        <v>30.1</v>
      </c>
      <c r="G12" s="172">
        <v>-24.96</v>
      </c>
      <c r="H12" s="172">
        <v>8.9309999999999992</v>
      </c>
      <c r="I12" s="172">
        <v>2.7949999999999999</v>
      </c>
      <c r="J12" s="172">
        <v>294</v>
      </c>
      <c r="K12" s="173">
        <v>3.3175000000000003E-2</v>
      </c>
      <c r="L12" s="167"/>
      <c r="M12" s="163" t="s">
        <v>156</v>
      </c>
      <c r="N12" s="173" t="s">
        <v>155</v>
      </c>
      <c r="O12" s="172">
        <v>3.4699999999999998E-4</v>
      </c>
      <c r="P12" s="172">
        <v>0.1462</v>
      </c>
      <c r="Q12" s="172">
        <v>4.2690000000000001</v>
      </c>
      <c r="R12" s="172">
        <v>-4.1219999999999999</v>
      </c>
      <c r="S12" s="172">
        <v>1.1339999999999999</v>
      </c>
      <c r="T12" s="172">
        <v>3.6349999999999998</v>
      </c>
      <c r="U12" s="172">
        <v>219</v>
      </c>
      <c r="V12" s="173">
        <v>2.081E-3</v>
      </c>
      <c r="W12" s="166"/>
      <c r="X12" s="166"/>
      <c r="Y12" s="166"/>
      <c r="Z12" s="166"/>
      <c r="AA12" s="166"/>
      <c r="AB12" s="166"/>
      <c r="AC12" s="166"/>
      <c r="AD12" s="166"/>
      <c r="AE12" s="3"/>
    </row>
    <row r="13" spans="2:31" x14ac:dyDescent="0.15">
      <c r="B13" s="163" t="s">
        <v>157</v>
      </c>
      <c r="C13" s="172" t="s">
        <v>153</v>
      </c>
      <c r="D13" s="172">
        <v>0.47921900000000001</v>
      </c>
      <c r="E13" s="172">
        <v>9.3559999999999999</v>
      </c>
      <c r="F13" s="172">
        <v>1.8939999999999999</v>
      </c>
      <c r="G13" s="172">
        <v>7.4619999999999997</v>
      </c>
      <c r="H13" s="172">
        <v>10.53</v>
      </c>
      <c r="I13" s="172">
        <v>0.70850000000000002</v>
      </c>
      <c r="J13" s="172">
        <v>294</v>
      </c>
      <c r="K13" s="172" t="s">
        <v>163</v>
      </c>
      <c r="L13" s="167"/>
      <c r="M13" s="163" t="s">
        <v>157</v>
      </c>
      <c r="N13" s="172" t="s">
        <v>153</v>
      </c>
      <c r="O13" s="172">
        <v>0.12098</v>
      </c>
      <c r="P13" s="172">
        <v>1.851</v>
      </c>
      <c r="Q13" s="172">
        <v>0.1462</v>
      </c>
      <c r="R13" s="172">
        <v>1.704</v>
      </c>
      <c r="S13" s="172">
        <v>1.095</v>
      </c>
      <c r="T13" s="172">
        <v>1.5569999999999999</v>
      </c>
      <c r="U13" s="172">
        <v>219</v>
      </c>
      <c r="V13" s="172">
        <v>0.72588299999999994</v>
      </c>
      <c r="W13" s="166"/>
      <c r="X13" s="166"/>
      <c r="Y13" s="166"/>
      <c r="Z13" s="166"/>
      <c r="AA13" s="166"/>
      <c r="AB13" s="166"/>
      <c r="AC13" s="166"/>
      <c r="AD13" s="166"/>
      <c r="AE13" s="3"/>
    </row>
    <row r="14" spans="2:31" x14ac:dyDescent="0.15">
      <c r="B14" s="171" t="s">
        <v>158</v>
      </c>
      <c r="C14" s="165"/>
      <c r="D14" s="165"/>
      <c r="E14" s="170"/>
      <c r="F14" s="170"/>
      <c r="G14" s="169"/>
      <c r="H14" s="169"/>
      <c r="I14" s="169"/>
      <c r="J14" s="169"/>
      <c r="K14" s="169"/>
      <c r="L14" s="169"/>
      <c r="M14" s="171" t="s">
        <v>158</v>
      </c>
      <c r="N14" s="165"/>
      <c r="O14" s="165"/>
      <c r="P14" s="165"/>
      <c r="Q14" s="165"/>
      <c r="R14" s="165"/>
      <c r="S14" s="169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</row>
    <row r="15" spans="2:31" x14ac:dyDescent="0.2">
      <c r="B15" s="165"/>
      <c r="C15" s="165"/>
      <c r="D15" s="165"/>
      <c r="E15" s="170"/>
      <c r="F15" s="170"/>
      <c r="G15" s="169"/>
      <c r="H15" s="169"/>
      <c r="I15" s="169"/>
      <c r="J15" s="169"/>
      <c r="K15" s="169"/>
      <c r="L15" s="169"/>
      <c r="M15" s="165"/>
      <c r="N15" s="165"/>
      <c r="O15" s="165"/>
      <c r="P15" s="165"/>
      <c r="Q15" s="165"/>
      <c r="R15" s="165"/>
      <c r="S15" s="169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</row>
    <row r="16" spans="2:31" x14ac:dyDescent="0.2">
      <c r="B16" s="165"/>
      <c r="C16" s="165"/>
      <c r="D16" s="165"/>
      <c r="E16" s="170"/>
      <c r="F16" s="170"/>
      <c r="G16" s="169"/>
      <c r="H16" s="169"/>
      <c r="I16" s="169"/>
      <c r="J16" s="169"/>
      <c r="K16" s="169"/>
      <c r="L16" s="169"/>
      <c r="M16" s="165"/>
      <c r="N16" s="165"/>
      <c r="O16" s="165"/>
      <c r="P16" s="165"/>
      <c r="Q16" s="165"/>
      <c r="R16" s="165"/>
      <c r="S16" s="169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</row>
    <row r="17" spans="2:30" x14ac:dyDescent="0.2">
      <c r="B17" s="165"/>
      <c r="C17" s="165"/>
      <c r="D17" s="168"/>
      <c r="E17" s="170"/>
      <c r="F17" s="170"/>
      <c r="G17" s="169"/>
      <c r="H17" s="169"/>
      <c r="I17" s="169"/>
      <c r="J17" s="169"/>
      <c r="K17" s="169"/>
      <c r="L17" s="169"/>
      <c r="M17" s="165"/>
      <c r="N17" s="165"/>
      <c r="O17" s="165"/>
      <c r="P17" s="165"/>
      <c r="Q17" s="165"/>
      <c r="R17" s="165"/>
      <c r="S17" s="169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</row>
    <row r="18" spans="2:30" x14ac:dyDescent="0.2">
      <c r="E18" s="162"/>
      <c r="F18" s="162"/>
      <c r="G18" s="13"/>
      <c r="H18" s="13"/>
      <c r="I18" s="13"/>
      <c r="J18" s="13"/>
      <c r="K18" s="13"/>
      <c r="L18" s="13"/>
      <c r="S18" s="13"/>
    </row>
    <row r="19" spans="2:30" x14ac:dyDescent="0.2">
      <c r="E19" s="162"/>
      <c r="F19" s="162"/>
      <c r="G19" s="13"/>
      <c r="H19" s="13"/>
      <c r="I19" s="13"/>
      <c r="J19" s="13"/>
      <c r="K19" s="13"/>
      <c r="L19" s="13"/>
      <c r="S19" s="13"/>
    </row>
    <row r="20" spans="2:30" x14ac:dyDescent="0.2">
      <c r="E20" s="162"/>
      <c r="F20" s="162"/>
      <c r="G20" s="13"/>
      <c r="H20" s="13"/>
      <c r="I20" s="13"/>
      <c r="J20" s="13"/>
      <c r="K20" s="13"/>
      <c r="L20" s="13"/>
      <c r="S20" s="13"/>
    </row>
    <row r="21" spans="2:30" x14ac:dyDescent="0.2">
      <c r="E21" s="162"/>
      <c r="F21" s="162"/>
      <c r="G21" s="13"/>
      <c r="H21" s="13"/>
      <c r="I21" s="13"/>
      <c r="J21" s="13"/>
      <c r="K21" s="13"/>
      <c r="L21" s="13"/>
      <c r="S21" s="13"/>
    </row>
    <row r="22" spans="2:30" x14ac:dyDescent="0.2">
      <c r="G22" s="13"/>
      <c r="H22" s="13"/>
      <c r="I22" s="13"/>
      <c r="J22" s="13"/>
      <c r="K22" s="13"/>
      <c r="L22" s="13"/>
      <c r="S22" s="13"/>
    </row>
    <row r="23" spans="2:30" x14ac:dyDescent="0.2">
      <c r="G23" s="13"/>
      <c r="H23" s="13"/>
      <c r="I23" s="13"/>
      <c r="J23" s="13"/>
      <c r="K23" s="13"/>
      <c r="L23" s="13"/>
      <c r="S23" s="13"/>
    </row>
    <row r="24" spans="2:30" x14ac:dyDescent="0.2">
      <c r="G24" s="13"/>
      <c r="H24" s="13"/>
      <c r="I24" s="13"/>
      <c r="J24" s="13"/>
      <c r="K24" s="13"/>
      <c r="L24" s="13"/>
      <c r="S24" s="13"/>
    </row>
    <row r="25" spans="2:30" x14ac:dyDescent="0.2">
      <c r="G25" s="13"/>
      <c r="H25" s="13"/>
      <c r="I25" s="13"/>
      <c r="J25" s="13"/>
      <c r="K25" s="13"/>
      <c r="L25" s="13"/>
      <c r="S25" s="13"/>
    </row>
    <row r="26" spans="2:30" x14ac:dyDescent="0.2">
      <c r="G26" s="13"/>
      <c r="H26" s="13"/>
      <c r="I26" s="13"/>
      <c r="J26" s="13"/>
      <c r="K26" s="13"/>
      <c r="L26" s="13"/>
      <c r="S26" s="13"/>
    </row>
    <row r="27" spans="2:30" x14ac:dyDescent="0.2">
      <c r="G27" s="13"/>
      <c r="H27" s="13"/>
      <c r="I27" s="13"/>
      <c r="J27" s="13"/>
      <c r="K27" s="13"/>
      <c r="L27" s="13"/>
      <c r="S27" s="13"/>
    </row>
    <row r="28" spans="2:30" x14ac:dyDescent="0.2">
      <c r="G28" s="13"/>
      <c r="H28" s="13"/>
      <c r="I28" s="13"/>
      <c r="J28" s="13"/>
      <c r="K28" s="13"/>
      <c r="L28" s="13"/>
      <c r="S28" s="13"/>
    </row>
    <row r="29" spans="2:30" x14ac:dyDescent="0.2">
      <c r="G29" s="13"/>
      <c r="H29" s="13"/>
      <c r="I29" s="13"/>
      <c r="J29" s="13"/>
      <c r="K29" s="13"/>
      <c r="L29" s="13"/>
      <c r="S29" s="13"/>
    </row>
    <row r="30" spans="2:30" x14ac:dyDescent="0.2">
      <c r="G30" s="13"/>
      <c r="H30" s="13"/>
      <c r="I30" s="13"/>
      <c r="J30" s="13"/>
      <c r="K30" s="13"/>
      <c r="L30" s="13"/>
      <c r="S30" s="13"/>
    </row>
    <row r="31" spans="2:30" x14ac:dyDescent="0.2">
      <c r="G31" s="13"/>
      <c r="H31" s="13"/>
      <c r="I31" s="13"/>
      <c r="J31" s="13"/>
      <c r="K31" s="13"/>
      <c r="L31" s="13"/>
      <c r="S31" s="13"/>
    </row>
    <row r="32" spans="2:30" x14ac:dyDescent="0.2">
      <c r="G32" s="13"/>
      <c r="H32" s="13"/>
      <c r="I32" s="13"/>
      <c r="J32" s="13"/>
      <c r="K32" s="13"/>
      <c r="L32" s="13"/>
      <c r="S32" s="13"/>
    </row>
    <row r="33" spans="7:19" x14ac:dyDescent="0.2">
      <c r="G33" s="13"/>
      <c r="H33" s="13"/>
      <c r="I33" s="13"/>
      <c r="J33" s="13"/>
      <c r="K33" s="13"/>
      <c r="L33" s="13"/>
      <c r="S33" s="13"/>
    </row>
    <row r="34" spans="7:19" x14ac:dyDescent="0.2">
      <c r="G34" s="13"/>
      <c r="H34" s="13"/>
      <c r="I34" s="13"/>
      <c r="J34" s="13"/>
      <c r="K34" s="13"/>
      <c r="L34" s="13"/>
      <c r="S34" s="13"/>
    </row>
    <row r="35" spans="7:19" x14ac:dyDescent="0.2">
      <c r="G35" s="13"/>
      <c r="H35" s="13"/>
      <c r="I35" s="13"/>
      <c r="J35" s="13"/>
      <c r="K35" s="13"/>
      <c r="L35" s="13"/>
      <c r="S35" s="13"/>
    </row>
    <row r="36" spans="7:19" x14ac:dyDescent="0.2">
      <c r="G36" s="13"/>
      <c r="H36" s="13"/>
      <c r="I36" s="13"/>
      <c r="J36" s="13"/>
      <c r="K36" s="13"/>
      <c r="L36" s="13"/>
      <c r="S36" s="13"/>
    </row>
    <row r="37" spans="7:19" x14ac:dyDescent="0.2">
      <c r="G37" s="13"/>
      <c r="H37" s="13"/>
      <c r="I37" s="13"/>
      <c r="J37" s="13"/>
      <c r="K37" s="13"/>
      <c r="L37" s="13"/>
      <c r="S37" s="13"/>
    </row>
    <row r="38" spans="7:19" x14ac:dyDescent="0.2">
      <c r="G38" s="13"/>
      <c r="H38" s="13"/>
      <c r="I38" s="13"/>
      <c r="J38" s="13"/>
      <c r="K38" s="13"/>
      <c r="L38" s="13"/>
      <c r="S38" s="13"/>
    </row>
    <row r="39" spans="7:19" x14ac:dyDescent="0.2">
      <c r="G39" s="13"/>
      <c r="H39" s="13"/>
      <c r="I39" s="13"/>
      <c r="J39" s="13"/>
      <c r="K39" s="13"/>
      <c r="L39" s="13"/>
      <c r="S39" s="13"/>
    </row>
    <row r="40" spans="7:19" x14ac:dyDescent="0.2">
      <c r="G40" s="13"/>
      <c r="H40" s="13"/>
      <c r="I40" s="13"/>
      <c r="J40" s="13"/>
      <c r="K40" s="13"/>
      <c r="L40" s="13"/>
      <c r="S40" s="13"/>
    </row>
    <row r="41" spans="7:19" x14ac:dyDescent="0.2">
      <c r="G41" s="13"/>
      <c r="H41" s="13"/>
      <c r="I41" s="13"/>
      <c r="J41" s="13"/>
      <c r="K41" s="13"/>
      <c r="L41" s="13"/>
      <c r="S41" s="13"/>
    </row>
    <row r="42" spans="7:19" x14ac:dyDescent="0.2">
      <c r="G42" s="13"/>
      <c r="H42" s="13"/>
      <c r="I42" s="13"/>
      <c r="J42" s="13"/>
      <c r="K42" s="13"/>
      <c r="L42" s="13"/>
      <c r="S42" s="13"/>
    </row>
    <row r="43" spans="7:19" x14ac:dyDescent="0.2">
      <c r="G43" s="13"/>
      <c r="H43" s="13"/>
      <c r="I43" s="13"/>
      <c r="J43" s="13"/>
      <c r="K43" s="13"/>
      <c r="L43" s="13"/>
      <c r="S43" s="13"/>
    </row>
    <row r="44" spans="7:19" x14ac:dyDescent="0.2">
      <c r="G44" s="13"/>
      <c r="H44" s="13"/>
      <c r="I44" s="13"/>
      <c r="J44" s="13"/>
      <c r="K44" s="13"/>
      <c r="L44" s="13"/>
      <c r="S44" s="13"/>
    </row>
    <row r="45" spans="7:19" x14ac:dyDescent="0.2">
      <c r="G45" s="13"/>
      <c r="H45" s="13"/>
      <c r="I45" s="13"/>
      <c r="J45" s="13"/>
      <c r="K45" s="13"/>
      <c r="L45" s="13"/>
      <c r="S45" s="13"/>
    </row>
    <row r="46" spans="7:19" x14ac:dyDescent="0.2">
      <c r="G46" s="13"/>
      <c r="H46" s="13"/>
      <c r="I46" s="13"/>
      <c r="J46" s="13"/>
      <c r="K46" s="13"/>
      <c r="L46" s="13"/>
      <c r="S46" s="13"/>
    </row>
    <row r="47" spans="7:19" x14ac:dyDescent="0.2">
      <c r="G47" s="13"/>
      <c r="H47" s="13"/>
      <c r="I47" s="13"/>
      <c r="J47" s="13"/>
      <c r="K47" s="13"/>
      <c r="L47" s="13"/>
      <c r="S47" s="13"/>
    </row>
    <row r="48" spans="7:19" x14ac:dyDescent="0.2">
      <c r="G48" s="13"/>
      <c r="H48" s="13"/>
      <c r="I48" s="13"/>
      <c r="J48" s="13"/>
      <c r="K48" s="13"/>
      <c r="L48" s="13"/>
      <c r="S48" s="13"/>
    </row>
    <row r="49" spans="7:19" x14ac:dyDescent="0.2">
      <c r="G49" s="13"/>
      <c r="H49" s="13"/>
      <c r="I49" s="13"/>
      <c r="J49" s="13"/>
      <c r="K49" s="13"/>
      <c r="L49" s="13"/>
      <c r="S49" s="13"/>
    </row>
    <row r="50" spans="7:19" x14ac:dyDescent="0.2">
      <c r="G50" s="13"/>
      <c r="H50" s="13"/>
      <c r="I50" s="13"/>
      <c r="J50" s="13"/>
      <c r="K50" s="13"/>
      <c r="L50" s="13"/>
      <c r="S50" s="13"/>
    </row>
    <row r="51" spans="7:19" x14ac:dyDescent="0.2">
      <c r="G51" s="13"/>
      <c r="H51" s="13"/>
      <c r="I51" s="13"/>
      <c r="J51" s="13"/>
      <c r="K51" s="13"/>
      <c r="L51" s="13"/>
      <c r="S51" s="13"/>
    </row>
    <row r="52" spans="7:19" x14ac:dyDescent="0.2">
      <c r="G52" s="13"/>
      <c r="H52" s="13"/>
      <c r="I52" s="13"/>
      <c r="J52" s="13"/>
      <c r="K52" s="13"/>
      <c r="L52" s="13"/>
      <c r="S52" s="13"/>
    </row>
    <row r="53" spans="7:19" x14ac:dyDescent="0.2">
      <c r="G53" s="13"/>
      <c r="H53" s="13"/>
      <c r="I53" s="13"/>
      <c r="J53" s="13"/>
      <c r="K53" s="13"/>
      <c r="L53" s="13"/>
      <c r="S53" s="13"/>
    </row>
    <row r="54" spans="7:19" x14ac:dyDescent="0.2">
      <c r="G54" s="13"/>
      <c r="H54" s="13"/>
      <c r="I54" s="13"/>
      <c r="J54" s="13"/>
      <c r="K54" s="13"/>
      <c r="L54" s="13"/>
      <c r="S54" s="13"/>
    </row>
    <row r="55" spans="7:19" x14ac:dyDescent="0.2">
      <c r="G55" s="13"/>
      <c r="H55" s="13"/>
      <c r="I55" s="13"/>
      <c r="J55" s="13"/>
      <c r="K55" s="13"/>
      <c r="L55" s="13"/>
      <c r="S55" s="13"/>
    </row>
    <row r="56" spans="7:19" x14ac:dyDescent="0.2">
      <c r="G56" s="13"/>
      <c r="H56" s="13"/>
      <c r="I56" s="13"/>
      <c r="J56" s="13"/>
      <c r="K56" s="13"/>
      <c r="L56" s="13"/>
      <c r="S56" s="13"/>
    </row>
    <row r="57" spans="7:19" x14ac:dyDescent="0.2">
      <c r="G57" s="13"/>
      <c r="H57" s="13"/>
      <c r="I57" s="13"/>
      <c r="J57" s="13"/>
      <c r="K57" s="13"/>
      <c r="L57" s="13"/>
      <c r="S57" s="13"/>
    </row>
    <row r="58" spans="7:19" x14ac:dyDescent="0.2">
      <c r="G58" s="13"/>
      <c r="H58" s="13"/>
      <c r="I58" s="13"/>
      <c r="J58" s="13"/>
      <c r="K58" s="13"/>
      <c r="L58" s="13"/>
      <c r="S58" s="13"/>
    </row>
    <row r="59" spans="7:19" x14ac:dyDescent="0.2">
      <c r="G59" s="13"/>
      <c r="H59" s="13"/>
      <c r="I59" s="13"/>
      <c r="J59" s="13"/>
      <c r="K59" s="13"/>
      <c r="L59" s="13"/>
      <c r="S59" s="13"/>
    </row>
    <row r="60" spans="7:19" x14ac:dyDescent="0.2">
      <c r="G60" s="13"/>
      <c r="H60" s="13"/>
      <c r="I60" s="13"/>
      <c r="J60" s="13"/>
      <c r="K60" s="13"/>
      <c r="L60" s="13"/>
      <c r="S60" s="13"/>
    </row>
    <row r="61" spans="7:19" x14ac:dyDescent="0.2">
      <c r="G61" s="13"/>
      <c r="H61" s="13"/>
      <c r="I61" s="13"/>
      <c r="J61" s="13"/>
      <c r="K61" s="13"/>
      <c r="L61" s="13"/>
      <c r="S61" s="13"/>
    </row>
    <row r="62" spans="7:19" x14ac:dyDescent="0.2">
      <c r="G62" s="13"/>
      <c r="H62" s="13"/>
      <c r="I62" s="13"/>
      <c r="J62" s="13"/>
      <c r="K62" s="13"/>
      <c r="L62" s="13"/>
      <c r="S62" s="13"/>
    </row>
    <row r="63" spans="7:19" x14ac:dyDescent="0.2">
      <c r="G63" s="13"/>
      <c r="H63" s="13"/>
      <c r="I63" s="13"/>
      <c r="J63" s="13"/>
      <c r="K63" s="13"/>
      <c r="L63" s="13"/>
      <c r="S63" s="13"/>
    </row>
    <row r="64" spans="7:19" x14ac:dyDescent="0.2">
      <c r="G64" s="13"/>
      <c r="H64" s="13"/>
      <c r="I64" s="13"/>
      <c r="J64" s="13"/>
      <c r="K64" s="13"/>
      <c r="L64" s="13"/>
      <c r="S64" s="13"/>
    </row>
    <row r="65" spans="7:19" x14ac:dyDescent="0.2">
      <c r="G65" s="13"/>
      <c r="H65" s="13"/>
      <c r="I65" s="13"/>
      <c r="J65" s="13"/>
      <c r="K65" s="13"/>
      <c r="L65" s="13"/>
      <c r="S65" s="13"/>
    </row>
    <row r="66" spans="7:19" x14ac:dyDescent="0.2">
      <c r="G66" s="13"/>
      <c r="H66" s="13"/>
      <c r="I66" s="13"/>
      <c r="J66" s="13"/>
      <c r="K66" s="13"/>
      <c r="L66" s="13"/>
      <c r="S66" s="13"/>
    </row>
    <row r="67" spans="7:19" x14ac:dyDescent="0.2">
      <c r="G67" s="13"/>
      <c r="H67" s="13"/>
      <c r="I67" s="13"/>
      <c r="J67" s="13"/>
      <c r="K67" s="13"/>
      <c r="L67" s="13"/>
      <c r="S67" s="13"/>
    </row>
    <row r="68" spans="7:19" x14ac:dyDescent="0.2">
      <c r="G68" s="13"/>
      <c r="H68" s="13"/>
      <c r="I68" s="13"/>
      <c r="J68" s="13"/>
      <c r="K68" s="13"/>
      <c r="L68" s="13"/>
      <c r="S68" s="13"/>
    </row>
    <row r="69" spans="7:19" x14ac:dyDescent="0.2">
      <c r="G69" s="13"/>
      <c r="H69" s="13"/>
      <c r="I69" s="13"/>
      <c r="J69" s="13"/>
      <c r="K69" s="13"/>
      <c r="L69" s="13"/>
      <c r="S69" s="13"/>
    </row>
    <row r="70" spans="7:19" x14ac:dyDescent="0.2">
      <c r="G70" s="13"/>
      <c r="H70" s="13"/>
      <c r="I70" s="13"/>
      <c r="J70" s="13"/>
      <c r="K70" s="13"/>
      <c r="L70" s="13"/>
      <c r="S70" s="13"/>
    </row>
    <row r="71" spans="7:19" x14ac:dyDescent="0.2">
      <c r="G71" s="13"/>
      <c r="H71" s="13"/>
      <c r="I71" s="13"/>
      <c r="J71" s="13"/>
      <c r="K71" s="13"/>
      <c r="L71" s="13"/>
      <c r="S71" s="13"/>
    </row>
    <row r="72" spans="7:19" x14ac:dyDescent="0.2">
      <c r="G72" s="13"/>
      <c r="H72" s="13"/>
      <c r="I72" s="13"/>
      <c r="J72" s="13"/>
      <c r="K72" s="13"/>
      <c r="L72" s="13"/>
      <c r="S72" s="13"/>
    </row>
    <row r="73" spans="7:19" x14ac:dyDescent="0.2">
      <c r="G73" s="13"/>
      <c r="H73" s="13"/>
      <c r="I73" s="13"/>
      <c r="J73" s="13"/>
      <c r="K73" s="13"/>
      <c r="L73" s="13"/>
      <c r="S73" s="13"/>
    </row>
    <row r="74" spans="7:19" x14ac:dyDescent="0.2">
      <c r="G74" s="13"/>
      <c r="H74" s="13"/>
      <c r="I74" s="13"/>
      <c r="J74" s="13"/>
      <c r="K74" s="13"/>
      <c r="L74" s="13"/>
      <c r="S74" s="13"/>
    </row>
    <row r="75" spans="7:19" x14ac:dyDescent="0.2">
      <c r="G75" s="13"/>
      <c r="H75" s="13"/>
      <c r="I75" s="13"/>
      <c r="J75" s="13"/>
      <c r="K75" s="13"/>
      <c r="L75" s="13"/>
      <c r="S75" s="13"/>
    </row>
    <row r="76" spans="7:19" x14ac:dyDescent="0.2">
      <c r="G76" s="13"/>
      <c r="H76" s="13"/>
      <c r="I76" s="13"/>
      <c r="J76" s="13"/>
      <c r="K76" s="13"/>
      <c r="L76" s="13"/>
      <c r="S76" s="13"/>
    </row>
    <row r="77" spans="7:19" x14ac:dyDescent="0.2">
      <c r="G77" s="13"/>
      <c r="H77" s="13"/>
      <c r="I77" s="13"/>
      <c r="J77" s="13"/>
      <c r="K77" s="13"/>
      <c r="L77" s="13"/>
      <c r="S77" s="13"/>
    </row>
    <row r="78" spans="7:19" x14ac:dyDescent="0.2">
      <c r="G78" s="13"/>
      <c r="H78" s="13"/>
      <c r="I78" s="13"/>
      <c r="J78" s="13"/>
      <c r="K78" s="13"/>
      <c r="L78" s="13"/>
      <c r="S78" s="13"/>
    </row>
    <row r="79" spans="7:19" x14ac:dyDescent="0.2">
      <c r="G79" s="13"/>
      <c r="H79" s="13"/>
      <c r="I79" s="13"/>
      <c r="J79" s="13"/>
      <c r="K79" s="13"/>
      <c r="L79" s="13"/>
      <c r="S79" s="13"/>
    </row>
    <row r="80" spans="7:19" x14ac:dyDescent="0.2">
      <c r="G80" s="13"/>
      <c r="H80" s="13"/>
      <c r="I80" s="13"/>
      <c r="J80" s="13"/>
      <c r="K80" s="13"/>
      <c r="L80" s="13"/>
      <c r="S80" s="13"/>
    </row>
    <row r="81" spans="7:19" x14ac:dyDescent="0.2">
      <c r="G81" s="13"/>
      <c r="H81" s="13"/>
      <c r="I81" s="13"/>
      <c r="J81" s="13"/>
      <c r="K81" s="13"/>
      <c r="L81" s="13"/>
      <c r="S81" s="13"/>
    </row>
    <row r="82" spans="7:19" x14ac:dyDescent="0.2">
      <c r="G82" s="13"/>
      <c r="H82" s="13"/>
      <c r="I82" s="13"/>
      <c r="J82" s="13"/>
      <c r="K82" s="13"/>
      <c r="L82" s="13"/>
      <c r="S82" s="13"/>
    </row>
    <row r="83" spans="7:19" x14ac:dyDescent="0.2">
      <c r="G83" s="13"/>
      <c r="H83" s="13"/>
      <c r="I83" s="13"/>
      <c r="J83" s="13"/>
      <c r="K83" s="13"/>
      <c r="L83" s="13"/>
      <c r="S83" s="13"/>
    </row>
    <row r="84" spans="7:19" x14ac:dyDescent="0.2">
      <c r="G84" s="13"/>
      <c r="H84" s="13"/>
      <c r="I84" s="13"/>
      <c r="J84" s="13"/>
      <c r="K84" s="13"/>
      <c r="L84" s="13"/>
      <c r="S84" s="13"/>
    </row>
    <row r="85" spans="7:19" x14ac:dyDescent="0.2">
      <c r="G85" s="13"/>
      <c r="H85" s="13"/>
      <c r="I85" s="13"/>
      <c r="J85" s="13"/>
      <c r="K85" s="13"/>
      <c r="L85" s="13"/>
      <c r="S85" s="13"/>
    </row>
    <row r="86" spans="7:19" x14ac:dyDescent="0.2">
      <c r="G86" s="13"/>
      <c r="H86" s="13"/>
      <c r="I86" s="13"/>
      <c r="J86" s="13"/>
      <c r="K86" s="13"/>
      <c r="L86" s="13"/>
      <c r="S86" s="13"/>
    </row>
    <row r="87" spans="7:19" x14ac:dyDescent="0.2">
      <c r="G87" s="13"/>
      <c r="H87" s="13"/>
      <c r="I87" s="13"/>
      <c r="J87" s="13"/>
      <c r="K87" s="13"/>
      <c r="L87" s="13"/>
      <c r="S87" s="13"/>
    </row>
    <row r="88" spans="7:19" x14ac:dyDescent="0.2">
      <c r="G88" s="13"/>
      <c r="H88" s="13"/>
      <c r="I88" s="13"/>
      <c r="J88" s="13"/>
      <c r="K88" s="13"/>
      <c r="L88" s="13"/>
      <c r="S88" s="13"/>
    </row>
    <row r="89" spans="7:19" x14ac:dyDescent="0.2">
      <c r="G89" s="13"/>
      <c r="H89" s="13"/>
      <c r="I89" s="13"/>
      <c r="J89" s="13"/>
      <c r="K89" s="13"/>
      <c r="L89" s="13"/>
      <c r="S89" s="13"/>
    </row>
    <row r="90" spans="7:19" x14ac:dyDescent="0.2">
      <c r="G90" s="13"/>
      <c r="H90" s="13"/>
      <c r="I90" s="13"/>
      <c r="J90" s="13"/>
      <c r="K90" s="13"/>
      <c r="L90" s="13"/>
      <c r="S90" s="13"/>
    </row>
    <row r="91" spans="7:19" x14ac:dyDescent="0.2">
      <c r="G91" s="13"/>
      <c r="H91" s="13"/>
      <c r="I91" s="13"/>
      <c r="J91" s="13"/>
      <c r="K91" s="13"/>
      <c r="L91" s="13"/>
      <c r="S91" s="13"/>
    </row>
    <row r="92" spans="7:19" x14ac:dyDescent="0.2">
      <c r="G92" s="13"/>
      <c r="H92" s="13"/>
      <c r="I92" s="13"/>
      <c r="J92" s="13"/>
      <c r="K92" s="13"/>
      <c r="L92" s="13"/>
      <c r="S92" s="13"/>
    </row>
    <row r="93" spans="7:19" x14ac:dyDescent="0.2">
      <c r="G93" s="13"/>
      <c r="H93" s="13"/>
      <c r="I93" s="13"/>
      <c r="J93" s="13"/>
      <c r="K93" s="13"/>
      <c r="L93" s="13"/>
      <c r="S93" s="13"/>
    </row>
    <row r="94" spans="7:19" x14ac:dyDescent="0.2">
      <c r="G94" s="13"/>
      <c r="H94" s="13"/>
      <c r="I94" s="13"/>
      <c r="J94" s="13"/>
      <c r="K94" s="13"/>
      <c r="L94" s="13"/>
      <c r="S94" s="13"/>
    </row>
    <row r="95" spans="7:19" x14ac:dyDescent="0.2">
      <c r="G95" s="13"/>
      <c r="H95" s="13"/>
      <c r="I95" s="13"/>
      <c r="J95" s="13"/>
      <c r="K95" s="13"/>
      <c r="L95" s="13"/>
      <c r="S95" s="13"/>
    </row>
    <row r="96" spans="7:19" x14ac:dyDescent="0.2">
      <c r="G96" s="13"/>
      <c r="H96" s="13"/>
      <c r="I96" s="13"/>
      <c r="J96" s="13"/>
      <c r="K96" s="13"/>
      <c r="L96" s="13"/>
      <c r="S96" s="13"/>
    </row>
    <row r="97" spans="7:19" x14ac:dyDescent="0.2">
      <c r="G97" s="13"/>
      <c r="H97" s="13"/>
      <c r="I97" s="13"/>
      <c r="J97" s="13"/>
      <c r="K97" s="13"/>
      <c r="L97" s="13"/>
      <c r="S97" s="13"/>
    </row>
    <row r="98" spans="7:19" x14ac:dyDescent="0.2">
      <c r="G98" s="13"/>
      <c r="H98" s="13"/>
      <c r="I98" s="13"/>
      <c r="J98" s="13"/>
      <c r="K98" s="13"/>
      <c r="L98" s="13"/>
      <c r="S98" s="13"/>
    </row>
    <row r="99" spans="7:19" x14ac:dyDescent="0.2">
      <c r="G99" s="13"/>
      <c r="H99" s="13"/>
      <c r="I99" s="13"/>
      <c r="J99" s="13"/>
      <c r="K99" s="13"/>
      <c r="L99" s="13"/>
      <c r="S99" s="13"/>
    </row>
    <row r="100" spans="7:19" x14ac:dyDescent="0.2">
      <c r="G100" s="13"/>
      <c r="H100" s="13"/>
      <c r="I100" s="13"/>
      <c r="J100" s="13"/>
      <c r="K100" s="13"/>
      <c r="L100" s="13"/>
      <c r="S100" s="13"/>
    </row>
    <row r="101" spans="7:19" x14ac:dyDescent="0.2">
      <c r="G101" s="13"/>
      <c r="H101" s="13"/>
      <c r="I101" s="13"/>
      <c r="J101" s="13"/>
      <c r="K101" s="13"/>
      <c r="L101" s="13"/>
      <c r="S101" s="13"/>
    </row>
    <row r="102" spans="7:19" x14ac:dyDescent="0.2">
      <c r="G102" s="13"/>
      <c r="H102" s="13"/>
      <c r="I102" s="13"/>
      <c r="J102" s="13"/>
      <c r="K102" s="13"/>
      <c r="L102" s="13"/>
      <c r="S102" s="13"/>
    </row>
    <row r="103" spans="7:19" x14ac:dyDescent="0.2">
      <c r="G103" s="13"/>
      <c r="H103" s="13"/>
      <c r="I103" s="13"/>
      <c r="J103" s="13"/>
      <c r="K103" s="13"/>
      <c r="L103" s="13"/>
      <c r="S103" s="13"/>
    </row>
    <row r="104" spans="7:19" x14ac:dyDescent="0.2">
      <c r="G104" s="13"/>
      <c r="H104" s="13"/>
      <c r="I104" s="13"/>
      <c r="J104" s="13"/>
      <c r="K104" s="13"/>
      <c r="L104" s="13"/>
      <c r="S104" s="13"/>
    </row>
    <row r="105" spans="7:19" x14ac:dyDescent="0.2">
      <c r="G105" s="13"/>
      <c r="H105" s="13"/>
      <c r="I105" s="13"/>
      <c r="J105" s="13"/>
      <c r="K105" s="13"/>
      <c r="L105" s="13"/>
      <c r="S105" s="13"/>
    </row>
    <row r="106" spans="7:19" x14ac:dyDescent="0.2">
      <c r="G106" s="13"/>
      <c r="H106" s="13"/>
      <c r="I106" s="13"/>
      <c r="J106" s="13"/>
      <c r="K106" s="13"/>
      <c r="L106" s="13"/>
      <c r="S106" s="13"/>
    </row>
    <row r="107" spans="7:19" x14ac:dyDescent="0.2">
      <c r="G107" s="13"/>
      <c r="H107" s="13"/>
      <c r="I107" s="13"/>
      <c r="J107" s="13"/>
      <c r="K107" s="13"/>
      <c r="L107" s="13"/>
      <c r="S107" s="13"/>
    </row>
    <row r="108" spans="7:19" x14ac:dyDescent="0.2">
      <c r="G108" s="13"/>
      <c r="H108" s="13"/>
      <c r="I108" s="13"/>
      <c r="J108" s="13"/>
      <c r="K108" s="13"/>
      <c r="L108" s="13"/>
      <c r="S108" s="13"/>
    </row>
    <row r="109" spans="7:19" x14ac:dyDescent="0.2">
      <c r="G109" s="13"/>
      <c r="H109" s="13"/>
      <c r="I109" s="13"/>
      <c r="J109" s="13"/>
      <c r="K109" s="13"/>
      <c r="L109" s="13"/>
      <c r="S109" s="13"/>
    </row>
    <row r="110" spans="7:19" x14ac:dyDescent="0.2">
      <c r="G110" s="13"/>
      <c r="H110" s="13"/>
      <c r="I110" s="13"/>
      <c r="J110" s="13"/>
      <c r="K110" s="13"/>
      <c r="L110" s="13"/>
      <c r="S110" s="13"/>
    </row>
    <row r="111" spans="7:19" x14ac:dyDescent="0.2">
      <c r="G111" s="13"/>
      <c r="H111" s="13"/>
      <c r="I111" s="13"/>
      <c r="J111" s="13"/>
      <c r="K111" s="13"/>
      <c r="L111" s="13"/>
      <c r="S111" s="13"/>
    </row>
    <row r="112" spans="7:19" x14ac:dyDescent="0.2">
      <c r="G112" s="13"/>
      <c r="H112" s="13"/>
      <c r="I112" s="13"/>
      <c r="J112" s="13"/>
      <c r="K112" s="13"/>
      <c r="L112" s="13"/>
      <c r="S112" s="13"/>
    </row>
    <row r="113" spans="7:19" x14ac:dyDescent="0.2">
      <c r="G113" s="13"/>
      <c r="H113" s="13"/>
      <c r="I113" s="13"/>
      <c r="J113" s="13"/>
      <c r="K113" s="13"/>
      <c r="L113" s="13"/>
      <c r="S113" s="13"/>
    </row>
    <row r="114" spans="7:19" x14ac:dyDescent="0.2">
      <c r="G114" s="13"/>
      <c r="H114" s="13"/>
      <c r="I114" s="13"/>
      <c r="J114" s="13"/>
      <c r="K114" s="13"/>
      <c r="L114" s="13"/>
      <c r="S114" s="13"/>
    </row>
    <row r="115" spans="7:19" x14ac:dyDescent="0.2">
      <c r="G115" s="13"/>
      <c r="H115" s="13"/>
      <c r="I115" s="13"/>
      <c r="J115" s="13"/>
      <c r="K115" s="13"/>
      <c r="L115" s="13"/>
      <c r="S115" s="13"/>
    </row>
    <row r="116" spans="7:19" x14ac:dyDescent="0.2">
      <c r="G116" s="13"/>
      <c r="H116" s="13"/>
      <c r="I116" s="13"/>
      <c r="J116" s="13"/>
      <c r="K116" s="13"/>
      <c r="L116" s="13"/>
      <c r="S116" s="13"/>
    </row>
    <row r="117" spans="7:19" x14ac:dyDescent="0.2">
      <c r="G117" s="13"/>
      <c r="H117" s="13"/>
      <c r="I117" s="13"/>
      <c r="J117" s="13"/>
      <c r="K117" s="13"/>
      <c r="L117" s="13"/>
      <c r="S117" s="13"/>
    </row>
    <row r="118" spans="7:19" x14ac:dyDescent="0.2">
      <c r="G118" s="13"/>
      <c r="H118" s="13"/>
      <c r="I118" s="13"/>
      <c r="J118" s="13"/>
      <c r="K118" s="13"/>
      <c r="L118" s="13"/>
      <c r="S118" s="13"/>
    </row>
    <row r="119" spans="7:19" x14ac:dyDescent="0.2">
      <c r="G119" s="13"/>
      <c r="H119" s="13"/>
      <c r="I119" s="13"/>
      <c r="J119" s="13"/>
      <c r="K119" s="13"/>
      <c r="L119" s="13"/>
      <c r="S119" s="13"/>
    </row>
    <row r="120" spans="7:19" x14ac:dyDescent="0.2">
      <c r="G120" s="13"/>
      <c r="H120" s="13"/>
      <c r="I120" s="13"/>
      <c r="J120" s="13"/>
      <c r="K120" s="13"/>
      <c r="L120" s="13"/>
      <c r="S120" s="13"/>
    </row>
    <row r="121" spans="7:19" x14ac:dyDescent="0.2">
      <c r="G121" s="13"/>
      <c r="H121" s="13"/>
      <c r="I121" s="13"/>
      <c r="J121" s="13"/>
      <c r="K121" s="13"/>
      <c r="L121" s="13"/>
      <c r="S121" s="13"/>
    </row>
    <row r="122" spans="7:19" x14ac:dyDescent="0.2">
      <c r="G122" s="13"/>
      <c r="H122" s="13"/>
      <c r="I122" s="13"/>
      <c r="J122" s="13"/>
      <c r="K122" s="13"/>
      <c r="L122" s="13"/>
      <c r="S122" s="13"/>
    </row>
    <row r="123" spans="7:19" x14ac:dyDescent="0.2">
      <c r="G123" s="13"/>
      <c r="H123" s="13"/>
      <c r="I123" s="13"/>
      <c r="J123" s="13"/>
      <c r="K123" s="13"/>
      <c r="L123" s="13"/>
      <c r="S123" s="13"/>
    </row>
    <row r="124" spans="7:19" x14ac:dyDescent="0.2">
      <c r="G124" s="13"/>
      <c r="H124" s="13"/>
      <c r="I124" s="13"/>
      <c r="J124" s="13"/>
      <c r="K124" s="13"/>
      <c r="L124" s="13"/>
      <c r="S124" s="13"/>
    </row>
  </sheetData>
  <mergeCells count="4">
    <mergeCell ref="M5:V5"/>
    <mergeCell ref="M3:V3"/>
    <mergeCell ref="B5:K5"/>
    <mergeCell ref="B3:K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Figure4_RawData</vt:lpstr>
      <vt:lpstr>Figure4_Stats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2020-07-06T20:51:20Z</dcterms:modified>
</cp:coreProperties>
</file>