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edj\Dropbox\NGLY1-BMP manuscript\Additional data files\"/>
    </mc:Choice>
  </mc:AlternateContent>
  <bookViews>
    <workbookView xWindow="480" yWindow="105" windowWidth="22995" windowHeight="99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51" i="1" l="1"/>
  <c r="B63" i="1"/>
  <c r="B57" i="1"/>
  <c r="H63" i="1"/>
  <c r="D63" i="1"/>
  <c r="H57" i="1"/>
  <c r="D57" i="1"/>
  <c r="R43" i="1" l="1"/>
  <c r="T43" i="1"/>
  <c r="F63" i="1" l="1"/>
  <c r="F64" i="1" s="1"/>
  <c r="F57" i="1"/>
  <c r="F58" i="1" s="1"/>
  <c r="F51" i="1"/>
  <c r="F52" i="1" s="1"/>
  <c r="H64" i="1"/>
  <c r="H58" i="1"/>
  <c r="D64" i="1"/>
  <c r="D58" i="1"/>
  <c r="B64" i="1"/>
  <c r="P57" i="1" s="1"/>
  <c r="B58" i="1"/>
  <c r="H51" i="1"/>
  <c r="H52" i="1" s="1"/>
  <c r="D51" i="1"/>
  <c r="D52" i="1"/>
  <c r="B52" i="1"/>
  <c r="T53" i="1" s="1"/>
  <c r="D26" i="1"/>
  <c r="H38" i="1"/>
  <c r="F38" i="1"/>
  <c r="D38" i="1"/>
  <c r="B38" i="1"/>
  <c r="H32" i="1"/>
  <c r="F32" i="1"/>
  <c r="D32" i="1"/>
  <c r="B32" i="1"/>
  <c r="N34" i="1" s="1"/>
  <c r="H26" i="1"/>
  <c r="F26" i="1"/>
  <c r="B26" i="1"/>
  <c r="R53" i="1" l="1"/>
  <c r="N36" i="1"/>
  <c r="N55" i="1"/>
  <c r="T57" i="1"/>
  <c r="N57" i="1"/>
  <c r="P55" i="1"/>
  <c r="R57" i="1"/>
  <c r="T34" i="1"/>
  <c r="P53" i="1"/>
  <c r="T55" i="1"/>
  <c r="P34" i="1"/>
  <c r="P36" i="1"/>
  <c r="P32" i="1"/>
  <c r="T36" i="1"/>
  <c r="R55" i="1"/>
  <c r="R32" i="1"/>
  <c r="R36" i="1"/>
  <c r="T32" i="1"/>
  <c r="R34" i="1"/>
  <c r="H16" i="1"/>
  <c r="F16" i="1"/>
  <c r="D16" i="1"/>
  <c r="B16" i="1"/>
  <c r="H10" i="1"/>
  <c r="F10" i="1"/>
  <c r="D10" i="1"/>
  <c r="B10" i="1"/>
  <c r="H4" i="1"/>
  <c r="F4" i="1"/>
  <c r="D4" i="1"/>
  <c r="B4" i="1"/>
  <c r="N9" i="1" l="1"/>
  <c r="N15" i="1"/>
  <c r="N61" i="1"/>
  <c r="T61" i="1"/>
  <c r="N60" i="1"/>
  <c r="T60" i="1"/>
  <c r="N40" i="1"/>
  <c r="R61" i="1"/>
  <c r="P60" i="1"/>
  <c r="P4" i="1"/>
  <c r="N39" i="1"/>
  <c r="T4" i="1"/>
  <c r="P61" i="1"/>
  <c r="T9" i="1"/>
  <c r="R60" i="1"/>
  <c r="T15" i="1"/>
  <c r="R4" i="1"/>
  <c r="P9" i="1"/>
  <c r="R9" i="1"/>
  <c r="T39" i="1"/>
  <c r="T40" i="1"/>
  <c r="R39" i="1"/>
  <c r="R40" i="1"/>
  <c r="P15" i="1"/>
  <c r="R15" i="1"/>
  <c r="P17" i="1" l="1"/>
  <c r="T18" i="1"/>
  <c r="P18" i="1"/>
  <c r="T17" i="1"/>
  <c r="N18" i="1"/>
  <c r="N17" i="1"/>
  <c r="R17" i="1"/>
  <c r="R18" i="1"/>
  <c r="P39" i="1" l="1"/>
  <c r="P40" i="1"/>
</calcChain>
</file>

<file path=xl/sharedStrings.xml><?xml version="1.0" encoding="utf-8"?>
<sst xmlns="http://schemas.openxmlformats.org/spreadsheetml/2006/main" count="214" uniqueCount="61">
  <si>
    <t>WT No BMP4</t>
  </si>
  <si>
    <t>WT+BMP4</t>
  </si>
  <si>
    <t>NGLY1+BMP4</t>
  </si>
  <si>
    <t>NGLY1 No BMP4</t>
  </si>
  <si>
    <t>1st Run</t>
  </si>
  <si>
    <t>Tub</t>
  </si>
  <si>
    <t>2nd Run</t>
  </si>
  <si>
    <t>3rd Run</t>
  </si>
  <si>
    <t>Mean</t>
  </si>
  <si>
    <t>SD</t>
  </si>
  <si>
    <t>pIRE1a</t>
  </si>
  <si>
    <t>IRE1a</t>
  </si>
  <si>
    <t>pIRE1a/IREa per lane</t>
  </si>
  <si>
    <t>2nd run</t>
  </si>
  <si>
    <t>3rd run</t>
  </si>
  <si>
    <t>Os9(1+2)</t>
  </si>
  <si>
    <t>Os9(1+2</t>
  </si>
  <si>
    <t>OS/Tub per lane</t>
  </si>
  <si>
    <t>Fold change</t>
  </si>
  <si>
    <t>Statistical analysis BIP</t>
  </si>
  <si>
    <t>Bip</t>
  </si>
  <si>
    <t>Bip/Tub per lane</t>
  </si>
  <si>
    <t>WT:-BMP vs. WT:+BMP</t>
  </si>
  <si>
    <t>WT:-BMP vs. NGLY1:-BMP</t>
  </si>
  <si>
    <t>WT:-BMP vs. NGLY1:+BMP</t>
  </si>
  <si>
    <t>WT:+BMP vs. NGLY1:-BMP</t>
  </si>
  <si>
    <t>WT:+BMP vs. NGLY1:+BMP</t>
  </si>
  <si>
    <t>NGLY1:-BMP vs. NGLY1:+BMP</t>
  </si>
  <si>
    <t>Statistical analysis pIRE1a/IRE1a</t>
  </si>
  <si>
    <t>Statistical analysis OS9</t>
  </si>
  <si>
    <t>-2.658 to -0.2970</t>
  </si>
  <si>
    <t>Yes</t>
  </si>
  <si>
    <t>*</t>
  </si>
  <si>
    <t>-2.826 to -0.4653</t>
  </si>
  <si>
    <t>**</t>
  </si>
  <si>
    <t>-4.181 to -1.819</t>
  </si>
  <si>
    <t>***</t>
  </si>
  <si>
    <t>-1.349 to 1.012</t>
  </si>
  <si>
    <t>No</t>
  </si>
  <si>
    <t>ns</t>
  </si>
  <si>
    <t>-2.703 to -0.3418</t>
  </si>
  <si>
    <t>-2.535 to -0.1735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</si>
  <si>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</si>
  <si>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</si>
  <si>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</si>
  <si>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</si>
  <si>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</si>
  <si>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</si>
  <si>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-3.415 to -0.06783</t>
  </si>
  <si>
    <t>-8.986 to -5.638</t>
  </si>
  <si>
    <t>&lt;0.0001</t>
  </si>
  <si>
    <t>-4.001 to -0.6538</t>
  </si>
  <si>
    <t>-7.244 to -3.897</t>
  </si>
  <si>
    <t>-2.260 to 1.088</t>
  </si>
  <si>
    <t>3.311 to 6.658</t>
  </si>
  <si>
    <t>-1.601 to -0.2369</t>
  </si>
  <si>
    <t>-4.714 to -3.350</t>
  </si>
  <si>
    <t>-1.560 to -0.1960</t>
  </si>
  <si>
    <t>-3.795 to -2.431</t>
  </si>
  <si>
    <t>2.472 to 3.836</t>
  </si>
  <si>
    <t>-0.6413 to 0.7230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</si>
</sst>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0" xfId="0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8"/>
  <sheetViews>
    <sheetView tabSelected="1" topLeftCell="R1" workbookViewId="0">
      <selection activeCell="AK34" sqref="AK34"/>
    </sheetView>
  </sheetViews>
  <sheetFormatPr defaultRowHeight="15" x14ac:dyDescent="0.25"/>
  <cols>
    <col min="12" max="12" width="15.5703125" customWidth="1"/>
    <col min="24" max="24" width="12" customWidth="1"/>
  </cols>
  <sheetData>
    <row r="2" spans="1:39" x14ac:dyDescent="0.25">
      <c r="A2" t="s">
        <v>4</v>
      </c>
      <c r="B2" t="s">
        <v>0</v>
      </c>
      <c r="D2" t="s">
        <v>1</v>
      </c>
      <c r="F2" t="s">
        <v>2</v>
      </c>
      <c r="H2" t="s">
        <v>3</v>
      </c>
      <c r="K2" t="s">
        <v>21</v>
      </c>
      <c r="M2" t="s">
        <v>4</v>
      </c>
      <c r="N2" t="s">
        <v>0</v>
      </c>
      <c r="P2" t="s">
        <v>1</v>
      </c>
      <c r="R2" t="s">
        <v>2</v>
      </c>
      <c r="T2" t="s">
        <v>3</v>
      </c>
      <c r="W2" t="s">
        <v>0</v>
      </c>
      <c r="X2" t="s">
        <v>1</v>
      </c>
      <c r="Y2" t="s">
        <v>2</v>
      </c>
      <c r="Z2" t="s">
        <v>3</v>
      </c>
      <c r="AE2" t="s">
        <v>19</v>
      </c>
    </row>
    <row r="3" spans="1:39" x14ac:dyDescent="0.25">
      <c r="A3" t="s">
        <v>20</v>
      </c>
      <c r="B3">
        <v>6652</v>
      </c>
      <c r="D3">
        <v>18592</v>
      </c>
      <c r="F3">
        <v>43761</v>
      </c>
      <c r="H3">
        <v>18682</v>
      </c>
      <c r="W3">
        <v>1</v>
      </c>
      <c r="X3">
        <v>2.6997523353789963</v>
      </c>
      <c r="Y3">
        <v>5.5545261977966751</v>
      </c>
      <c r="Z3">
        <v>3.0275075937772642</v>
      </c>
      <c r="AG3" s="6" t="s">
        <v>42</v>
      </c>
      <c r="AH3" s="5" t="s">
        <v>43</v>
      </c>
      <c r="AI3" s="5" t="s">
        <v>44</v>
      </c>
      <c r="AJ3" s="5" t="s">
        <v>45</v>
      </c>
      <c r="AK3" s="5" t="s">
        <v>46</v>
      </c>
      <c r="AL3" s="5" t="s">
        <v>47</v>
      </c>
      <c r="AM3" s="7"/>
    </row>
    <row r="4" spans="1:39" x14ac:dyDescent="0.25">
      <c r="B4">
        <f>B3/B5</f>
        <v>0.26960645239735742</v>
      </c>
      <c r="D4">
        <f>D3/D5</f>
        <v>0.72787064949301183</v>
      </c>
      <c r="F4">
        <f>F3/F5</f>
        <v>1.497536102936144</v>
      </c>
      <c r="H4">
        <f>H3/H5</f>
        <v>0.81623558196434809</v>
      </c>
      <c r="N4">
        <v>1</v>
      </c>
      <c r="P4">
        <f>D4/B4</f>
        <v>2.6997523353789963</v>
      </c>
      <c r="R4">
        <f>F4/B4</f>
        <v>5.5545261977966751</v>
      </c>
      <c r="T4">
        <f>H4/B4</f>
        <v>3.0275075937772642</v>
      </c>
      <c r="W4">
        <v>1.0816508788571939</v>
      </c>
      <c r="X4" s="4">
        <v>2.5646263012800001</v>
      </c>
      <c r="Y4">
        <v>4.6636538636984239</v>
      </c>
      <c r="Z4">
        <v>2.5201529478194447</v>
      </c>
      <c r="AE4" s="1" t="s">
        <v>22</v>
      </c>
      <c r="AH4" s="5">
        <v>-1.478</v>
      </c>
      <c r="AI4" s="5" t="s">
        <v>30</v>
      </c>
      <c r="AJ4" s="5" t="s">
        <v>31</v>
      </c>
      <c r="AK4" s="5" t="s">
        <v>32</v>
      </c>
      <c r="AL4" s="5">
        <v>1.6500000000000001E-2</v>
      </c>
    </row>
    <row r="5" spans="1:39" x14ac:dyDescent="0.25">
      <c r="A5" t="s">
        <v>5</v>
      </c>
      <c r="B5">
        <v>24673</v>
      </c>
      <c r="D5">
        <v>25543</v>
      </c>
      <c r="F5">
        <v>29222</v>
      </c>
      <c r="H5">
        <v>22888</v>
      </c>
      <c r="W5">
        <v>1.2788093350028558</v>
      </c>
      <c r="X5" s="4">
        <v>2.1684703914687806</v>
      </c>
      <c r="Y5">
        <v>3.9768350742211429</v>
      </c>
      <c r="Z5">
        <v>2.3900018513135124</v>
      </c>
      <c r="AE5" s="1" t="s">
        <v>23</v>
      </c>
      <c r="AH5" s="5">
        <v>-1.6459999999999999</v>
      </c>
      <c r="AI5" s="5" t="s">
        <v>33</v>
      </c>
      <c r="AJ5" s="5" t="s">
        <v>31</v>
      </c>
      <c r="AK5" s="5" t="s">
        <v>34</v>
      </c>
      <c r="AL5" s="5">
        <v>8.9999999999999993E-3</v>
      </c>
    </row>
    <row r="6" spans="1:39" x14ac:dyDescent="0.25">
      <c r="V6" t="s">
        <v>8</v>
      </c>
      <c r="W6">
        <v>1.1201534046200166</v>
      </c>
      <c r="X6" s="4">
        <v>2.4776163427092599</v>
      </c>
      <c r="Y6">
        <v>4.7316717119054141</v>
      </c>
      <c r="Z6">
        <v>2.6458874643034069</v>
      </c>
      <c r="AE6" s="1" t="s">
        <v>24</v>
      </c>
      <c r="AH6" s="5">
        <v>-3</v>
      </c>
      <c r="AI6" s="5" t="s">
        <v>35</v>
      </c>
      <c r="AJ6" s="5" t="s">
        <v>31</v>
      </c>
      <c r="AK6" s="5" t="s">
        <v>36</v>
      </c>
      <c r="AL6" s="5">
        <v>2.0000000000000001E-4</v>
      </c>
    </row>
    <row r="7" spans="1:39" x14ac:dyDescent="0.25">
      <c r="V7" t="s">
        <v>9</v>
      </c>
      <c r="W7">
        <v>0.14333699692951488</v>
      </c>
      <c r="X7" s="4">
        <v>0.27612166819921302</v>
      </c>
      <c r="Y7">
        <v>0.79104180743390029</v>
      </c>
      <c r="Z7">
        <v>0.33683863999719027</v>
      </c>
      <c r="AE7" s="1" t="s">
        <v>25</v>
      </c>
      <c r="AH7" s="5">
        <v>-0.16830000000000001</v>
      </c>
      <c r="AI7" s="5" t="s">
        <v>37</v>
      </c>
      <c r="AJ7" s="5" t="s">
        <v>38</v>
      </c>
      <c r="AK7" s="5" t="s">
        <v>39</v>
      </c>
      <c r="AL7" s="5">
        <v>0.96650000000000003</v>
      </c>
    </row>
    <row r="8" spans="1:39" x14ac:dyDescent="0.25">
      <c r="A8" t="s">
        <v>6</v>
      </c>
      <c r="B8" t="s">
        <v>0</v>
      </c>
      <c r="D8" t="s">
        <v>1</v>
      </c>
      <c r="F8" t="s">
        <v>2</v>
      </c>
      <c r="H8" t="s">
        <v>3</v>
      </c>
      <c r="X8" s="2"/>
      <c r="AE8" s="1" t="s">
        <v>26</v>
      </c>
      <c r="AH8" s="5">
        <v>-1.522</v>
      </c>
      <c r="AI8" s="5" t="s">
        <v>40</v>
      </c>
      <c r="AJ8" s="5" t="s">
        <v>31</v>
      </c>
      <c r="AK8" s="5" t="s">
        <v>32</v>
      </c>
      <c r="AL8" s="5">
        <v>1.4E-2</v>
      </c>
    </row>
    <row r="9" spans="1:39" x14ac:dyDescent="0.25">
      <c r="A9" t="s">
        <v>20</v>
      </c>
      <c r="B9">
        <v>11731</v>
      </c>
      <c r="D9">
        <v>27999</v>
      </c>
      <c r="F9">
        <v>50768</v>
      </c>
      <c r="H9">
        <v>25269</v>
      </c>
      <c r="N9">
        <f>B10/B4</f>
        <v>1.0816508788571939</v>
      </c>
      <c r="P9">
        <f>D10/B10</f>
        <v>2.5646263012800041</v>
      </c>
      <c r="R9">
        <f>F10/B10</f>
        <v>4.6636538636984239</v>
      </c>
      <c r="T9">
        <f>H10/B10</f>
        <v>2.5201529478194447</v>
      </c>
      <c r="X9" s="2"/>
      <c r="AE9" s="1" t="s">
        <v>27</v>
      </c>
      <c r="AH9" s="5">
        <v>-1.3540000000000001</v>
      </c>
      <c r="AI9" s="5" t="s">
        <v>41</v>
      </c>
      <c r="AJ9" s="5" t="s">
        <v>31</v>
      </c>
      <c r="AK9" s="5" t="s">
        <v>32</v>
      </c>
      <c r="AL9" s="5">
        <v>2.5999999999999999E-2</v>
      </c>
    </row>
    <row r="10" spans="1:39" x14ac:dyDescent="0.25">
      <c r="B10">
        <f>B9/B11</f>
        <v>0.29162005618117187</v>
      </c>
      <c r="D10">
        <f>D9/D11</f>
        <v>0.74789646606298577</v>
      </c>
      <c r="F10">
        <f>F9/F11</f>
        <v>1.3600150017412735</v>
      </c>
      <c r="H10">
        <f>H9/H11</f>
        <v>0.73492714422825234</v>
      </c>
      <c r="X10" s="3"/>
    </row>
    <row r="11" spans="1:39" x14ac:dyDescent="0.25">
      <c r="A11" t="s">
        <v>5</v>
      </c>
      <c r="B11">
        <v>40227</v>
      </c>
      <c r="D11">
        <v>37437</v>
      </c>
      <c r="F11">
        <v>37329</v>
      </c>
      <c r="H11">
        <v>34383</v>
      </c>
    </row>
    <row r="14" spans="1:39" x14ac:dyDescent="0.25">
      <c r="A14" t="s">
        <v>7</v>
      </c>
      <c r="B14" t="s">
        <v>0</v>
      </c>
      <c r="D14" t="s">
        <v>1</v>
      </c>
      <c r="F14" t="s">
        <v>2</v>
      </c>
      <c r="H14" t="s">
        <v>3</v>
      </c>
    </row>
    <row r="15" spans="1:39" x14ac:dyDescent="0.25">
      <c r="A15" t="s">
        <v>20</v>
      </c>
      <c r="B15">
        <v>14765</v>
      </c>
      <c r="D15">
        <v>27818</v>
      </c>
      <c r="F15">
        <v>48739</v>
      </c>
      <c r="H15">
        <v>29339</v>
      </c>
      <c r="N15">
        <f>B16/B4</f>
        <v>1.2788093350028558</v>
      </c>
      <c r="P15">
        <f>D16/B16</f>
        <v>2.1684703914687806</v>
      </c>
      <c r="R15">
        <f>F16/B16</f>
        <v>3.9768350742211429</v>
      </c>
      <c r="T15">
        <f>H16/B16</f>
        <v>2.3900018513135124</v>
      </c>
    </row>
    <row r="16" spans="1:39" x14ac:dyDescent="0.25">
      <c r="B16">
        <f>B15/B17</f>
        <v>0.34477524810274374</v>
      </c>
      <c r="D16">
        <f>D15/D17</f>
        <v>0.74763491722210274</v>
      </c>
      <c r="F16">
        <f>F15/F17</f>
        <v>1.3711142993782879</v>
      </c>
      <c r="H16">
        <f>H15/H17</f>
        <v>0.82401348125263307</v>
      </c>
    </row>
    <row r="17" spans="1:39" x14ac:dyDescent="0.25">
      <c r="A17" t="s">
        <v>5</v>
      </c>
      <c r="B17">
        <v>42825</v>
      </c>
      <c r="D17">
        <v>37208</v>
      </c>
      <c r="F17">
        <v>35547</v>
      </c>
      <c r="H17">
        <v>35605</v>
      </c>
      <c r="L17" t="s">
        <v>18</v>
      </c>
      <c r="M17" t="s">
        <v>8</v>
      </c>
      <c r="N17">
        <f>AVERAGE(N4,N9,N15)</f>
        <v>1.1201534046200166</v>
      </c>
      <c r="P17">
        <f>AVERAGE(P4,P9,P15)</f>
        <v>2.4776163427092599</v>
      </c>
      <c r="R17">
        <f>AVERAGE(R4,R9,R15)</f>
        <v>4.7316717119054141</v>
      </c>
      <c r="T17">
        <f>AVERAGE(T4,T9,T15)</f>
        <v>2.6458874643034069</v>
      </c>
    </row>
    <row r="18" spans="1:39" x14ac:dyDescent="0.25">
      <c r="M18" t="s">
        <v>9</v>
      </c>
      <c r="N18">
        <f>STDEV(N4,N9,N15)</f>
        <v>0.14333699692951488</v>
      </c>
      <c r="P18">
        <f>STDEV(P4,P9,P15)</f>
        <v>0.27612166819921302</v>
      </c>
      <c r="R18">
        <f>STDEV(R4,R9,R15)</f>
        <v>0.79104180743390029</v>
      </c>
      <c r="T18">
        <f>STDEV(T4,T9,T15)</f>
        <v>0.33683863999719027</v>
      </c>
    </row>
    <row r="21" spans="1:39" x14ac:dyDescent="0.25">
      <c r="N21" t="s">
        <v>0</v>
      </c>
      <c r="P21" t="s">
        <v>1</v>
      </c>
      <c r="R21" t="s">
        <v>2</v>
      </c>
      <c r="T21" t="s">
        <v>3</v>
      </c>
    </row>
    <row r="22" spans="1:39" x14ac:dyDescent="0.25">
      <c r="N22">
        <v>1</v>
      </c>
      <c r="P22">
        <v>2.6997523353789963</v>
      </c>
      <c r="R22">
        <v>5.5545261977966751</v>
      </c>
      <c r="T22">
        <v>3.0275075937772642</v>
      </c>
    </row>
    <row r="23" spans="1:39" x14ac:dyDescent="0.25">
      <c r="N23">
        <v>1.0816508788571939</v>
      </c>
      <c r="P23">
        <v>2.5646263012800041</v>
      </c>
      <c r="R23">
        <v>4.5717917879085874</v>
      </c>
      <c r="T23">
        <v>2.5201529478194447</v>
      </c>
    </row>
    <row r="24" spans="1:39" x14ac:dyDescent="0.25">
      <c r="N24">
        <v>1.2788093350028558</v>
      </c>
      <c r="P24">
        <v>2.1684703914687806</v>
      </c>
      <c r="R24">
        <v>3.7650027001714914</v>
      </c>
      <c r="T24">
        <v>2.3900018513135124</v>
      </c>
    </row>
    <row r="25" spans="1:39" x14ac:dyDescent="0.25">
      <c r="A25" t="s">
        <v>10</v>
      </c>
      <c r="B25">
        <v>3526</v>
      </c>
      <c r="D25">
        <v>5471</v>
      </c>
      <c r="F25">
        <v>32639</v>
      </c>
      <c r="H25">
        <v>11549</v>
      </c>
    </row>
    <row r="26" spans="1:39" x14ac:dyDescent="0.25">
      <c r="B26">
        <f>B25/B27</f>
        <v>0.19706030291175319</v>
      </c>
      <c r="D26">
        <f>D25/D27</f>
        <v>0.32188033182326292</v>
      </c>
      <c r="F26">
        <f>F25/F27</f>
        <v>1.817721096012475</v>
      </c>
      <c r="H26">
        <f>H25/H27</f>
        <v>0.64097014097014093</v>
      </c>
    </row>
    <row r="27" spans="1:39" x14ac:dyDescent="0.25">
      <c r="A27" t="s">
        <v>11</v>
      </c>
      <c r="B27">
        <v>17893</v>
      </c>
      <c r="D27">
        <v>16997</v>
      </c>
      <c r="F27">
        <v>17956</v>
      </c>
      <c r="H27">
        <v>18018</v>
      </c>
    </row>
    <row r="30" spans="1:39" x14ac:dyDescent="0.25">
      <c r="A30" t="s">
        <v>6</v>
      </c>
      <c r="B30" t="s">
        <v>0</v>
      </c>
      <c r="D30" t="s">
        <v>1</v>
      </c>
      <c r="F30" t="s">
        <v>2</v>
      </c>
      <c r="H30" t="s">
        <v>3</v>
      </c>
      <c r="K30" t="s">
        <v>12</v>
      </c>
      <c r="M30" t="s">
        <v>4</v>
      </c>
      <c r="N30" t="s">
        <v>0</v>
      </c>
      <c r="P30" t="s">
        <v>1</v>
      </c>
      <c r="R30" t="s">
        <v>2</v>
      </c>
      <c r="T30" t="s">
        <v>3</v>
      </c>
      <c r="W30" t="s">
        <v>0</v>
      </c>
      <c r="X30" t="s">
        <v>1</v>
      </c>
      <c r="Y30" t="s">
        <v>2</v>
      </c>
      <c r="Z30" t="s">
        <v>3</v>
      </c>
      <c r="AE30" t="s">
        <v>28</v>
      </c>
    </row>
    <row r="31" spans="1:39" x14ac:dyDescent="0.25">
      <c r="A31" t="s">
        <v>10</v>
      </c>
      <c r="B31">
        <v>3967</v>
      </c>
      <c r="D31">
        <v>12544</v>
      </c>
      <c r="F31">
        <v>39611</v>
      </c>
      <c r="H31">
        <v>12354</v>
      </c>
      <c r="W31">
        <v>1</v>
      </c>
      <c r="X31">
        <v>1.633410316878515</v>
      </c>
      <c r="Y31">
        <v>7.8710987996306558</v>
      </c>
      <c r="Z31">
        <v>3.668698060941828</v>
      </c>
      <c r="AG31" s="6" t="s">
        <v>42</v>
      </c>
      <c r="AH31" s="5" t="s">
        <v>43</v>
      </c>
      <c r="AI31" s="5" t="s">
        <v>44</v>
      </c>
      <c r="AJ31" s="5" t="s">
        <v>45</v>
      </c>
      <c r="AK31" s="5" t="s">
        <v>46</v>
      </c>
      <c r="AL31" s="5" t="s">
        <v>47</v>
      </c>
      <c r="AM31" s="7"/>
    </row>
    <row r="32" spans="1:39" x14ac:dyDescent="0.25">
      <c r="B32">
        <f>B31/B33</f>
        <v>0.16933452853545056</v>
      </c>
      <c r="D32">
        <f>D31/D33</f>
        <v>0.52845768209967559</v>
      </c>
      <c r="F32">
        <f>F31/F33</f>
        <v>1.6416345476397696</v>
      </c>
      <c r="H32">
        <f>H31/H33</f>
        <v>0.51297595814474939</v>
      </c>
      <c r="M32" t="s">
        <v>4</v>
      </c>
      <c r="N32">
        <v>1</v>
      </c>
      <c r="P32">
        <f>D26/B26</f>
        <v>1.633410316878515</v>
      </c>
      <c r="R32">
        <f>F26/B26</f>
        <v>9.2241870592601298</v>
      </c>
      <c r="T32">
        <f>H26/B26</f>
        <v>3.2526598787234069</v>
      </c>
      <c r="W32">
        <v>0.85930309673420791</v>
      </c>
      <c r="X32">
        <v>3.120791055848021</v>
      </c>
      <c r="Y32">
        <v>9.694623783099793</v>
      </c>
      <c r="Z32">
        <v>3.029364197493583</v>
      </c>
      <c r="AE32" s="1" t="s">
        <v>22</v>
      </c>
      <c r="AH32" s="8">
        <v>-1.742</v>
      </c>
      <c r="AI32" s="8" t="s">
        <v>48</v>
      </c>
      <c r="AJ32" s="8" t="s">
        <v>31</v>
      </c>
      <c r="AK32" s="8" t="s">
        <v>32</v>
      </c>
      <c r="AL32" s="8">
        <v>4.1300000000000003E-2</v>
      </c>
    </row>
    <row r="33" spans="1:38" x14ac:dyDescent="0.25">
      <c r="A33" t="s">
        <v>11</v>
      </c>
      <c r="B33">
        <v>23427</v>
      </c>
      <c r="D33">
        <v>23737</v>
      </c>
      <c r="F33">
        <v>24129</v>
      </c>
      <c r="H33">
        <v>24083</v>
      </c>
      <c r="W33">
        <v>1.1896656933462673</v>
      </c>
      <c r="X33">
        <v>3.5194243500972</v>
      </c>
      <c r="Y33">
        <v>7.0813523437668024</v>
      </c>
      <c r="Z33">
        <v>3.4375720178343414</v>
      </c>
      <c r="AE33" s="1" t="s">
        <v>23</v>
      </c>
      <c r="AH33" s="8">
        <v>-2.3279999999999998</v>
      </c>
      <c r="AI33" s="8" t="s">
        <v>51</v>
      </c>
      <c r="AJ33" s="8" t="s">
        <v>31</v>
      </c>
      <c r="AK33" s="8" t="s">
        <v>34</v>
      </c>
      <c r="AL33" s="8">
        <v>8.3000000000000001E-3</v>
      </c>
    </row>
    <row r="34" spans="1:38" x14ac:dyDescent="0.25">
      <c r="M34" t="s">
        <v>13</v>
      </c>
      <c r="N34">
        <f>B32/B26</f>
        <v>0.85930309673420791</v>
      </c>
      <c r="P34">
        <f>D32/B32</f>
        <v>3.120791055848021</v>
      </c>
      <c r="R34">
        <f>F32/B32</f>
        <v>9.694623783099793</v>
      </c>
      <c r="T34">
        <f>H32/B32</f>
        <v>3.029364197493583</v>
      </c>
      <c r="V34" t="s">
        <v>8</v>
      </c>
      <c r="W34">
        <v>1.0163229300268251</v>
      </c>
      <c r="X34">
        <v>2.7578752409412455</v>
      </c>
      <c r="Y34">
        <v>8.6667210620422424</v>
      </c>
      <c r="Z34">
        <v>3.2398653646837769</v>
      </c>
      <c r="AE34" s="1" t="s">
        <v>24</v>
      </c>
      <c r="AH34" s="8">
        <v>-7.3120000000000003</v>
      </c>
      <c r="AI34" s="8" t="s">
        <v>49</v>
      </c>
      <c r="AJ34" s="8" t="s">
        <v>31</v>
      </c>
      <c r="AK34" s="8" t="s">
        <v>36</v>
      </c>
      <c r="AL34" s="8" t="s">
        <v>50</v>
      </c>
    </row>
    <row r="35" spans="1:38" x14ac:dyDescent="0.25">
      <c r="V35" t="s">
        <v>9</v>
      </c>
      <c r="W35">
        <v>0.16578507123248831</v>
      </c>
      <c r="X35">
        <v>0.99400359652595727</v>
      </c>
      <c r="Y35">
        <v>1.3929727769949274</v>
      </c>
      <c r="Z35">
        <v>0.20440445405854279</v>
      </c>
      <c r="AE35" s="1" t="s">
        <v>25</v>
      </c>
      <c r="AH35" s="8">
        <v>-0.58599999999999997</v>
      </c>
      <c r="AI35" s="8" t="s">
        <v>53</v>
      </c>
      <c r="AJ35" s="8" t="s">
        <v>38</v>
      </c>
      <c r="AK35" s="8" t="s">
        <v>39</v>
      </c>
      <c r="AL35" s="8">
        <v>0.70230000000000004</v>
      </c>
    </row>
    <row r="36" spans="1:38" x14ac:dyDescent="0.25">
      <c r="A36" t="s">
        <v>7</v>
      </c>
      <c r="B36" t="s">
        <v>0</v>
      </c>
      <c r="D36" t="s">
        <v>1</v>
      </c>
      <c r="F36" t="s">
        <v>2</v>
      </c>
      <c r="H36" t="s">
        <v>3</v>
      </c>
      <c r="M36" t="s">
        <v>14</v>
      </c>
      <c r="N36">
        <f>B38/B26</f>
        <v>1.1896656933462673</v>
      </c>
      <c r="P36">
        <f>D38/B38</f>
        <v>3.5194243500972</v>
      </c>
      <c r="R36">
        <f>F38/B38</f>
        <v>7.0813523437668024</v>
      </c>
      <c r="T36">
        <f>H38/B38</f>
        <v>3.4375720178343414</v>
      </c>
      <c r="AE36" s="1" t="s">
        <v>26</v>
      </c>
      <c r="AH36" s="8">
        <v>-5.5709999999999997</v>
      </c>
      <c r="AI36" s="8" t="s">
        <v>52</v>
      </c>
      <c r="AJ36" s="8" t="s">
        <v>31</v>
      </c>
      <c r="AK36" s="8" t="s">
        <v>36</v>
      </c>
      <c r="AL36" s="8" t="s">
        <v>50</v>
      </c>
    </row>
    <row r="37" spans="1:38" x14ac:dyDescent="0.25">
      <c r="A37" t="s">
        <v>10</v>
      </c>
      <c r="B37">
        <v>5415</v>
      </c>
      <c r="D37">
        <v>18976</v>
      </c>
      <c r="F37">
        <v>42622</v>
      </c>
      <c r="H37">
        <v>19866</v>
      </c>
      <c r="AE37" s="1" t="s">
        <v>27</v>
      </c>
      <c r="AH37" s="8">
        <v>4.9850000000000003</v>
      </c>
      <c r="AI37" s="8" t="s">
        <v>54</v>
      </c>
      <c r="AJ37" s="8" t="s">
        <v>31</v>
      </c>
      <c r="AK37" s="8" t="s">
        <v>36</v>
      </c>
      <c r="AL37" s="8" t="s">
        <v>50</v>
      </c>
    </row>
    <row r="38" spans="1:38" x14ac:dyDescent="0.25">
      <c r="B38">
        <f>B37/B39</f>
        <v>0.23443588189453632</v>
      </c>
      <c r="D38">
        <f>D37/D39</f>
        <v>0.8250793512761424</v>
      </c>
      <c r="F38">
        <f>F37/F39</f>
        <v>1.6601230817169121</v>
      </c>
      <c r="H38">
        <f>H37/H39</f>
        <v>0.80589022757697459</v>
      </c>
    </row>
    <row r="39" spans="1:38" x14ac:dyDescent="0.25">
      <c r="A39" t="s">
        <v>11</v>
      </c>
      <c r="B39">
        <v>23098</v>
      </c>
      <c r="D39">
        <v>22999</v>
      </c>
      <c r="F39">
        <v>25674</v>
      </c>
      <c r="H39">
        <v>24651</v>
      </c>
      <c r="M39" t="s">
        <v>8</v>
      </c>
      <c r="N39">
        <f>AVERAGE(N32,N34,N36)</f>
        <v>1.0163229300268251</v>
      </c>
      <c r="P39">
        <f>AVERAGE(P32,P34,P36)</f>
        <v>2.7578752409412455</v>
      </c>
      <c r="R39">
        <f>AVERAGE(R32,R34,R36)</f>
        <v>8.6667210620422424</v>
      </c>
      <c r="T39">
        <f>AVERAGE(T32,T34,T36)</f>
        <v>3.2398653646837769</v>
      </c>
    </row>
    <row r="40" spans="1:38" x14ac:dyDescent="0.25">
      <c r="M40" t="s">
        <v>9</v>
      </c>
      <c r="N40">
        <f>STDEV(N32,N34,N36)</f>
        <v>0.16578507123248831</v>
      </c>
      <c r="P40">
        <f>STDEV(P32,P34,P36)</f>
        <v>0.99400359652595727</v>
      </c>
      <c r="R40">
        <f>STDEV(R32,R34,R36)</f>
        <v>1.3929727769949274</v>
      </c>
      <c r="T40">
        <f>STDEV(T32,T34,T36)</f>
        <v>0.20440445405854279</v>
      </c>
    </row>
    <row r="43" spans="1:38" x14ac:dyDescent="0.25">
      <c r="N43">
        <v>1</v>
      </c>
      <c r="P43">
        <v>1.633410316878515</v>
      </c>
      <c r="R43">
        <f>F37/B37</f>
        <v>7.8710987996306558</v>
      </c>
      <c r="T43">
        <f>H37/B37</f>
        <v>3.668698060941828</v>
      </c>
    </row>
    <row r="44" spans="1:38" x14ac:dyDescent="0.25">
      <c r="N44">
        <v>0.85930309673420791</v>
      </c>
      <c r="P44">
        <v>3.120791055848021</v>
      </c>
      <c r="R44">
        <v>9.694623783099793</v>
      </c>
      <c r="T44">
        <v>3.029364197493583</v>
      </c>
    </row>
    <row r="45" spans="1:38" x14ac:dyDescent="0.25">
      <c r="N45">
        <v>1.1896656933462673</v>
      </c>
      <c r="P45">
        <v>3.5194243500972</v>
      </c>
      <c r="R45">
        <v>7.0813523437668024</v>
      </c>
      <c r="T45">
        <v>3.4375720178343414</v>
      </c>
    </row>
    <row r="50" spans="1:39" x14ac:dyDescent="0.25">
      <c r="A50" t="s">
        <v>4</v>
      </c>
      <c r="B50" t="s">
        <v>0</v>
      </c>
      <c r="D50" t="s">
        <v>1</v>
      </c>
      <c r="F50" t="s">
        <v>2</v>
      </c>
      <c r="H50" t="s">
        <v>3</v>
      </c>
    </row>
    <row r="51" spans="1:39" x14ac:dyDescent="0.25">
      <c r="A51" t="s">
        <v>15</v>
      </c>
      <c r="B51">
        <f>1588+987</f>
        <v>2575</v>
      </c>
      <c r="D51">
        <f>3389+2976</f>
        <v>6365</v>
      </c>
      <c r="F51">
        <f>10555+7376</f>
        <v>17931</v>
      </c>
      <c r="H51">
        <f>2766+1755</f>
        <v>4521</v>
      </c>
      <c r="K51" t="s">
        <v>17</v>
      </c>
      <c r="M51" t="s">
        <v>4</v>
      </c>
      <c r="N51" t="s">
        <v>0</v>
      </c>
      <c r="P51" t="s">
        <v>1</v>
      </c>
      <c r="R51" t="s">
        <v>2</v>
      </c>
      <c r="T51" t="s">
        <v>3</v>
      </c>
      <c r="W51" t="s">
        <v>0</v>
      </c>
      <c r="X51" t="s">
        <v>1</v>
      </c>
      <c r="Y51" t="s">
        <v>2</v>
      </c>
      <c r="Z51" t="s">
        <v>3</v>
      </c>
      <c r="AE51" t="s">
        <v>29</v>
      </c>
    </row>
    <row r="52" spans="1:39" x14ac:dyDescent="0.25">
      <c r="B52">
        <f>B51/B53</f>
        <v>0.10436509544846594</v>
      </c>
      <c r="D52">
        <f>D51/D53</f>
        <v>0.24918764436440513</v>
      </c>
      <c r="F52">
        <f>F51/F53</f>
        <v>0.61361303127780442</v>
      </c>
      <c r="H52">
        <f>H51/H53</f>
        <v>0.19752708843061867</v>
      </c>
      <c r="W52">
        <v>1</v>
      </c>
      <c r="X52">
        <v>2.3876531065642594</v>
      </c>
      <c r="Y52">
        <v>5.8794851730940847</v>
      </c>
      <c r="Z52">
        <v>1.8926547001353997</v>
      </c>
      <c r="AG52" s="6" t="s">
        <v>42</v>
      </c>
      <c r="AH52" s="5" t="s">
        <v>43</v>
      </c>
      <c r="AI52" s="5" t="s">
        <v>44</v>
      </c>
      <c r="AJ52" s="5" t="s">
        <v>45</v>
      </c>
      <c r="AK52" s="5" t="s">
        <v>46</v>
      </c>
      <c r="AL52" s="5" t="s">
        <v>47</v>
      </c>
      <c r="AM52" s="7"/>
    </row>
    <row r="53" spans="1:39" x14ac:dyDescent="0.25">
      <c r="A53" t="s">
        <v>5</v>
      </c>
      <c r="B53">
        <v>24673</v>
      </c>
      <c r="D53">
        <v>25543</v>
      </c>
      <c r="F53">
        <v>29222</v>
      </c>
      <c r="H53">
        <v>22888</v>
      </c>
      <c r="M53" t="s">
        <v>4</v>
      </c>
      <c r="N53">
        <v>1</v>
      </c>
      <c r="P53">
        <f>D52/B52</f>
        <v>2.3876531065642594</v>
      </c>
      <c r="R53">
        <f>F52/B52</f>
        <v>5.8794851730940847</v>
      </c>
      <c r="T53">
        <f>H52/B52</f>
        <v>1.8926547001353997</v>
      </c>
      <c r="W53">
        <v>1.2059658428708342</v>
      </c>
      <c r="X53">
        <v>1.9236611562332877</v>
      </c>
      <c r="Y53">
        <v>4.634698912008143</v>
      </c>
      <c r="Z53">
        <v>2.1998997949973083</v>
      </c>
      <c r="AE53" s="1" t="s">
        <v>22</v>
      </c>
      <c r="AH53" s="8">
        <v>-0.91910000000000003</v>
      </c>
      <c r="AI53" s="8" t="s">
        <v>55</v>
      </c>
      <c r="AJ53" s="8" t="s">
        <v>31</v>
      </c>
      <c r="AK53" s="8" t="s">
        <v>32</v>
      </c>
      <c r="AL53" s="8">
        <v>1.01E-2</v>
      </c>
    </row>
    <row r="54" spans="1:39" x14ac:dyDescent="0.25">
      <c r="W54">
        <v>1.1844897057906698</v>
      </c>
      <c r="X54">
        <v>1.7725339024710596</v>
      </c>
      <c r="Y54">
        <v>4.9721250779907331</v>
      </c>
      <c r="Z54">
        <v>1.9325370238142163</v>
      </c>
      <c r="AE54" s="1" t="s">
        <v>23</v>
      </c>
      <c r="AH54" s="8">
        <v>-0.87819999999999998</v>
      </c>
      <c r="AI54" s="8" t="s">
        <v>57</v>
      </c>
      <c r="AJ54" s="8" t="s">
        <v>31</v>
      </c>
      <c r="AK54" s="8" t="s">
        <v>32</v>
      </c>
      <c r="AL54" s="8">
        <v>1.32E-2</v>
      </c>
    </row>
    <row r="55" spans="1:39" x14ac:dyDescent="0.25">
      <c r="M55" t="s">
        <v>13</v>
      </c>
      <c r="N55">
        <f>B58/B52</f>
        <v>1.2059658428708342</v>
      </c>
      <c r="P55">
        <f>D58/B58</f>
        <v>1.9236611562332877</v>
      </c>
      <c r="R55">
        <f>F58/B58</f>
        <v>4.634698912008143</v>
      </c>
      <c r="T55">
        <f>H58/B58</f>
        <v>2.1998997949973083</v>
      </c>
      <c r="V55" t="s">
        <v>8</v>
      </c>
      <c r="W55">
        <v>1.1301518495538347</v>
      </c>
      <c r="X55">
        <v>2.027949388422869</v>
      </c>
      <c r="Y55">
        <v>5.1621030543643203</v>
      </c>
      <c r="Z55">
        <v>2.0083638396489749</v>
      </c>
      <c r="AE55" s="1" t="s">
        <v>24</v>
      </c>
      <c r="AH55" s="8">
        <v>-4.032</v>
      </c>
      <c r="AI55" s="8" t="s">
        <v>56</v>
      </c>
      <c r="AJ55" s="8" t="s">
        <v>31</v>
      </c>
      <c r="AK55" s="8" t="s">
        <v>36</v>
      </c>
      <c r="AL55" s="8" t="s">
        <v>50</v>
      </c>
      <c r="AM55" s="8"/>
    </row>
    <row r="56" spans="1:39" x14ac:dyDescent="0.25">
      <c r="A56" t="s">
        <v>6</v>
      </c>
      <c r="B56" t="s">
        <v>0</v>
      </c>
      <c r="D56" t="s">
        <v>1</v>
      </c>
      <c r="F56" t="s">
        <v>2</v>
      </c>
      <c r="H56" t="s">
        <v>3</v>
      </c>
      <c r="V56" t="s">
        <v>9</v>
      </c>
      <c r="W56">
        <v>0.11322514770440581</v>
      </c>
      <c r="X56">
        <v>0.32054630763898129</v>
      </c>
      <c r="Y56">
        <v>0.64377164629806871</v>
      </c>
      <c r="Z56">
        <v>0.16706934661662076</v>
      </c>
      <c r="AE56" s="1" t="s">
        <v>25</v>
      </c>
      <c r="AH56" s="8">
        <v>4.0849999999999997E-2</v>
      </c>
      <c r="AI56" s="8" t="s">
        <v>60</v>
      </c>
      <c r="AJ56" s="8" t="s">
        <v>38</v>
      </c>
      <c r="AK56" s="8" t="s">
        <v>39</v>
      </c>
      <c r="AL56" s="8">
        <v>0.99750000000000005</v>
      </c>
      <c r="AM56" s="8"/>
    </row>
    <row r="57" spans="1:39" x14ac:dyDescent="0.25">
      <c r="A57" t="s">
        <v>16</v>
      </c>
      <c r="B57">
        <f>3026+2037</f>
        <v>5063</v>
      </c>
      <c r="D57">
        <f>4276+4788</f>
        <v>9064</v>
      </c>
      <c r="F57">
        <f>12308+9467</f>
        <v>21775</v>
      </c>
      <c r="H57">
        <f>4544+4976</f>
        <v>9520</v>
      </c>
      <c r="M57" t="s">
        <v>14</v>
      </c>
      <c r="N57">
        <f>B64/B52</f>
        <v>1.1844897057906698</v>
      </c>
      <c r="P57">
        <f>D64/B64</f>
        <v>1.7725339024710596</v>
      </c>
      <c r="R57">
        <f>F64/B64</f>
        <v>4.9721250779907331</v>
      </c>
      <c r="T57">
        <f>H64/B64</f>
        <v>1.9325370238142163</v>
      </c>
      <c r="AE57" s="1" t="s">
        <v>26</v>
      </c>
      <c r="AH57" s="8">
        <v>-3.113</v>
      </c>
      <c r="AI57" s="8" t="s">
        <v>58</v>
      </c>
      <c r="AJ57" s="8" t="s">
        <v>31</v>
      </c>
      <c r="AK57" s="8" t="s">
        <v>36</v>
      </c>
      <c r="AL57" s="8" t="s">
        <v>50</v>
      </c>
    </row>
    <row r="58" spans="1:39" x14ac:dyDescent="0.25">
      <c r="B58">
        <f>B57/B59</f>
        <v>0.12586074029880429</v>
      </c>
      <c r="D58">
        <f>D57/D59</f>
        <v>0.2421134172075754</v>
      </c>
      <c r="F58">
        <f>F57/F59</f>
        <v>0.58332663612740765</v>
      </c>
      <c r="H58">
        <f>H57/H59</f>
        <v>0.27688101678154903</v>
      </c>
      <c r="AE58" s="1" t="s">
        <v>27</v>
      </c>
      <c r="AH58" s="8">
        <v>3.1539999999999999</v>
      </c>
      <c r="AI58" s="8" t="s">
        <v>59</v>
      </c>
      <c r="AJ58" s="8" t="s">
        <v>31</v>
      </c>
      <c r="AK58" s="8" t="s">
        <v>36</v>
      </c>
      <c r="AL58" s="8" t="s">
        <v>50</v>
      </c>
    </row>
    <row r="59" spans="1:39" x14ac:dyDescent="0.25">
      <c r="A59" t="s">
        <v>5</v>
      </c>
      <c r="B59">
        <v>40227</v>
      </c>
      <c r="D59">
        <v>37437</v>
      </c>
      <c r="F59">
        <v>37329</v>
      </c>
      <c r="H59">
        <v>34383</v>
      </c>
    </row>
    <row r="60" spans="1:39" x14ac:dyDescent="0.25">
      <c r="M60" t="s">
        <v>8</v>
      </c>
      <c r="N60">
        <f>AVERAGE(N53,N55,N57)</f>
        <v>1.1301518495538347</v>
      </c>
      <c r="P60">
        <f>AVERAGE(P53,P55,P57)</f>
        <v>2.027949388422869</v>
      </c>
      <c r="R60">
        <f>AVERAGE(R53,R55,R57)</f>
        <v>5.1621030543643203</v>
      </c>
      <c r="T60">
        <f>AVERAGE(T53,T55,T57)</f>
        <v>2.0083638396489749</v>
      </c>
    </row>
    <row r="61" spans="1:39" x14ac:dyDescent="0.25">
      <c r="M61" t="s">
        <v>9</v>
      </c>
      <c r="N61">
        <f>STDEV(N53,N55,N57)</f>
        <v>0.11322514770440581</v>
      </c>
      <c r="P61">
        <f>STDEV(P53,P55,P57)</f>
        <v>0.32054630763898129</v>
      </c>
      <c r="R61">
        <f>STDEV(R53,R55,R57)</f>
        <v>0.64377164629806871</v>
      </c>
      <c r="T61">
        <f>STDEV(T53,T55,T57)</f>
        <v>0.16706934661662076</v>
      </c>
    </row>
    <row r="62" spans="1:39" x14ac:dyDescent="0.25">
      <c r="A62" t="s">
        <v>7</v>
      </c>
      <c r="B62" t="s">
        <v>0</v>
      </c>
      <c r="D62" t="s">
        <v>1</v>
      </c>
      <c r="F62" t="s">
        <v>2</v>
      </c>
      <c r="H62" t="s">
        <v>3</v>
      </c>
    </row>
    <row r="63" spans="1:39" x14ac:dyDescent="0.25">
      <c r="A63" t="s">
        <v>16</v>
      </c>
      <c r="B63">
        <f>3271+2023</f>
        <v>5294</v>
      </c>
      <c r="D63">
        <f>4199+3954</f>
        <v>8153</v>
      </c>
      <c r="F63">
        <f>12561+9288</f>
        <v>21849</v>
      </c>
      <c r="H63">
        <f>4444+4062</f>
        <v>8506</v>
      </c>
    </row>
    <row r="64" spans="1:39" x14ac:dyDescent="0.25">
      <c r="B64">
        <f>B63/B65</f>
        <v>0.12361938120256859</v>
      </c>
      <c r="D64">
        <f>D63/D65</f>
        <v>0.21911954418404644</v>
      </c>
      <c r="F64">
        <f>F63/F65</f>
        <v>0.61465102540298755</v>
      </c>
      <c r="H64">
        <f>H63/H65</f>
        <v>0.23889903103496699</v>
      </c>
      <c r="N64" t="s">
        <v>0</v>
      </c>
      <c r="P64" t="s">
        <v>1</v>
      </c>
      <c r="R64" t="s">
        <v>2</v>
      </c>
      <c r="T64" t="s">
        <v>3</v>
      </c>
    </row>
    <row r="65" spans="1:20" x14ac:dyDescent="0.25">
      <c r="A65" t="s">
        <v>5</v>
      </c>
      <c r="B65">
        <v>42825</v>
      </c>
      <c r="D65">
        <v>37208</v>
      </c>
      <c r="F65">
        <v>35547</v>
      </c>
      <c r="H65">
        <v>35605</v>
      </c>
    </row>
    <row r="66" spans="1:20" x14ac:dyDescent="0.25">
      <c r="N66">
        <v>1</v>
      </c>
      <c r="P66">
        <v>2.3876531065642594</v>
      </c>
      <c r="R66">
        <v>5.8794851730940847</v>
      </c>
      <c r="T66">
        <v>1.8926547001353997</v>
      </c>
    </row>
    <row r="67" spans="1:20" x14ac:dyDescent="0.25">
      <c r="N67">
        <v>1.2059658428708342</v>
      </c>
      <c r="P67">
        <v>1.9236611562332877</v>
      </c>
      <c r="R67">
        <v>4.634698912008143</v>
      </c>
      <c r="T67">
        <v>2.1998997949973083</v>
      </c>
    </row>
    <row r="68" spans="1:20" x14ac:dyDescent="0.25">
      <c r="N68">
        <v>1.1844897057906698</v>
      </c>
      <c r="P68">
        <v>1.7725339024710596</v>
      </c>
      <c r="R68">
        <v>4.9721250779907331</v>
      </c>
      <c r="T68">
        <v>1.9325370238142163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Galeone</dc:creator>
  <cp:lastModifiedBy>Jafar-Nejad, Hamed</cp:lastModifiedBy>
  <dcterms:created xsi:type="dcterms:W3CDTF">2019-10-28T16:25:04Z</dcterms:created>
  <dcterms:modified xsi:type="dcterms:W3CDTF">2020-07-18T15:57:04Z</dcterms:modified>
</cp:coreProperties>
</file>