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3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1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2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4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6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4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4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7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ukaathukoralage/Desktop/Elife data transparency/"/>
    </mc:Choice>
  </mc:AlternateContent>
  <xr:revisionPtr revIDLastSave="0" documentId="13_ncr:1_{50468BC8-919C-1947-B941-BE29438F1208}" xr6:coauthVersionLast="45" xr6:coauthVersionMax="45" xr10:uidLastSave="{00000000-0000-0000-0000-000000000000}"/>
  <bookViews>
    <workbookView xWindow="16200" yWindow="460" windowWidth="16800" windowHeight="20540" firstSheet="3" activeTab="3" xr2:uid="{6D31ED26-C7D9-574B-A48E-13A83C2E492F}"/>
  </bookViews>
  <sheets>
    <sheet name="Cleavable RNA target R1" sheetId="3" r:id="rId1"/>
    <sheet name="Cleavable RNA target R2" sheetId="5" r:id="rId2"/>
    <sheet name="Cleavable RNA target R3" sheetId="6" r:id="rId3"/>
    <sheet name="Phosphorothioate RNA target R1" sheetId="7" r:id="rId4"/>
    <sheet name="Phosphorothioate RNA target R2" sheetId="9" r:id="rId5"/>
    <sheet name="Phosphorothioate RNA target R3" sheetId="8" r:id="rId6"/>
    <sheet name="Summary all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4" i="9" l="1"/>
  <c r="N34" i="9" s="1"/>
  <c r="M35" i="9"/>
  <c r="N35" i="9"/>
  <c r="E10" i="4" l="1"/>
  <c r="J70" i="8"/>
  <c r="M70" i="8" s="1"/>
  <c r="F33" i="4" l="1"/>
  <c r="E33" i="4"/>
  <c r="F24" i="4"/>
  <c r="H24" i="4" s="1"/>
  <c r="E24" i="4"/>
  <c r="G24" i="4" s="1"/>
  <c r="F32" i="4"/>
  <c r="E32" i="4"/>
  <c r="F31" i="4"/>
  <c r="E31" i="4"/>
  <c r="F30" i="4"/>
  <c r="E30" i="4"/>
  <c r="F29" i="4"/>
  <c r="E29" i="4"/>
  <c r="F23" i="4"/>
  <c r="H23" i="4" s="1"/>
  <c r="E23" i="4"/>
  <c r="G23" i="4" s="1"/>
  <c r="F22" i="4"/>
  <c r="H22" i="4" s="1"/>
  <c r="E22" i="4"/>
  <c r="G22" i="4" s="1"/>
  <c r="F21" i="4"/>
  <c r="E21" i="4"/>
  <c r="G21" i="4" s="1"/>
  <c r="F20" i="4"/>
  <c r="H20" i="4" s="1"/>
  <c r="E20" i="4"/>
  <c r="G20" i="4" s="1"/>
  <c r="N70" i="8"/>
  <c r="K16" i="8"/>
  <c r="K5" i="8"/>
  <c r="N12" i="8" s="1"/>
  <c r="J33" i="8"/>
  <c r="M33" i="8" s="1"/>
  <c r="N33" i="8" s="1"/>
  <c r="J73" i="8"/>
  <c r="M73" i="8" s="1"/>
  <c r="N73" i="8" s="1"/>
  <c r="J72" i="8"/>
  <c r="M72" i="8" s="1"/>
  <c r="N72" i="8" s="1"/>
  <c r="J71" i="8"/>
  <c r="M71" i="8" s="1"/>
  <c r="N71" i="8" s="1"/>
  <c r="K65" i="8"/>
  <c r="K64" i="8"/>
  <c r="K63" i="8"/>
  <c r="N45" i="8" s="1"/>
  <c r="K62" i="8"/>
  <c r="K61" i="8"/>
  <c r="N43" i="8" s="1"/>
  <c r="K60" i="8"/>
  <c r="K59" i="8"/>
  <c r="N41" i="8" s="1"/>
  <c r="K58" i="8"/>
  <c r="K51" i="8"/>
  <c r="N47" i="8"/>
  <c r="K50" i="8"/>
  <c r="K49" i="8"/>
  <c r="K48" i="8"/>
  <c r="K47" i="8"/>
  <c r="K46" i="8"/>
  <c r="K45" i="8"/>
  <c r="K44" i="8"/>
  <c r="J35" i="8"/>
  <c r="M35" i="8" s="1"/>
  <c r="N35" i="8" s="1"/>
  <c r="J34" i="8"/>
  <c r="M34" i="8" s="1"/>
  <c r="N34" i="8" s="1"/>
  <c r="K21" i="8"/>
  <c r="K20" i="8"/>
  <c r="J20" i="8"/>
  <c r="K19" i="8"/>
  <c r="J19" i="8"/>
  <c r="K18" i="8"/>
  <c r="J18" i="8"/>
  <c r="K17" i="8"/>
  <c r="J17" i="8"/>
  <c r="M16" i="8"/>
  <c r="M15" i="8"/>
  <c r="M14" i="8"/>
  <c r="M13" i="8"/>
  <c r="K10" i="8"/>
  <c r="N17" i="8" s="1"/>
  <c r="K9" i="8"/>
  <c r="J9" i="8"/>
  <c r="K8" i="8"/>
  <c r="J8" i="8"/>
  <c r="K7" i="8"/>
  <c r="N14" i="8" s="1"/>
  <c r="J7" i="8"/>
  <c r="K6" i="8"/>
  <c r="N13" i="8" s="1"/>
  <c r="J6" i="8"/>
  <c r="M72" i="9"/>
  <c r="N72" i="9" s="1"/>
  <c r="J33" i="9"/>
  <c r="M33" i="9" s="1"/>
  <c r="N33" i="9" s="1"/>
  <c r="J70" i="9"/>
  <c r="M70" i="9" s="1"/>
  <c r="N70" i="9" s="1"/>
  <c r="K45" i="9"/>
  <c r="K17" i="9"/>
  <c r="K6" i="9"/>
  <c r="J6" i="9"/>
  <c r="J73" i="9"/>
  <c r="M73" i="9" s="1"/>
  <c r="N73" i="9" s="1"/>
  <c r="J72" i="9"/>
  <c r="J71" i="9"/>
  <c r="M71" i="9" s="1"/>
  <c r="N71" i="9" s="1"/>
  <c r="K65" i="9"/>
  <c r="K64" i="9"/>
  <c r="K63" i="9"/>
  <c r="N45" i="9" s="1"/>
  <c r="K62" i="9"/>
  <c r="K61" i="9"/>
  <c r="K60" i="9"/>
  <c r="N42" i="9" s="1"/>
  <c r="K59" i="9"/>
  <c r="N41" i="9" s="1"/>
  <c r="K51" i="9"/>
  <c r="K50" i="9"/>
  <c r="K49" i="9"/>
  <c r="K48" i="9"/>
  <c r="K47" i="9"/>
  <c r="K46" i="9"/>
  <c r="J35" i="9"/>
  <c r="J34" i="9"/>
  <c r="K22" i="9"/>
  <c r="K21" i="9"/>
  <c r="K20" i="9"/>
  <c r="J20" i="9"/>
  <c r="K19" i="9"/>
  <c r="J19" i="9"/>
  <c r="K18" i="9"/>
  <c r="J18" i="9"/>
  <c r="J17" i="9"/>
  <c r="M16" i="9"/>
  <c r="M15" i="9"/>
  <c r="M14" i="9"/>
  <c r="M13" i="9"/>
  <c r="K11" i="9"/>
  <c r="N18" i="9" s="1"/>
  <c r="K10" i="9"/>
  <c r="N17" i="9" s="1"/>
  <c r="K9" i="9"/>
  <c r="J9" i="9"/>
  <c r="K8" i="9"/>
  <c r="N15" i="9" s="1"/>
  <c r="J8" i="9"/>
  <c r="K7" i="9"/>
  <c r="J7" i="9"/>
  <c r="J70" i="7"/>
  <c r="M70" i="7" s="1"/>
  <c r="N70" i="7" s="1"/>
  <c r="M72" i="7"/>
  <c r="N72" i="7" s="1"/>
  <c r="J34" i="7"/>
  <c r="M34" i="7" s="1"/>
  <c r="N34" i="7" s="1"/>
  <c r="J33" i="7"/>
  <c r="M33" i="7"/>
  <c r="N33" i="7" s="1"/>
  <c r="K16" i="7"/>
  <c r="K5" i="7"/>
  <c r="J73" i="7"/>
  <c r="M73" i="7" s="1"/>
  <c r="N73" i="7" s="1"/>
  <c r="J72" i="7"/>
  <c r="J71" i="7"/>
  <c r="M71" i="7" s="1"/>
  <c r="N71" i="7" s="1"/>
  <c r="K65" i="7"/>
  <c r="K64" i="7"/>
  <c r="K63" i="7"/>
  <c r="K62" i="7"/>
  <c r="N44" i="7" s="1"/>
  <c r="K61" i="7"/>
  <c r="K60" i="7"/>
  <c r="N42" i="7" s="1"/>
  <c r="K59" i="7"/>
  <c r="K58" i="7"/>
  <c r="K51" i="7"/>
  <c r="K50" i="7"/>
  <c r="K49" i="7"/>
  <c r="K48" i="7"/>
  <c r="K47" i="7"/>
  <c r="K46" i="7"/>
  <c r="K45" i="7"/>
  <c r="N41" i="7" s="1"/>
  <c r="K44" i="7"/>
  <c r="J35" i="7"/>
  <c r="M35" i="7" s="1"/>
  <c r="N35" i="7" s="1"/>
  <c r="K22" i="7"/>
  <c r="N18" i="7" s="1"/>
  <c r="K21" i="7"/>
  <c r="K20" i="7"/>
  <c r="J20" i="7"/>
  <c r="K19" i="7"/>
  <c r="J19" i="7"/>
  <c r="K18" i="7"/>
  <c r="J18" i="7"/>
  <c r="K17" i="7"/>
  <c r="J17" i="7"/>
  <c r="M16" i="7"/>
  <c r="M15" i="7"/>
  <c r="M14" i="7"/>
  <c r="M13" i="7"/>
  <c r="K11" i="7"/>
  <c r="K10" i="7"/>
  <c r="K9" i="7"/>
  <c r="N16" i="7"/>
  <c r="J9" i="7"/>
  <c r="K8" i="7"/>
  <c r="N15" i="7"/>
  <c r="J8" i="7"/>
  <c r="K7" i="7"/>
  <c r="N14" i="7" s="1"/>
  <c r="J7" i="7"/>
  <c r="K6" i="7"/>
  <c r="N13" i="7" s="1"/>
  <c r="J6" i="7"/>
  <c r="N15" i="8"/>
  <c r="F11" i="4"/>
  <c r="F12" i="4"/>
  <c r="F13" i="4"/>
  <c r="F10" i="4"/>
  <c r="E11" i="4"/>
  <c r="E12" i="4"/>
  <c r="E13" i="4"/>
  <c r="F4" i="4"/>
  <c r="H4" i="4" s="1"/>
  <c r="F5" i="4"/>
  <c r="H5" i="4" s="1"/>
  <c r="F6" i="4"/>
  <c r="H6" i="4" s="1"/>
  <c r="F3" i="4"/>
  <c r="H3" i="4" s="1"/>
  <c r="E4" i="4"/>
  <c r="G4" i="4" s="1"/>
  <c r="E5" i="4"/>
  <c r="G5" i="4" s="1"/>
  <c r="E6" i="4"/>
  <c r="G6" i="4" s="1"/>
  <c r="E3" i="4"/>
  <c r="G3" i="4" s="1"/>
  <c r="K58" i="6"/>
  <c r="K44" i="6"/>
  <c r="N40" i="6" s="1"/>
  <c r="J70" i="6"/>
  <c r="M70" i="6" s="1"/>
  <c r="N70" i="6" s="1"/>
  <c r="J32" i="6"/>
  <c r="M32" i="6" s="1"/>
  <c r="N32" i="6" s="1"/>
  <c r="J33" i="6"/>
  <c r="M33" i="6" s="1"/>
  <c r="N33" i="6" s="1"/>
  <c r="K17" i="6"/>
  <c r="K7" i="6"/>
  <c r="K6" i="6"/>
  <c r="K45" i="6"/>
  <c r="K46" i="6"/>
  <c r="K47" i="6"/>
  <c r="K48" i="6"/>
  <c r="K49" i="6"/>
  <c r="N45" i="6" s="1"/>
  <c r="K50" i="6"/>
  <c r="K51" i="6"/>
  <c r="N47" i="6" s="1"/>
  <c r="K59" i="6"/>
  <c r="N41" i="6" s="1"/>
  <c r="K60" i="6"/>
  <c r="N42" i="6" s="1"/>
  <c r="K61" i="6"/>
  <c r="K62" i="6"/>
  <c r="K63" i="6"/>
  <c r="K64" i="6"/>
  <c r="K65" i="6"/>
  <c r="J73" i="6"/>
  <c r="M73" i="6" s="1"/>
  <c r="N73" i="6" s="1"/>
  <c r="J72" i="6"/>
  <c r="M72" i="6" s="1"/>
  <c r="N72" i="6" s="1"/>
  <c r="J71" i="6"/>
  <c r="M71" i="6" s="1"/>
  <c r="N71" i="6" s="1"/>
  <c r="J35" i="6"/>
  <c r="M35" i="6" s="1"/>
  <c r="N35" i="6" s="1"/>
  <c r="J34" i="6"/>
  <c r="M34" i="6" s="1"/>
  <c r="N34" i="6" s="1"/>
  <c r="K22" i="6"/>
  <c r="K21" i="6"/>
  <c r="K20" i="6"/>
  <c r="J20" i="6"/>
  <c r="K19" i="6"/>
  <c r="J19" i="6"/>
  <c r="K18" i="6"/>
  <c r="J18" i="6"/>
  <c r="J17" i="6"/>
  <c r="M16" i="6"/>
  <c r="M15" i="6"/>
  <c r="M14" i="6"/>
  <c r="M13" i="6"/>
  <c r="K11" i="6"/>
  <c r="N18" i="6" s="1"/>
  <c r="K10" i="6"/>
  <c r="K9" i="6"/>
  <c r="N16" i="6" s="1"/>
  <c r="J9" i="6"/>
  <c r="K8" i="6"/>
  <c r="N15" i="6" s="1"/>
  <c r="J8" i="6"/>
  <c r="J7" i="6"/>
  <c r="J6" i="6"/>
  <c r="N46" i="6"/>
  <c r="J71" i="5"/>
  <c r="M71" i="5" s="1"/>
  <c r="N71" i="5" s="1"/>
  <c r="J72" i="5"/>
  <c r="M72" i="5" s="1"/>
  <c r="N72" i="5" s="1"/>
  <c r="J73" i="5"/>
  <c r="M73" i="5" s="1"/>
  <c r="N73" i="5" s="1"/>
  <c r="J70" i="5"/>
  <c r="M70" i="5" s="1"/>
  <c r="N70" i="5" s="1"/>
  <c r="K15" i="5"/>
  <c r="K58" i="3"/>
  <c r="K45" i="3"/>
  <c r="K44" i="3"/>
  <c r="N41" i="3" s="1"/>
  <c r="K59" i="5"/>
  <c r="K60" i="5"/>
  <c r="K61" i="5"/>
  <c r="K62" i="5"/>
  <c r="K63" i="5"/>
  <c r="N45" i="5" s="1"/>
  <c r="K64" i="5"/>
  <c r="K65" i="5"/>
  <c r="K58" i="5"/>
  <c r="K45" i="5"/>
  <c r="K46" i="5"/>
  <c r="K47" i="5"/>
  <c r="K48" i="5"/>
  <c r="K49" i="5"/>
  <c r="K50" i="5"/>
  <c r="K51" i="5"/>
  <c r="K44" i="5"/>
  <c r="J20" i="5"/>
  <c r="J19" i="5"/>
  <c r="J18" i="5"/>
  <c r="J17" i="5"/>
  <c r="J9" i="5"/>
  <c r="J8" i="5"/>
  <c r="J7" i="5"/>
  <c r="J6" i="5"/>
  <c r="J20" i="3"/>
  <c r="J19" i="3"/>
  <c r="J18" i="3"/>
  <c r="J17" i="3"/>
  <c r="J9" i="3"/>
  <c r="J8" i="3"/>
  <c r="J7" i="3"/>
  <c r="J6" i="3"/>
  <c r="K4" i="3"/>
  <c r="J72" i="3"/>
  <c r="M72" i="3" s="1"/>
  <c r="N72" i="3" s="1"/>
  <c r="J73" i="3"/>
  <c r="M73" i="3" s="1"/>
  <c r="N73" i="3" s="1"/>
  <c r="J74" i="3"/>
  <c r="M74" i="3" s="1"/>
  <c r="N74" i="3" s="1"/>
  <c r="J71" i="3"/>
  <c r="M71" i="3" s="1"/>
  <c r="N71" i="3" s="1"/>
  <c r="K59" i="3"/>
  <c r="K60" i="3"/>
  <c r="K61" i="3"/>
  <c r="K62" i="3"/>
  <c r="K63" i="3"/>
  <c r="K64" i="3"/>
  <c r="K65" i="3"/>
  <c r="K66" i="3"/>
  <c r="K51" i="3"/>
  <c r="N48" i="3" s="1"/>
  <c r="K50" i="3"/>
  <c r="N47" i="3" s="1"/>
  <c r="K52" i="3"/>
  <c r="K49" i="3"/>
  <c r="K46" i="3"/>
  <c r="K47" i="3"/>
  <c r="K48" i="3"/>
  <c r="J32" i="5"/>
  <c r="M32" i="5" s="1"/>
  <c r="N32" i="5" s="1"/>
  <c r="J35" i="5"/>
  <c r="M35" i="5" s="1"/>
  <c r="N35" i="5" s="1"/>
  <c r="J34" i="5"/>
  <c r="M34" i="5" s="1"/>
  <c r="J33" i="5"/>
  <c r="M33" i="5" s="1"/>
  <c r="N33" i="5" s="1"/>
  <c r="K22" i="5"/>
  <c r="K21" i="5"/>
  <c r="K20" i="5"/>
  <c r="K19" i="5"/>
  <c r="K18" i="5"/>
  <c r="K17" i="5"/>
  <c r="M16" i="5"/>
  <c r="K16" i="5"/>
  <c r="M15" i="5"/>
  <c r="M14" i="5"/>
  <c r="M13" i="5"/>
  <c r="K11" i="5"/>
  <c r="K10" i="5"/>
  <c r="K9" i="5"/>
  <c r="N16" i="5" s="1"/>
  <c r="K8" i="5"/>
  <c r="K7" i="5"/>
  <c r="K6" i="5"/>
  <c r="K5" i="5"/>
  <c r="K4" i="5"/>
  <c r="J33" i="3"/>
  <c r="M33" i="3" s="1"/>
  <c r="N33" i="3" s="1"/>
  <c r="J34" i="3"/>
  <c r="M34" i="3" s="1"/>
  <c r="N34" i="3" s="1"/>
  <c r="J35" i="3"/>
  <c r="M35" i="3" s="1"/>
  <c r="N35" i="3" s="1"/>
  <c r="J32" i="3"/>
  <c r="M32" i="3" s="1"/>
  <c r="N32" i="3" s="1"/>
  <c r="M16" i="3"/>
  <c r="M15" i="3"/>
  <c r="M14" i="3"/>
  <c r="M13" i="3"/>
  <c r="K16" i="3"/>
  <c r="N12" i="3" s="1"/>
  <c r="K17" i="3"/>
  <c r="K18" i="3"/>
  <c r="K19" i="3"/>
  <c r="K20" i="3"/>
  <c r="K21" i="3"/>
  <c r="K22" i="3"/>
  <c r="K15" i="3"/>
  <c r="N11" i="3" s="1"/>
  <c r="K5" i="3"/>
  <c r="K6" i="3"/>
  <c r="K7" i="3"/>
  <c r="K8" i="3"/>
  <c r="K9" i="3"/>
  <c r="K10" i="3"/>
  <c r="K11" i="3"/>
  <c r="N11" i="5"/>
  <c r="N34" i="5"/>
  <c r="E35" i="4" l="1"/>
  <c r="N43" i="5"/>
  <c r="N44" i="9"/>
  <c r="F35" i="4"/>
  <c r="N44" i="5"/>
  <c r="N42" i="5"/>
  <c r="N18" i="3"/>
  <c r="N45" i="7"/>
  <c r="N16" i="8"/>
  <c r="N14" i="5"/>
  <c r="N40" i="5"/>
  <c r="N14" i="6"/>
  <c r="N46" i="7"/>
  <c r="N46" i="9"/>
  <c r="N43" i="3"/>
  <c r="N17" i="6"/>
  <c r="N47" i="7"/>
  <c r="N12" i="7"/>
  <c r="N47" i="9"/>
  <c r="N16" i="9"/>
  <c r="N45" i="3"/>
  <c r="N13" i="9"/>
  <c r="N16" i="3"/>
  <c r="N44" i="3"/>
  <c r="N44" i="6"/>
  <c r="N43" i="7"/>
  <c r="N44" i="8"/>
  <c r="N17" i="5"/>
  <c r="N15" i="3"/>
  <c r="N12" i="5"/>
  <c r="N42" i="3"/>
  <c r="N43" i="6"/>
  <c r="N14" i="3"/>
  <c r="N13" i="5"/>
  <c r="N46" i="3"/>
  <c r="N47" i="5"/>
  <c r="N17" i="7"/>
  <c r="N46" i="8"/>
  <c r="N18" i="5"/>
  <c r="N40" i="8"/>
  <c r="N42" i="8"/>
  <c r="N49" i="3"/>
  <c r="N40" i="7"/>
  <c r="N17" i="3"/>
  <c r="N13" i="3"/>
  <c r="N46" i="5"/>
  <c r="N15" i="5"/>
  <c r="N41" i="5"/>
  <c r="N13" i="6"/>
  <c r="N14" i="9"/>
  <c r="N43" i="9"/>
  <c r="E15" i="4"/>
  <c r="F15" i="4"/>
  <c r="H21" i="4"/>
</calcChain>
</file>

<file path=xl/sharedStrings.xml><?xml version="1.0" encoding="utf-8"?>
<sst xmlns="http://schemas.openxmlformats.org/spreadsheetml/2006/main" count="591" uniqueCount="53">
  <si>
    <t xml:space="preserve">Background </t>
  </si>
  <si>
    <t xml:space="preserve">Mean backgorund corrected </t>
  </si>
  <si>
    <t>Saturated</t>
  </si>
  <si>
    <t xml:space="preserve">Average of two standard curves </t>
  </si>
  <si>
    <t>St curve 1.2 1 ul spot for P/C reactions</t>
  </si>
  <si>
    <t>St curve 1.1 1 ul spot for P/C reactions</t>
  </si>
  <si>
    <t>ATP conc (nM)</t>
  </si>
  <si>
    <t>50 nM</t>
  </si>
  <si>
    <t>488.286453 nM</t>
  </si>
  <si>
    <t>976.572906 nM</t>
  </si>
  <si>
    <t>1953.14581 nM</t>
  </si>
  <si>
    <t>3906.29163 nM</t>
  </si>
  <si>
    <t>7812.58325 nM</t>
  </si>
  <si>
    <t>15625.1665 nM</t>
  </si>
  <si>
    <t>31250.333 nM</t>
  </si>
  <si>
    <t>62500.666 nM</t>
  </si>
  <si>
    <t>100 nM</t>
  </si>
  <si>
    <t>25 nM</t>
  </si>
  <si>
    <t>10 nM</t>
  </si>
  <si>
    <t>1 nM</t>
  </si>
  <si>
    <t>0.1 nM</t>
  </si>
  <si>
    <t>0.01 nM</t>
  </si>
  <si>
    <t>cA4 concentration (nM)</t>
  </si>
  <si>
    <t>cA4 molecules produced per molecule of RNA</t>
  </si>
  <si>
    <t>125001.33 nM</t>
  </si>
  <si>
    <t>250002.66 nM</t>
  </si>
  <si>
    <t>500005.33 nM</t>
  </si>
  <si>
    <t>A26 unmodified RNA concentration (nM)</t>
  </si>
  <si>
    <t>R1</t>
  </si>
  <si>
    <t>R2</t>
  </si>
  <si>
    <t>Mean</t>
  </si>
  <si>
    <t>StDev</t>
  </si>
  <si>
    <t>R3</t>
  </si>
  <si>
    <t>Mean/1000</t>
  </si>
  <si>
    <t>StDev/1000</t>
  </si>
  <si>
    <t>Overnight exposure - modified RNA - replicate 1</t>
  </si>
  <si>
    <t>2 h exposure - modified RNA - replicate 2</t>
  </si>
  <si>
    <t>A26 Phosphorothioate RNA concentration (nM)</t>
  </si>
  <si>
    <t>Molecules of cA4 generated per molecule of RNA</t>
  </si>
  <si>
    <t>Overnight exposure - replicate 1 unmodified RNA</t>
  </si>
  <si>
    <t>2 h exposure - replicate 1 unmodified RNA</t>
  </si>
  <si>
    <t>Overnight exposure - replicate 2 unmodified RNA</t>
  </si>
  <si>
    <t>2 h exposure - replicate 2 unmodified RNA</t>
  </si>
  <si>
    <t>Overnight exposure - replicate 3 unmodified RNA</t>
  </si>
  <si>
    <t>2 h exposure - replicate 3 unmodified RNA</t>
  </si>
  <si>
    <t>Overnight exposure - modified RNA  replicate 2</t>
  </si>
  <si>
    <t>2 h exposure - modified RNA replicate 2</t>
  </si>
  <si>
    <t>Overnight exposure - modified RNA  replicate 3</t>
  </si>
  <si>
    <t>2 h exposure - modified RNA replicate 3</t>
  </si>
  <si>
    <t>Total of 50 to 10 nM</t>
  </si>
  <si>
    <t>Total of 25 to 1 nM</t>
  </si>
  <si>
    <t>below detection</t>
  </si>
  <si>
    <t>Below detection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</si>
</sst>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0" fillId="0" borderId="0" xfId="0" applyAlignment="1"/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11" fontId="0" fillId="0" borderId="0" xfId="0" applyNumberFormat="1" applyAlignment="1"/>
    <xf numFmtId="0" fontId="1" fillId="0" borderId="0" xfId="0" applyFont="1"/>
    <xf numFmtId="0" fontId="1" fillId="0" borderId="0" xfId="0" applyFont="1" applyAlignment="1"/>
    <xf numFmtId="0" fontId="0" fillId="0" borderId="0" xfId="0" applyFont="1"/>
    <xf numFmtId="1" fontId="1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Averaged standard curve for replicate 1 - Overnight exposure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9795415417689882E-2"/>
                  <c:y val="0.3510736526566887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'Cleavable RNA target R1'!$M$11:$M$17</c:f>
              <c:numCache>
                <c:formatCode>General</c:formatCode>
                <c:ptCount val="7"/>
                <c:pt idx="0">
                  <c:v>488.28645299999999</c:v>
                </c:pt>
                <c:pt idx="1">
                  <c:v>976.57290599999999</c:v>
                </c:pt>
                <c:pt idx="2">
                  <c:v>1953.14581</c:v>
                </c:pt>
                <c:pt idx="3">
                  <c:v>3906.2916300000002</c:v>
                </c:pt>
                <c:pt idx="4">
                  <c:v>7812.5832499999997</c:v>
                </c:pt>
                <c:pt idx="5">
                  <c:v>15625.166499999999</c:v>
                </c:pt>
                <c:pt idx="6">
                  <c:v>31250.332999999999</c:v>
                </c:pt>
              </c:numCache>
            </c:numRef>
          </c:xVal>
          <c:yVal>
            <c:numRef>
              <c:f>'Cleavable RNA target R1'!$N$11:$N$17</c:f>
              <c:numCache>
                <c:formatCode>General</c:formatCode>
                <c:ptCount val="7"/>
                <c:pt idx="0">
                  <c:v>51.347499999999997</c:v>
                </c:pt>
                <c:pt idx="1">
                  <c:v>74.435999999999993</c:v>
                </c:pt>
                <c:pt idx="2">
                  <c:v>166.57699999999997</c:v>
                </c:pt>
                <c:pt idx="3">
                  <c:v>308.98849999999999</c:v>
                </c:pt>
                <c:pt idx="4">
                  <c:v>679.71749999999997</c:v>
                </c:pt>
                <c:pt idx="5">
                  <c:v>1446.9715000000001</c:v>
                </c:pt>
                <c:pt idx="6">
                  <c:v>2995.326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47-FF4D-9413-F06BCD0E7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295103"/>
        <c:axId val="515398351"/>
      </c:scatterChart>
      <c:valAx>
        <c:axId val="5142951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ATP concentration (nM) </a:t>
                </a:r>
              </a:p>
            </c:rich>
          </c:tx>
          <c:layout>
            <c:manualLayout>
              <c:xMode val="edge"/>
              <c:yMode val="edge"/>
              <c:x val="0.38617349953027091"/>
              <c:y val="0.94143466849252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398351"/>
        <c:crosses val="autoZero"/>
        <c:crossBetween val="midCat"/>
      </c:valAx>
      <c:valAx>
        <c:axId val="515398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Background adjusted mean signal</a:t>
                </a:r>
              </a:p>
            </c:rich>
          </c:tx>
          <c:layout>
            <c:manualLayout>
              <c:xMode val="edge"/>
              <c:yMode val="edge"/>
              <c:x val="1.2300123001230012E-2"/>
              <c:y val="0.285835672714823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295103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Averaged standard curve for replicate 1 - 2 h exposure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6.623599265734248E-2"/>
                  <c:y val="0.4009761531328814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'Cleavable RNA target R2'!$M$40:$M$46</c:f>
              <c:numCache>
                <c:formatCode>General</c:formatCode>
                <c:ptCount val="7"/>
                <c:pt idx="0">
                  <c:v>3906.2916300000002</c:v>
                </c:pt>
                <c:pt idx="1">
                  <c:v>7812.5832499999997</c:v>
                </c:pt>
                <c:pt idx="2">
                  <c:v>15625.166499999999</c:v>
                </c:pt>
                <c:pt idx="3">
                  <c:v>31250.332999999999</c:v>
                </c:pt>
                <c:pt idx="4">
                  <c:v>62500.665999999997</c:v>
                </c:pt>
                <c:pt idx="5">
                  <c:v>125001.33</c:v>
                </c:pt>
                <c:pt idx="6">
                  <c:v>250002.66</c:v>
                </c:pt>
              </c:numCache>
            </c:numRef>
          </c:xVal>
          <c:yVal>
            <c:numRef>
              <c:f>'Cleavable RNA target R2'!$N$40:$N$46</c:f>
              <c:numCache>
                <c:formatCode>General</c:formatCode>
                <c:ptCount val="7"/>
                <c:pt idx="0">
                  <c:v>22.722500000000004</c:v>
                </c:pt>
                <c:pt idx="1">
                  <c:v>58.965499999999999</c:v>
                </c:pt>
                <c:pt idx="2">
                  <c:v>140.69349999999997</c:v>
                </c:pt>
                <c:pt idx="3">
                  <c:v>348.185</c:v>
                </c:pt>
                <c:pt idx="4">
                  <c:v>811.84749999999997</c:v>
                </c:pt>
                <c:pt idx="5">
                  <c:v>1696.8505</c:v>
                </c:pt>
                <c:pt idx="6">
                  <c:v>3505.9430000000002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6F-354E-86F0-8924D0EF5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290287"/>
        <c:axId val="483160047"/>
      </c:scatterChart>
      <c:valAx>
        <c:axId val="518290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ATP concentration (nM)</a:t>
                </a:r>
              </a:p>
            </c:rich>
          </c:tx>
          <c:layout>
            <c:manualLayout>
              <c:xMode val="edge"/>
              <c:yMode val="edge"/>
              <c:x val="0.40587270632537986"/>
              <c:y val="0.935493161443958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160047"/>
        <c:crosses val="autoZero"/>
        <c:crossBetween val="midCat"/>
      </c:valAx>
      <c:valAx>
        <c:axId val="48316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Background adjusted mean signal</a:t>
                </a:r>
              </a:p>
            </c:rich>
          </c:tx>
          <c:layout>
            <c:manualLayout>
              <c:xMode val="edge"/>
              <c:yMode val="edge"/>
              <c:x val="1.0270758213250379E-2"/>
              <c:y val="0.29077098295102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290287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2-</a:t>
            </a:r>
            <a:r>
              <a:rPr lang="en-US" baseline="0"/>
              <a:t> </a:t>
            </a:r>
            <a:r>
              <a:rPr lang="en-US"/>
              <a:t>2 h exposure standard curve 1.1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0.12266780680312675"/>
                  <c:y val="0.3531791554828288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'Cleavable RNA target R2'!$J$44:$J$51</c:f>
              <c:numCache>
                <c:formatCode>General</c:formatCode>
                <c:ptCount val="8"/>
                <c:pt idx="0">
                  <c:v>3906.2916300000002</c:v>
                </c:pt>
                <c:pt idx="1">
                  <c:v>7812.5832499999997</c:v>
                </c:pt>
                <c:pt idx="2">
                  <c:v>15625.166499999999</c:v>
                </c:pt>
                <c:pt idx="3">
                  <c:v>31250.332999999999</c:v>
                </c:pt>
                <c:pt idx="4">
                  <c:v>62500.665999999997</c:v>
                </c:pt>
                <c:pt idx="5">
                  <c:v>125001.33</c:v>
                </c:pt>
                <c:pt idx="6">
                  <c:v>250002.66</c:v>
                </c:pt>
                <c:pt idx="7">
                  <c:v>500005.33</c:v>
                </c:pt>
              </c:numCache>
            </c:numRef>
          </c:xVal>
          <c:yVal>
            <c:numRef>
              <c:f>'Cleavable RNA target R2'!$K$44:$K$51</c:f>
              <c:numCache>
                <c:formatCode>General</c:formatCode>
                <c:ptCount val="8"/>
                <c:pt idx="0">
                  <c:v>26.266000000000002</c:v>
                </c:pt>
                <c:pt idx="1">
                  <c:v>72.323999999999998</c:v>
                </c:pt>
                <c:pt idx="2">
                  <c:v>146.40799999999999</c:v>
                </c:pt>
                <c:pt idx="3">
                  <c:v>405.06</c:v>
                </c:pt>
                <c:pt idx="4">
                  <c:v>823.94399999999996</c:v>
                </c:pt>
                <c:pt idx="5">
                  <c:v>1753.4169999999999</c:v>
                </c:pt>
                <c:pt idx="6">
                  <c:v>3537.4650000000001</c:v>
                </c:pt>
                <c:pt idx="7">
                  <c:v>4708.4120000000003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4F-A74B-ABE4-AEC063DAA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</a:t>
            </a:r>
            <a:r>
              <a:rPr lang="en-US" baseline="0"/>
              <a:t> 2 - </a:t>
            </a:r>
            <a:r>
              <a:rPr lang="en-US"/>
              <a:t>2 h exposure standard curve 1.2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0.11696708420117721"/>
                  <c:y val="0.398103336893037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'Cleavable RNA target R2'!$J$58:$J$65</c:f>
              <c:numCache>
                <c:formatCode>General</c:formatCode>
                <c:ptCount val="8"/>
                <c:pt idx="0">
                  <c:v>3906.2916300000002</c:v>
                </c:pt>
                <c:pt idx="1">
                  <c:v>7812.5832499999997</c:v>
                </c:pt>
                <c:pt idx="2">
                  <c:v>15625.166499999999</c:v>
                </c:pt>
                <c:pt idx="3">
                  <c:v>31250.332999999999</c:v>
                </c:pt>
                <c:pt idx="4">
                  <c:v>62500.665999999997</c:v>
                </c:pt>
                <c:pt idx="5">
                  <c:v>125001.33</c:v>
                </c:pt>
                <c:pt idx="6">
                  <c:v>250002.66</c:v>
                </c:pt>
                <c:pt idx="7">
                  <c:v>500005.33</c:v>
                </c:pt>
              </c:numCache>
            </c:numRef>
          </c:xVal>
          <c:yVal>
            <c:numRef>
              <c:f>'Cleavable RNA target R2'!$K$58:$K$65</c:f>
              <c:numCache>
                <c:formatCode>General</c:formatCode>
                <c:ptCount val="8"/>
                <c:pt idx="0">
                  <c:v>19.179000000000002</c:v>
                </c:pt>
                <c:pt idx="1">
                  <c:v>45.606999999999999</c:v>
                </c:pt>
                <c:pt idx="2">
                  <c:v>134.97899999999998</c:v>
                </c:pt>
                <c:pt idx="3">
                  <c:v>291.31</c:v>
                </c:pt>
                <c:pt idx="4">
                  <c:v>799.75099999999998</c:v>
                </c:pt>
                <c:pt idx="5">
                  <c:v>1640.2839999999999</c:v>
                </c:pt>
                <c:pt idx="6">
                  <c:v>3474.4210000000003</c:v>
                </c:pt>
                <c:pt idx="7">
                  <c:v>4717.4130000000005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E2-374E-8A0E-A33872D44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Replicate</a:t>
            </a:r>
            <a:r>
              <a:rPr lang="en-US" b="1" baseline="0"/>
              <a:t> 2 o</a:t>
            </a:r>
            <a:r>
              <a:rPr lang="en-US" b="1"/>
              <a:t>vernight standard curve 1.1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9.6478473078631388E-2"/>
                  <c:y val="0.360544485030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'Cleavable RNA target R2'!$J$4:$J$11</c:f>
              <c:numCache>
                <c:formatCode>General</c:formatCode>
                <c:ptCount val="8"/>
                <c:pt idx="0">
                  <c:v>488.28645299999999</c:v>
                </c:pt>
                <c:pt idx="1">
                  <c:v>976.57290599999999</c:v>
                </c:pt>
                <c:pt idx="2">
                  <c:v>1953.14581</c:v>
                </c:pt>
                <c:pt idx="3">
                  <c:v>3906.2916300000002</c:v>
                </c:pt>
                <c:pt idx="4">
                  <c:v>7812.5832499999997</c:v>
                </c:pt>
                <c:pt idx="5">
                  <c:v>15625.166499999999</c:v>
                </c:pt>
                <c:pt idx="6">
                  <c:v>31250.332999999999</c:v>
                </c:pt>
                <c:pt idx="7">
                  <c:v>62500.665999999997</c:v>
                </c:pt>
              </c:numCache>
            </c:numRef>
          </c:xVal>
          <c:yVal>
            <c:numRef>
              <c:f>'Cleavable RNA target R2'!$K$4:$K$11</c:f>
              <c:numCache>
                <c:formatCode>General</c:formatCode>
                <c:ptCount val="8"/>
                <c:pt idx="0">
                  <c:v>129.619</c:v>
                </c:pt>
                <c:pt idx="1">
                  <c:v>223.001</c:v>
                </c:pt>
                <c:pt idx="2">
                  <c:v>353.14200000000005</c:v>
                </c:pt>
                <c:pt idx="3">
                  <c:v>631.59799999999996</c:v>
                </c:pt>
                <c:pt idx="4">
                  <c:v>1115.779</c:v>
                </c:pt>
                <c:pt idx="5">
                  <c:v>2010.8210000000001</c:v>
                </c:pt>
                <c:pt idx="6">
                  <c:v>4713.5619999999999</c:v>
                </c:pt>
                <c:pt idx="7">
                  <c:v>6742.223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4E-F64C-874F-7C2C74951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Replicate</a:t>
            </a:r>
            <a:r>
              <a:rPr lang="en-US" b="1" baseline="0"/>
              <a:t> 2 o</a:t>
            </a:r>
            <a:r>
              <a:rPr lang="en-US" b="1"/>
              <a:t>vernight standard curve 1.2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8.2261210783295749E-2"/>
                  <c:y val="0.4725869836672694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'Cleavable RNA target R2'!$J$15:$J$22</c:f>
              <c:numCache>
                <c:formatCode>General</c:formatCode>
                <c:ptCount val="8"/>
                <c:pt idx="0">
                  <c:v>488.28645299999999</c:v>
                </c:pt>
                <c:pt idx="1">
                  <c:v>976.57290599999999</c:v>
                </c:pt>
                <c:pt idx="2">
                  <c:v>1953.14581</c:v>
                </c:pt>
                <c:pt idx="3">
                  <c:v>3906.2916300000002</c:v>
                </c:pt>
                <c:pt idx="4">
                  <c:v>7812.5832499999997</c:v>
                </c:pt>
                <c:pt idx="5">
                  <c:v>15625.166499999999</c:v>
                </c:pt>
                <c:pt idx="6">
                  <c:v>31250.332999999999</c:v>
                </c:pt>
                <c:pt idx="7">
                  <c:v>62500.665999999997</c:v>
                </c:pt>
              </c:numCache>
            </c:numRef>
          </c:xVal>
          <c:yVal>
            <c:numRef>
              <c:f>'Cleavable RNA target R2'!$K$15:$K$22</c:f>
              <c:numCache>
                <c:formatCode>General</c:formatCode>
                <c:ptCount val="8"/>
                <c:pt idx="0">
                  <c:v>104.99499999999998</c:v>
                </c:pt>
                <c:pt idx="1">
                  <c:v>151.74999999999997</c:v>
                </c:pt>
                <c:pt idx="2">
                  <c:v>253.02500000000001</c:v>
                </c:pt>
                <c:pt idx="3">
                  <c:v>469.72399999999993</c:v>
                </c:pt>
                <c:pt idx="4">
                  <c:v>891.77699999999993</c:v>
                </c:pt>
                <c:pt idx="5">
                  <c:v>1819.3150000000001</c:v>
                </c:pt>
                <c:pt idx="6">
                  <c:v>3475.413</c:v>
                </c:pt>
                <c:pt idx="7">
                  <c:v>6904.8099999999995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50-2B4C-89A4-C7477F7E9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cA4 molecules made per unmodified target RNA molecule over </a:t>
            </a:r>
            <a:r>
              <a:rPr lang="en-US" sz="1600" b="1" baseline="0"/>
              <a:t>a range of A26 RNA concentrations - replicate 2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50800">
                <a:solidFill>
                  <a:schemeClr val="accent1"/>
                </a:solidFill>
              </a:ln>
              <a:effectLst/>
            </c:spPr>
          </c:marker>
          <c:xVal>
            <c:numRef>
              <c:f>'Cleavable RNA target R2'!$AD$39:$AD$42</c:f>
              <c:numCache>
                <c:formatCode>General</c:formatCode>
                <c:ptCount val="4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</c:numCache>
            </c:numRef>
          </c:xVal>
          <c:yVal>
            <c:numRef>
              <c:f>'Cleavable RNA target R2'!$AE$39:$AE$42</c:f>
              <c:numCache>
                <c:formatCode>General</c:formatCode>
                <c:ptCount val="4"/>
                <c:pt idx="0">
                  <c:v>711.70399999999995</c:v>
                </c:pt>
                <c:pt idx="1">
                  <c:v>930.93499999999995</c:v>
                </c:pt>
                <c:pt idx="2">
                  <c:v>1213.0740000000001</c:v>
                </c:pt>
                <c:pt idx="3">
                  <c:v>816.73299999999995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4A-C647-ACE4-8DA40F600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233887"/>
        <c:axId val="482585487"/>
      </c:scatterChart>
      <c:valAx>
        <c:axId val="555233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A26</a:t>
                </a:r>
                <a:r>
                  <a:rPr lang="en-US" sz="1100" b="1" baseline="0"/>
                  <a:t> target RNA concentration (nM)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585487"/>
        <c:crosses val="autoZero"/>
        <c:crossBetween val="midCat"/>
      </c:valAx>
      <c:valAx>
        <c:axId val="48258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cA4 molecules made</a:t>
                </a:r>
                <a:r>
                  <a:rPr lang="en-US" sz="1100" b="1" baseline="0"/>
                  <a:t> per molecule of RNA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2338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Concentration of cA4  made with unmodified target RNA across a range of A26 </a:t>
            </a:r>
            <a:r>
              <a:rPr lang="en-US" b="1" i="0"/>
              <a:t>RNA concentrations </a:t>
            </a:r>
            <a:r>
              <a:rPr lang="en-US" b="1"/>
              <a:t>- replicate</a:t>
            </a:r>
            <a:r>
              <a:rPr lang="en-US" b="1" baseline="0"/>
              <a:t> 2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7091532496844657E-2"/>
                  <c:y val="0.404777963953163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'Cleavable RNA target R2'!$AD$58:$AD$61</c:f>
              <c:numCache>
                <c:formatCode>General</c:formatCode>
                <c:ptCount val="4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</c:numCache>
            </c:numRef>
          </c:xVal>
          <c:yVal>
            <c:numRef>
              <c:f>'Cleavable RNA target R2'!$AE$58:$AE$61</c:f>
              <c:numCache>
                <c:formatCode>General</c:formatCode>
                <c:ptCount val="4"/>
                <c:pt idx="0">
                  <c:v>71170.351999999999</c:v>
                </c:pt>
                <c:pt idx="1">
                  <c:v>46547.641000000003</c:v>
                </c:pt>
                <c:pt idx="2">
                  <c:v>30326.848999999998</c:v>
                </c:pt>
                <c:pt idx="3">
                  <c:v>8167.33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82-6F40-84DE-A215DCD2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233887"/>
        <c:axId val="482585487"/>
      </c:scatterChart>
      <c:valAx>
        <c:axId val="555233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A26 target RNA concentration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585487"/>
        <c:crosses val="autoZero"/>
        <c:crossBetween val="midCat"/>
      </c:valAx>
      <c:valAx>
        <c:axId val="48258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cA4 produced (nM)</a:t>
                </a:r>
              </a:p>
            </c:rich>
          </c:tx>
          <c:layout>
            <c:manualLayout>
              <c:xMode val="edge"/>
              <c:yMode val="edge"/>
              <c:x val="1.4180928549335673E-2"/>
              <c:y val="0.39827148876211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233887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Averaged standard curve for replicate 3 - overnight exposure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7871117730055899E-2"/>
                  <c:y val="0.3749809236734206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'Cleavable RNA target R3'!$M$13:$M$17</c:f>
              <c:numCache>
                <c:formatCode>General</c:formatCode>
                <c:ptCount val="5"/>
                <c:pt idx="0">
                  <c:v>1953.14581</c:v>
                </c:pt>
                <c:pt idx="1">
                  <c:v>3906.2916300000002</c:v>
                </c:pt>
                <c:pt idx="2">
                  <c:v>7812.5832499999997</c:v>
                </c:pt>
                <c:pt idx="3">
                  <c:v>15625.166499999999</c:v>
                </c:pt>
                <c:pt idx="4">
                  <c:v>31250.332999999999</c:v>
                </c:pt>
              </c:numCache>
            </c:numRef>
          </c:xVal>
          <c:yVal>
            <c:numRef>
              <c:f>'Cleavable RNA target R3'!$N$13:$N$17</c:f>
              <c:numCache>
                <c:formatCode>General</c:formatCode>
                <c:ptCount val="5"/>
                <c:pt idx="0">
                  <c:v>282.04449999999997</c:v>
                </c:pt>
                <c:pt idx="1">
                  <c:v>494.09299999999996</c:v>
                </c:pt>
                <c:pt idx="2">
                  <c:v>877.86500000000001</c:v>
                </c:pt>
                <c:pt idx="3">
                  <c:v>1813.4045000000001</c:v>
                </c:pt>
                <c:pt idx="4">
                  <c:v>3601.8494999999998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BB0-4948-A7D7-B156607A0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771743"/>
        <c:axId val="478545295"/>
      </c:scatterChart>
      <c:valAx>
        <c:axId val="484771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ATP</a:t>
                </a:r>
                <a:r>
                  <a:rPr lang="en-US" sz="1200" baseline="0"/>
                  <a:t> concentration (nM)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41273727656083875"/>
              <c:y val="0.9383753721617894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545295"/>
        <c:crosses val="autoZero"/>
        <c:crossBetween val="midCat"/>
      </c:valAx>
      <c:valAx>
        <c:axId val="47854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Background adjusted mean signal</a:t>
                </a:r>
              </a:p>
            </c:rich>
          </c:tx>
          <c:layout>
            <c:manualLayout>
              <c:xMode val="edge"/>
              <c:yMode val="edge"/>
              <c:x val="8.9034727717648404E-3"/>
              <c:y val="0.308165443872321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771743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Averaged standard curve for replicate 3 - 2 h exposure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Averages standard curve for replicate 1 - 2 h exposure</c:v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6.623599265734248E-2"/>
                  <c:y val="0.4009761531328814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'Cleavable RNA target R3'!$M$40:$M$46</c:f>
              <c:numCache>
                <c:formatCode>General</c:formatCode>
                <c:ptCount val="7"/>
                <c:pt idx="0">
                  <c:v>3906.2916300000002</c:v>
                </c:pt>
                <c:pt idx="1">
                  <c:v>7812.5832499999997</c:v>
                </c:pt>
                <c:pt idx="2">
                  <c:v>15625.166499999999</c:v>
                </c:pt>
                <c:pt idx="3">
                  <c:v>31250.332999999999</c:v>
                </c:pt>
                <c:pt idx="4">
                  <c:v>62500.665999999997</c:v>
                </c:pt>
                <c:pt idx="5">
                  <c:v>125001.33</c:v>
                </c:pt>
                <c:pt idx="6">
                  <c:v>250002.66</c:v>
                </c:pt>
              </c:numCache>
            </c:numRef>
          </c:xVal>
          <c:yVal>
            <c:numRef>
              <c:f>'Cleavable RNA target R3'!$N$40:$N$46</c:f>
              <c:numCache>
                <c:formatCode>General</c:formatCode>
                <c:ptCount val="7"/>
                <c:pt idx="0">
                  <c:v>30.502500000000001</c:v>
                </c:pt>
                <c:pt idx="1">
                  <c:v>68.688000000000002</c:v>
                </c:pt>
                <c:pt idx="2">
                  <c:v>182.58100000000002</c:v>
                </c:pt>
                <c:pt idx="3">
                  <c:v>435.024</c:v>
                </c:pt>
                <c:pt idx="4">
                  <c:v>888.11</c:v>
                </c:pt>
                <c:pt idx="5">
                  <c:v>1848.9155000000001</c:v>
                </c:pt>
                <c:pt idx="6">
                  <c:v>4053.5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73-434C-8500-4D65B520B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290287"/>
        <c:axId val="483160047"/>
      </c:scatterChart>
      <c:valAx>
        <c:axId val="518290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ATP concentration (nM)</a:t>
                </a:r>
              </a:p>
            </c:rich>
          </c:tx>
          <c:layout>
            <c:manualLayout>
              <c:xMode val="edge"/>
              <c:yMode val="edge"/>
              <c:x val="0.40406234559788062"/>
              <c:y val="0.951712017863673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160047"/>
        <c:crosses val="autoZero"/>
        <c:crossBetween val="midCat"/>
      </c:valAx>
      <c:valAx>
        <c:axId val="48316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Background adjusted mean signal</a:t>
                </a:r>
              </a:p>
            </c:rich>
          </c:tx>
          <c:layout>
            <c:manualLayout>
              <c:xMode val="edge"/>
              <c:yMode val="edge"/>
              <c:x val="1.0270758213250379E-2"/>
              <c:y val="0.29077098295102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290287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3-</a:t>
            </a:r>
            <a:r>
              <a:rPr lang="en-US" baseline="0"/>
              <a:t> </a:t>
            </a:r>
            <a:r>
              <a:rPr lang="en-US"/>
              <a:t>2 h exposure standard curve 1.1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0.12266780680312675"/>
                  <c:y val="0.3531791554828288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'Cleavable RNA target R3'!$J$44:$J$51</c:f>
              <c:numCache>
                <c:formatCode>General</c:formatCode>
                <c:ptCount val="8"/>
                <c:pt idx="0">
                  <c:v>3906.2916300000002</c:v>
                </c:pt>
                <c:pt idx="1">
                  <c:v>7812.5832499999997</c:v>
                </c:pt>
                <c:pt idx="2">
                  <c:v>15625.166499999999</c:v>
                </c:pt>
                <c:pt idx="3">
                  <c:v>31250.332999999999</c:v>
                </c:pt>
                <c:pt idx="4">
                  <c:v>62500.665999999997</c:v>
                </c:pt>
                <c:pt idx="5">
                  <c:v>125001.33</c:v>
                </c:pt>
                <c:pt idx="6">
                  <c:v>250002.66</c:v>
                </c:pt>
                <c:pt idx="7">
                  <c:v>500005.33</c:v>
                </c:pt>
              </c:numCache>
            </c:numRef>
          </c:xVal>
          <c:yVal>
            <c:numRef>
              <c:f>'Cleavable RNA target R3'!$K$44:$K$51</c:f>
              <c:numCache>
                <c:formatCode>General</c:formatCode>
                <c:ptCount val="8"/>
                <c:pt idx="0">
                  <c:v>35.505000000000003</c:v>
                </c:pt>
                <c:pt idx="1">
                  <c:v>78.628000000000014</c:v>
                </c:pt>
                <c:pt idx="2">
                  <c:v>176.232</c:v>
                </c:pt>
                <c:pt idx="3">
                  <c:v>450.04199999999997</c:v>
                </c:pt>
                <c:pt idx="4">
                  <c:v>883.44100000000003</c:v>
                </c:pt>
                <c:pt idx="5">
                  <c:v>1749.193</c:v>
                </c:pt>
                <c:pt idx="6">
                  <c:v>3893.2540000000004</c:v>
                </c:pt>
                <c:pt idx="7">
                  <c:v>4650.7139999999999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7B-F340-B00E-835C88395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Averaged standard curve for replicate 1 - 2 h exposure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6.623599265734248E-2"/>
                  <c:y val="0.4009761531328814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'Cleavable RNA target R1'!$M$42:$M$48</c:f>
              <c:numCache>
                <c:formatCode>General</c:formatCode>
                <c:ptCount val="7"/>
                <c:pt idx="0">
                  <c:v>3906.2916300000002</c:v>
                </c:pt>
                <c:pt idx="1">
                  <c:v>7812.5832499999997</c:v>
                </c:pt>
                <c:pt idx="2">
                  <c:v>15625.166499999999</c:v>
                </c:pt>
                <c:pt idx="3">
                  <c:v>31250.332999999999</c:v>
                </c:pt>
                <c:pt idx="4">
                  <c:v>62500.665999999997</c:v>
                </c:pt>
                <c:pt idx="5">
                  <c:v>125001.33</c:v>
                </c:pt>
                <c:pt idx="6">
                  <c:v>250002.66</c:v>
                </c:pt>
              </c:numCache>
            </c:numRef>
          </c:xVal>
          <c:yVal>
            <c:numRef>
              <c:f>'Cleavable RNA target R1'!$N$42:$N$48</c:f>
              <c:numCache>
                <c:formatCode>General</c:formatCode>
                <c:ptCount val="7"/>
                <c:pt idx="0">
                  <c:v>19.224499999999999</c:v>
                </c:pt>
                <c:pt idx="1">
                  <c:v>58.848000000000006</c:v>
                </c:pt>
                <c:pt idx="2">
                  <c:v>146.98000000000002</c:v>
                </c:pt>
                <c:pt idx="3">
                  <c:v>339.64749999999998</c:v>
                </c:pt>
                <c:pt idx="4">
                  <c:v>809.19550000000004</c:v>
                </c:pt>
                <c:pt idx="5">
                  <c:v>1604.7665</c:v>
                </c:pt>
                <c:pt idx="6">
                  <c:v>3359.3240000000001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55-3042-A989-988B203E5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290287"/>
        <c:axId val="483160047"/>
      </c:scatterChart>
      <c:valAx>
        <c:axId val="518290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ATP concentration (nM)</a:t>
                </a:r>
              </a:p>
            </c:rich>
          </c:tx>
          <c:layout>
            <c:manualLayout>
              <c:xMode val="edge"/>
              <c:yMode val="edge"/>
              <c:x val="0.40587270632537986"/>
              <c:y val="0.935493161443958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160047"/>
        <c:crosses val="autoZero"/>
        <c:crossBetween val="midCat"/>
      </c:valAx>
      <c:valAx>
        <c:axId val="48316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Background adjusted mean signal</a:t>
                </a:r>
              </a:p>
            </c:rich>
          </c:tx>
          <c:layout>
            <c:manualLayout>
              <c:xMode val="edge"/>
              <c:yMode val="edge"/>
              <c:x val="1.0270758213250379E-2"/>
              <c:y val="0.2907709829510200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290287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</a:t>
            </a:r>
            <a:r>
              <a:rPr lang="en-US" baseline="0"/>
              <a:t> 3 - </a:t>
            </a:r>
            <a:r>
              <a:rPr lang="en-US"/>
              <a:t>2 h exposure standard curve 1.2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0.11696708420117721"/>
                  <c:y val="0.398103336893037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'Cleavable RNA target R3'!$J$58:$J$65</c:f>
              <c:numCache>
                <c:formatCode>General</c:formatCode>
                <c:ptCount val="8"/>
                <c:pt idx="0">
                  <c:v>3906.2916300000002</c:v>
                </c:pt>
                <c:pt idx="1">
                  <c:v>7812.5832499999997</c:v>
                </c:pt>
                <c:pt idx="2">
                  <c:v>15625.166499999999</c:v>
                </c:pt>
                <c:pt idx="3">
                  <c:v>31250.332999999999</c:v>
                </c:pt>
                <c:pt idx="4">
                  <c:v>62500.665999999997</c:v>
                </c:pt>
                <c:pt idx="5">
                  <c:v>125001.33</c:v>
                </c:pt>
                <c:pt idx="6">
                  <c:v>250002.66</c:v>
                </c:pt>
                <c:pt idx="7">
                  <c:v>500005.33</c:v>
                </c:pt>
              </c:numCache>
            </c:numRef>
          </c:xVal>
          <c:yVal>
            <c:numRef>
              <c:f>'Cleavable RNA target R3'!$K$58:$K$65</c:f>
              <c:numCache>
                <c:formatCode>General</c:formatCode>
                <c:ptCount val="8"/>
                <c:pt idx="0">
                  <c:v>25.5</c:v>
                </c:pt>
                <c:pt idx="1">
                  <c:v>58.747999999999998</c:v>
                </c:pt>
                <c:pt idx="2">
                  <c:v>188.93</c:v>
                </c:pt>
                <c:pt idx="3">
                  <c:v>420.00599999999997</c:v>
                </c:pt>
                <c:pt idx="4">
                  <c:v>892.779</c:v>
                </c:pt>
                <c:pt idx="5">
                  <c:v>1948.6379999999999</c:v>
                </c:pt>
                <c:pt idx="6">
                  <c:v>4213.7460000000001</c:v>
                </c:pt>
                <c:pt idx="7">
                  <c:v>4643.9919999999993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AB-5F48-93A2-C70B74B41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Replicate</a:t>
            </a:r>
            <a:r>
              <a:rPr lang="en-US" b="1" baseline="0"/>
              <a:t> 3 o</a:t>
            </a:r>
            <a:r>
              <a:rPr lang="en-US" b="1"/>
              <a:t>vernight standard curve 1.1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9.6478473078631388E-2"/>
                  <c:y val="0.360544485030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'Cleavable RNA target R3'!$J$6:$J$11</c:f>
              <c:numCache>
                <c:formatCode>General</c:formatCode>
                <c:ptCount val="6"/>
                <c:pt idx="0">
                  <c:v>1953.14581</c:v>
                </c:pt>
                <c:pt idx="1">
                  <c:v>3906.2916300000002</c:v>
                </c:pt>
                <c:pt idx="2">
                  <c:v>7812.5832499999997</c:v>
                </c:pt>
                <c:pt idx="3">
                  <c:v>15625.166499999999</c:v>
                </c:pt>
                <c:pt idx="4">
                  <c:v>31250.332999999999</c:v>
                </c:pt>
                <c:pt idx="5">
                  <c:v>62500.665999999997</c:v>
                </c:pt>
              </c:numCache>
            </c:numRef>
          </c:xVal>
          <c:yVal>
            <c:numRef>
              <c:f>'Cleavable RNA target R3'!$K$6:$K$11</c:f>
              <c:numCache>
                <c:formatCode>General</c:formatCode>
                <c:ptCount val="6"/>
                <c:pt idx="0">
                  <c:v>296.39999999999998</c:v>
                </c:pt>
                <c:pt idx="1">
                  <c:v>532.3599999999999</c:v>
                </c:pt>
                <c:pt idx="2">
                  <c:v>940.91000000000008</c:v>
                </c:pt>
                <c:pt idx="3">
                  <c:v>1867.3120000000001</c:v>
                </c:pt>
                <c:pt idx="4">
                  <c:v>3692.18</c:v>
                </c:pt>
                <c:pt idx="5">
                  <c:v>6001.1179999999995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74-694F-A6FB-3A0F91062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Replicate</a:t>
            </a:r>
            <a:r>
              <a:rPr lang="en-US" b="1" baseline="0"/>
              <a:t> 3 o</a:t>
            </a:r>
            <a:r>
              <a:rPr lang="en-US" b="1"/>
              <a:t>vernight standard curve 1.2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8.2261210783295749E-2"/>
                  <c:y val="0.4725869836672694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'Cleavable RNA target R3'!$J$17:$J$22</c:f>
              <c:numCache>
                <c:formatCode>General</c:formatCode>
                <c:ptCount val="6"/>
                <c:pt idx="0">
                  <c:v>1953.14581</c:v>
                </c:pt>
                <c:pt idx="1">
                  <c:v>3906.2916300000002</c:v>
                </c:pt>
                <c:pt idx="2">
                  <c:v>7812.5832499999997</c:v>
                </c:pt>
                <c:pt idx="3">
                  <c:v>15625.166499999999</c:v>
                </c:pt>
                <c:pt idx="4">
                  <c:v>31250.332999999999</c:v>
                </c:pt>
                <c:pt idx="5">
                  <c:v>62500.665999999997</c:v>
                </c:pt>
              </c:numCache>
            </c:numRef>
          </c:xVal>
          <c:yVal>
            <c:numRef>
              <c:f>'Cleavable RNA target R3'!$K$17:$K$22</c:f>
              <c:numCache>
                <c:formatCode>General</c:formatCode>
                <c:ptCount val="6"/>
                <c:pt idx="0">
                  <c:v>267.68899999999996</c:v>
                </c:pt>
                <c:pt idx="1">
                  <c:v>455.82599999999996</c:v>
                </c:pt>
                <c:pt idx="2">
                  <c:v>814.81999999999994</c:v>
                </c:pt>
                <c:pt idx="3">
                  <c:v>1759.4970000000001</c:v>
                </c:pt>
                <c:pt idx="4">
                  <c:v>3511.5189999999998</c:v>
                </c:pt>
                <c:pt idx="5">
                  <c:v>5897.848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F8-B044-8620-5689F9876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cA4 molecules made per unmodified target RNA molecule over</a:t>
            </a:r>
            <a:r>
              <a:rPr lang="en-US" sz="1600" b="1" baseline="0"/>
              <a:t> a range of A26 RNA concentrations - replicate 3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50800">
                <a:solidFill>
                  <a:schemeClr val="accent1"/>
                </a:solidFill>
              </a:ln>
              <a:effectLst/>
            </c:spPr>
          </c:marker>
          <c:xVal>
            <c:numRef>
              <c:f>'Cleavable RNA target R3'!$AD$39:$AD$42</c:f>
              <c:numCache>
                <c:formatCode>General</c:formatCode>
                <c:ptCount val="4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</c:numCache>
            </c:numRef>
          </c:xVal>
          <c:yVal>
            <c:numRef>
              <c:f>'Cleavable RNA target R3'!$AE$39:$AE$42</c:f>
              <c:numCache>
                <c:formatCode>General</c:formatCode>
                <c:ptCount val="4"/>
                <c:pt idx="0">
                  <c:v>600.25400000000002</c:v>
                </c:pt>
                <c:pt idx="1">
                  <c:v>816.20600000000002</c:v>
                </c:pt>
                <c:pt idx="2">
                  <c:v>1090.5609999999999</c:v>
                </c:pt>
                <c:pt idx="3">
                  <c:v>1008.797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AD-9B48-AAD8-2FD366D3E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233887"/>
        <c:axId val="482585487"/>
      </c:scatterChart>
      <c:valAx>
        <c:axId val="555233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A26</a:t>
                </a:r>
                <a:r>
                  <a:rPr lang="en-US" sz="1100" b="1" baseline="0"/>
                  <a:t> target RNA concentration (nM)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585487"/>
        <c:crosses val="autoZero"/>
        <c:crossBetween val="midCat"/>
      </c:valAx>
      <c:valAx>
        <c:axId val="48258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cA4 molecules made</a:t>
                </a:r>
                <a:r>
                  <a:rPr lang="en-US" sz="1100" b="1" baseline="0"/>
                  <a:t> per molecule of RNA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2338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Concentration of cA4  made with unmodified target RNA across a range of A26 RNA concentrations - replicate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7091532496844657E-2"/>
                  <c:y val="0.404777963953163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'Cleavable RNA target R3'!$AD$58:$AD$61</c:f>
              <c:numCache>
                <c:formatCode>General</c:formatCode>
                <c:ptCount val="4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</c:numCache>
            </c:numRef>
          </c:xVal>
          <c:yVal>
            <c:numRef>
              <c:f>'Cleavable RNA target R3'!$AE$58:$AE$61</c:f>
              <c:numCache>
                <c:formatCode>General</c:formatCode>
                <c:ptCount val="4"/>
                <c:pt idx="0">
                  <c:v>60025.398999999998</c:v>
                </c:pt>
                <c:pt idx="1">
                  <c:v>40810.290999999997</c:v>
                </c:pt>
                <c:pt idx="2">
                  <c:v>27264.018</c:v>
                </c:pt>
                <c:pt idx="3">
                  <c:v>10087.972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37-4A4B-9198-B70F118EC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233887"/>
        <c:axId val="482585487"/>
      </c:scatterChart>
      <c:valAx>
        <c:axId val="555233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A26 target RNA concentration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585487"/>
        <c:crosses val="autoZero"/>
        <c:crossBetween val="midCat"/>
      </c:valAx>
      <c:valAx>
        <c:axId val="48258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cA4 produced (nM)</a:t>
                </a:r>
              </a:p>
            </c:rich>
          </c:tx>
          <c:layout>
            <c:manualLayout>
              <c:xMode val="edge"/>
              <c:yMode val="edge"/>
              <c:x val="1.4180928549335673E-2"/>
              <c:y val="0.39827148876211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233887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Averaged standard curve for </a:t>
            </a:r>
            <a:r>
              <a:rPr lang="en-US" sz="1600" b="1" i="0" u="none" strike="noStrike" cap="none" baseline="0">
                <a:effectLst/>
              </a:rPr>
              <a:t>Phosphorothioate RNA replicate 1 </a:t>
            </a:r>
            <a:r>
              <a:rPr lang="en-US" sz="1600" b="1"/>
              <a:t>- overnight exposure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'Phosphorothioate RNA target R1'!$N$11</c:f>
              <c:strCache>
                <c:ptCount val="1"/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7871117730055899E-2"/>
                  <c:y val="0.3749809236734206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'Phosphorothioate RNA target R1'!$M$13:$M$17</c:f>
              <c:numCache>
                <c:formatCode>General</c:formatCode>
                <c:ptCount val="5"/>
                <c:pt idx="0">
                  <c:v>1953.14581</c:v>
                </c:pt>
                <c:pt idx="1">
                  <c:v>3906.2916300000002</c:v>
                </c:pt>
                <c:pt idx="2">
                  <c:v>7812.5832499999997</c:v>
                </c:pt>
                <c:pt idx="3">
                  <c:v>15625.166499999999</c:v>
                </c:pt>
                <c:pt idx="4">
                  <c:v>31250.332999999999</c:v>
                </c:pt>
              </c:numCache>
            </c:numRef>
          </c:xVal>
          <c:yVal>
            <c:numRef>
              <c:f>'Phosphorothioate RNA target R1'!$N$13:$N$17</c:f>
              <c:numCache>
                <c:formatCode>General</c:formatCode>
                <c:ptCount val="5"/>
                <c:pt idx="0">
                  <c:v>183.86699999999999</c:v>
                </c:pt>
                <c:pt idx="1">
                  <c:v>393.60450000000003</c:v>
                </c:pt>
                <c:pt idx="2">
                  <c:v>790.92399999999998</c:v>
                </c:pt>
                <c:pt idx="3">
                  <c:v>1523.2964999999999</c:v>
                </c:pt>
                <c:pt idx="4">
                  <c:v>3415.2175000000002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46-CB4B-9B7B-39E7033AF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771743"/>
        <c:axId val="478545295"/>
      </c:scatterChart>
      <c:valAx>
        <c:axId val="484771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ATP</a:t>
                </a:r>
                <a:r>
                  <a:rPr lang="en-US" sz="1200" baseline="0"/>
                  <a:t> concentration (nM)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41273727656083875"/>
              <c:y val="0.9383753721617894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545295"/>
        <c:crosses val="autoZero"/>
        <c:crossBetween val="midCat"/>
      </c:valAx>
      <c:valAx>
        <c:axId val="47854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Background adjusted mean signal</a:t>
                </a:r>
              </a:p>
            </c:rich>
          </c:tx>
          <c:layout>
            <c:manualLayout>
              <c:xMode val="edge"/>
              <c:yMode val="edge"/>
              <c:x val="8.9034727717648404E-3"/>
              <c:y val="0.308165443872321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771743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Averaged standard curve for </a:t>
            </a:r>
            <a:r>
              <a:rPr lang="en-US" sz="1600" b="1" i="0" u="none" strike="noStrike" cap="none" baseline="0">
                <a:effectLst/>
              </a:rPr>
              <a:t>phosphorothioate RNA replicate 1 </a:t>
            </a:r>
            <a:r>
              <a:rPr lang="en-US" sz="1600" b="1"/>
              <a:t>- 2 h exposure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6.623599265734248E-2"/>
                  <c:y val="0.4009761531328814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'Phosphorothioate RNA target R1'!$M$43:$M$47</c:f>
              <c:numCache>
                <c:formatCode>General</c:formatCode>
                <c:ptCount val="5"/>
                <c:pt idx="0">
                  <c:v>31250.332999999999</c:v>
                </c:pt>
                <c:pt idx="1">
                  <c:v>62500.665999999997</c:v>
                </c:pt>
                <c:pt idx="2">
                  <c:v>125001.33</c:v>
                </c:pt>
                <c:pt idx="3">
                  <c:v>250002.66</c:v>
                </c:pt>
                <c:pt idx="4">
                  <c:v>500005.33</c:v>
                </c:pt>
              </c:numCache>
            </c:numRef>
          </c:xVal>
          <c:yVal>
            <c:numRef>
              <c:f>'Phosphorothioate RNA target R1'!$N$43:$N$47</c:f>
              <c:numCache>
                <c:formatCode>General</c:formatCode>
                <c:ptCount val="5"/>
                <c:pt idx="0">
                  <c:v>136.4725</c:v>
                </c:pt>
                <c:pt idx="1">
                  <c:v>285.0745</c:v>
                </c:pt>
                <c:pt idx="2">
                  <c:v>640.58100000000002</c:v>
                </c:pt>
                <c:pt idx="3">
                  <c:v>1352.6215</c:v>
                </c:pt>
                <c:pt idx="4">
                  <c:v>3080.3510000000001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EA-DA40-98C3-4BA9AF565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290287"/>
        <c:axId val="483160047"/>
      </c:scatterChart>
      <c:valAx>
        <c:axId val="518290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ATP concentration (nM)</a:t>
                </a:r>
              </a:p>
            </c:rich>
          </c:tx>
          <c:layout>
            <c:manualLayout>
              <c:xMode val="edge"/>
              <c:yMode val="edge"/>
              <c:x val="0.40587270632537986"/>
              <c:y val="0.935493161443958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160047"/>
        <c:crosses val="autoZero"/>
        <c:crossBetween val="midCat"/>
      </c:valAx>
      <c:valAx>
        <c:axId val="48316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Background adjusted mean signal</a:t>
                </a:r>
              </a:p>
            </c:rich>
          </c:tx>
          <c:layout>
            <c:manualLayout>
              <c:xMode val="edge"/>
              <c:yMode val="edge"/>
              <c:x val="1.0270758213250379E-2"/>
              <c:y val="0.29077098295102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290287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cap="none" baseline="0">
                <a:effectLst/>
              </a:rPr>
              <a:t>Phosphorothioate RNA replicate 1 - </a:t>
            </a:r>
            <a:r>
              <a:rPr lang="en-US"/>
              <a:t>2 h exposure standard curve 1.1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0.12266780680312675"/>
                  <c:y val="0.3531791554828288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'Phosphorothioate RNA target R1'!$J$44:$J$51</c:f>
              <c:numCache>
                <c:formatCode>General</c:formatCode>
                <c:ptCount val="8"/>
                <c:pt idx="0">
                  <c:v>3906.2916300000002</c:v>
                </c:pt>
                <c:pt idx="1">
                  <c:v>7812.5832499999997</c:v>
                </c:pt>
                <c:pt idx="2">
                  <c:v>15625.166499999999</c:v>
                </c:pt>
                <c:pt idx="3">
                  <c:v>31250.332999999999</c:v>
                </c:pt>
                <c:pt idx="4">
                  <c:v>62500.665999999997</c:v>
                </c:pt>
                <c:pt idx="5">
                  <c:v>125001.33</c:v>
                </c:pt>
                <c:pt idx="6">
                  <c:v>250002.66</c:v>
                </c:pt>
                <c:pt idx="7">
                  <c:v>500005.33</c:v>
                </c:pt>
              </c:numCache>
            </c:numRef>
          </c:xVal>
          <c:yVal>
            <c:numRef>
              <c:f>'Phosphorothioate RNA target R1'!$K$44:$K$51</c:f>
              <c:numCache>
                <c:formatCode>General</c:formatCode>
                <c:ptCount val="8"/>
                <c:pt idx="0">
                  <c:v>5.7959999999999994</c:v>
                </c:pt>
                <c:pt idx="1">
                  <c:v>16.294</c:v>
                </c:pt>
                <c:pt idx="2">
                  <c:v>49.271999999999998</c:v>
                </c:pt>
                <c:pt idx="3">
                  <c:v>145.06300000000002</c:v>
                </c:pt>
                <c:pt idx="4">
                  <c:v>302.279</c:v>
                </c:pt>
                <c:pt idx="5">
                  <c:v>690.02800000000002</c:v>
                </c:pt>
                <c:pt idx="6">
                  <c:v>1463.164</c:v>
                </c:pt>
                <c:pt idx="7">
                  <c:v>3160.0610000000001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18-E547-B014-FB877E5ED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cap="none" baseline="0">
                <a:effectLst/>
              </a:rPr>
              <a:t>Phosphorothioate RNA replicate 1 - </a:t>
            </a:r>
            <a:r>
              <a:rPr lang="en-US"/>
              <a:t>2 h exposure standard curve 1.2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0.11696708420117721"/>
                  <c:y val="0.398103336893037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'Phosphorothioate RNA target R1'!$J$58:$J$65</c:f>
              <c:numCache>
                <c:formatCode>General</c:formatCode>
                <c:ptCount val="8"/>
                <c:pt idx="0">
                  <c:v>3906.2916300000002</c:v>
                </c:pt>
                <c:pt idx="1">
                  <c:v>7812.5832499999997</c:v>
                </c:pt>
                <c:pt idx="2">
                  <c:v>15625.166499999999</c:v>
                </c:pt>
                <c:pt idx="3">
                  <c:v>31250.332999999999</c:v>
                </c:pt>
                <c:pt idx="4">
                  <c:v>62500.665999999997</c:v>
                </c:pt>
                <c:pt idx="5">
                  <c:v>125001.33</c:v>
                </c:pt>
                <c:pt idx="6">
                  <c:v>250002.66</c:v>
                </c:pt>
                <c:pt idx="7">
                  <c:v>500005.33</c:v>
                </c:pt>
              </c:numCache>
            </c:numRef>
          </c:xVal>
          <c:yVal>
            <c:numRef>
              <c:f>'Phosphorothioate RNA target R1'!$K$58:$K$65</c:f>
              <c:numCache>
                <c:formatCode>General</c:formatCode>
                <c:ptCount val="8"/>
                <c:pt idx="0">
                  <c:v>6.6749999999999989</c:v>
                </c:pt>
                <c:pt idx="1">
                  <c:v>16.186</c:v>
                </c:pt>
                <c:pt idx="2">
                  <c:v>40.004999999999995</c:v>
                </c:pt>
                <c:pt idx="3">
                  <c:v>127.88199999999999</c:v>
                </c:pt>
                <c:pt idx="4">
                  <c:v>267.87</c:v>
                </c:pt>
                <c:pt idx="5">
                  <c:v>591.13400000000001</c:v>
                </c:pt>
                <c:pt idx="6">
                  <c:v>1242.079</c:v>
                </c:pt>
                <c:pt idx="7">
                  <c:v>3000.6410000000001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54-5048-84D1-8689E8988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Phosphoro</a:t>
            </a:r>
            <a:r>
              <a:rPr lang="en-US" b="1" baseline="0"/>
              <a:t>thioate RNA r</a:t>
            </a:r>
            <a:r>
              <a:rPr lang="en-US" b="1"/>
              <a:t>eplicate </a:t>
            </a:r>
            <a:r>
              <a:rPr lang="en-US" b="1" baseline="0"/>
              <a:t>1 - o</a:t>
            </a:r>
            <a:r>
              <a:rPr lang="en-US" b="1"/>
              <a:t>vernight standard curve 1.1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'Phosphorothioate RNA target R1'!$K$4</c:f>
              <c:strCache>
                <c:ptCount val="1"/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9.6478473078631388E-2"/>
                  <c:y val="0.360544485030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'Phosphorothioate RNA target R1'!$J$5:$J$11</c:f>
              <c:numCache>
                <c:formatCode>General</c:formatCode>
                <c:ptCount val="7"/>
                <c:pt idx="0">
                  <c:v>976.57290599999999</c:v>
                </c:pt>
                <c:pt idx="1">
                  <c:v>1953.14581</c:v>
                </c:pt>
                <c:pt idx="2">
                  <c:v>3906.2916300000002</c:v>
                </c:pt>
                <c:pt idx="3">
                  <c:v>7812.5832499999997</c:v>
                </c:pt>
                <c:pt idx="4">
                  <c:v>15625.166499999999</c:v>
                </c:pt>
                <c:pt idx="5">
                  <c:v>31250.332999999999</c:v>
                </c:pt>
                <c:pt idx="6">
                  <c:v>62500.665999999997</c:v>
                </c:pt>
              </c:numCache>
            </c:numRef>
          </c:xVal>
          <c:yVal>
            <c:numRef>
              <c:f>'Phosphorothioate RNA target R1'!$K$5:$K$11</c:f>
              <c:numCache>
                <c:formatCode>General</c:formatCode>
                <c:ptCount val="7"/>
                <c:pt idx="0">
                  <c:v>82.686000000000007</c:v>
                </c:pt>
                <c:pt idx="1">
                  <c:v>171.27699999999999</c:v>
                </c:pt>
                <c:pt idx="2">
                  <c:v>384.45600000000002</c:v>
                </c:pt>
                <c:pt idx="3">
                  <c:v>779.58600000000001</c:v>
                </c:pt>
                <c:pt idx="4">
                  <c:v>1631.395</c:v>
                </c:pt>
                <c:pt idx="5">
                  <c:v>3670.6930000000002</c:v>
                </c:pt>
                <c:pt idx="6">
                  <c:v>4131.8310000000001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28-D044-B8C2-8A05A765C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Replicate</a:t>
            </a:r>
            <a:r>
              <a:rPr lang="en-US" b="1" baseline="0"/>
              <a:t> 1 o</a:t>
            </a:r>
            <a:r>
              <a:rPr lang="en-US" b="1"/>
              <a:t>vernight standard curve 1.1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Overnight standard curve 1.1</c:v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9.6478473078631388E-2"/>
                  <c:y val="0.360544485030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'Cleavable RNA target R1'!$J$4:$J$11</c:f>
              <c:numCache>
                <c:formatCode>General</c:formatCode>
                <c:ptCount val="8"/>
                <c:pt idx="0">
                  <c:v>488.28645299999999</c:v>
                </c:pt>
                <c:pt idx="1">
                  <c:v>976.57290599999999</c:v>
                </c:pt>
                <c:pt idx="2">
                  <c:v>1953.14581</c:v>
                </c:pt>
                <c:pt idx="3">
                  <c:v>3906.2916300000002</c:v>
                </c:pt>
                <c:pt idx="4">
                  <c:v>7812.5832499999997</c:v>
                </c:pt>
                <c:pt idx="5">
                  <c:v>15625.166499999999</c:v>
                </c:pt>
                <c:pt idx="6">
                  <c:v>31250.332999999999</c:v>
                </c:pt>
                <c:pt idx="7">
                  <c:v>62500.665999999997</c:v>
                </c:pt>
              </c:numCache>
            </c:numRef>
          </c:xVal>
          <c:yVal>
            <c:numRef>
              <c:f>'Cleavable RNA target R1'!$K$4:$K$11</c:f>
              <c:numCache>
                <c:formatCode>General</c:formatCode>
                <c:ptCount val="8"/>
                <c:pt idx="0">
                  <c:v>63.806999999999988</c:v>
                </c:pt>
                <c:pt idx="1">
                  <c:v>83.488</c:v>
                </c:pt>
                <c:pt idx="2">
                  <c:v>188.63699999999997</c:v>
                </c:pt>
                <c:pt idx="3">
                  <c:v>314.95699999999999</c:v>
                </c:pt>
                <c:pt idx="4">
                  <c:v>719.19599999999991</c:v>
                </c:pt>
                <c:pt idx="5">
                  <c:v>1537.9349999999999</c:v>
                </c:pt>
                <c:pt idx="6">
                  <c:v>3207.7200000000003</c:v>
                </c:pt>
                <c:pt idx="7">
                  <c:v>4937.299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C4-634D-8544-C54442C8A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cap="none" baseline="0">
                <a:effectLst/>
              </a:rPr>
              <a:t>Phosphorothioate RNA replicate 1 - </a:t>
            </a:r>
            <a:r>
              <a:rPr lang="en-US" b="1" baseline="0"/>
              <a:t>o</a:t>
            </a:r>
            <a:r>
              <a:rPr lang="en-US" b="1"/>
              <a:t>vernight standard curve 1.2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'Phosphorothioate RNA target R1'!$K$15</c:f>
              <c:strCache>
                <c:ptCount val="1"/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8.2261210783295749E-2"/>
                  <c:y val="0.4725869836672694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'Phosphorothioate RNA target R1'!$J$16:$J$22</c:f>
              <c:numCache>
                <c:formatCode>General</c:formatCode>
                <c:ptCount val="7"/>
                <c:pt idx="0">
                  <c:v>976.57290599999999</c:v>
                </c:pt>
                <c:pt idx="1">
                  <c:v>1953.14581</c:v>
                </c:pt>
                <c:pt idx="2">
                  <c:v>3906.2916300000002</c:v>
                </c:pt>
                <c:pt idx="3">
                  <c:v>7812.5832499999997</c:v>
                </c:pt>
                <c:pt idx="4">
                  <c:v>15625.166499999999</c:v>
                </c:pt>
                <c:pt idx="5">
                  <c:v>31250.332999999999</c:v>
                </c:pt>
                <c:pt idx="6">
                  <c:v>62500.665999999997</c:v>
                </c:pt>
              </c:numCache>
            </c:numRef>
          </c:xVal>
          <c:yVal>
            <c:numRef>
              <c:f>'Phosphorothioate RNA target R1'!$K$16:$K$22</c:f>
              <c:numCache>
                <c:formatCode>General</c:formatCode>
                <c:ptCount val="7"/>
                <c:pt idx="0">
                  <c:v>96.985000000000014</c:v>
                </c:pt>
                <c:pt idx="1">
                  <c:v>196.45699999999999</c:v>
                </c:pt>
                <c:pt idx="2">
                  <c:v>402.75300000000004</c:v>
                </c:pt>
                <c:pt idx="3">
                  <c:v>802.26200000000006</c:v>
                </c:pt>
                <c:pt idx="4">
                  <c:v>1415.1979999999999</c:v>
                </c:pt>
                <c:pt idx="5">
                  <c:v>3159.7420000000002</c:v>
                </c:pt>
                <c:pt idx="6">
                  <c:v>4363.4250000000002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E7-0545-BA4A-62BA461BC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cA4 molecules made </a:t>
            </a:r>
            <a:r>
              <a:rPr lang="en-US" sz="1600" b="1" i="0" u="none" strike="noStrike" baseline="0">
                <a:effectLst/>
              </a:rPr>
              <a:t>phosphorothioate target RNA</a:t>
            </a:r>
            <a:r>
              <a:rPr lang="en-US" sz="1600" b="1" i="0" u="none" strike="noStrike" baseline="0"/>
              <a:t> </a:t>
            </a:r>
            <a:r>
              <a:rPr lang="en-US" sz="1600" b="1"/>
              <a:t>molecule </a:t>
            </a:r>
          </a:p>
          <a:p>
            <a:pPr>
              <a:defRPr sz="1600" b="1"/>
            </a:pPr>
            <a:r>
              <a:rPr lang="en-US" sz="1600" b="1" baseline="0"/>
              <a:t>over a range of A26 RNA concentrations - </a:t>
            </a:r>
            <a:r>
              <a:rPr lang="en-US" sz="1600" b="1" i="0" u="none" strike="noStrike" baseline="0">
                <a:effectLst/>
              </a:rPr>
              <a:t> replicate 1 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50800">
                <a:solidFill>
                  <a:schemeClr val="accent1"/>
                </a:solidFill>
              </a:ln>
              <a:effectLst/>
            </c:spPr>
          </c:marker>
          <c:xVal>
            <c:numRef>
              <c:f>'Phosphorothioate RNA target R1'!$AD$39:$AD$43</c:f>
              <c:numCache>
                <c:formatCode>General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  <c:pt idx="4">
                  <c:v>1</c:v>
                </c:pt>
              </c:numCache>
            </c:numRef>
          </c:xVal>
          <c:yVal>
            <c:numRef>
              <c:f>'Phosphorothioate RNA target R1'!$AE$39:$AE$43</c:f>
              <c:numCache>
                <c:formatCode>General</c:formatCode>
                <c:ptCount val="5"/>
                <c:pt idx="0">
                  <c:v>739.09299999999996</c:v>
                </c:pt>
                <c:pt idx="1">
                  <c:v>1627.2370000000001</c:v>
                </c:pt>
                <c:pt idx="2">
                  <c:v>2662.8409999999999</c:v>
                </c:pt>
                <c:pt idx="3">
                  <c:v>2243.7579999999998</c:v>
                </c:pt>
                <c:pt idx="4">
                  <c:v>3385.4169999999999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3D-5845-A418-6C10390A9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233887"/>
        <c:axId val="482585487"/>
      </c:scatterChart>
      <c:valAx>
        <c:axId val="555233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Pt A26</a:t>
                </a:r>
                <a:r>
                  <a:rPr lang="en-US" sz="1100" b="1" baseline="0"/>
                  <a:t> target RNA concentration (nM)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585487"/>
        <c:crosses val="autoZero"/>
        <c:crossBetween val="midCat"/>
      </c:valAx>
      <c:valAx>
        <c:axId val="48258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cA4 molecules made</a:t>
                </a:r>
                <a:r>
                  <a:rPr lang="en-US" sz="1100" b="1" baseline="0"/>
                  <a:t> per molecule of RNA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2338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Concentration of cA4  made with unmodified target RNA across a range of </a:t>
            </a:r>
            <a:r>
              <a:rPr lang="en-US" sz="1400" b="1" i="0" u="none" strike="noStrike" cap="none" baseline="0">
                <a:effectLst/>
              </a:rPr>
              <a:t>phosphorothioate</a:t>
            </a:r>
            <a:r>
              <a:rPr lang="en-US" sz="1400" b="1" i="0" u="none" strike="noStrike" cap="none" baseline="0"/>
              <a:t> </a:t>
            </a:r>
            <a:r>
              <a:rPr lang="en-US" b="1"/>
              <a:t>A26 target RNA concentrations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57150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xVal>
            <c:numRef>
              <c:f>'Phosphorothioate RNA target R1'!$AD$58:$AD$62</c:f>
              <c:numCache>
                <c:formatCode>General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  <c:pt idx="4">
                  <c:v>1</c:v>
                </c:pt>
              </c:numCache>
            </c:numRef>
          </c:xVal>
          <c:yVal>
            <c:numRef>
              <c:f>'Phosphorothioate RNA target R1'!$AE$58:$AE$62</c:f>
              <c:numCache>
                <c:formatCode>General</c:formatCode>
                <c:ptCount val="5"/>
                <c:pt idx="0">
                  <c:v>73909.285999999993</c:v>
                </c:pt>
                <c:pt idx="1">
                  <c:v>81361.824999999997</c:v>
                </c:pt>
                <c:pt idx="2">
                  <c:v>66571.032000000007</c:v>
                </c:pt>
                <c:pt idx="3">
                  <c:v>22437.579000000002</c:v>
                </c:pt>
                <c:pt idx="4">
                  <c:v>3385.4169999999999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C9-AE4F-B3FE-E5ED2D311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233887"/>
        <c:axId val="482585487"/>
      </c:scatterChart>
      <c:valAx>
        <c:axId val="555233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Pt A26 target RNA concentration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585487"/>
        <c:crosses val="autoZero"/>
        <c:crossBetween val="midCat"/>
      </c:valAx>
      <c:valAx>
        <c:axId val="48258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cA4 produced (nM)</a:t>
                </a:r>
              </a:p>
            </c:rich>
          </c:tx>
          <c:layout>
            <c:manualLayout>
              <c:xMode val="edge"/>
              <c:yMode val="edge"/>
              <c:x val="1.4180928549335673E-2"/>
              <c:y val="0.39827148876211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233887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Averaged standard curve for </a:t>
            </a:r>
            <a:r>
              <a:rPr lang="en-US" sz="1600" b="1" i="0" u="none" strike="noStrike" cap="none" baseline="0">
                <a:effectLst/>
              </a:rPr>
              <a:t>phosphorothioate RNA replicate 2 </a:t>
            </a:r>
            <a:r>
              <a:rPr lang="en-US" sz="1600" b="1"/>
              <a:t> - overnight exposure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7871117730055899E-2"/>
                  <c:y val="0.3749809236734206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'Phosphorothioate RNA target R2'!$M$13:$M$17</c:f>
              <c:numCache>
                <c:formatCode>General</c:formatCode>
                <c:ptCount val="5"/>
                <c:pt idx="0">
                  <c:v>1953.14581</c:v>
                </c:pt>
                <c:pt idx="1">
                  <c:v>3906.2916300000002</c:v>
                </c:pt>
                <c:pt idx="2">
                  <c:v>7812.5832499999997</c:v>
                </c:pt>
                <c:pt idx="3">
                  <c:v>15625.166499999999</c:v>
                </c:pt>
                <c:pt idx="4">
                  <c:v>31250.332999999999</c:v>
                </c:pt>
              </c:numCache>
            </c:numRef>
          </c:xVal>
          <c:yVal>
            <c:numRef>
              <c:f>'Phosphorothioate RNA target R2'!$N$13:$N$17</c:f>
              <c:numCache>
                <c:formatCode>General</c:formatCode>
                <c:ptCount val="5"/>
                <c:pt idx="0">
                  <c:v>260.54949999999997</c:v>
                </c:pt>
                <c:pt idx="1">
                  <c:v>504.15</c:v>
                </c:pt>
                <c:pt idx="2">
                  <c:v>1072.2190000000001</c:v>
                </c:pt>
                <c:pt idx="3">
                  <c:v>2165.7754999999997</c:v>
                </c:pt>
                <c:pt idx="4">
                  <c:v>4091.4169999999999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42-964B-959C-63F34CECD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771743"/>
        <c:axId val="478545295"/>
      </c:scatterChart>
      <c:valAx>
        <c:axId val="484771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ATP</a:t>
                </a:r>
                <a:r>
                  <a:rPr lang="en-US" sz="1200" baseline="0"/>
                  <a:t> concentration (nM)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41273727656083875"/>
              <c:y val="0.9383753721617894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545295"/>
        <c:crosses val="autoZero"/>
        <c:crossBetween val="midCat"/>
      </c:valAx>
      <c:valAx>
        <c:axId val="47854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Background adjusted mean signal</a:t>
                </a:r>
              </a:p>
            </c:rich>
          </c:tx>
          <c:layout>
            <c:manualLayout>
              <c:xMode val="edge"/>
              <c:yMode val="edge"/>
              <c:x val="8.9034727717648404E-3"/>
              <c:y val="0.308165443872321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771743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Averaged standard curve for </a:t>
            </a:r>
            <a:r>
              <a:rPr lang="en-US" sz="1600" b="1" i="0" u="none" strike="noStrike" cap="none" baseline="0">
                <a:effectLst/>
              </a:rPr>
              <a:t>phosphorothioate RNA replicate 2 - </a:t>
            </a:r>
            <a:r>
              <a:rPr lang="en-US" sz="1600" b="1"/>
              <a:t>2 h exposure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6.623599265734248E-2"/>
                  <c:y val="0.4009761531328814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'Phosphorothioate RNA target R2'!$M$42:$M$47</c:f>
              <c:numCache>
                <c:formatCode>General</c:formatCode>
                <c:ptCount val="6"/>
                <c:pt idx="0">
                  <c:v>15625.166499999999</c:v>
                </c:pt>
                <c:pt idx="1">
                  <c:v>31250.332999999999</c:v>
                </c:pt>
                <c:pt idx="2">
                  <c:v>62500.665999999997</c:v>
                </c:pt>
                <c:pt idx="3">
                  <c:v>125001.33</c:v>
                </c:pt>
                <c:pt idx="4">
                  <c:v>250002.66</c:v>
                </c:pt>
                <c:pt idx="5">
                  <c:v>500005.33</c:v>
                </c:pt>
              </c:numCache>
            </c:numRef>
          </c:xVal>
          <c:yVal>
            <c:numRef>
              <c:f>'Phosphorothioate RNA target R2'!$N$42:$N$47</c:f>
              <c:numCache>
                <c:formatCode>General</c:formatCode>
                <c:ptCount val="6"/>
                <c:pt idx="0">
                  <c:v>82.106999999999999</c:v>
                </c:pt>
                <c:pt idx="1">
                  <c:v>189.96850000000001</c:v>
                </c:pt>
                <c:pt idx="2">
                  <c:v>422.59299999999996</c:v>
                </c:pt>
                <c:pt idx="3">
                  <c:v>971.7684999999999</c:v>
                </c:pt>
                <c:pt idx="4">
                  <c:v>1948.6819999999998</c:v>
                </c:pt>
                <c:pt idx="5">
                  <c:v>3949.1620000000003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73-BF4E-893D-CAAD9D93F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290287"/>
        <c:axId val="483160047"/>
      </c:scatterChart>
      <c:valAx>
        <c:axId val="518290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ATP concentration (nM)</a:t>
                </a:r>
              </a:p>
            </c:rich>
          </c:tx>
          <c:layout>
            <c:manualLayout>
              <c:xMode val="edge"/>
              <c:yMode val="edge"/>
              <c:x val="0.40587270632537986"/>
              <c:y val="0.935493161443958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160047"/>
        <c:crosses val="autoZero"/>
        <c:crossBetween val="midCat"/>
      </c:valAx>
      <c:valAx>
        <c:axId val="48316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Background adjusted mean signal</a:t>
                </a:r>
              </a:p>
            </c:rich>
          </c:tx>
          <c:layout>
            <c:manualLayout>
              <c:xMode val="edge"/>
              <c:yMode val="edge"/>
              <c:x val="1.0270758213250379E-2"/>
              <c:y val="0.29077098295102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290287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cap="none" baseline="0">
                <a:effectLst/>
              </a:rPr>
              <a:t>Phosphorothioate RNA replicate 2 - </a:t>
            </a:r>
            <a:r>
              <a:rPr lang="en-US"/>
              <a:t>2 h exposure standard curve 1.1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0.12266780680312675"/>
                  <c:y val="0.3531791554828288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'Phosphorothioate RNA target R2'!$J$45:$J$51</c:f>
              <c:numCache>
                <c:formatCode>General</c:formatCode>
                <c:ptCount val="7"/>
                <c:pt idx="0">
                  <c:v>7812.5832499999997</c:v>
                </c:pt>
                <c:pt idx="1">
                  <c:v>15625.166499999999</c:v>
                </c:pt>
                <c:pt idx="2">
                  <c:v>31250.332999999999</c:v>
                </c:pt>
                <c:pt idx="3">
                  <c:v>62500.665999999997</c:v>
                </c:pt>
                <c:pt idx="4">
                  <c:v>125001.33</c:v>
                </c:pt>
                <c:pt idx="5">
                  <c:v>250002.66</c:v>
                </c:pt>
                <c:pt idx="6">
                  <c:v>500005.33</c:v>
                </c:pt>
              </c:numCache>
            </c:numRef>
          </c:xVal>
          <c:yVal>
            <c:numRef>
              <c:f>'Phosphorothioate RNA target R2'!$K$45:$K$51</c:f>
              <c:numCache>
                <c:formatCode>General</c:formatCode>
                <c:ptCount val="7"/>
                <c:pt idx="0">
                  <c:v>33.389000000000003</c:v>
                </c:pt>
                <c:pt idx="1">
                  <c:v>88.765999999999991</c:v>
                </c:pt>
                <c:pt idx="2">
                  <c:v>203.18800000000002</c:v>
                </c:pt>
                <c:pt idx="3">
                  <c:v>455.77499999999998</c:v>
                </c:pt>
                <c:pt idx="4">
                  <c:v>998.61699999999996</c:v>
                </c:pt>
                <c:pt idx="5">
                  <c:v>1986.2529999999999</c:v>
                </c:pt>
                <c:pt idx="6">
                  <c:v>4007.4160000000002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07-6447-92AB-9490A0289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cap="none" baseline="0">
                <a:effectLst/>
              </a:rPr>
              <a:t>Phosphorothioate RNA replicate 2 - </a:t>
            </a:r>
            <a:r>
              <a:rPr lang="en-US"/>
              <a:t>2 h exposure standard curve 1.2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'Phosphorothioate RNA target R2'!$K$58</c:f>
              <c:strCache>
                <c:ptCount val="1"/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0.11696708420117721"/>
                  <c:y val="0.398103336893037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'Phosphorothioate RNA target R2'!$J$59:$J$65</c:f>
              <c:numCache>
                <c:formatCode>General</c:formatCode>
                <c:ptCount val="7"/>
                <c:pt idx="0">
                  <c:v>7812.5832499999997</c:v>
                </c:pt>
                <c:pt idx="1">
                  <c:v>15625.166499999999</c:v>
                </c:pt>
                <c:pt idx="2">
                  <c:v>31250.332999999999</c:v>
                </c:pt>
                <c:pt idx="3">
                  <c:v>62500.665999999997</c:v>
                </c:pt>
                <c:pt idx="4">
                  <c:v>125001.33</c:v>
                </c:pt>
                <c:pt idx="5">
                  <c:v>250002.66</c:v>
                </c:pt>
                <c:pt idx="6">
                  <c:v>500005.33</c:v>
                </c:pt>
              </c:numCache>
            </c:numRef>
          </c:xVal>
          <c:yVal>
            <c:numRef>
              <c:f>'Phosphorothioate RNA target R2'!$K$59:$K$65</c:f>
              <c:numCache>
                <c:formatCode>General</c:formatCode>
                <c:ptCount val="7"/>
                <c:pt idx="0">
                  <c:v>27.216000000000001</c:v>
                </c:pt>
                <c:pt idx="1">
                  <c:v>75.447999999999993</c:v>
                </c:pt>
                <c:pt idx="2">
                  <c:v>176.74900000000002</c:v>
                </c:pt>
                <c:pt idx="3">
                  <c:v>389.411</c:v>
                </c:pt>
                <c:pt idx="4">
                  <c:v>944.92</c:v>
                </c:pt>
                <c:pt idx="5">
                  <c:v>1911.1109999999999</c:v>
                </c:pt>
                <c:pt idx="6">
                  <c:v>3890.9079999999999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A5-5541-A52F-06C3D0509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cap="none" baseline="0">
                <a:effectLst/>
              </a:rPr>
              <a:t>Phosphorothioate RNA replicate 2 - </a:t>
            </a:r>
            <a:r>
              <a:rPr lang="en-US" b="1" baseline="0"/>
              <a:t>o</a:t>
            </a:r>
            <a:r>
              <a:rPr lang="en-US" b="1"/>
              <a:t>vernight standard curve 1.1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'Phosphorothioate RNA target R2'!$K$4:$K$5</c:f>
              <c:strCache>
                <c:ptCount val="2"/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9.6478473078631388E-2"/>
                  <c:y val="0.360544485030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'Phosphorothioate RNA target R2'!$J$6:$J$11</c:f>
              <c:numCache>
                <c:formatCode>General</c:formatCode>
                <c:ptCount val="6"/>
                <c:pt idx="0">
                  <c:v>1953.14581</c:v>
                </c:pt>
                <c:pt idx="1">
                  <c:v>3906.2916300000002</c:v>
                </c:pt>
                <c:pt idx="2">
                  <c:v>7812.5832499999997</c:v>
                </c:pt>
                <c:pt idx="3">
                  <c:v>15625.166499999999</c:v>
                </c:pt>
                <c:pt idx="4">
                  <c:v>31250.332999999999</c:v>
                </c:pt>
                <c:pt idx="5">
                  <c:v>62500.665999999997</c:v>
                </c:pt>
              </c:numCache>
            </c:numRef>
          </c:xVal>
          <c:yVal>
            <c:numRef>
              <c:f>'Phosphorothioate RNA target R2'!$K$6:$K$11</c:f>
              <c:numCache>
                <c:formatCode>General</c:formatCode>
                <c:ptCount val="6"/>
                <c:pt idx="0">
                  <c:v>272.58799999999997</c:v>
                </c:pt>
                <c:pt idx="1">
                  <c:v>487.66899999999998</c:v>
                </c:pt>
                <c:pt idx="2">
                  <c:v>1132.7530000000002</c:v>
                </c:pt>
                <c:pt idx="3">
                  <c:v>2309.0949999999998</c:v>
                </c:pt>
                <c:pt idx="4">
                  <c:v>4356.1490000000003</c:v>
                </c:pt>
                <c:pt idx="5">
                  <c:v>4604.0069999999996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C5-F94D-BBBC-01178B516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cap="none" baseline="0">
                <a:effectLst/>
              </a:rPr>
              <a:t>Phosphorothioate RNA replicate 2 - </a:t>
            </a:r>
            <a:r>
              <a:rPr lang="en-US" b="1" baseline="0"/>
              <a:t>o</a:t>
            </a:r>
            <a:r>
              <a:rPr lang="en-US" b="1"/>
              <a:t>vernight standard curve 1.2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'Phosphorothioate RNA target R2'!$K$15:$K$16</c:f>
              <c:strCache>
                <c:ptCount val="2"/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8.2261210783295749E-2"/>
                  <c:y val="0.4725869836672694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'Phosphorothioate RNA target R2'!$J$17:$J$22</c:f>
              <c:numCache>
                <c:formatCode>General</c:formatCode>
                <c:ptCount val="6"/>
                <c:pt idx="0">
                  <c:v>1953.14581</c:v>
                </c:pt>
                <c:pt idx="1">
                  <c:v>3906.2916300000002</c:v>
                </c:pt>
                <c:pt idx="2">
                  <c:v>7812.5832499999997</c:v>
                </c:pt>
                <c:pt idx="3">
                  <c:v>15625.166499999999</c:v>
                </c:pt>
                <c:pt idx="4">
                  <c:v>31250.332999999999</c:v>
                </c:pt>
                <c:pt idx="5">
                  <c:v>62500.665999999997</c:v>
                </c:pt>
              </c:numCache>
            </c:numRef>
          </c:xVal>
          <c:yVal>
            <c:numRef>
              <c:f>'Phosphorothioate RNA target R2'!$K$17:$K$22</c:f>
              <c:numCache>
                <c:formatCode>General</c:formatCode>
                <c:ptCount val="6"/>
                <c:pt idx="0">
                  <c:v>248.51099999999997</c:v>
                </c:pt>
                <c:pt idx="1">
                  <c:v>520.63099999999997</c:v>
                </c:pt>
                <c:pt idx="2">
                  <c:v>1011.6850000000001</c:v>
                </c:pt>
                <c:pt idx="3">
                  <c:v>2022.4559999999997</c:v>
                </c:pt>
                <c:pt idx="4">
                  <c:v>3826.6849999999995</c:v>
                </c:pt>
                <c:pt idx="5">
                  <c:v>4742.9250000000002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F5-BB45-BA1C-D464D9A45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cA4 molecules made per unmodified target RNA molecule over </a:t>
            </a:r>
            <a:r>
              <a:rPr lang="en-US" sz="1600" b="1" baseline="0"/>
              <a:t>a range of </a:t>
            </a:r>
            <a:r>
              <a:rPr lang="en-US" sz="1600" b="1" i="0" u="none" strike="noStrike" baseline="0">
                <a:effectLst/>
              </a:rPr>
              <a:t>phosphorothioate A26 RNA </a:t>
            </a:r>
            <a:r>
              <a:rPr lang="en-US" sz="1600" b="1" baseline="0"/>
              <a:t>concentrations - </a:t>
            </a:r>
            <a:r>
              <a:rPr lang="en-US" sz="1600" b="1" i="0" u="none" strike="noStrike" baseline="0">
                <a:effectLst/>
              </a:rPr>
              <a:t>replicate 2 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50800">
                <a:solidFill>
                  <a:schemeClr val="accent1"/>
                </a:solidFill>
              </a:ln>
              <a:effectLst/>
            </c:spPr>
          </c:marker>
          <c:xVal>
            <c:numRef>
              <c:f>'Phosphorothioate RNA target R2'!$AD$39:$AD$43</c:f>
              <c:numCache>
                <c:formatCode>General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  <c:pt idx="4">
                  <c:v>1</c:v>
                </c:pt>
              </c:numCache>
            </c:numRef>
          </c:xVal>
          <c:yVal>
            <c:numRef>
              <c:f>'Phosphorothioate RNA target R2'!$AE$39:$AE$43</c:f>
              <c:numCache>
                <c:formatCode>General</c:formatCode>
                <c:ptCount val="5"/>
                <c:pt idx="0">
                  <c:v>972.15300000000002</c:v>
                </c:pt>
                <c:pt idx="1">
                  <c:v>1787.16</c:v>
                </c:pt>
                <c:pt idx="2">
                  <c:v>3168.5079999999998</c:v>
                </c:pt>
                <c:pt idx="3">
                  <c:v>4044.875</c:v>
                </c:pt>
                <c:pt idx="4">
                  <c:v>3398.6120000000001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66-A340-83FA-02CDDD890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233887"/>
        <c:axId val="482585487"/>
      </c:scatterChart>
      <c:valAx>
        <c:axId val="555233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Phosphorothioate A26</a:t>
                </a:r>
                <a:r>
                  <a:rPr lang="en-US" sz="1100" b="1" baseline="0"/>
                  <a:t> target RNA concentration (nM)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585487"/>
        <c:crosses val="autoZero"/>
        <c:crossBetween val="midCat"/>
      </c:valAx>
      <c:valAx>
        <c:axId val="48258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cA4 molecules made</a:t>
                </a:r>
                <a:r>
                  <a:rPr lang="en-US" sz="1100" b="1" baseline="0"/>
                  <a:t> per molecule of RNA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2338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Replicate</a:t>
            </a:r>
            <a:r>
              <a:rPr lang="en-US" b="1" baseline="0"/>
              <a:t> 1 o</a:t>
            </a:r>
            <a:r>
              <a:rPr lang="en-US" b="1"/>
              <a:t>vernight standard curve 1.2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Overnight standard curve 1.2</c:v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8.2261210783295749E-2"/>
                  <c:y val="0.4725869836672694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'Cleavable RNA target R1'!$J$15:$J$22</c:f>
              <c:numCache>
                <c:formatCode>General</c:formatCode>
                <c:ptCount val="8"/>
                <c:pt idx="0">
                  <c:v>488.28645299999999</c:v>
                </c:pt>
                <c:pt idx="1">
                  <c:v>976.57290599999999</c:v>
                </c:pt>
                <c:pt idx="2">
                  <c:v>1953.14581</c:v>
                </c:pt>
                <c:pt idx="3">
                  <c:v>3906.2916300000002</c:v>
                </c:pt>
                <c:pt idx="4">
                  <c:v>7812.5832499999997</c:v>
                </c:pt>
                <c:pt idx="5">
                  <c:v>15625.166499999999</c:v>
                </c:pt>
                <c:pt idx="6">
                  <c:v>31250.332999999999</c:v>
                </c:pt>
                <c:pt idx="7">
                  <c:v>62500.665999999997</c:v>
                </c:pt>
              </c:numCache>
            </c:numRef>
          </c:xVal>
          <c:yVal>
            <c:numRef>
              <c:f>'Cleavable RNA target R1'!$K$15:$K$22</c:f>
              <c:numCache>
                <c:formatCode>General</c:formatCode>
                <c:ptCount val="8"/>
                <c:pt idx="0">
                  <c:v>38.888000000000005</c:v>
                </c:pt>
                <c:pt idx="1">
                  <c:v>65.383999999999986</c:v>
                </c:pt>
                <c:pt idx="2">
                  <c:v>144.51699999999997</c:v>
                </c:pt>
                <c:pt idx="3">
                  <c:v>303.02</c:v>
                </c:pt>
                <c:pt idx="4">
                  <c:v>640.23899999999992</c:v>
                </c:pt>
                <c:pt idx="5">
                  <c:v>1356.008</c:v>
                </c:pt>
                <c:pt idx="6">
                  <c:v>2782.9320000000002</c:v>
                </c:pt>
                <c:pt idx="7">
                  <c:v>5048.0009999999993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CB-4D40-80A9-51AE59FA8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Concentration of cA4  made across a range of </a:t>
            </a:r>
            <a:r>
              <a:rPr lang="en-US" sz="1400" b="1" i="0" u="none" strike="noStrike" cap="none" baseline="0">
                <a:effectLst/>
              </a:rPr>
              <a:t>phosphorothioate A26 RNA concentrations </a:t>
            </a:r>
            <a:r>
              <a:rPr lang="en-US" b="1"/>
              <a:t>- </a:t>
            </a:r>
            <a:r>
              <a:rPr lang="en-US" sz="1400" b="1" i="0" u="none" strike="noStrike" cap="none" baseline="0">
                <a:effectLst/>
              </a:rPr>
              <a:t>replicate 2 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57150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xVal>
            <c:numRef>
              <c:f>'Phosphorothioate RNA target R2'!$AD$58:$AD$63</c:f>
              <c:numCache>
                <c:formatCode>General</c:formatCode>
                <c:ptCount val="6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  <c:pt idx="4">
                  <c:v>1</c:v>
                </c:pt>
              </c:numCache>
            </c:numRef>
          </c:xVal>
          <c:yVal>
            <c:numRef>
              <c:f>'Phosphorothioate RNA target R2'!$AE$58:$AE$63</c:f>
              <c:numCache>
                <c:formatCode>General</c:formatCode>
                <c:ptCount val="6"/>
                <c:pt idx="0">
                  <c:v>97215.343999999997</c:v>
                </c:pt>
                <c:pt idx="1">
                  <c:v>89358.093999999997</c:v>
                </c:pt>
                <c:pt idx="2">
                  <c:v>79212.687999999995</c:v>
                </c:pt>
                <c:pt idx="3">
                  <c:v>40448.75</c:v>
                </c:pt>
                <c:pt idx="4">
                  <c:v>3398.6120000000001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69-B145-8808-A7F07783A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233887"/>
        <c:axId val="482585487"/>
      </c:scatterChart>
      <c:valAx>
        <c:axId val="555233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 i="0" u="none" strike="noStrike" baseline="0">
                    <a:effectLst/>
                  </a:rPr>
                  <a:t>Phosphorothioate</a:t>
                </a:r>
                <a:r>
                  <a:rPr lang="en-US" sz="1400" b="0" i="0" u="none" strike="noStrike" baseline="0"/>
                  <a:t> </a:t>
                </a:r>
                <a:r>
                  <a:rPr lang="en-US" sz="1400"/>
                  <a:t>A26 target RNA concentration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585487"/>
        <c:crosses val="autoZero"/>
        <c:crossBetween val="midCat"/>
      </c:valAx>
      <c:valAx>
        <c:axId val="48258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cA4 produced (nM)</a:t>
                </a:r>
              </a:p>
            </c:rich>
          </c:tx>
          <c:layout>
            <c:manualLayout>
              <c:xMode val="edge"/>
              <c:yMode val="edge"/>
              <c:x val="1.4180928549335673E-2"/>
              <c:y val="0.39827148876211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233887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Averaged standard curve for phosphorothioate RNA replicate 3  - overnight exposure</a:t>
            </a:r>
            <a:endParaRPr lang="en-GB" sz="16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'Phosphorothioate RNA target R1'!$N$11</c:f>
              <c:strCache>
                <c:ptCount val="1"/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752098430115092E-2"/>
                  <c:y val="0.3412762417958153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'Phosphorothioate RNA target R3'!$M$12:$M$16</c:f>
              <c:numCache>
                <c:formatCode>General</c:formatCode>
                <c:ptCount val="5"/>
                <c:pt idx="0">
                  <c:v>976.57290599999999</c:v>
                </c:pt>
                <c:pt idx="1">
                  <c:v>1953.14581</c:v>
                </c:pt>
                <c:pt idx="2">
                  <c:v>3906.2916300000002</c:v>
                </c:pt>
                <c:pt idx="3">
                  <c:v>7812.5832499999997</c:v>
                </c:pt>
                <c:pt idx="4">
                  <c:v>15625.166499999999</c:v>
                </c:pt>
              </c:numCache>
            </c:numRef>
          </c:xVal>
          <c:yVal>
            <c:numRef>
              <c:f>'Phosphorothioate RNA target R3'!$N$12:$N$16</c:f>
              <c:numCache>
                <c:formatCode>General</c:formatCode>
                <c:ptCount val="5"/>
                <c:pt idx="0">
                  <c:v>211.48</c:v>
                </c:pt>
                <c:pt idx="1">
                  <c:v>426.58099999999996</c:v>
                </c:pt>
                <c:pt idx="2">
                  <c:v>967.31700000000001</c:v>
                </c:pt>
                <c:pt idx="3">
                  <c:v>1887.4130000000002</c:v>
                </c:pt>
                <c:pt idx="4">
                  <c:v>4031.0029999999997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E5-4C4C-AA63-555282B67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771743"/>
        <c:axId val="478545295"/>
      </c:scatterChart>
      <c:valAx>
        <c:axId val="484771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ATP</a:t>
                </a:r>
                <a:r>
                  <a:rPr lang="en-US" sz="1600" baseline="0"/>
                  <a:t> concentration (nM)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0.41273727656083875"/>
              <c:y val="0.9383753721617894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545295"/>
        <c:crosses val="autoZero"/>
        <c:crossBetween val="midCat"/>
      </c:valAx>
      <c:valAx>
        <c:axId val="47854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Background adjusted mean signal</a:t>
                </a:r>
              </a:p>
            </c:rich>
          </c:tx>
          <c:layout>
            <c:manualLayout>
              <c:xMode val="edge"/>
              <c:yMode val="edge"/>
              <c:x val="8.9034727717648404E-3"/>
              <c:y val="0.308165443872321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771743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Averaged standard curve for phosphorothioate RNA replicate 3 - 2 h exposure</a:t>
            </a:r>
            <a:endParaRPr lang="en-GB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6.623599265734248E-2"/>
                  <c:y val="0.4009761531328814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'Phosphorothioate RNA target R3'!$M$43:$M$47</c:f>
              <c:numCache>
                <c:formatCode>General</c:formatCode>
                <c:ptCount val="5"/>
                <c:pt idx="0">
                  <c:v>31250.332999999999</c:v>
                </c:pt>
                <c:pt idx="1">
                  <c:v>62500.665999999997</c:v>
                </c:pt>
                <c:pt idx="2">
                  <c:v>125001.33</c:v>
                </c:pt>
                <c:pt idx="3">
                  <c:v>250002.66</c:v>
                </c:pt>
                <c:pt idx="4">
                  <c:v>500005.33</c:v>
                </c:pt>
              </c:numCache>
            </c:numRef>
          </c:xVal>
          <c:yVal>
            <c:numRef>
              <c:f>'Phosphorothioate RNA target R3'!$N$43:$N$47</c:f>
              <c:numCache>
                <c:formatCode>General</c:formatCode>
                <c:ptCount val="5"/>
                <c:pt idx="0">
                  <c:v>250.96550000000002</c:v>
                </c:pt>
                <c:pt idx="1">
                  <c:v>550.42750000000001</c:v>
                </c:pt>
                <c:pt idx="2">
                  <c:v>1173.4859999999999</c:v>
                </c:pt>
                <c:pt idx="3">
                  <c:v>2509.14</c:v>
                </c:pt>
                <c:pt idx="4">
                  <c:v>4007.2835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B9-1D4F-A79C-BC323E301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290287"/>
        <c:axId val="483160047"/>
      </c:scatterChart>
      <c:valAx>
        <c:axId val="518290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ATP concentration (nM)</a:t>
                </a:r>
              </a:p>
            </c:rich>
          </c:tx>
          <c:layout>
            <c:manualLayout>
              <c:xMode val="edge"/>
              <c:yMode val="edge"/>
              <c:x val="0.40587270632537986"/>
              <c:y val="0.935493161443958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160047"/>
        <c:crosses val="autoZero"/>
        <c:crossBetween val="midCat"/>
      </c:valAx>
      <c:valAx>
        <c:axId val="48316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Background adjusted mean signal</a:t>
                </a:r>
              </a:p>
            </c:rich>
          </c:tx>
          <c:layout>
            <c:manualLayout>
              <c:xMode val="edge"/>
              <c:yMode val="edge"/>
              <c:x val="1.0270758213250379E-2"/>
              <c:y val="0.29077098295102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290287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Phosphorothioate RNA replicate 3 - 2 h exposure standard curve 1.1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0.12266780680312675"/>
                  <c:y val="0.3531791554828288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'Phosphorothioate RNA target R3'!$J$44:$J$51</c:f>
              <c:numCache>
                <c:formatCode>General</c:formatCode>
                <c:ptCount val="8"/>
                <c:pt idx="0">
                  <c:v>3906.2916300000002</c:v>
                </c:pt>
                <c:pt idx="1">
                  <c:v>7812.5832499999997</c:v>
                </c:pt>
                <c:pt idx="2">
                  <c:v>15625.166499999999</c:v>
                </c:pt>
                <c:pt idx="3">
                  <c:v>31250.332999999999</c:v>
                </c:pt>
                <c:pt idx="4">
                  <c:v>62500.665999999997</c:v>
                </c:pt>
                <c:pt idx="5">
                  <c:v>125001.33</c:v>
                </c:pt>
                <c:pt idx="6">
                  <c:v>250002.66</c:v>
                </c:pt>
                <c:pt idx="7">
                  <c:v>500005.33</c:v>
                </c:pt>
              </c:numCache>
            </c:numRef>
          </c:xVal>
          <c:yVal>
            <c:numRef>
              <c:f>'Phosphorothioate RNA target R3'!$K$44:$K$51</c:f>
              <c:numCache>
                <c:formatCode>General</c:formatCode>
                <c:ptCount val="8"/>
                <c:pt idx="0">
                  <c:v>12.309000000000001</c:v>
                </c:pt>
                <c:pt idx="1">
                  <c:v>43.095999999999997</c:v>
                </c:pt>
                <c:pt idx="2">
                  <c:v>120.27200000000001</c:v>
                </c:pt>
                <c:pt idx="3">
                  <c:v>252.97300000000001</c:v>
                </c:pt>
                <c:pt idx="4">
                  <c:v>561.15699999999993</c:v>
                </c:pt>
                <c:pt idx="5">
                  <c:v>1207.923</c:v>
                </c:pt>
                <c:pt idx="6">
                  <c:v>2503.462</c:v>
                </c:pt>
                <c:pt idx="7">
                  <c:v>4076.732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85-AB46-A52E-085C546D0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Phosphorothioate RNA replicate 3 - 2 h exposure standard curve 1.2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96669176200143"/>
          <c:y val="0.23633889839186664"/>
          <c:w val="0.78180768023142377"/>
          <c:h val="0.63075827107356375"/>
        </c:manualLayout>
      </c:layout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0.11696708420117721"/>
                  <c:y val="0.398103336893037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'Phosphorothioate RNA target R3'!$J$58:$J$65</c:f>
              <c:numCache>
                <c:formatCode>General</c:formatCode>
                <c:ptCount val="8"/>
                <c:pt idx="0">
                  <c:v>3906.2916300000002</c:v>
                </c:pt>
                <c:pt idx="1">
                  <c:v>7812.5832499999997</c:v>
                </c:pt>
                <c:pt idx="2">
                  <c:v>15625.166499999999</c:v>
                </c:pt>
                <c:pt idx="3">
                  <c:v>31250.332999999999</c:v>
                </c:pt>
                <c:pt idx="4">
                  <c:v>62500.665999999997</c:v>
                </c:pt>
                <c:pt idx="5">
                  <c:v>125001.33</c:v>
                </c:pt>
                <c:pt idx="6">
                  <c:v>250002.66</c:v>
                </c:pt>
                <c:pt idx="7">
                  <c:v>500005.33</c:v>
                </c:pt>
              </c:numCache>
            </c:numRef>
          </c:xVal>
          <c:yVal>
            <c:numRef>
              <c:f>'Phosphorothioate RNA target R3'!$K$58:$K$65</c:f>
              <c:numCache>
                <c:formatCode>General</c:formatCode>
                <c:ptCount val="8"/>
                <c:pt idx="0">
                  <c:v>14.029</c:v>
                </c:pt>
                <c:pt idx="1">
                  <c:v>36.039000000000001</c:v>
                </c:pt>
                <c:pt idx="2">
                  <c:v>104.69799999999999</c:v>
                </c:pt>
                <c:pt idx="3">
                  <c:v>248.95800000000003</c:v>
                </c:pt>
                <c:pt idx="4">
                  <c:v>539.69799999999998</c:v>
                </c:pt>
                <c:pt idx="5">
                  <c:v>1139.049</c:v>
                </c:pt>
                <c:pt idx="6">
                  <c:v>2514.8179999999998</c:v>
                </c:pt>
                <c:pt idx="7">
                  <c:v>3937.835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AB-CF4B-A54C-FD9296D4F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Phosphorothioate RNA replicate 3 - overnight standard curve 1.1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'Phosphorothioate RNA target R3'!$K$4</c:f>
              <c:strCache>
                <c:ptCount val="1"/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9.6478473078631388E-2"/>
                  <c:y val="0.360544485030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'Phosphorothioate RNA target R3'!$J$5:$J$10</c:f>
              <c:numCache>
                <c:formatCode>General</c:formatCode>
                <c:ptCount val="6"/>
                <c:pt idx="0">
                  <c:v>976.57290599999999</c:v>
                </c:pt>
                <c:pt idx="1">
                  <c:v>1953.14581</c:v>
                </c:pt>
                <c:pt idx="2">
                  <c:v>3906.2916300000002</c:v>
                </c:pt>
                <c:pt idx="3">
                  <c:v>7812.5832499999997</c:v>
                </c:pt>
                <c:pt idx="4">
                  <c:v>15625.166499999999</c:v>
                </c:pt>
                <c:pt idx="5">
                  <c:v>31250.332999999999</c:v>
                </c:pt>
              </c:numCache>
            </c:numRef>
          </c:xVal>
          <c:yVal>
            <c:numRef>
              <c:f>'Phosphorothioate RNA target R3'!$K$5:$K$10</c:f>
              <c:numCache>
                <c:formatCode>General</c:formatCode>
                <c:ptCount val="6"/>
                <c:pt idx="0">
                  <c:v>216.27999999999997</c:v>
                </c:pt>
                <c:pt idx="1">
                  <c:v>453.14499999999992</c:v>
                </c:pt>
                <c:pt idx="2">
                  <c:v>987.65499999999997</c:v>
                </c:pt>
                <c:pt idx="3">
                  <c:v>1898.2210000000002</c:v>
                </c:pt>
                <c:pt idx="4">
                  <c:v>4265.8270000000002</c:v>
                </c:pt>
                <c:pt idx="5">
                  <c:v>6209.59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E8-A94A-91E5-519AA67C1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Phosphorothioate RNA replicate 3 - overnight standard curve 1.2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'Phosphorothioate RNA target R3'!$K$15</c:f>
              <c:strCache>
                <c:ptCount val="1"/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8.2261210783295749E-2"/>
                  <c:y val="0.4725869836672694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'Phosphorothioate RNA target R3'!$J$16:$J$21</c:f>
              <c:numCache>
                <c:formatCode>General</c:formatCode>
                <c:ptCount val="6"/>
                <c:pt idx="0">
                  <c:v>976.57290599999999</c:v>
                </c:pt>
                <c:pt idx="1">
                  <c:v>1953.14581</c:v>
                </c:pt>
                <c:pt idx="2">
                  <c:v>3906.2916300000002</c:v>
                </c:pt>
                <c:pt idx="3">
                  <c:v>7812.5832499999997</c:v>
                </c:pt>
                <c:pt idx="4">
                  <c:v>15625.166499999999</c:v>
                </c:pt>
                <c:pt idx="5">
                  <c:v>31250.332999999999</c:v>
                </c:pt>
              </c:numCache>
            </c:numRef>
          </c:xVal>
          <c:yVal>
            <c:numRef>
              <c:f>'Phosphorothioate RNA target R3'!$K$16:$K$21</c:f>
              <c:numCache>
                <c:formatCode>General</c:formatCode>
                <c:ptCount val="6"/>
                <c:pt idx="0">
                  <c:v>206.68</c:v>
                </c:pt>
                <c:pt idx="1">
                  <c:v>400.017</c:v>
                </c:pt>
                <c:pt idx="2">
                  <c:v>946.97900000000004</c:v>
                </c:pt>
                <c:pt idx="3">
                  <c:v>1876.6050000000002</c:v>
                </c:pt>
                <c:pt idx="4">
                  <c:v>3796.1789999999996</c:v>
                </c:pt>
                <c:pt idx="5">
                  <c:v>6047.759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8F-9F49-9032-77A32EA0F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cA4 molecules made per unmodified target RNA molecule over </a:t>
            </a:r>
            <a:r>
              <a:rPr lang="en-US" sz="1600" b="1" baseline="0"/>
              <a:t>a range of A26 RNA concentrations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50800">
                <a:solidFill>
                  <a:schemeClr val="accent1"/>
                </a:solidFill>
              </a:ln>
              <a:effectLst/>
            </c:spPr>
          </c:marker>
          <c:xVal>
            <c:numRef>
              <c:f>'Phosphorothioate RNA target R3'!$AD$39:$AD$43</c:f>
              <c:numCache>
                <c:formatCode>General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  <c:pt idx="4">
                  <c:v>1</c:v>
                </c:pt>
              </c:numCache>
            </c:numRef>
          </c:xVal>
          <c:yVal>
            <c:numRef>
              <c:f>'Phosphorothioate RNA target R3'!$AE$39:$AE$43</c:f>
              <c:numCache>
                <c:formatCode>General</c:formatCode>
                <c:ptCount val="5"/>
                <c:pt idx="0">
                  <c:v>683.79300000000001</c:v>
                </c:pt>
                <c:pt idx="1">
                  <c:v>1946.873</c:v>
                </c:pt>
                <c:pt idx="2">
                  <c:v>3672.9520000000002</c:v>
                </c:pt>
                <c:pt idx="3">
                  <c:v>3564.3150000000001</c:v>
                </c:pt>
                <c:pt idx="4">
                  <c:v>2001.44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F7-2443-AE46-0CDDB1CB9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233887"/>
        <c:axId val="482585487"/>
      </c:scatterChart>
      <c:valAx>
        <c:axId val="555233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baseline="0">
                    <a:effectLst/>
                  </a:rPr>
                  <a:t>Phosphorothioate</a:t>
                </a:r>
                <a:r>
                  <a:rPr lang="en-US" sz="1200" b="1" i="0" u="none" strike="noStrike" baseline="0"/>
                  <a:t> </a:t>
                </a:r>
                <a:r>
                  <a:rPr lang="en-US" sz="1200" b="1"/>
                  <a:t>A26</a:t>
                </a:r>
                <a:r>
                  <a:rPr lang="en-US" sz="1200" b="1" baseline="0"/>
                  <a:t> target RNA concentration (nM)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585487"/>
        <c:crosses val="autoZero"/>
        <c:crossBetween val="midCat"/>
      </c:valAx>
      <c:valAx>
        <c:axId val="48258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cA4 molecules made</a:t>
                </a:r>
                <a:r>
                  <a:rPr lang="en-US" sz="1200" b="1" baseline="0"/>
                  <a:t> per molecule of RNA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2338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Concentration of cA4  made with unmodified target RNA across a range of A26 RNA concentrations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57150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xVal>
            <c:numRef>
              <c:f>'Phosphorothioate RNA target R3'!$AD$58:$AD$62</c:f>
              <c:numCache>
                <c:formatCode>General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  <c:pt idx="4">
                  <c:v>1</c:v>
                </c:pt>
              </c:numCache>
            </c:numRef>
          </c:xVal>
          <c:yVal>
            <c:numRef>
              <c:f>'Phosphorothioate RNA target R3'!$AE$58:$AE$62</c:f>
              <c:numCache>
                <c:formatCode>General</c:formatCode>
                <c:ptCount val="5"/>
                <c:pt idx="0">
                  <c:v>68379.289999999994</c:v>
                </c:pt>
                <c:pt idx="1">
                  <c:v>97343.642000000007</c:v>
                </c:pt>
                <c:pt idx="2">
                  <c:v>91823.796000000002</c:v>
                </c:pt>
                <c:pt idx="3">
                  <c:v>35643.148000000001</c:v>
                </c:pt>
                <c:pt idx="4">
                  <c:v>2001.44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FE-884D-B5EE-22EF857A4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233887"/>
        <c:axId val="482585487"/>
      </c:scatterChart>
      <c:valAx>
        <c:axId val="555233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Phosphorothioate A26 target RNA concentration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585487"/>
        <c:crosses val="autoZero"/>
        <c:crossBetween val="midCat"/>
      </c:valAx>
      <c:valAx>
        <c:axId val="48258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cA4 produced (nM)</a:t>
                </a:r>
              </a:p>
            </c:rich>
          </c:tx>
          <c:layout>
            <c:manualLayout>
              <c:xMode val="edge"/>
              <c:yMode val="edge"/>
              <c:x val="1.4180928549335673E-2"/>
              <c:y val="0.39827148876211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233887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Concentration of cA4  made with unmodified target RNA over a range of A26 RNA concentrations - average of three replicates 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14258799667052555"/>
          <c:y val="7.4257425742574254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346367776800801"/>
          <c:y val="0.17451664457784358"/>
          <c:w val="0.79864373289599788"/>
          <c:h val="0.7213251344819521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325828154793073"/>
                  <c:y val="0.3585804844014751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'Summary all'!$A$3:$A$6</c:f>
              <c:numCache>
                <c:formatCode>General</c:formatCode>
                <c:ptCount val="4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</c:numCache>
            </c:numRef>
          </c:xVal>
          <c:yVal>
            <c:numRef>
              <c:f>'Summary all'!$G$3:$G$6</c:f>
              <c:numCache>
                <c:formatCode>General</c:formatCode>
                <c:ptCount val="4"/>
                <c:pt idx="0">
                  <c:v>67.22811200000001</c:v>
                </c:pt>
                <c:pt idx="1">
                  <c:v>44.068434333333336</c:v>
                </c:pt>
                <c:pt idx="2">
                  <c:v>29.216857666666662</c:v>
                </c:pt>
                <c:pt idx="3">
                  <c:v>8.8940163333333331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D2-7C43-8B59-B627AB7CA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433647"/>
        <c:axId val="554844735"/>
      </c:scatterChart>
      <c:valAx>
        <c:axId val="513433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A26 target RNA (nM)</a:t>
                </a:r>
              </a:p>
            </c:rich>
          </c:tx>
          <c:layout>
            <c:manualLayout>
              <c:xMode val="edge"/>
              <c:yMode val="edge"/>
              <c:x val="0.40801885021586859"/>
              <c:y val="0.961370676766669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844735"/>
        <c:crosses val="autoZero"/>
        <c:crossBetween val="midCat"/>
      </c:valAx>
      <c:valAx>
        <c:axId val="554844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cA4 concentration (uM)</a:t>
                </a:r>
              </a:p>
            </c:rich>
          </c:tx>
          <c:layout>
            <c:manualLayout>
              <c:xMode val="edge"/>
              <c:yMode val="edge"/>
              <c:x val="0"/>
              <c:y val="0.4035307485298514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433647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1-</a:t>
            </a:r>
            <a:r>
              <a:rPr lang="en-US" baseline="0"/>
              <a:t> </a:t>
            </a:r>
            <a:r>
              <a:rPr lang="en-US"/>
              <a:t>2 h exposure standard curve 1.1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 h exposure standard curve 1.1</c:v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0.12009407603989475"/>
                  <c:y val="0.3852622435058002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'Cleavable RNA target R1'!$J$44:$J$52</c:f>
              <c:numCache>
                <c:formatCode>General</c:formatCode>
                <c:ptCount val="9"/>
                <c:pt idx="0">
                  <c:v>1953.14581</c:v>
                </c:pt>
                <c:pt idx="1">
                  <c:v>3906.2916300000002</c:v>
                </c:pt>
                <c:pt idx="2">
                  <c:v>7812.5832499999997</c:v>
                </c:pt>
                <c:pt idx="3">
                  <c:v>15625.166499999999</c:v>
                </c:pt>
                <c:pt idx="4">
                  <c:v>31250.332999999999</c:v>
                </c:pt>
                <c:pt idx="5">
                  <c:v>62500.665999999997</c:v>
                </c:pt>
                <c:pt idx="6">
                  <c:v>125001.33</c:v>
                </c:pt>
                <c:pt idx="7">
                  <c:v>250002.66</c:v>
                </c:pt>
                <c:pt idx="8">
                  <c:v>500005.33</c:v>
                </c:pt>
              </c:numCache>
            </c:numRef>
          </c:xVal>
          <c:yVal>
            <c:numRef>
              <c:f>'Cleavable RNA target R1'!$K$44:$K$52</c:f>
              <c:numCache>
                <c:formatCode>General</c:formatCode>
                <c:ptCount val="9"/>
                <c:pt idx="0">
                  <c:v>8.0540000000000003</c:v>
                </c:pt>
                <c:pt idx="1">
                  <c:v>19.978999999999999</c:v>
                </c:pt>
                <c:pt idx="2">
                  <c:v>67.031000000000006</c:v>
                </c:pt>
                <c:pt idx="3">
                  <c:v>158.30500000000001</c:v>
                </c:pt>
                <c:pt idx="4">
                  <c:v>358.65199999999999</c:v>
                </c:pt>
                <c:pt idx="5">
                  <c:v>896.47199999999998</c:v>
                </c:pt>
                <c:pt idx="6">
                  <c:v>1676.8789999999999</c:v>
                </c:pt>
                <c:pt idx="7">
                  <c:v>3492.404</c:v>
                </c:pt>
                <c:pt idx="8">
                  <c:v>3652.451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E0-454D-B07F-CA8161957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cA4 molecules made per unmodified target RNA molecule over</a:t>
            </a:r>
            <a:r>
              <a:rPr lang="en-US" sz="1600" b="1" baseline="0"/>
              <a:t> a range of A26 RNA concentrations - average of three replicates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'Summary all'!$AB$36</c:f>
              <c:strCache>
                <c:ptCount val="1"/>
              </c:strCache>
            </c:strRef>
          </c:tx>
          <c:spPr>
            <a:ln w="25400">
              <a:noFill/>
            </a:ln>
          </c:spPr>
          <c:xVal>
            <c:numRef>
              <c:f>'Summary all'!$A$10:$A$13</c:f>
              <c:numCache>
                <c:formatCode>General</c:formatCode>
                <c:ptCount val="4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</c:numCache>
            </c:numRef>
          </c:xVal>
          <c:yVal>
            <c:numRef>
              <c:f>'Summary all'!$E$10:$E$13</c:f>
              <c:numCache>
                <c:formatCode>General</c:formatCode>
                <c:ptCount val="4"/>
                <c:pt idx="0">
                  <c:v>672.28133333333335</c:v>
                </c:pt>
                <c:pt idx="1">
                  <c:v>881.36266666666677</c:v>
                </c:pt>
                <c:pt idx="2">
                  <c:v>1168.6743333333334</c:v>
                </c:pt>
                <c:pt idx="3">
                  <c:v>889.40133333333324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768-BD4C-9DC9-15566C860B1F}"/>
            </c:ext>
          </c:extLst>
        </c:ser>
        <c:ser>
          <c:idx val="0"/>
          <c:order val="1"/>
          <c:tx>
            <c:strRef>
              <c:f>'Summary all'!$AB$36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50800">
                <a:solidFill>
                  <a:schemeClr val="accent1"/>
                </a:solidFill>
              </a:ln>
              <a:effectLst/>
            </c:spPr>
          </c:marker>
          <c:xVal>
            <c:numRef>
              <c:f>'Summary all'!$A$10:$A$13</c:f>
              <c:numCache>
                <c:formatCode>General</c:formatCode>
                <c:ptCount val="4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</c:numCache>
            </c:numRef>
          </c:xVal>
          <c:yVal>
            <c:numRef>
              <c:f>'Summary all'!$E$10:$E$13</c:f>
              <c:numCache>
                <c:formatCode>General</c:formatCode>
                <c:ptCount val="4"/>
                <c:pt idx="0">
                  <c:v>672.28133333333335</c:v>
                </c:pt>
                <c:pt idx="1">
                  <c:v>881.36266666666677</c:v>
                </c:pt>
                <c:pt idx="2">
                  <c:v>1168.6743333333334</c:v>
                </c:pt>
                <c:pt idx="3">
                  <c:v>889.40133333333324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768-BD4C-9DC9-15566C860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233887"/>
        <c:axId val="482585487"/>
      </c:scatterChart>
      <c:valAx>
        <c:axId val="555233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A26</a:t>
                </a:r>
                <a:r>
                  <a:rPr lang="en-US" sz="1100" b="1" baseline="0"/>
                  <a:t> target RNA concentration (nM)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585487"/>
        <c:crosses val="autoZero"/>
        <c:crossBetween val="midCat"/>
      </c:valAx>
      <c:valAx>
        <c:axId val="48258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cA4 molecules made</a:t>
                </a:r>
                <a:r>
                  <a:rPr lang="en-US" sz="1100" b="1" baseline="0"/>
                  <a:t> per molecule of RNA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233887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Concentration of cA4  made with MODIFIED target RNA over a range of A26 RNA concentrations - average of three replicates 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14258799667052555"/>
          <c:y val="7.4257425742574254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346367776800801"/>
          <c:y val="0.17451664457784358"/>
          <c:w val="0.79864373289599788"/>
          <c:h val="0.72132513448195212"/>
        </c:manualLayout>
      </c:layout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xVal>
            <c:numRef>
              <c:f>'Summary all'!$A$20:$A$24</c:f>
              <c:numCache>
                <c:formatCode>General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  <c:pt idx="4">
                  <c:v>1</c:v>
                </c:pt>
              </c:numCache>
            </c:numRef>
          </c:xVal>
          <c:yVal>
            <c:numRef>
              <c:f>'Summary all'!$G$20:$G$24</c:f>
              <c:numCache>
                <c:formatCode>General</c:formatCode>
                <c:ptCount val="5"/>
                <c:pt idx="0">
                  <c:v>79.834639999999993</c:v>
                </c:pt>
                <c:pt idx="1">
                  <c:v>89.35452033333334</c:v>
                </c:pt>
                <c:pt idx="2">
                  <c:v>79.202505333333335</c:v>
                </c:pt>
                <c:pt idx="3">
                  <c:v>32.843159</c:v>
                </c:pt>
                <c:pt idx="4">
                  <c:v>2.9284896666666667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98-424C-B040-0234B416BCC1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57150" cap="flat" cmpd="sng" algn="ctr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'Summary all'!$A$20:$A$24</c:f>
              <c:numCache>
                <c:formatCode>General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  <c:pt idx="4">
                  <c:v>1</c:v>
                </c:pt>
              </c:numCache>
            </c:numRef>
          </c:xVal>
          <c:yVal>
            <c:numRef>
              <c:f>'Summary all'!$G$20:$G$24</c:f>
              <c:numCache>
                <c:formatCode>General</c:formatCode>
                <c:ptCount val="5"/>
                <c:pt idx="0">
                  <c:v>79.834639999999993</c:v>
                </c:pt>
                <c:pt idx="1">
                  <c:v>89.35452033333334</c:v>
                </c:pt>
                <c:pt idx="2">
                  <c:v>79.202505333333335</c:v>
                </c:pt>
                <c:pt idx="3">
                  <c:v>32.843159</c:v>
                </c:pt>
                <c:pt idx="4">
                  <c:v>2.9284896666666667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98-424C-B040-0234B416B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433647"/>
        <c:axId val="554844735"/>
      </c:scatterChart>
      <c:valAx>
        <c:axId val="513433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A26 target RNA (nM)</a:t>
                </a:r>
              </a:p>
            </c:rich>
          </c:tx>
          <c:layout>
            <c:manualLayout>
              <c:xMode val="edge"/>
              <c:yMode val="edge"/>
              <c:x val="0.40801885021586859"/>
              <c:y val="0.961370676766669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844735"/>
        <c:crosses val="autoZero"/>
        <c:crossBetween val="midCat"/>
      </c:valAx>
      <c:valAx>
        <c:axId val="554844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cA4 concentration (uM)</a:t>
                </a:r>
              </a:p>
            </c:rich>
          </c:tx>
          <c:layout>
            <c:manualLayout>
              <c:xMode val="edge"/>
              <c:yMode val="edge"/>
              <c:x val="0"/>
              <c:y val="0.4035307485298514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433647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cA4 molecules made per MODIFIED target RNA molecule over </a:t>
            </a:r>
            <a:r>
              <a:rPr lang="en-US" sz="1600" b="1" baseline="0"/>
              <a:t>a range of A26 RNA concentrations - average of three replicates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'Summary all'!$AB$36</c:f>
              <c:strCache>
                <c:ptCount val="1"/>
              </c:strCache>
            </c:strRef>
          </c:tx>
          <c:spPr>
            <a:ln w="19050">
              <a:noFill/>
            </a:ln>
          </c:spPr>
          <c:marker>
            <c:spPr>
              <a:ln w="57150"/>
            </c:spPr>
          </c:marker>
          <c:xVal>
            <c:numRef>
              <c:f>'Summary all'!$A$29:$A$33</c:f>
              <c:numCache>
                <c:formatCode>General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  <c:pt idx="4">
                  <c:v>1</c:v>
                </c:pt>
              </c:numCache>
            </c:numRef>
          </c:xVal>
          <c:yVal>
            <c:numRef>
              <c:f>'Summary all'!$E$29:$E$33</c:f>
              <c:numCache>
                <c:formatCode>General</c:formatCode>
                <c:ptCount val="5"/>
                <c:pt idx="0">
                  <c:v>798.3463333333334</c:v>
                </c:pt>
                <c:pt idx="1">
                  <c:v>1787.0900000000001</c:v>
                </c:pt>
                <c:pt idx="2">
                  <c:v>3168.1003333333333</c:v>
                </c:pt>
                <c:pt idx="3">
                  <c:v>3284.3160000000003</c:v>
                </c:pt>
                <c:pt idx="4">
                  <c:v>2928.4896666666668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15-BA4E-9B4F-F4FC8C72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233887"/>
        <c:axId val="482585487"/>
      </c:scatterChart>
      <c:valAx>
        <c:axId val="555233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A26</a:t>
                </a:r>
                <a:r>
                  <a:rPr lang="en-US" sz="1100" b="1" baseline="0"/>
                  <a:t> target RNA concentration (nM)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585487"/>
        <c:crosses val="autoZero"/>
        <c:crossBetween val="midCat"/>
      </c:valAx>
      <c:valAx>
        <c:axId val="48258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cA4 molecules made</a:t>
                </a:r>
                <a:r>
                  <a:rPr lang="en-US" sz="1100" b="1" baseline="0"/>
                  <a:t> per molecule of RNA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233887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Concentration of cA4  made with MODIFIED target RNA over a range of A26 RNA concentrations - average of three replicates 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14258799667052555"/>
          <c:y val="7.4257425742574254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346367776800801"/>
          <c:y val="0.17451664457784358"/>
          <c:w val="0.79864373289599788"/>
          <c:h val="0.7213251344819521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57150" cap="flat" cmpd="sng" algn="ctr">
                <a:solidFill>
                  <a:schemeClr val="accent2"/>
                </a:solidFill>
                <a:round/>
              </a:ln>
              <a:effectLst/>
            </c:spPr>
          </c:marker>
          <c:trendline>
            <c:spPr>
              <a:ln w="6350">
                <a:solidFill>
                  <a:srgbClr val="00B0F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11832898255214083"/>
                  <c:y val="0.39074578261369319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2000"/>
                  </a:pPr>
                  <a:endParaRPr lang="en-US"/>
                </a:p>
              </c:txPr>
            </c:trendlineLbl>
          </c:trendline>
          <c:xVal>
            <c:numRef>
              <c:f>'Summary all'!$A$22:$A$24</c:f>
              <c:numCache>
                <c:formatCode>General</c:formatCode>
                <c:ptCount val="3"/>
                <c:pt idx="0">
                  <c:v>25</c:v>
                </c:pt>
                <c:pt idx="1">
                  <c:v>10</c:v>
                </c:pt>
                <c:pt idx="2">
                  <c:v>1</c:v>
                </c:pt>
              </c:numCache>
            </c:numRef>
          </c:xVal>
          <c:yVal>
            <c:numRef>
              <c:f>'Summary all'!$G$22:$G$24</c:f>
              <c:numCache>
                <c:formatCode>General</c:formatCode>
                <c:ptCount val="3"/>
                <c:pt idx="0">
                  <c:v>79.202505333333335</c:v>
                </c:pt>
                <c:pt idx="1">
                  <c:v>32.843159</c:v>
                </c:pt>
                <c:pt idx="2">
                  <c:v>2.9284896666666667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B35-D04A-AFCF-B8F10440C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433647"/>
        <c:axId val="554844735"/>
      </c:scatterChart>
      <c:valAx>
        <c:axId val="513433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A26 target RNA (nM)</a:t>
                </a:r>
              </a:p>
            </c:rich>
          </c:tx>
          <c:layout>
            <c:manualLayout>
              <c:xMode val="edge"/>
              <c:yMode val="edge"/>
              <c:x val="0.40801885021586859"/>
              <c:y val="0.961370676766669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844735"/>
        <c:crosses val="autoZero"/>
        <c:crossBetween val="midCat"/>
      </c:valAx>
      <c:valAx>
        <c:axId val="554844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cA4 concentration (uM)</a:t>
                </a:r>
              </a:p>
            </c:rich>
          </c:tx>
          <c:layout>
            <c:manualLayout>
              <c:xMode val="edge"/>
              <c:yMode val="edge"/>
              <c:x val="0"/>
              <c:y val="0.4035307485298514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433647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</a:t>
            </a:r>
            <a:r>
              <a:rPr lang="en-US" baseline="0"/>
              <a:t> 1- </a:t>
            </a:r>
            <a:r>
              <a:rPr lang="en-US"/>
              <a:t>2 h exposure standard curve 1.2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 h exposure standard curve 1.2</c:v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2"/>
            <c:dispRSqr val="1"/>
            <c:dispEq val="1"/>
            <c:trendlineLbl>
              <c:layout>
                <c:manualLayout>
                  <c:x val="0.11261365319777188"/>
                  <c:y val="0.4211586196015705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'Cleavable RNA target R1'!$J$58:$J$66</c:f>
              <c:numCache>
                <c:formatCode>General</c:formatCode>
                <c:ptCount val="9"/>
                <c:pt idx="0">
                  <c:v>1953.14581</c:v>
                </c:pt>
                <c:pt idx="1">
                  <c:v>3906.2916300000002</c:v>
                </c:pt>
                <c:pt idx="2">
                  <c:v>7812.5832499999997</c:v>
                </c:pt>
                <c:pt idx="3">
                  <c:v>15625.166499999999</c:v>
                </c:pt>
                <c:pt idx="4">
                  <c:v>31250.332999999999</c:v>
                </c:pt>
                <c:pt idx="5">
                  <c:v>62500.665999999997</c:v>
                </c:pt>
                <c:pt idx="6">
                  <c:v>125001.33</c:v>
                </c:pt>
                <c:pt idx="7">
                  <c:v>250002.66</c:v>
                </c:pt>
                <c:pt idx="8">
                  <c:v>500005.33</c:v>
                </c:pt>
              </c:numCache>
            </c:numRef>
          </c:xVal>
          <c:yVal>
            <c:numRef>
              <c:f>'Cleavable RNA target R1'!$K$58:$K$66</c:f>
              <c:numCache>
                <c:formatCode>General</c:formatCode>
                <c:ptCount val="9"/>
                <c:pt idx="0">
                  <c:v>8.8989999999999991</c:v>
                </c:pt>
                <c:pt idx="1">
                  <c:v>18.47</c:v>
                </c:pt>
                <c:pt idx="2">
                  <c:v>50.665000000000006</c:v>
                </c:pt>
                <c:pt idx="3">
                  <c:v>135.655</c:v>
                </c:pt>
                <c:pt idx="4">
                  <c:v>320.64299999999997</c:v>
                </c:pt>
                <c:pt idx="5">
                  <c:v>721.91899999999998</c:v>
                </c:pt>
                <c:pt idx="6">
                  <c:v>1532.654</c:v>
                </c:pt>
                <c:pt idx="7">
                  <c:v>3226.2440000000001</c:v>
                </c:pt>
                <c:pt idx="8">
                  <c:v>3862.6170000000002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AD-444C-91EA-838A0B436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590751"/>
        <c:axId val="366065231"/>
      </c:scatterChart>
      <c:valAx>
        <c:axId val="5185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ATP</a:t>
                </a:r>
                <a:r>
                  <a:rPr lang="en-US" b="1" baseline="0"/>
                  <a:t> concentration (nM)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39420188414097834"/>
              <c:y val="0.9211449371818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65231"/>
        <c:crosses val="autoZero"/>
        <c:crossBetween val="midCat"/>
      </c:valAx>
      <c:valAx>
        <c:axId val="3660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Background</a:t>
                </a:r>
                <a:r>
                  <a:rPr lang="en-US" b="1" baseline="0"/>
                  <a:t> adjusted mean signal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9.7899478049318211E-3"/>
              <c:y val="0.2156627589624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90751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cA4 molecules made per unmodified target RNA molecule derived</a:t>
            </a:r>
            <a:r>
              <a:rPr lang="en-US" sz="1600" b="1" baseline="0"/>
              <a:t> across a range of A26 RNA concentrations - replicate 1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50800">
                <a:solidFill>
                  <a:schemeClr val="accent1"/>
                </a:solidFill>
              </a:ln>
              <a:effectLst/>
            </c:spPr>
          </c:marker>
          <c:xVal>
            <c:numRef>
              <c:f>'Cleavable RNA target R1'!$AB$34:$AB$38</c:f>
              <c:numCache>
                <c:formatCode>General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  <c:pt idx="4">
                  <c:v>1</c:v>
                </c:pt>
              </c:numCache>
            </c:numRef>
          </c:xVal>
          <c:yVal>
            <c:numRef>
              <c:f>'Cleavable RNA target R1'!$AC$34:$AC$38</c:f>
              <c:numCache>
                <c:formatCode>General</c:formatCode>
                <c:ptCount val="5"/>
                <c:pt idx="0">
                  <c:v>704.88599999999997</c:v>
                </c:pt>
                <c:pt idx="1">
                  <c:v>896.947</c:v>
                </c:pt>
                <c:pt idx="2">
                  <c:v>1202.3879999999999</c:v>
                </c:pt>
                <c:pt idx="3">
                  <c:v>842.67399999999998</c:v>
                </c:pt>
                <c:pt idx="4">
                  <c:v>434.125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D8-E544-AC89-56861E80C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233887"/>
        <c:axId val="482585487"/>
      </c:scatterChart>
      <c:valAx>
        <c:axId val="555233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A26</a:t>
                </a:r>
                <a:r>
                  <a:rPr lang="en-US" sz="1100" b="1" baseline="0"/>
                  <a:t> target RNA concentration (nM)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585487"/>
        <c:crosses val="autoZero"/>
        <c:crossBetween val="midCat"/>
      </c:valAx>
      <c:valAx>
        <c:axId val="48258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cA4 molecules made</a:t>
                </a:r>
                <a:r>
                  <a:rPr lang="en-US" sz="1100" b="1" baseline="0"/>
                  <a:t> per molecule of RNA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2338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Concentration of cA4  made with unmodified target RNA across a range of A26 RNA concentrations - replicate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7091532496844657E-2"/>
                  <c:y val="0.404777963953163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'Cleavable RNA target R1'!$AB$54:$AB$57</c:f>
              <c:numCache>
                <c:formatCode>General</c:formatCode>
                <c:ptCount val="4"/>
                <c:pt idx="0">
                  <c:v>50</c:v>
                </c:pt>
                <c:pt idx="1">
                  <c:v>25</c:v>
                </c:pt>
                <c:pt idx="2">
                  <c:v>10</c:v>
                </c:pt>
                <c:pt idx="3">
                  <c:v>1</c:v>
                </c:pt>
              </c:numCache>
            </c:numRef>
          </c:xVal>
          <c:yVal>
            <c:numRef>
              <c:f>'Cleavable RNA target R1'!$AC$54:$AC$57</c:f>
              <c:numCache>
                <c:formatCode>General</c:formatCode>
                <c:ptCount val="4"/>
                <c:pt idx="0" formatCode="0">
                  <c:v>44847.370999999999</c:v>
                </c:pt>
                <c:pt idx="1">
                  <c:v>30059.705999999998</c:v>
                </c:pt>
                <c:pt idx="2">
                  <c:v>8426.7469999999994</c:v>
                </c:pt>
                <c:pt idx="3">
                  <c:v>434.12299999999999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BE-054D-BDBD-3B84D3304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233887"/>
        <c:axId val="482585487"/>
      </c:scatterChart>
      <c:valAx>
        <c:axId val="555233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A26 target RNA concentration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585487"/>
        <c:crosses val="autoZero"/>
        <c:crossBetween val="midCat"/>
      </c:valAx>
      <c:valAx>
        <c:axId val="48258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cA4 produced (nM)</a:t>
                </a:r>
              </a:p>
            </c:rich>
          </c:tx>
          <c:layout>
            <c:manualLayout>
              <c:xMode val="edge"/>
              <c:yMode val="edge"/>
              <c:x val="1.4180928549335673E-2"/>
              <c:y val="0.39827148876211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233887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Averaged standard curve for replicate 2 - overnight exposure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7871117730055899E-2"/>
                  <c:y val="0.3749809236734206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'Cleavable RNA target R2'!$M$11:$M$17</c:f>
              <c:numCache>
                <c:formatCode>General</c:formatCode>
                <c:ptCount val="7"/>
                <c:pt idx="0">
                  <c:v>488.28645299999999</c:v>
                </c:pt>
                <c:pt idx="1">
                  <c:v>976.57290599999999</c:v>
                </c:pt>
                <c:pt idx="2">
                  <c:v>1953.14581</c:v>
                </c:pt>
                <c:pt idx="3">
                  <c:v>3906.2916300000002</c:v>
                </c:pt>
                <c:pt idx="4">
                  <c:v>7812.5832499999997</c:v>
                </c:pt>
                <c:pt idx="5">
                  <c:v>15625.166499999999</c:v>
                </c:pt>
                <c:pt idx="6">
                  <c:v>31250.332999999999</c:v>
                </c:pt>
              </c:numCache>
            </c:numRef>
          </c:xVal>
          <c:yVal>
            <c:numRef>
              <c:f>'Cleavable RNA target R2'!$N$11:$N$17</c:f>
              <c:numCache>
                <c:formatCode>General</c:formatCode>
                <c:ptCount val="7"/>
                <c:pt idx="0">
                  <c:v>117.30699999999999</c:v>
                </c:pt>
                <c:pt idx="1">
                  <c:v>187.37549999999999</c:v>
                </c:pt>
                <c:pt idx="2">
                  <c:v>303.08350000000002</c:v>
                </c:pt>
                <c:pt idx="3">
                  <c:v>550.66099999999994</c:v>
                </c:pt>
                <c:pt idx="4">
                  <c:v>1003.778</c:v>
                </c:pt>
                <c:pt idx="5">
                  <c:v>1915.0680000000002</c:v>
                </c:pt>
                <c:pt idx="6">
                  <c:v>4094.4875000000002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4C-E34B-A950-E9A85346B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771743"/>
        <c:axId val="478545295"/>
      </c:scatterChart>
      <c:valAx>
        <c:axId val="484771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ATP</a:t>
                </a:r>
                <a:r>
                  <a:rPr lang="en-US" sz="1600" baseline="0"/>
                  <a:t> concentration (nM)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0.41273727656083875"/>
              <c:y val="0.9383753721617894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545295"/>
        <c:crosses val="autoZero"/>
        <c:crossBetween val="midCat"/>
      </c:valAx>
      <c:valAx>
        <c:axId val="47854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Background adjusted mean signal</a:t>
                </a:r>
              </a:p>
            </c:rich>
          </c:tx>
          <c:layout>
            <c:manualLayout>
              <c:xMode val="edge"/>
              <c:yMode val="edge"/>
              <c:x val="8.9034727717648404E-3"/>
              <c:y val="0.308165443872321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771743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728131</xdr:colOff>
      <xdr:row>13</xdr:row>
      <xdr:rowOff>216364</xdr:rowOff>
    </xdr:from>
    <xdr:to>
      <xdr:col>23</xdr:col>
      <xdr:colOff>194512</xdr:colOff>
      <xdr:row>32</xdr:row>
      <xdr:rowOff>26128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CD9062-8E8E-0A49-A031-B56F7B06E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450126</xdr:colOff>
      <xdr:row>56</xdr:row>
      <xdr:rowOff>184321</xdr:rowOff>
    </xdr:from>
    <xdr:to>
      <xdr:col>25</xdr:col>
      <xdr:colOff>20483</xdr:colOff>
      <xdr:row>81</xdr:row>
      <xdr:rowOff>61451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9903B77-A880-2A4B-A7EE-E592D4F2D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553589</xdr:colOff>
      <xdr:row>0</xdr:row>
      <xdr:rowOff>285238</xdr:rowOff>
    </xdr:from>
    <xdr:to>
      <xdr:col>20</xdr:col>
      <xdr:colOff>765256</xdr:colOff>
      <xdr:row>12</xdr:row>
      <xdr:rowOff>423333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BC61652-C93D-2342-B392-F6C7ECAE9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238617</xdr:colOff>
      <xdr:row>1</xdr:row>
      <xdr:rowOff>0</xdr:rowOff>
    </xdr:from>
    <xdr:to>
      <xdr:col>26</xdr:col>
      <xdr:colOff>814103</xdr:colOff>
      <xdr:row>12</xdr:row>
      <xdr:rowOff>407051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AE216B1-C899-0F4C-88E6-B81FB038A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457200</xdr:colOff>
      <xdr:row>40</xdr:row>
      <xdr:rowOff>0</xdr:rowOff>
    </xdr:from>
    <xdr:to>
      <xdr:col>20</xdr:col>
      <xdr:colOff>635000</xdr:colOff>
      <xdr:row>56</xdr:row>
      <xdr:rowOff>61951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D740FF2-9198-1C4B-BD9D-ED6A41947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761380</xdr:colOff>
      <xdr:row>40</xdr:row>
      <xdr:rowOff>9912</xdr:rowOff>
    </xdr:from>
    <xdr:to>
      <xdr:col>26</xdr:col>
      <xdr:colOff>325243</xdr:colOff>
      <xdr:row>56</xdr:row>
      <xdr:rowOff>61951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DC88D8E-8373-354E-BA1E-9ECDAA5FD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25363</xdr:colOff>
      <xdr:row>32</xdr:row>
      <xdr:rowOff>7152</xdr:rowOff>
    </xdr:from>
    <xdr:to>
      <xdr:col>35</xdr:col>
      <xdr:colOff>761635</xdr:colOff>
      <xdr:row>47</xdr:row>
      <xdr:rowOff>205646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88FF142-E625-AB4A-BB28-635EA8A30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963447</xdr:colOff>
      <xdr:row>51</xdr:row>
      <xdr:rowOff>0</xdr:rowOff>
    </xdr:from>
    <xdr:to>
      <xdr:col>36</xdr:col>
      <xdr:colOff>262758</xdr:colOff>
      <xdr:row>68</xdr:row>
      <xdr:rowOff>540114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C2D4AF3-5622-2445-BA2B-A5F183A06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218282</xdr:colOff>
      <xdr:row>19</xdr:row>
      <xdr:rowOff>146727</xdr:rowOff>
    </xdr:from>
    <xdr:to>
      <xdr:col>24</xdr:col>
      <xdr:colOff>132292</xdr:colOff>
      <xdr:row>36</xdr:row>
      <xdr:rowOff>92604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A43BF9-CE45-A748-B45C-B601031E7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287538</xdr:colOff>
      <xdr:row>57</xdr:row>
      <xdr:rowOff>64377</xdr:rowOff>
    </xdr:from>
    <xdr:to>
      <xdr:col>23</xdr:col>
      <xdr:colOff>740317</xdr:colOff>
      <xdr:row>83</xdr:row>
      <xdr:rowOff>16914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D368D49-7A1D-A948-9CF2-EFFEC66E4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317500</xdr:colOff>
      <xdr:row>38</xdr:row>
      <xdr:rowOff>804332</xdr:rowOff>
    </xdr:from>
    <xdr:to>
      <xdr:col>21</xdr:col>
      <xdr:colOff>127000</xdr:colOff>
      <xdr:row>56</xdr:row>
      <xdr:rowOff>677333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E19B943-FA80-3443-AD43-8E5289E73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465045</xdr:colOff>
      <xdr:row>39</xdr:row>
      <xdr:rowOff>52244</xdr:rowOff>
    </xdr:from>
    <xdr:to>
      <xdr:col>27</xdr:col>
      <xdr:colOff>550332</xdr:colOff>
      <xdr:row>56</xdr:row>
      <xdr:rowOff>740832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7A35B35-6E55-B148-ABFB-3CBF33A5E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258704</xdr:colOff>
      <xdr:row>1</xdr:row>
      <xdr:rowOff>285238</xdr:rowOff>
    </xdr:from>
    <xdr:to>
      <xdr:col>21</xdr:col>
      <xdr:colOff>465666</xdr:colOff>
      <xdr:row>16</xdr:row>
      <xdr:rowOff>63500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1D8CF29-04F6-2E4E-B342-9C733BEB3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681310</xdr:colOff>
      <xdr:row>1</xdr:row>
      <xdr:rowOff>274584</xdr:rowOff>
    </xdr:from>
    <xdr:to>
      <xdr:col>28</xdr:col>
      <xdr:colOff>423333</xdr:colOff>
      <xdr:row>16</xdr:row>
      <xdr:rowOff>63499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D933243-0781-4643-9778-83833FC84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32</xdr:col>
      <xdr:colOff>17954</xdr:colOff>
      <xdr:row>37</xdr:row>
      <xdr:rowOff>7151</xdr:rowOff>
    </xdr:from>
    <xdr:to>
      <xdr:col>39</xdr:col>
      <xdr:colOff>169332</xdr:colOff>
      <xdr:row>53</xdr:row>
      <xdr:rowOff>21167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E1C52F0-7E43-E342-80C2-9C5A8BB8E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32</xdr:col>
      <xdr:colOff>598</xdr:colOff>
      <xdr:row>56</xdr:row>
      <xdr:rowOff>0</xdr:rowOff>
    </xdr:from>
    <xdr:to>
      <xdr:col>40</xdr:col>
      <xdr:colOff>423333</xdr:colOff>
      <xdr:row>76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B262C31-CE50-D94A-BFD0-2D534EB75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789781</xdr:colOff>
      <xdr:row>16</xdr:row>
      <xdr:rowOff>104393</xdr:rowOff>
    </xdr:from>
    <xdr:to>
      <xdr:col>24</xdr:col>
      <xdr:colOff>774389</xdr:colOff>
      <xdr:row>33</xdr:row>
      <xdr:rowOff>511098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ED939B-CBDD-7D4F-8074-4D411B264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541538</xdr:colOff>
      <xdr:row>56</xdr:row>
      <xdr:rowOff>254877</xdr:rowOff>
    </xdr:from>
    <xdr:to>
      <xdr:col>24</xdr:col>
      <xdr:colOff>168817</xdr:colOff>
      <xdr:row>79</xdr:row>
      <xdr:rowOff>122747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806553-2281-F34A-8E43-5FE2C5702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457200</xdr:colOff>
      <xdr:row>39</xdr:row>
      <xdr:rowOff>0</xdr:rowOff>
    </xdr:from>
    <xdr:to>
      <xdr:col>20</xdr:col>
      <xdr:colOff>635000</xdr:colOff>
      <xdr:row>55</xdr:row>
      <xdr:rowOff>61951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5A282C1-FB4C-1B47-9A20-3B1F96802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761380</xdr:colOff>
      <xdr:row>39</xdr:row>
      <xdr:rowOff>9912</xdr:rowOff>
    </xdr:from>
    <xdr:to>
      <xdr:col>26</xdr:col>
      <xdr:colOff>325243</xdr:colOff>
      <xdr:row>55</xdr:row>
      <xdr:rowOff>61951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0EE4694-C465-184F-8B86-ACB120F97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258704</xdr:colOff>
      <xdr:row>1</xdr:row>
      <xdr:rowOff>285238</xdr:rowOff>
    </xdr:from>
    <xdr:to>
      <xdr:col>21</xdr:col>
      <xdr:colOff>258703</xdr:colOff>
      <xdr:row>14</xdr:row>
      <xdr:rowOff>94074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0FE9139-E999-C840-882D-58B6436B0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448476</xdr:colOff>
      <xdr:row>1</xdr:row>
      <xdr:rowOff>295752</xdr:rowOff>
    </xdr:from>
    <xdr:to>
      <xdr:col>27</xdr:col>
      <xdr:colOff>705555</xdr:colOff>
      <xdr:row>14</xdr:row>
      <xdr:rowOff>117592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421358C-9D82-1347-8DDD-59BE1E6E0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32</xdr:col>
      <xdr:colOff>78873</xdr:colOff>
      <xdr:row>37</xdr:row>
      <xdr:rowOff>11796</xdr:rowOff>
    </xdr:from>
    <xdr:to>
      <xdr:col>39</xdr:col>
      <xdr:colOff>340731</xdr:colOff>
      <xdr:row>52</xdr:row>
      <xdr:rowOff>573048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87E8B87-9CAC-3D4D-8E04-094ABE1CE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32</xdr:col>
      <xdr:colOff>78037</xdr:colOff>
      <xdr:row>54</xdr:row>
      <xdr:rowOff>154877</xdr:rowOff>
    </xdr:from>
    <xdr:to>
      <xdr:col>40</xdr:col>
      <xdr:colOff>500772</xdr:colOff>
      <xdr:row>74</xdr:row>
      <xdr:rowOff>185853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A793EB1-7206-2940-AE39-9C1C29595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225336</xdr:colOff>
      <xdr:row>17</xdr:row>
      <xdr:rowOff>124551</xdr:rowOff>
    </xdr:from>
    <xdr:to>
      <xdr:col>24</xdr:col>
      <xdr:colOff>423332</xdr:colOff>
      <xdr:row>37</xdr:row>
      <xdr:rowOff>544285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BE88ED-8F02-9C4F-8735-830D8217E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541538</xdr:colOff>
      <xdr:row>56</xdr:row>
      <xdr:rowOff>254877</xdr:rowOff>
    </xdr:from>
    <xdr:to>
      <xdr:col>24</xdr:col>
      <xdr:colOff>168817</xdr:colOff>
      <xdr:row>79</xdr:row>
      <xdr:rowOff>122747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31233F-65C2-6844-9EEC-A63671661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457200</xdr:colOff>
      <xdr:row>39</xdr:row>
      <xdr:rowOff>0</xdr:rowOff>
    </xdr:from>
    <xdr:to>
      <xdr:col>20</xdr:col>
      <xdr:colOff>635000</xdr:colOff>
      <xdr:row>55</xdr:row>
      <xdr:rowOff>61951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0A682D-EC6B-A642-94C3-9B5C119E7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761380</xdr:colOff>
      <xdr:row>39</xdr:row>
      <xdr:rowOff>9912</xdr:rowOff>
    </xdr:from>
    <xdr:to>
      <xdr:col>26</xdr:col>
      <xdr:colOff>325243</xdr:colOff>
      <xdr:row>55</xdr:row>
      <xdr:rowOff>61951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9759016-E3F4-B344-990F-37796F962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258704</xdr:colOff>
      <xdr:row>1</xdr:row>
      <xdr:rowOff>285238</xdr:rowOff>
    </xdr:from>
    <xdr:to>
      <xdr:col>21</xdr:col>
      <xdr:colOff>258703</xdr:colOff>
      <xdr:row>14</xdr:row>
      <xdr:rowOff>94074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756B725-E596-AF4E-AA3C-2D98CCE2E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448476</xdr:colOff>
      <xdr:row>1</xdr:row>
      <xdr:rowOff>295752</xdr:rowOff>
    </xdr:from>
    <xdr:to>
      <xdr:col>27</xdr:col>
      <xdr:colOff>705555</xdr:colOff>
      <xdr:row>14</xdr:row>
      <xdr:rowOff>117592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88CAC8A-7CCC-4C48-8A60-85F1B94E3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32</xdr:col>
      <xdr:colOff>179636</xdr:colOff>
      <xdr:row>36</xdr:row>
      <xdr:rowOff>59940</xdr:rowOff>
    </xdr:from>
    <xdr:to>
      <xdr:col>40</xdr:col>
      <xdr:colOff>428433</xdr:colOff>
      <xdr:row>53</xdr:row>
      <xdr:rowOff>107108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11D7DBD-9942-D445-A9EA-A9A700963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32</xdr:col>
      <xdr:colOff>20756</xdr:colOff>
      <xdr:row>56</xdr:row>
      <xdr:rowOff>20158</xdr:rowOff>
    </xdr:from>
    <xdr:to>
      <xdr:col>40</xdr:col>
      <xdr:colOff>443491</xdr:colOff>
      <xdr:row>76</xdr:row>
      <xdr:rowOff>20158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3633E34-192E-0149-9743-459026DAC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789782</xdr:colOff>
      <xdr:row>16</xdr:row>
      <xdr:rowOff>104393</xdr:rowOff>
    </xdr:from>
    <xdr:to>
      <xdr:col>25</xdr:col>
      <xdr:colOff>0</xdr:colOff>
      <xdr:row>34</xdr:row>
      <xdr:rowOff>533768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6D8B9F-18FF-2347-83C2-7160EA1CF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417910</xdr:colOff>
      <xdr:row>57</xdr:row>
      <xdr:rowOff>31076</xdr:rowOff>
    </xdr:from>
    <xdr:to>
      <xdr:col>24</xdr:col>
      <xdr:colOff>404927</xdr:colOff>
      <xdr:row>85</xdr:row>
      <xdr:rowOff>36811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DB14D5A-6E58-904B-9946-B74B80188741}"/>
            </a:ext>
            <a:ext uri="{147F2762-F138-4A5C-976F-8EAC2B608ADB}">
              <a16:predDERef xmlns:a16="http://schemas.microsoft.com/office/drawing/2014/main" pred="{5E6D8B9F-18FF-2347-83C2-7160EA1CF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457200</xdr:colOff>
      <xdr:row>39</xdr:row>
      <xdr:rowOff>0</xdr:rowOff>
    </xdr:from>
    <xdr:to>
      <xdr:col>20</xdr:col>
      <xdr:colOff>773044</xdr:colOff>
      <xdr:row>56</xdr:row>
      <xdr:rowOff>239275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5ED18F4-BB23-4A40-8BE3-94A2CFEE4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80366</xdr:colOff>
      <xdr:row>38</xdr:row>
      <xdr:rowOff>746144</xdr:rowOff>
    </xdr:from>
    <xdr:to>
      <xdr:col>26</xdr:col>
      <xdr:colOff>681014</xdr:colOff>
      <xdr:row>56</xdr:row>
      <xdr:rowOff>239275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34FC023-E8B6-3A45-8552-0972E68D7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258704</xdr:colOff>
      <xdr:row>1</xdr:row>
      <xdr:rowOff>285238</xdr:rowOff>
    </xdr:from>
    <xdr:to>
      <xdr:col>21</xdr:col>
      <xdr:colOff>258703</xdr:colOff>
      <xdr:row>14</xdr:row>
      <xdr:rowOff>94074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D7274CB-7A61-454C-B782-E0B89B9E2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448476</xdr:colOff>
      <xdr:row>1</xdr:row>
      <xdr:rowOff>295752</xdr:rowOff>
    </xdr:from>
    <xdr:to>
      <xdr:col>27</xdr:col>
      <xdr:colOff>705555</xdr:colOff>
      <xdr:row>14</xdr:row>
      <xdr:rowOff>117592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A021E39-15B9-7740-A18C-4000DA4A38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822288</xdr:colOff>
      <xdr:row>36</xdr:row>
      <xdr:rowOff>197650</xdr:rowOff>
    </xdr:from>
    <xdr:to>
      <xdr:col>39</xdr:col>
      <xdr:colOff>239275</xdr:colOff>
      <xdr:row>52</xdr:row>
      <xdr:rowOff>736231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DBC8F95-2355-A847-BFC4-4E4F447E4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32</xdr:col>
      <xdr:colOff>598</xdr:colOff>
      <xdr:row>56</xdr:row>
      <xdr:rowOff>0</xdr:rowOff>
    </xdr:from>
    <xdr:to>
      <xdr:col>41</xdr:col>
      <xdr:colOff>171236</xdr:colOff>
      <xdr:row>80</xdr:row>
      <xdr:rowOff>14269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525670C-5BE1-F34F-9FB0-20161CDB9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789782</xdr:colOff>
      <xdr:row>16</xdr:row>
      <xdr:rowOff>104392</xdr:rowOff>
    </xdr:from>
    <xdr:to>
      <xdr:col>25</xdr:col>
      <xdr:colOff>479245</xdr:colOff>
      <xdr:row>37</xdr:row>
      <xdr:rowOff>143773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A4B906-5A13-9247-9311-551B93800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541538</xdr:colOff>
      <xdr:row>56</xdr:row>
      <xdr:rowOff>901858</xdr:rowOff>
    </xdr:from>
    <xdr:to>
      <xdr:col>24</xdr:col>
      <xdr:colOff>168817</xdr:colOff>
      <xdr:row>83</xdr:row>
      <xdr:rowOff>2936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A28C73-203C-8A40-9938-F4ADBC9C4F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23962</xdr:colOff>
      <xdr:row>39</xdr:row>
      <xdr:rowOff>0</xdr:rowOff>
    </xdr:from>
    <xdr:to>
      <xdr:col>20</xdr:col>
      <xdr:colOff>635000</xdr:colOff>
      <xdr:row>56</xdr:row>
      <xdr:rowOff>359434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B3398EA-5B36-D242-A534-491BA0370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761380</xdr:colOff>
      <xdr:row>39</xdr:row>
      <xdr:rowOff>9912</xdr:rowOff>
    </xdr:from>
    <xdr:to>
      <xdr:col>26</xdr:col>
      <xdr:colOff>599056</xdr:colOff>
      <xdr:row>56</xdr:row>
      <xdr:rowOff>383396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6CEF30-E056-4046-8A6C-AC06E6853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258704</xdr:colOff>
      <xdr:row>1</xdr:row>
      <xdr:rowOff>285237</xdr:rowOff>
    </xdr:from>
    <xdr:to>
      <xdr:col>21</xdr:col>
      <xdr:colOff>258703</xdr:colOff>
      <xdr:row>14</xdr:row>
      <xdr:rowOff>132906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9AC8842-FBCC-B541-B68A-648F7A964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448476</xdr:colOff>
      <xdr:row>1</xdr:row>
      <xdr:rowOff>295752</xdr:rowOff>
    </xdr:from>
    <xdr:to>
      <xdr:col>27</xdr:col>
      <xdr:colOff>705555</xdr:colOff>
      <xdr:row>14</xdr:row>
      <xdr:rowOff>117592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B138F92-EC9C-504B-B566-5BB20E149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822288</xdr:colOff>
      <xdr:row>36</xdr:row>
      <xdr:rowOff>197651</xdr:rowOff>
    </xdr:from>
    <xdr:to>
      <xdr:col>39</xdr:col>
      <xdr:colOff>383954</xdr:colOff>
      <xdr:row>52</xdr:row>
      <xdr:rowOff>620233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B539371-8EE3-1F41-B1F0-6B73320EC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32</xdr:col>
      <xdr:colOff>598</xdr:colOff>
      <xdr:row>56</xdr:row>
      <xdr:rowOff>0</xdr:rowOff>
    </xdr:from>
    <xdr:to>
      <xdr:col>40</xdr:col>
      <xdr:colOff>423333</xdr:colOff>
      <xdr:row>76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4545968-CB27-114A-8218-4B59136DE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503968</xdr:colOff>
      <xdr:row>1</xdr:row>
      <xdr:rowOff>3276</xdr:rowOff>
    </xdr:from>
    <xdr:to>
      <xdr:col>15</xdr:col>
      <xdr:colOff>292250</xdr:colOff>
      <xdr:row>14</xdr:row>
      <xdr:rowOff>120952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DF9709-827E-8E40-8279-1A4DA6604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45644</xdr:colOff>
      <xdr:row>0</xdr:row>
      <xdr:rowOff>500527</xdr:rowOff>
    </xdr:from>
    <xdr:to>
      <xdr:col>23</xdr:col>
      <xdr:colOff>325641</xdr:colOff>
      <xdr:row>14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B4C0882-B4A2-594F-BF9C-2868CFAB9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665056</xdr:colOff>
      <xdr:row>19</xdr:row>
      <xdr:rowOff>4906</xdr:rowOff>
    </xdr:from>
    <xdr:to>
      <xdr:col>15</xdr:col>
      <xdr:colOff>423333</xdr:colOff>
      <xdr:row>37</xdr:row>
      <xdr:rowOff>130256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37A9F2-3327-024E-9FCA-F3CA45BF4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65128</xdr:colOff>
      <xdr:row>18</xdr:row>
      <xdr:rowOff>748973</xdr:rowOff>
    </xdr:from>
    <xdr:to>
      <xdr:col>23</xdr:col>
      <xdr:colOff>521026</xdr:colOff>
      <xdr:row>38</xdr:row>
      <xdr:rowOff>32563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0069427-EB2D-DF4E-9453-C37534121D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665239</xdr:colOff>
      <xdr:row>40</xdr:row>
      <xdr:rowOff>100794</xdr:rowOff>
    </xdr:from>
    <xdr:to>
      <xdr:col>15</xdr:col>
      <xdr:colOff>423516</xdr:colOff>
      <xdr:row>62</xdr:row>
      <xdr:rowOff>24556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D6FDA20-14D4-074E-B156-5B1F50F54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61620-E3F7-5549-B677-B3A510FE0160}">
  <dimension ref="A1:AF77"/>
  <sheetViews>
    <sheetView zoomScale="25" zoomScaleNormal="87" workbookViewId="0">
      <selection activeCell="N37" sqref="N37"/>
    </sheetView>
  </sheetViews>
  <sheetFormatPr baseColWidth="10" defaultColWidth="10.83203125" defaultRowHeight="16" x14ac:dyDescent="0.2"/>
  <cols>
    <col min="1" max="1" width="15.5" customWidth="1"/>
    <col min="10" max="10" width="14" customWidth="1"/>
    <col min="13" max="13" width="13.1640625" customWidth="1"/>
    <col min="28" max="28" width="12.83203125" customWidth="1"/>
    <col min="29" max="29" width="13.5" customWidth="1"/>
    <col min="30" max="30" width="12.6640625" customWidth="1"/>
    <col min="31" max="31" width="15.33203125" customWidth="1"/>
    <col min="32" max="32" width="12.83203125" customWidth="1"/>
  </cols>
  <sheetData>
    <row r="1" spans="1:14" ht="23.25" x14ac:dyDescent="0.3">
      <c r="A1" s="4" t="s">
        <v>39</v>
      </c>
    </row>
    <row r="2" spans="1:14" ht="45" x14ac:dyDescent="0.2">
      <c r="A2" s="3" t="s">
        <v>5</v>
      </c>
      <c r="J2" s="2" t="s">
        <v>6</v>
      </c>
      <c r="K2" s="2" t="s">
        <v>1</v>
      </c>
    </row>
    <row r="3" spans="1:14" ht="15" x14ac:dyDescent="0.2">
      <c r="A3" t="s">
        <v>0</v>
      </c>
      <c r="B3">
        <v>1</v>
      </c>
      <c r="C3" s="1">
        <v>1.312E-5</v>
      </c>
      <c r="D3">
        <v>138.28700000000001</v>
      </c>
      <c r="E3" s="1">
        <v>2.3280000000000001E-5</v>
      </c>
      <c r="F3">
        <v>3399.9969999999998</v>
      </c>
      <c r="G3">
        <v>2E-3</v>
      </c>
      <c r="H3">
        <v>3345444.5120000001</v>
      </c>
    </row>
    <row r="4" spans="1:14" ht="15" x14ac:dyDescent="0.2">
      <c r="A4" t="s">
        <v>8</v>
      </c>
      <c r="B4">
        <v>2</v>
      </c>
      <c r="C4" s="1">
        <v>1.312E-5</v>
      </c>
      <c r="D4">
        <v>202.09399999999999</v>
      </c>
      <c r="E4" s="1">
        <v>2.3280000000000001E-5</v>
      </c>
      <c r="F4">
        <v>7792.4570000000003</v>
      </c>
      <c r="G4">
        <v>3.0000000000000001E-3</v>
      </c>
      <c r="H4">
        <v>4889059.0489999996</v>
      </c>
      <c r="J4">
        <v>488.28645299999999</v>
      </c>
      <c r="K4">
        <f>D4-D$3</f>
        <v>63.806999999999988</v>
      </c>
    </row>
    <row r="5" spans="1:14" ht="15" x14ac:dyDescent="0.2">
      <c r="A5" t="s">
        <v>9</v>
      </c>
      <c r="B5">
        <v>3</v>
      </c>
      <c r="C5" s="1">
        <v>1.312E-5</v>
      </c>
      <c r="D5">
        <v>221.77500000000001</v>
      </c>
      <c r="E5" s="1">
        <v>2.3280000000000001E-5</v>
      </c>
      <c r="F5">
        <v>4063.7640000000001</v>
      </c>
      <c r="G5">
        <v>3.0000000000000001E-3</v>
      </c>
      <c r="H5">
        <v>5365182.0980000002</v>
      </c>
      <c r="J5">
        <v>976.57290599999999</v>
      </c>
      <c r="K5">
        <f t="shared" ref="K5:K11" si="0">D5-D$3</f>
        <v>83.488</v>
      </c>
    </row>
    <row r="6" spans="1:14" ht="15" x14ac:dyDescent="0.2">
      <c r="A6" t="s">
        <v>10</v>
      </c>
      <c r="B6">
        <v>4</v>
      </c>
      <c r="C6" s="1">
        <v>1.312E-5</v>
      </c>
      <c r="D6">
        <v>326.92399999999998</v>
      </c>
      <c r="E6" s="1">
        <v>2.3280000000000001E-5</v>
      </c>
      <c r="F6">
        <v>6757.5969999999998</v>
      </c>
      <c r="G6">
        <v>4.0000000000000001E-3</v>
      </c>
      <c r="H6">
        <v>7908940.7390000001</v>
      </c>
      <c r="J6">
        <f>1953.14581</f>
        <v>1953.14581</v>
      </c>
      <c r="K6">
        <f t="shared" si="0"/>
        <v>188.63699999999997</v>
      </c>
    </row>
    <row r="7" spans="1:14" ht="15" x14ac:dyDescent="0.2">
      <c r="A7" t="s">
        <v>11</v>
      </c>
      <c r="B7">
        <v>5</v>
      </c>
      <c r="C7" s="1">
        <v>1.312E-5</v>
      </c>
      <c r="D7">
        <v>453.24400000000003</v>
      </c>
      <c r="E7" s="1">
        <v>2.3280000000000001E-5</v>
      </c>
      <c r="F7">
        <v>6861.924</v>
      </c>
      <c r="G7">
        <v>6.0000000000000001E-3</v>
      </c>
      <c r="H7">
        <v>10964870.866</v>
      </c>
      <c r="J7">
        <f>3906.29163</f>
        <v>3906.2916300000002</v>
      </c>
      <c r="K7">
        <f t="shared" si="0"/>
        <v>314.95699999999999</v>
      </c>
    </row>
    <row r="8" spans="1:14" ht="15" x14ac:dyDescent="0.2">
      <c r="A8" t="s">
        <v>12</v>
      </c>
      <c r="B8">
        <v>6</v>
      </c>
      <c r="C8" s="1">
        <v>1.312E-5</v>
      </c>
      <c r="D8">
        <v>857.48299999999995</v>
      </c>
      <c r="E8" s="1">
        <v>2.3280000000000001E-5</v>
      </c>
      <c r="F8">
        <v>10231.103999999999</v>
      </c>
      <c r="G8">
        <v>1.0999999999999999E-2</v>
      </c>
      <c r="H8">
        <v>20744239.102000002</v>
      </c>
      <c r="J8">
        <f>7812.58325</f>
        <v>7812.5832499999997</v>
      </c>
      <c r="K8">
        <f t="shared" si="0"/>
        <v>719.19599999999991</v>
      </c>
    </row>
    <row r="9" spans="1:14" ht="15" x14ac:dyDescent="0.2">
      <c r="A9" t="s">
        <v>13</v>
      </c>
      <c r="B9">
        <v>7</v>
      </c>
      <c r="C9" s="1">
        <v>1.312E-5</v>
      </c>
      <c r="D9">
        <v>1676.222</v>
      </c>
      <c r="E9" s="1">
        <v>2.3280000000000001E-5</v>
      </c>
      <c r="F9">
        <v>17646.942999999999</v>
      </c>
      <c r="G9">
        <v>2.1999999999999999E-2</v>
      </c>
      <c r="H9">
        <v>40551171.509999998</v>
      </c>
      <c r="J9">
        <f>15625.1665</f>
        <v>15625.166499999999</v>
      </c>
      <c r="K9">
        <f t="shared" si="0"/>
        <v>1537.9349999999999</v>
      </c>
    </row>
    <row r="10" spans="1:14" ht="59.25" x14ac:dyDescent="0.2">
      <c r="A10" t="s">
        <v>14</v>
      </c>
      <c r="B10">
        <v>8</v>
      </c>
      <c r="C10" s="1">
        <v>1.312E-5</v>
      </c>
      <c r="D10">
        <v>3346.0070000000001</v>
      </c>
      <c r="E10" s="1">
        <v>2.3280000000000001E-5</v>
      </c>
      <c r="F10">
        <v>24971.99</v>
      </c>
      <c r="G10">
        <v>4.3999999999999997E-2</v>
      </c>
      <c r="H10">
        <v>80946609.775000006</v>
      </c>
      <c r="J10">
        <v>31250.332999999999</v>
      </c>
      <c r="K10">
        <f t="shared" si="0"/>
        <v>3207.7200000000003</v>
      </c>
      <c r="M10" s="2" t="s">
        <v>6</v>
      </c>
      <c r="N10" s="2" t="s">
        <v>3</v>
      </c>
    </row>
    <row r="11" spans="1:14" x14ac:dyDescent="0.2">
      <c r="A11" t="s">
        <v>15</v>
      </c>
      <c r="B11">
        <v>9</v>
      </c>
      <c r="C11" s="1">
        <v>1.312E-5</v>
      </c>
      <c r="D11">
        <v>5075.5860000000002</v>
      </c>
      <c r="E11" s="1">
        <v>2.3280000000000001E-5</v>
      </c>
      <c r="F11">
        <v>24994.870999999999</v>
      </c>
      <c r="G11">
        <v>6.7000000000000004E-2</v>
      </c>
      <c r="H11">
        <v>122788573.514</v>
      </c>
      <c r="J11">
        <v>62500.665999999997</v>
      </c>
      <c r="K11">
        <f t="shared" si="0"/>
        <v>4937.299</v>
      </c>
      <c r="M11" s="10">
        <v>488.28645299999999</v>
      </c>
      <c r="N11" s="10">
        <f t="shared" ref="N11:N18" si="1">(K4+K15)/2</f>
        <v>51.347499999999997</v>
      </c>
    </row>
    <row r="12" spans="1:14" x14ac:dyDescent="0.2">
      <c r="C12" s="1"/>
      <c r="E12" s="1"/>
      <c r="M12" s="10">
        <v>976.57290599999999</v>
      </c>
      <c r="N12" s="10">
        <f t="shared" si="1"/>
        <v>74.435999999999993</v>
      </c>
    </row>
    <row r="13" spans="1:14" ht="48" x14ac:dyDescent="0.2">
      <c r="A13" s="3" t="s">
        <v>4</v>
      </c>
      <c r="C13" s="1"/>
      <c r="E13" s="1"/>
      <c r="M13" s="10">
        <f>1953.14581</f>
        <v>1953.14581</v>
      </c>
      <c r="N13" s="10">
        <f t="shared" si="1"/>
        <v>166.57699999999997</v>
      </c>
    </row>
    <row r="14" spans="1:14" x14ac:dyDescent="0.2">
      <c r="A14" t="s">
        <v>0</v>
      </c>
      <c r="B14">
        <v>1</v>
      </c>
      <c r="C14" s="1">
        <v>1.312E-5</v>
      </c>
      <c r="D14">
        <v>138.28700000000001</v>
      </c>
      <c r="E14" s="1">
        <v>2.3280000000000001E-5</v>
      </c>
      <c r="F14">
        <v>3399.9969999999998</v>
      </c>
      <c r="G14">
        <v>2E-3</v>
      </c>
      <c r="H14">
        <v>3345444.5120000001</v>
      </c>
      <c r="M14" s="10">
        <f>3906.29163</f>
        <v>3906.2916300000002</v>
      </c>
      <c r="N14" s="10">
        <f t="shared" si="1"/>
        <v>308.98849999999999</v>
      </c>
    </row>
    <row r="15" spans="1:14" x14ac:dyDescent="0.2">
      <c r="A15" t="s">
        <v>8</v>
      </c>
      <c r="B15">
        <v>10</v>
      </c>
      <c r="C15" s="1">
        <v>1.312E-5</v>
      </c>
      <c r="D15">
        <v>177.17500000000001</v>
      </c>
      <c r="E15" s="1">
        <v>2.3280000000000001E-5</v>
      </c>
      <c r="F15">
        <v>13707.115</v>
      </c>
      <c r="G15">
        <v>2E-3</v>
      </c>
      <c r="H15">
        <v>4286228.6509999996</v>
      </c>
      <c r="J15">
        <v>488.28645299999999</v>
      </c>
      <c r="K15">
        <f>D15-D$14</f>
        <v>38.888000000000005</v>
      </c>
      <c r="M15" s="10">
        <f>7812.58325</f>
        <v>7812.5832499999997</v>
      </c>
      <c r="N15" s="10">
        <f t="shared" si="1"/>
        <v>679.71749999999997</v>
      </c>
    </row>
    <row r="16" spans="1:14" x14ac:dyDescent="0.2">
      <c r="A16" t="s">
        <v>9</v>
      </c>
      <c r="B16">
        <v>11</v>
      </c>
      <c r="C16" s="1">
        <v>1.312E-5</v>
      </c>
      <c r="D16">
        <v>203.67099999999999</v>
      </c>
      <c r="E16" s="1">
        <v>2.3280000000000001E-5</v>
      </c>
      <c r="F16">
        <v>9749.7999999999993</v>
      </c>
      <c r="G16">
        <v>3.0000000000000001E-3</v>
      </c>
      <c r="H16">
        <v>4927197.5590000004</v>
      </c>
      <c r="J16">
        <v>976.57290599999999</v>
      </c>
      <c r="K16">
        <f t="shared" ref="K16:K22" si="2">D16-D$14</f>
        <v>65.383999999999986</v>
      </c>
      <c r="M16" s="10">
        <f>15625.1665</f>
        <v>15625.166499999999</v>
      </c>
      <c r="N16" s="10">
        <f t="shared" si="1"/>
        <v>1446.9715000000001</v>
      </c>
    </row>
    <row r="17" spans="1:32" x14ac:dyDescent="0.2">
      <c r="A17" t="s">
        <v>10</v>
      </c>
      <c r="B17">
        <v>12</v>
      </c>
      <c r="C17" s="1">
        <v>1.312E-5</v>
      </c>
      <c r="D17">
        <v>282.80399999999997</v>
      </c>
      <c r="E17" s="1">
        <v>2.3280000000000001E-5</v>
      </c>
      <c r="F17">
        <v>6129.52</v>
      </c>
      <c r="G17">
        <v>4.0000000000000001E-3</v>
      </c>
      <c r="H17">
        <v>6841605.6639999999</v>
      </c>
      <c r="J17">
        <f>1953.14581</f>
        <v>1953.14581</v>
      </c>
      <c r="K17">
        <f t="shared" si="2"/>
        <v>144.51699999999997</v>
      </c>
      <c r="M17" s="10">
        <v>31250.332999999999</v>
      </c>
      <c r="N17" s="10">
        <f t="shared" si="1"/>
        <v>2995.326</v>
      </c>
    </row>
    <row r="18" spans="1:32" x14ac:dyDescent="0.2">
      <c r="A18" t="s">
        <v>11</v>
      </c>
      <c r="B18">
        <v>13</v>
      </c>
      <c r="C18" s="1">
        <v>1.312E-5</v>
      </c>
      <c r="D18">
        <v>441.30700000000002</v>
      </c>
      <c r="E18" s="1">
        <v>2.3280000000000001E-5</v>
      </c>
      <c r="F18">
        <v>6538.8509999999997</v>
      </c>
      <c r="G18">
        <v>6.0000000000000001E-3</v>
      </c>
      <c r="H18">
        <v>10676095.577</v>
      </c>
      <c r="J18">
        <f>3906.29163</f>
        <v>3906.2916300000002</v>
      </c>
      <c r="K18">
        <f t="shared" si="2"/>
        <v>303.02</v>
      </c>
      <c r="M18" s="12">
        <v>62500.665999999997</v>
      </c>
      <c r="N18" s="12">
        <f t="shared" si="1"/>
        <v>4992.6499999999996</v>
      </c>
    </row>
    <row r="19" spans="1:32" ht="15" x14ac:dyDescent="0.2">
      <c r="A19" t="s">
        <v>12</v>
      </c>
      <c r="B19">
        <v>14</v>
      </c>
      <c r="C19" s="1">
        <v>1.312E-5</v>
      </c>
      <c r="D19">
        <v>778.52599999999995</v>
      </c>
      <c r="E19" s="1">
        <v>2.3280000000000001E-5</v>
      </c>
      <c r="F19">
        <v>10236.962</v>
      </c>
      <c r="G19">
        <v>0.01</v>
      </c>
      <c r="H19">
        <v>18834099.732000001</v>
      </c>
      <c r="J19">
        <f>7812.58325</f>
        <v>7812.5832499999997</v>
      </c>
      <c r="K19">
        <f t="shared" si="2"/>
        <v>640.23899999999992</v>
      </c>
    </row>
    <row r="20" spans="1:32" ht="15" x14ac:dyDescent="0.2">
      <c r="A20" t="s">
        <v>13</v>
      </c>
      <c r="B20">
        <v>15</v>
      </c>
      <c r="C20" s="1">
        <v>1.312E-5</v>
      </c>
      <c r="D20">
        <v>1494.2950000000001</v>
      </c>
      <c r="E20" s="1">
        <v>2.3280000000000001E-5</v>
      </c>
      <c r="F20">
        <v>14599.088</v>
      </c>
      <c r="G20">
        <v>0.02</v>
      </c>
      <c r="H20">
        <v>36149988.228</v>
      </c>
      <c r="J20">
        <f>15625.1665</f>
        <v>15625.166499999999</v>
      </c>
      <c r="K20">
        <f t="shared" si="2"/>
        <v>1356.008</v>
      </c>
    </row>
    <row r="21" spans="1:32" ht="15" x14ac:dyDescent="0.2">
      <c r="A21" t="s">
        <v>14</v>
      </c>
      <c r="B21">
        <v>16</v>
      </c>
      <c r="C21" s="1">
        <v>1.312E-5</v>
      </c>
      <c r="D21">
        <v>2921.2190000000001</v>
      </c>
      <c r="E21" s="1">
        <v>2.3280000000000001E-5</v>
      </c>
      <c r="F21">
        <v>23561.976999999999</v>
      </c>
      <c r="G21">
        <v>3.7999999999999999E-2</v>
      </c>
      <c r="H21">
        <v>70670133.123999998</v>
      </c>
      <c r="J21">
        <v>31250.332999999999</v>
      </c>
      <c r="K21">
        <f t="shared" si="2"/>
        <v>2782.9320000000002</v>
      </c>
    </row>
    <row r="22" spans="1:32" ht="23.25" x14ac:dyDescent="0.3">
      <c r="A22" t="s">
        <v>15</v>
      </c>
      <c r="B22">
        <v>17</v>
      </c>
      <c r="C22" s="1">
        <v>1.312E-5</v>
      </c>
      <c r="D22">
        <v>5186.2879999999996</v>
      </c>
      <c r="E22" s="1">
        <v>2.3280000000000001E-5</v>
      </c>
      <c r="F22">
        <v>24997.921999999999</v>
      </c>
      <c r="G22">
        <v>6.8000000000000005E-2</v>
      </c>
      <c r="H22">
        <v>125466686.692</v>
      </c>
      <c r="J22">
        <v>62500.665999999997</v>
      </c>
      <c r="K22">
        <f t="shared" si="2"/>
        <v>5048.0009999999993</v>
      </c>
      <c r="AB22" s="15"/>
      <c r="AC22" s="15"/>
      <c r="AD22" s="15"/>
      <c r="AE22" s="15"/>
      <c r="AF22" s="15"/>
    </row>
    <row r="23" spans="1:32" x14ac:dyDescent="0.2">
      <c r="AB23" s="6"/>
      <c r="AC23" s="6"/>
      <c r="AD23" s="6"/>
      <c r="AE23" s="6"/>
      <c r="AF23" s="6"/>
    </row>
    <row r="24" spans="1:32" ht="15" x14ac:dyDescent="0.2"/>
    <row r="25" spans="1:32" ht="15" x14ac:dyDescent="0.2"/>
    <row r="26" spans="1:32" ht="15" x14ac:dyDescent="0.2"/>
    <row r="27" spans="1:32" ht="96" x14ac:dyDescent="0.2">
      <c r="A27" s="2" t="s">
        <v>38</v>
      </c>
      <c r="J27" s="2" t="s">
        <v>1</v>
      </c>
      <c r="M27" s="2" t="s">
        <v>22</v>
      </c>
      <c r="N27" s="2" t="s">
        <v>23</v>
      </c>
    </row>
    <row r="28" spans="1:32" ht="15" x14ac:dyDescent="0.2">
      <c r="A28" t="s">
        <v>0</v>
      </c>
      <c r="B28">
        <v>1</v>
      </c>
      <c r="C28" s="1">
        <v>1.503E-5</v>
      </c>
      <c r="D28">
        <v>457.34699999999998</v>
      </c>
      <c r="E28" s="1">
        <v>2.3280000000000001E-5</v>
      </c>
      <c r="F28">
        <v>13860.073</v>
      </c>
      <c r="G28">
        <v>7.0000000000000001E-3</v>
      </c>
      <c r="H28">
        <v>12677650.922</v>
      </c>
    </row>
    <row r="29" spans="1:32" ht="15" x14ac:dyDescent="0.2">
      <c r="A29" t="s">
        <v>16</v>
      </c>
      <c r="D29" t="s">
        <v>2</v>
      </c>
    </row>
    <row r="30" spans="1:32" ht="15" x14ac:dyDescent="0.2">
      <c r="A30" t="s">
        <v>7</v>
      </c>
      <c r="D30" t="s">
        <v>2</v>
      </c>
    </row>
    <row r="31" spans="1:32" ht="15" x14ac:dyDescent="0.2">
      <c r="A31" t="s">
        <v>17</v>
      </c>
      <c r="D31" t="s">
        <v>2</v>
      </c>
    </row>
    <row r="32" spans="1:32" x14ac:dyDescent="0.2">
      <c r="A32" t="s">
        <v>18</v>
      </c>
      <c r="B32">
        <v>2</v>
      </c>
      <c r="C32" s="1">
        <v>1.503E-5</v>
      </c>
      <c r="D32">
        <v>3668.1970000000001</v>
      </c>
      <c r="E32" s="1">
        <v>2.3280000000000001E-5</v>
      </c>
      <c r="F32">
        <v>24999.449000000001</v>
      </c>
      <c r="G32">
        <v>5.5E-2</v>
      </c>
      <c r="H32">
        <v>101682424.18799999</v>
      </c>
      <c r="J32">
        <f>D32-D$28</f>
        <v>3210.8500000000004</v>
      </c>
      <c r="M32" s="10">
        <f>(((J32+35.133)/0.0963)/4)</f>
        <v>8426.747144340603</v>
      </c>
      <c r="N32" s="10">
        <f>M32/10</f>
        <v>842.67471443406032</v>
      </c>
    </row>
    <row r="33" spans="1:29" ht="80" x14ac:dyDescent="0.2">
      <c r="A33" t="s">
        <v>19</v>
      </c>
      <c r="B33">
        <v>3</v>
      </c>
      <c r="C33" s="1">
        <v>1.503E-5</v>
      </c>
      <c r="D33">
        <v>589.43799999999999</v>
      </c>
      <c r="E33" s="1">
        <v>2.3280000000000001E-5</v>
      </c>
      <c r="F33">
        <v>6012.2190000000001</v>
      </c>
      <c r="G33">
        <v>8.9999999999999993E-3</v>
      </c>
      <c r="H33">
        <v>16339222.875</v>
      </c>
      <c r="J33">
        <f t="shared" ref="J33:J35" si="3">D33-D$28</f>
        <v>132.09100000000001</v>
      </c>
      <c r="M33" s="12">
        <f>(((J33+35.133)/0.0963)/4)</f>
        <v>434.12253374870204</v>
      </c>
      <c r="N33">
        <f>M33/1</f>
        <v>434.12253374870204</v>
      </c>
      <c r="AB33" s="6" t="s">
        <v>27</v>
      </c>
      <c r="AC33" s="6" t="s">
        <v>23</v>
      </c>
    </row>
    <row r="34" spans="1:29" ht="34" x14ac:dyDescent="0.2">
      <c r="A34" t="s">
        <v>20</v>
      </c>
      <c r="B34">
        <v>4</v>
      </c>
      <c r="C34" s="1">
        <v>1.503E-5</v>
      </c>
      <c r="D34">
        <v>384.61200000000002</v>
      </c>
      <c r="E34" s="1">
        <v>2.3280000000000001E-5</v>
      </c>
      <c r="F34">
        <v>6116.6819999999998</v>
      </c>
      <c r="G34">
        <v>6.0000000000000001E-3</v>
      </c>
      <c r="H34">
        <v>10661441.639</v>
      </c>
      <c r="J34">
        <f t="shared" si="3"/>
        <v>-72.734999999999957</v>
      </c>
      <c r="K34" s="2" t="s">
        <v>52</v>
      </c>
      <c r="M34">
        <f t="shared" ref="M34:M35" si="4">(((J34-74.528)/0.0818)/4)</f>
        <v>-450.07029339853295</v>
      </c>
      <c r="N34">
        <f>M34/0.1</f>
        <v>-4500.7029339853289</v>
      </c>
      <c r="AB34" s="10">
        <v>100</v>
      </c>
      <c r="AC34" s="10">
        <v>704.88599999999997</v>
      </c>
    </row>
    <row r="35" spans="1:29" ht="34" x14ac:dyDescent="0.2">
      <c r="A35" t="s">
        <v>21</v>
      </c>
      <c r="B35">
        <v>5</v>
      </c>
      <c r="C35" s="1">
        <v>1.503E-5</v>
      </c>
      <c r="D35">
        <v>383.04899999999998</v>
      </c>
      <c r="E35" s="1">
        <v>2.3280000000000001E-5</v>
      </c>
      <c r="F35">
        <v>5726.1139999999996</v>
      </c>
      <c r="G35">
        <v>6.0000000000000001E-3</v>
      </c>
      <c r="H35">
        <v>10618131.163000001</v>
      </c>
      <c r="J35">
        <f t="shared" si="3"/>
        <v>-74.298000000000002</v>
      </c>
      <c r="K35" s="2" t="s">
        <v>52</v>
      </c>
      <c r="M35">
        <f t="shared" si="4"/>
        <v>-454.84718826405879</v>
      </c>
      <c r="N35">
        <f>M35/0.01</f>
        <v>-45484.718826405879</v>
      </c>
      <c r="AB35" s="10">
        <v>50</v>
      </c>
      <c r="AC35" s="10">
        <v>896.947</v>
      </c>
    </row>
    <row r="36" spans="1:29" x14ac:dyDescent="0.2">
      <c r="AB36" s="10">
        <v>25</v>
      </c>
      <c r="AC36" s="10">
        <v>1202.3879999999999</v>
      </c>
    </row>
    <row r="37" spans="1:29" x14ac:dyDescent="0.2">
      <c r="AB37" s="10">
        <v>10</v>
      </c>
      <c r="AC37" s="10">
        <v>842.67399999999998</v>
      </c>
    </row>
    <row r="38" spans="1:29" x14ac:dyDescent="0.2">
      <c r="AB38">
        <v>1</v>
      </c>
      <c r="AC38" s="12">
        <v>434.125</v>
      </c>
    </row>
    <row r="39" spans="1:29" ht="23.25" x14ac:dyDescent="0.3">
      <c r="A39" s="4" t="s">
        <v>40</v>
      </c>
    </row>
    <row r="40" spans="1:29" ht="59.25" x14ac:dyDescent="0.2">
      <c r="A40" s="3" t="s">
        <v>5</v>
      </c>
      <c r="J40" s="5" t="s">
        <v>6</v>
      </c>
      <c r="K40" s="2" t="s">
        <v>1</v>
      </c>
      <c r="M40" s="2" t="s">
        <v>6</v>
      </c>
      <c r="N40" s="2" t="s">
        <v>3</v>
      </c>
    </row>
    <row r="41" spans="1:29" ht="15" x14ac:dyDescent="0.2">
      <c r="A41" t="s">
        <v>0</v>
      </c>
      <c r="B41">
        <v>1</v>
      </c>
      <c r="C41" s="1">
        <v>1.698E-5</v>
      </c>
      <c r="D41">
        <v>6.91</v>
      </c>
      <c r="E41" s="1">
        <v>2.3280000000000001E-5</v>
      </c>
      <c r="F41">
        <v>4278.7820000000002</v>
      </c>
      <c r="G41" s="1">
        <v>1.1730000000000001E-4</v>
      </c>
      <c r="H41">
        <v>216427.42499999999</v>
      </c>
      <c r="J41" s="5"/>
      <c r="M41" s="5">
        <v>1953.14581</v>
      </c>
      <c r="N41">
        <f>(K44+K58)/2</f>
        <v>8.4764999999999997</v>
      </c>
    </row>
    <row r="42" spans="1:29" x14ac:dyDescent="0.2">
      <c r="A42" t="s">
        <v>8</v>
      </c>
      <c r="J42" s="5">
        <v>488.28645299999999</v>
      </c>
      <c r="M42" s="11">
        <v>3906.2916300000002</v>
      </c>
      <c r="N42" s="10">
        <f>(K45+K59)/2</f>
        <v>19.224499999999999</v>
      </c>
    </row>
    <row r="43" spans="1:29" x14ac:dyDescent="0.2">
      <c r="A43" t="s">
        <v>9</v>
      </c>
      <c r="J43" s="5">
        <v>976.57290599999999</v>
      </c>
      <c r="M43" s="11">
        <v>7812.5832499999997</v>
      </c>
      <c r="N43" s="10">
        <f t="shared" ref="N43:N49" si="5">(K46+K60)/2</f>
        <v>58.848000000000006</v>
      </c>
    </row>
    <row r="44" spans="1:29" x14ac:dyDescent="0.2">
      <c r="A44" t="s">
        <v>10</v>
      </c>
      <c r="B44">
        <v>2</v>
      </c>
      <c r="C44" s="1">
        <v>1.698E-5</v>
      </c>
      <c r="D44">
        <v>14.964</v>
      </c>
      <c r="E44" s="1">
        <v>2.3280000000000001E-5</v>
      </c>
      <c r="F44">
        <v>3880.0940000000001</v>
      </c>
      <c r="G44" s="1">
        <v>2.541E-4</v>
      </c>
      <c r="H44">
        <v>468662.98800000001</v>
      </c>
      <c r="J44" s="5">
        <v>1953.14581</v>
      </c>
      <c r="K44">
        <f>D44-D$41</f>
        <v>8.0540000000000003</v>
      </c>
      <c r="M44" s="11">
        <v>15625.166499999999</v>
      </c>
      <c r="N44" s="10">
        <f>(K47+K61)/2</f>
        <v>146.98000000000002</v>
      </c>
    </row>
    <row r="45" spans="1:29" x14ac:dyDescent="0.2">
      <c r="A45" t="s">
        <v>11</v>
      </c>
      <c r="B45">
        <v>3</v>
      </c>
      <c r="C45" s="1">
        <v>1.698E-5</v>
      </c>
      <c r="D45">
        <v>26.888999999999999</v>
      </c>
      <c r="E45" s="1">
        <v>2.3280000000000001E-5</v>
      </c>
      <c r="F45">
        <v>3319.4470000000001</v>
      </c>
      <c r="G45" s="1">
        <v>4.5659999999999999E-4</v>
      </c>
      <c r="H45">
        <v>842150.79700000002</v>
      </c>
      <c r="J45" s="5">
        <v>3906.2916300000002</v>
      </c>
      <c r="K45">
        <f>D45-D$41</f>
        <v>19.978999999999999</v>
      </c>
      <c r="M45" s="11">
        <v>31250.332999999999</v>
      </c>
      <c r="N45" s="10">
        <f t="shared" si="5"/>
        <v>339.64749999999998</v>
      </c>
    </row>
    <row r="46" spans="1:29" x14ac:dyDescent="0.2">
      <c r="A46" t="s">
        <v>12</v>
      </c>
      <c r="B46">
        <v>4</v>
      </c>
      <c r="C46" s="1">
        <v>1.698E-5</v>
      </c>
      <c r="D46">
        <v>73.941000000000003</v>
      </c>
      <c r="E46" s="1">
        <v>2.3280000000000001E-5</v>
      </c>
      <c r="F46">
        <v>4268.058</v>
      </c>
      <c r="G46">
        <v>1E-3</v>
      </c>
      <c r="H46">
        <v>2315841.213</v>
      </c>
      <c r="J46" s="5">
        <v>7812.5832499999997</v>
      </c>
      <c r="K46">
        <f t="shared" ref="K46:K48" si="6">D46-D$41</f>
        <v>67.031000000000006</v>
      </c>
      <c r="M46" s="11">
        <v>62500.665999999997</v>
      </c>
      <c r="N46" s="10">
        <f t="shared" si="5"/>
        <v>809.19550000000004</v>
      </c>
    </row>
    <row r="47" spans="1:29" x14ac:dyDescent="0.2">
      <c r="A47" t="s">
        <v>13</v>
      </c>
      <c r="B47">
        <v>5</v>
      </c>
      <c r="C47" s="1">
        <v>1.698E-5</v>
      </c>
      <c r="D47">
        <v>165.215</v>
      </c>
      <c r="E47" s="1">
        <v>2.3280000000000001E-5</v>
      </c>
      <c r="F47">
        <v>6144.6409999999996</v>
      </c>
      <c r="G47">
        <v>3.0000000000000001E-3</v>
      </c>
      <c r="H47">
        <v>5174533.8099999996</v>
      </c>
      <c r="J47" s="5">
        <v>15625.166499999999</v>
      </c>
      <c r="K47">
        <f t="shared" si="6"/>
        <v>158.30500000000001</v>
      </c>
      <c r="M47" s="10">
        <v>125001.33</v>
      </c>
      <c r="N47" s="10">
        <f t="shared" si="5"/>
        <v>1604.7665</v>
      </c>
    </row>
    <row r="48" spans="1:29" x14ac:dyDescent="0.2">
      <c r="A48" t="s">
        <v>14</v>
      </c>
      <c r="B48">
        <v>6</v>
      </c>
      <c r="C48" s="1">
        <v>1.698E-5</v>
      </c>
      <c r="D48">
        <v>365.56200000000001</v>
      </c>
      <c r="E48" s="1">
        <v>2.3280000000000001E-5</v>
      </c>
      <c r="F48">
        <v>8490.6679999999997</v>
      </c>
      <c r="G48">
        <v>6.0000000000000001E-3</v>
      </c>
      <c r="H48">
        <v>11449391.461999999</v>
      </c>
      <c r="J48" s="5">
        <v>31250.332999999999</v>
      </c>
      <c r="K48">
        <f t="shared" si="6"/>
        <v>358.65199999999999</v>
      </c>
      <c r="M48" s="10">
        <v>250002.66</v>
      </c>
      <c r="N48" s="10">
        <f t="shared" si="5"/>
        <v>3359.3240000000001</v>
      </c>
    </row>
    <row r="49" spans="1:29" ht="15" x14ac:dyDescent="0.2">
      <c r="A49" t="s">
        <v>15</v>
      </c>
      <c r="B49">
        <v>7</v>
      </c>
      <c r="C49" s="1">
        <v>1.698E-5</v>
      </c>
      <c r="D49">
        <v>903.38199999999995</v>
      </c>
      <c r="E49" s="1">
        <v>2.3280000000000001E-5</v>
      </c>
      <c r="F49">
        <v>13048.593000000001</v>
      </c>
      <c r="G49">
        <v>1.4999999999999999E-2</v>
      </c>
      <c r="H49">
        <v>28293923.199999999</v>
      </c>
      <c r="J49" s="5">
        <v>62500.665999999997</v>
      </c>
      <c r="K49">
        <f>D49-D$41</f>
        <v>896.47199999999998</v>
      </c>
      <c r="M49">
        <v>500005.33</v>
      </c>
      <c r="N49">
        <f t="shared" si="5"/>
        <v>3757.5340000000001</v>
      </c>
    </row>
    <row r="50" spans="1:29" ht="15" x14ac:dyDescent="0.2">
      <c r="A50" t="s">
        <v>24</v>
      </c>
      <c r="B50">
        <v>8</v>
      </c>
      <c r="C50" s="1">
        <v>1.698E-5</v>
      </c>
      <c r="D50">
        <v>1683.789</v>
      </c>
      <c r="E50" s="1">
        <v>2.3280000000000001E-5</v>
      </c>
      <c r="F50">
        <v>19713.035</v>
      </c>
      <c r="G50">
        <v>2.9000000000000001E-2</v>
      </c>
      <c r="H50">
        <v>52736264.116999999</v>
      </c>
      <c r="J50">
        <v>125001.33</v>
      </c>
      <c r="K50">
        <f t="shared" ref="K50:K52" si="7">D50-D$41</f>
        <v>1676.8789999999999</v>
      </c>
    </row>
    <row r="51" spans="1:29" ht="15" x14ac:dyDescent="0.2">
      <c r="A51" t="s">
        <v>25</v>
      </c>
      <c r="B51">
        <v>9</v>
      </c>
      <c r="C51" s="1">
        <v>1.698E-5</v>
      </c>
      <c r="D51">
        <v>3499.3139999999999</v>
      </c>
      <c r="E51" s="1">
        <v>2.3280000000000001E-5</v>
      </c>
      <c r="F51">
        <v>24997.921999999999</v>
      </c>
      <c r="G51">
        <v>5.8999999999999997E-2</v>
      </c>
      <c r="H51">
        <v>109598516.336</v>
      </c>
      <c r="J51">
        <v>250002.66</v>
      </c>
      <c r="K51">
        <f>D51-D$41</f>
        <v>3492.404</v>
      </c>
    </row>
    <row r="52" spans="1:29" ht="90" customHeight="1" x14ac:dyDescent="0.2">
      <c r="A52" t="s">
        <v>26</v>
      </c>
      <c r="B52">
        <v>10</v>
      </c>
      <c r="C52" s="1">
        <v>1.698E-5</v>
      </c>
      <c r="D52">
        <v>3659.3609999999999</v>
      </c>
      <c r="E52" s="1">
        <v>2.3280000000000001E-5</v>
      </c>
      <c r="F52">
        <v>24996.396000000001</v>
      </c>
      <c r="G52">
        <v>6.2E-2</v>
      </c>
      <c r="H52">
        <v>114611188.064</v>
      </c>
      <c r="J52">
        <v>500005.33</v>
      </c>
      <c r="K52">
        <f t="shared" si="7"/>
        <v>3652.451</v>
      </c>
      <c r="AB52" s="6" t="s">
        <v>27</v>
      </c>
      <c r="AC52" s="6" t="s">
        <v>22</v>
      </c>
    </row>
    <row r="53" spans="1:29" x14ac:dyDescent="0.2">
      <c r="AB53" s="10">
        <v>100</v>
      </c>
      <c r="AC53" s="10">
        <v>70488.585000000006</v>
      </c>
    </row>
    <row r="54" spans="1:29" ht="48" x14ac:dyDescent="0.2">
      <c r="A54" s="3" t="s">
        <v>4</v>
      </c>
      <c r="J54" s="5" t="s">
        <v>6</v>
      </c>
      <c r="K54" s="2" t="s">
        <v>1</v>
      </c>
      <c r="AB54" s="10">
        <v>50</v>
      </c>
      <c r="AC54" s="13">
        <v>44847.370999999999</v>
      </c>
    </row>
    <row r="55" spans="1:29" x14ac:dyDescent="0.2">
      <c r="A55" t="s">
        <v>0</v>
      </c>
      <c r="B55">
        <v>1</v>
      </c>
      <c r="C55" s="1">
        <v>1.698E-5</v>
      </c>
      <c r="D55">
        <v>6.91</v>
      </c>
      <c r="E55" s="1">
        <v>2.3280000000000001E-5</v>
      </c>
      <c r="F55">
        <v>4278.7820000000002</v>
      </c>
      <c r="G55" s="1">
        <v>1.1730000000000001E-4</v>
      </c>
      <c r="H55">
        <v>216427.42499999999</v>
      </c>
      <c r="J55" s="5"/>
      <c r="AB55" s="10">
        <v>25</v>
      </c>
      <c r="AC55" s="10">
        <v>30059.705999999998</v>
      </c>
    </row>
    <row r="56" spans="1:29" x14ac:dyDescent="0.2">
      <c r="A56" t="s">
        <v>8</v>
      </c>
      <c r="J56" s="5">
        <v>488.28645299999999</v>
      </c>
      <c r="AB56" s="10">
        <v>10</v>
      </c>
      <c r="AC56" s="10">
        <v>8426.7469999999994</v>
      </c>
    </row>
    <row r="57" spans="1:29" x14ac:dyDescent="0.2">
      <c r="A57" t="s">
        <v>9</v>
      </c>
      <c r="J57" s="5">
        <v>976.57290599999999</v>
      </c>
      <c r="AB57">
        <v>1</v>
      </c>
      <c r="AC57" s="12">
        <v>434.12299999999999</v>
      </c>
    </row>
    <row r="58" spans="1:29" x14ac:dyDescent="0.2">
      <c r="A58" t="s">
        <v>10</v>
      </c>
      <c r="B58">
        <v>11</v>
      </c>
      <c r="C58" s="1">
        <v>1.698E-5</v>
      </c>
      <c r="D58">
        <v>15.808999999999999</v>
      </c>
      <c r="E58" s="1">
        <v>2.3280000000000001E-5</v>
      </c>
      <c r="F58">
        <v>3080.9119999999998</v>
      </c>
      <c r="G58" s="1">
        <v>2.6840000000000002E-4</v>
      </c>
      <c r="H58">
        <v>495133.18800000002</v>
      </c>
      <c r="J58" s="5">
        <v>1953.14581</v>
      </c>
      <c r="K58">
        <f>D58-D$55</f>
        <v>8.8989999999999991</v>
      </c>
    </row>
    <row r="59" spans="1:29" x14ac:dyDescent="0.2">
      <c r="A59" t="s">
        <v>11</v>
      </c>
      <c r="B59">
        <v>12</v>
      </c>
      <c r="C59" s="1">
        <v>1.698E-5</v>
      </c>
      <c r="D59">
        <v>25.38</v>
      </c>
      <c r="E59" s="1">
        <v>2.3280000000000001E-5</v>
      </c>
      <c r="F59">
        <v>3589.3890000000001</v>
      </c>
      <c r="G59" s="1">
        <v>4.3100000000000001E-4</v>
      </c>
      <c r="H59">
        <v>794913.89300000004</v>
      </c>
      <c r="J59" s="5">
        <v>3906.2916300000002</v>
      </c>
      <c r="K59">
        <f t="shared" ref="K59:K66" si="8">D59-D$55</f>
        <v>18.47</v>
      </c>
    </row>
    <row r="60" spans="1:29" x14ac:dyDescent="0.2">
      <c r="A60" t="s">
        <v>12</v>
      </c>
      <c r="B60">
        <v>13</v>
      </c>
      <c r="C60" s="1">
        <v>1.698E-5</v>
      </c>
      <c r="D60">
        <v>57.575000000000003</v>
      </c>
      <c r="E60" s="1">
        <v>2.3280000000000001E-5</v>
      </c>
      <c r="F60">
        <v>3737.1610000000001</v>
      </c>
      <c r="G60" s="1">
        <v>9.7759999999999991E-4</v>
      </c>
      <c r="H60">
        <v>1803261.4750000001</v>
      </c>
      <c r="J60" s="5">
        <v>7812.5832499999997</v>
      </c>
      <c r="K60">
        <f t="shared" si="8"/>
        <v>50.665000000000006</v>
      </c>
    </row>
    <row r="61" spans="1:29" x14ac:dyDescent="0.2">
      <c r="A61" t="s">
        <v>13</v>
      </c>
      <c r="B61">
        <v>14</v>
      </c>
      <c r="C61" s="1">
        <v>1.698E-5</v>
      </c>
      <c r="D61">
        <v>142.565</v>
      </c>
      <c r="E61" s="1">
        <v>2.3280000000000001E-5</v>
      </c>
      <c r="F61">
        <v>5153.3280000000004</v>
      </c>
      <c r="G61">
        <v>2E-3</v>
      </c>
      <c r="H61">
        <v>4465141.3689999999</v>
      </c>
      <c r="J61" s="5">
        <v>15625.166499999999</v>
      </c>
      <c r="K61">
        <f t="shared" si="8"/>
        <v>135.655</v>
      </c>
    </row>
    <row r="62" spans="1:29" x14ac:dyDescent="0.2">
      <c r="A62" t="s">
        <v>14</v>
      </c>
      <c r="B62">
        <v>15</v>
      </c>
      <c r="C62" s="1">
        <v>1.698E-5</v>
      </c>
      <c r="D62">
        <v>327.553</v>
      </c>
      <c r="E62" s="1">
        <v>2.3280000000000001E-5</v>
      </c>
      <c r="F62">
        <v>10980.362999999999</v>
      </c>
      <c r="G62">
        <v>6.0000000000000001E-3</v>
      </c>
      <c r="H62">
        <v>10258949.584000001</v>
      </c>
      <c r="J62" s="5">
        <v>31250.332999999999</v>
      </c>
      <c r="K62">
        <f t="shared" si="8"/>
        <v>320.64299999999997</v>
      </c>
    </row>
    <row r="63" spans="1:29" x14ac:dyDescent="0.2">
      <c r="A63" t="s">
        <v>15</v>
      </c>
      <c r="B63">
        <v>16</v>
      </c>
      <c r="C63" s="1">
        <v>1.698E-5</v>
      </c>
      <c r="D63">
        <v>728.82899999999995</v>
      </c>
      <c r="E63" s="1">
        <v>2.3280000000000001E-5</v>
      </c>
      <c r="F63">
        <v>11872.534</v>
      </c>
      <c r="G63">
        <v>1.2E-2</v>
      </c>
      <c r="H63">
        <v>22826939.173999999</v>
      </c>
      <c r="J63" s="5">
        <v>62500.665999999997</v>
      </c>
      <c r="K63">
        <f t="shared" si="8"/>
        <v>721.91899999999998</v>
      </c>
    </row>
    <row r="64" spans="1:29" x14ac:dyDescent="0.2">
      <c r="A64" t="s">
        <v>24</v>
      </c>
      <c r="B64">
        <v>17</v>
      </c>
      <c r="C64" s="1">
        <v>1.698E-5</v>
      </c>
      <c r="D64">
        <v>1539.5640000000001</v>
      </c>
      <c r="E64" s="1">
        <v>2.3280000000000001E-5</v>
      </c>
      <c r="F64">
        <v>20105.203000000001</v>
      </c>
      <c r="G64">
        <v>2.5999999999999999E-2</v>
      </c>
      <c r="H64">
        <v>48219144.354999997</v>
      </c>
      <c r="J64">
        <v>125001.33</v>
      </c>
      <c r="K64">
        <f t="shared" si="8"/>
        <v>1532.654</v>
      </c>
    </row>
    <row r="65" spans="1:14" x14ac:dyDescent="0.2">
      <c r="A65" t="s">
        <v>25</v>
      </c>
      <c r="B65">
        <v>18</v>
      </c>
      <c r="C65" s="1">
        <v>1.698E-5</v>
      </c>
      <c r="D65">
        <v>3233.154</v>
      </c>
      <c r="E65" s="1">
        <v>2.3280000000000001E-5</v>
      </c>
      <c r="F65">
        <v>24999.449000000001</v>
      </c>
      <c r="G65">
        <v>5.5E-2</v>
      </c>
      <c r="H65">
        <v>101262381.858</v>
      </c>
      <c r="J65">
        <v>250002.66</v>
      </c>
      <c r="K65">
        <f t="shared" si="8"/>
        <v>3226.2440000000001</v>
      </c>
    </row>
    <row r="66" spans="1:14" x14ac:dyDescent="0.2">
      <c r="A66" t="s">
        <v>26</v>
      </c>
      <c r="B66">
        <v>19</v>
      </c>
      <c r="C66" s="1">
        <v>1.698E-5</v>
      </c>
      <c r="D66">
        <v>3869.527</v>
      </c>
      <c r="E66" s="1">
        <v>2.3280000000000001E-5</v>
      </c>
      <c r="F66">
        <v>24999.449000000001</v>
      </c>
      <c r="G66">
        <v>6.6000000000000003E-2</v>
      </c>
      <c r="H66">
        <v>121193585.662</v>
      </c>
      <c r="J66">
        <v>500005.33</v>
      </c>
      <c r="K66">
        <f t="shared" si="8"/>
        <v>3862.6170000000002</v>
      </c>
    </row>
    <row r="69" spans="1:14" ht="96" x14ac:dyDescent="0.2">
      <c r="A69" s="2" t="s">
        <v>38</v>
      </c>
      <c r="J69" s="2" t="s">
        <v>1</v>
      </c>
      <c r="M69" s="2" t="s">
        <v>22</v>
      </c>
      <c r="N69" s="2" t="s">
        <v>23</v>
      </c>
    </row>
    <row r="70" spans="1:14" x14ac:dyDescent="0.2">
      <c r="A70" t="s">
        <v>0</v>
      </c>
      <c r="B70">
        <v>1</v>
      </c>
      <c r="C70" s="1">
        <v>1.5460000000000001E-5</v>
      </c>
      <c r="D70">
        <v>11.054</v>
      </c>
      <c r="E70" s="1">
        <v>2.3280000000000001E-5</v>
      </c>
      <c r="F70">
        <v>2930.6590000000001</v>
      </c>
      <c r="G70" s="1">
        <v>1.7090000000000001E-4</v>
      </c>
      <c r="H70">
        <v>315161.74699999997</v>
      </c>
    </row>
    <row r="71" spans="1:14" x14ac:dyDescent="0.2">
      <c r="A71" t="s">
        <v>16</v>
      </c>
      <c r="B71">
        <v>2</v>
      </c>
      <c r="C71" s="1">
        <v>1.5460000000000001E-5</v>
      </c>
      <c r="D71">
        <v>3787.0729999999999</v>
      </c>
      <c r="E71" s="1">
        <v>2.3280000000000001E-5</v>
      </c>
      <c r="F71">
        <v>24994.870999999999</v>
      </c>
      <c r="G71">
        <v>5.8999999999999997E-2</v>
      </c>
      <c r="H71">
        <v>107977011.44</v>
      </c>
      <c r="J71">
        <f>D71-D$70</f>
        <v>3776.0189999999998</v>
      </c>
      <c r="M71" s="10">
        <f>(((J71+58.56)/0.0136)/4)</f>
        <v>70488.584558823524</v>
      </c>
      <c r="N71" s="10">
        <f>M71/100</f>
        <v>704.88584558823527</v>
      </c>
    </row>
    <row r="72" spans="1:14" x14ac:dyDescent="0.2">
      <c r="A72" t="s">
        <v>7</v>
      </c>
      <c r="B72">
        <v>3</v>
      </c>
      <c r="C72" s="1">
        <v>1.5460000000000001E-5</v>
      </c>
      <c r="D72">
        <v>2392.1909999999998</v>
      </c>
      <c r="E72" s="1">
        <v>2.3280000000000001E-5</v>
      </c>
      <c r="F72">
        <v>24994.870999999999</v>
      </c>
      <c r="G72">
        <v>3.6999999999999998E-2</v>
      </c>
      <c r="H72">
        <v>68206147.063999996</v>
      </c>
      <c r="J72">
        <f t="shared" ref="J72:J74" si="9">D72-D$70</f>
        <v>2381.1369999999997</v>
      </c>
      <c r="M72" s="10">
        <f t="shared" ref="M72:M74" si="10">(((J72+58.56)/0.0136)/4)</f>
        <v>44847.371323529405</v>
      </c>
      <c r="N72" s="10">
        <f>M72/50</f>
        <v>896.94742647058808</v>
      </c>
    </row>
    <row r="73" spans="1:14" x14ac:dyDescent="0.2">
      <c r="A73" t="s">
        <v>17</v>
      </c>
      <c r="B73">
        <v>4</v>
      </c>
      <c r="C73" s="1">
        <v>1.5460000000000001E-5</v>
      </c>
      <c r="D73">
        <v>1587.742</v>
      </c>
      <c r="E73" s="1">
        <v>2.3280000000000001E-5</v>
      </c>
      <c r="F73">
        <v>21705.388999999999</v>
      </c>
      <c r="G73">
        <v>2.5000000000000001E-2</v>
      </c>
      <c r="H73">
        <v>45269687.920999996</v>
      </c>
      <c r="J73">
        <f t="shared" si="9"/>
        <v>1576.6879999999999</v>
      </c>
      <c r="M73" s="10">
        <f t="shared" si="10"/>
        <v>30059.705882352941</v>
      </c>
      <c r="N73" s="10">
        <f>M73/25</f>
        <v>1202.3882352941175</v>
      </c>
    </row>
    <row r="74" spans="1:14" x14ac:dyDescent="0.2">
      <c r="A74" t="s">
        <v>18</v>
      </c>
      <c r="B74">
        <v>5</v>
      </c>
      <c r="C74" s="1">
        <v>1.5460000000000001E-5</v>
      </c>
      <c r="D74">
        <v>334.32299999999998</v>
      </c>
      <c r="E74" s="1">
        <v>2.3280000000000001E-5</v>
      </c>
      <c r="F74">
        <v>7460.4170000000004</v>
      </c>
      <c r="G74">
        <v>5.0000000000000001E-3</v>
      </c>
      <c r="H74">
        <v>9532204.2410000004</v>
      </c>
      <c r="J74">
        <f t="shared" si="9"/>
        <v>323.26900000000001</v>
      </c>
      <c r="M74">
        <f t="shared" si="10"/>
        <v>7018.9154411764712</v>
      </c>
      <c r="N74">
        <f>M74/10</f>
        <v>701.89154411764707</v>
      </c>
    </row>
    <row r="75" spans="1:14" x14ac:dyDescent="0.2">
      <c r="A75" t="s">
        <v>19</v>
      </c>
      <c r="B75" s="14" t="s">
        <v>52</v>
      </c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1:14" x14ac:dyDescent="0.2">
      <c r="A76" t="s">
        <v>20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1:14" x14ac:dyDescent="0.2">
      <c r="A77" t="s">
        <v>21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</sheetData>
  <mergeCells count="2">
    <mergeCell ref="B75:N77"/>
    <mergeCell ref="AB22:AF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EB89F-246F-714C-B06A-1F0DBDB71637}">
  <dimension ref="A1:AH76"/>
  <sheetViews>
    <sheetView topLeftCell="A27" zoomScale="57" zoomScaleNormal="60" workbookViewId="0">
      <selection activeCell="B74" sqref="B74:N76"/>
    </sheetView>
  </sheetViews>
  <sheetFormatPr baseColWidth="10" defaultColWidth="10.83203125" defaultRowHeight="16" x14ac:dyDescent="0.2"/>
  <cols>
    <col min="1" max="1" width="16.5" customWidth="1"/>
    <col min="10" max="10" width="16.33203125" customWidth="1"/>
  </cols>
  <sheetData>
    <row r="1" spans="1:14" ht="23.25" x14ac:dyDescent="0.3">
      <c r="A1" s="4" t="s">
        <v>41</v>
      </c>
    </row>
    <row r="2" spans="1:14" ht="45" x14ac:dyDescent="0.2">
      <c r="A2" s="3" t="s">
        <v>5</v>
      </c>
      <c r="J2" s="2" t="s">
        <v>6</v>
      </c>
      <c r="K2" s="2" t="s">
        <v>1</v>
      </c>
    </row>
    <row r="3" spans="1:14" ht="15" x14ac:dyDescent="0.2">
      <c r="A3" t="s">
        <v>0</v>
      </c>
      <c r="B3">
        <v>1</v>
      </c>
      <c r="C3" s="1">
        <v>9.0170000000000002E-6</v>
      </c>
      <c r="D3">
        <v>156.215</v>
      </c>
      <c r="E3" s="1">
        <v>2.3280000000000001E-5</v>
      </c>
      <c r="F3">
        <v>3774.4209999999998</v>
      </c>
      <c r="G3">
        <v>1E-3</v>
      </c>
      <c r="H3">
        <v>2598169.1919999998</v>
      </c>
    </row>
    <row r="4" spans="1:14" ht="15" x14ac:dyDescent="0.2">
      <c r="A4" t="s">
        <v>8</v>
      </c>
      <c r="B4">
        <v>2</v>
      </c>
      <c r="C4" s="1">
        <v>9.0170000000000002E-6</v>
      </c>
      <c r="D4">
        <v>285.834</v>
      </c>
      <c r="E4" s="1">
        <v>2.3280000000000001E-5</v>
      </c>
      <c r="F4">
        <v>5539.97</v>
      </c>
      <c r="G4">
        <v>3.0000000000000001E-3</v>
      </c>
      <c r="H4">
        <v>4753985.3159999996</v>
      </c>
      <c r="J4">
        <v>488.28645299999999</v>
      </c>
      <c r="K4">
        <f>D4-D$3</f>
        <v>129.619</v>
      </c>
    </row>
    <row r="5" spans="1:14" ht="15" x14ac:dyDescent="0.2">
      <c r="A5" t="s">
        <v>9</v>
      </c>
      <c r="B5">
        <v>3</v>
      </c>
      <c r="C5" s="1">
        <v>9.0170000000000002E-6</v>
      </c>
      <c r="D5">
        <v>379.21600000000001</v>
      </c>
      <c r="E5" s="1">
        <v>2.3280000000000001E-5</v>
      </c>
      <c r="F5">
        <v>4794.0259999999998</v>
      </c>
      <c r="G5">
        <v>3.0000000000000001E-3</v>
      </c>
      <c r="H5">
        <v>6307122.7589999996</v>
      </c>
      <c r="J5">
        <v>976.57290599999999</v>
      </c>
      <c r="K5">
        <f t="shared" ref="K5:K11" si="0">D5-D$3</f>
        <v>223.001</v>
      </c>
    </row>
    <row r="6" spans="1:14" ht="15" x14ac:dyDescent="0.2">
      <c r="A6" t="s">
        <v>10</v>
      </c>
      <c r="B6">
        <v>4</v>
      </c>
      <c r="C6" s="1">
        <v>9.0170000000000002E-6</v>
      </c>
      <c r="D6">
        <v>509.35700000000003</v>
      </c>
      <c r="E6" s="1">
        <v>2.3280000000000001E-5</v>
      </c>
      <c r="F6">
        <v>12599.438</v>
      </c>
      <c r="G6">
        <v>5.0000000000000001E-3</v>
      </c>
      <c r="H6">
        <v>8471627.2329999991</v>
      </c>
      <c r="J6">
        <f>1953.14581</f>
        <v>1953.14581</v>
      </c>
      <c r="K6">
        <f t="shared" si="0"/>
        <v>353.14200000000005</v>
      </c>
    </row>
    <row r="7" spans="1:14" ht="15" x14ac:dyDescent="0.2">
      <c r="A7" t="s">
        <v>11</v>
      </c>
      <c r="B7">
        <v>5</v>
      </c>
      <c r="C7" s="1">
        <v>9.0170000000000002E-6</v>
      </c>
      <c r="D7">
        <v>787.81299999999999</v>
      </c>
      <c r="E7" s="1">
        <v>2.3280000000000001E-5</v>
      </c>
      <c r="F7">
        <v>7287.2190000000001</v>
      </c>
      <c r="G7">
        <v>7.0000000000000001E-3</v>
      </c>
      <c r="H7">
        <v>13102899.114</v>
      </c>
      <c r="J7">
        <f>3906.29163</f>
        <v>3906.2916300000002</v>
      </c>
      <c r="K7">
        <f t="shared" si="0"/>
        <v>631.59799999999996</v>
      </c>
    </row>
    <row r="8" spans="1:14" ht="15" x14ac:dyDescent="0.2">
      <c r="A8" t="s">
        <v>12</v>
      </c>
      <c r="B8">
        <v>6</v>
      </c>
      <c r="C8" s="1">
        <v>9.0170000000000002E-6</v>
      </c>
      <c r="D8">
        <v>1271.9939999999999</v>
      </c>
      <c r="E8" s="1">
        <v>2.3280000000000001E-5</v>
      </c>
      <c r="F8">
        <v>12915.543</v>
      </c>
      <c r="G8">
        <v>1.0999999999999999E-2</v>
      </c>
      <c r="H8">
        <v>21155797.881000001</v>
      </c>
      <c r="J8">
        <f>7812.58325</f>
        <v>7812.5832499999997</v>
      </c>
      <c r="K8">
        <f t="shared" si="0"/>
        <v>1115.779</v>
      </c>
    </row>
    <row r="9" spans="1:14" ht="15" x14ac:dyDescent="0.2">
      <c r="A9" t="s">
        <v>13</v>
      </c>
      <c r="B9">
        <v>7</v>
      </c>
      <c r="C9" s="1">
        <v>9.0170000000000002E-6</v>
      </c>
      <c r="D9">
        <v>2167.0360000000001</v>
      </c>
      <c r="E9" s="1">
        <v>7.0000000000000001E-3</v>
      </c>
      <c r="F9">
        <v>15936.721</v>
      </c>
      <c r="G9">
        <v>0.02</v>
      </c>
      <c r="H9">
        <v>36042150.269000001</v>
      </c>
      <c r="J9">
        <f>15625.1665</f>
        <v>15625.166499999999</v>
      </c>
      <c r="K9">
        <f t="shared" si="0"/>
        <v>2010.8210000000001</v>
      </c>
    </row>
    <row r="10" spans="1:14" ht="59.25" x14ac:dyDescent="0.2">
      <c r="A10" t="s">
        <v>14</v>
      </c>
      <c r="B10">
        <v>8</v>
      </c>
      <c r="C10" s="1">
        <v>9.0170000000000002E-6</v>
      </c>
      <c r="D10">
        <v>4869.777</v>
      </c>
      <c r="E10" s="1">
        <v>0.11700000000000001</v>
      </c>
      <c r="F10">
        <v>24985.719000000001</v>
      </c>
      <c r="G10">
        <v>4.3999999999999997E-2</v>
      </c>
      <c r="H10">
        <v>80994134.601999998</v>
      </c>
      <c r="J10">
        <v>31250.332999999999</v>
      </c>
      <c r="K10">
        <f t="shared" si="0"/>
        <v>4713.5619999999999</v>
      </c>
      <c r="M10" s="2" t="s">
        <v>6</v>
      </c>
      <c r="N10" s="2" t="s">
        <v>3</v>
      </c>
    </row>
    <row r="11" spans="1:14" x14ac:dyDescent="0.2">
      <c r="A11" t="s">
        <v>15</v>
      </c>
      <c r="B11">
        <v>9</v>
      </c>
      <c r="C11" s="1">
        <v>9.0170000000000002E-6</v>
      </c>
      <c r="D11">
        <v>6898.4380000000001</v>
      </c>
      <c r="E11" s="1">
        <v>0.38100000000000001</v>
      </c>
      <c r="F11">
        <v>24999.449000000001</v>
      </c>
      <c r="G11">
        <v>6.2E-2</v>
      </c>
      <c r="H11">
        <v>114734814.035</v>
      </c>
      <c r="J11">
        <v>62500.665999999997</v>
      </c>
      <c r="K11">
        <f t="shared" si="0"/>
        <v>6742.223</v>
      </c>
      <c r="M11" s="10">
        <v>488.28645299999999</v>
      </c>
      <c r="N11" s="10">
        <f t="shared" ref="N11:N18" si="1">(K4+K15)/2</f>
        <v>117.30699999999999</v>
      </c>
    </row>
    <row r="12" spans="1:14" x14ac:dyDescent="0.2">
      <c r="C12" s="1"/>
      <c r="E12" s="1"/>
      <c r="M12" s="10">
        <v>976.57290599999999</v>
      </c>
      <c r="N12" s="10">
        <f t="shared" si="1"/>
        <v>187.37549999999999</v>
      </c>
    </row>
    <row r="13" spans="1:14" ht="48" x14ac:dyDescent="0.2">
      <c r="A13" s="3" t="s">
        <v>4</v>
      </c>
      <c r="C13" s="1"/>
      <c r="E13" s="1"/>
      <c r="M13" s="10">
        <f>1953.14581</f>
        <v>1953.14581</v>
      </c>
      <c r="N13" s="10">
        <f t="shared" si="1"/>
        <v>303.08350000000002</v>
      </c>
    </row>
    <row r="14" spans="1:14" x14ac:dyDescent="0.2">
      <c r="A14" t="s">
        <v>0</v>
      </c>
      <c r="B14">
        <v>1</v>
      </c>
      <c r="C14" s="1">
        <v>9.0170000000000002E-6</v>
      </c>
      <c r="D14">
        <v>156.215</v>
      </c>
      <c r="E14" s="1">
        <v>2.3280000000000001E-5</v>
      </c>
      <c r="F14">
        <v>3774.4209999999998</v>
      </c>
      <c r="G14">
        <v>1E-3</v>
      </c>
      <c r="H14">
        <v>2598169.1919999998</v>
      </c>
      <c r="M14" s="10">
        <f>3906.29163</f>
        <v>3906.2916300000002</v>
      </c>
      <c r="N14" s="10">
        <f t="shared" si="1"/>
        <v>550.66099999999994</v>
      </c>
    </row>
    <row r="15" spans="1:14" x14ac:dyDescent="0.2">
      <c r="A15" t="s">
        <v>8</v>
      </c>
      <c r="B15">
        <v>10</v>
      </c>
      <c r="C15" s="1">
        <v>9.0170000000000002E-6</v>
      </c>
      <c r="D15">
        <v>261.20999999999998</v>
      </c>
      <c r="E15" s="1">
        <v>2.3280000000000001E-5</v>
      </c>
      <c r="F15">
        <v>4326.259</v>
      </c>
      <c r="G15">
        <v>2E-3</v>
      </c>
      <c r="H15">
        <v>4344437.5980000002</v>
      </c>
      <c r="J15">
        <v>488.28645299999999</v>
      </c>
      <c r="K15">
        <f>D15-D$14</f>
        <v>104.99499999999998</v>
      </c>
      <c r="M15" s="10">
        <f>7812.58325</f>
        <v>7812.5832499999997</v>
      </c>
      <c r="N15" s="10">
        <f t="shared" si="1"/>
        <v>1003.778</v>
      </c>
    </row>
    <row r="16" spans="1:14" x14ac:dyDescent="0.2">
      <c r="A16" t="s">
        <v>9</v>
      </c>
      <c r="B16">
        <v>11</v>
      </c>
      <c r="C16" s="1">
        <v>9.0170000000000002E-6</v>
      </c>
      <c r="D16">
        <v>307.96499999999997</v>
      </c>
      <c r="E16" s="1">
        <v>2.3280000000000001E-5</v>
      </c>
      <c r="F16">
        <v>5964.4229999999998</v>
      </c>
      <c r="G16">
        <v>3.0000000000000001E-3</v>
      </c>
      <c r="H16">
        <v>5122072.8859999999</v>
      </c>
      <c r="J16">
        <v>976.57290599999999</v>
      </c>
      <c r="K16">
        <f t="shared" ref="K16:K22" si="2">D16-D$14</f>
        <v>151.74999999999997</v>
      </c>
      <c r="M16" s="10">
        <f>15625.1665</f>
        <v>15625.166499999999</v>
      </c>
      <c r="N16" s="10">
        <f t="shared" si="1"/>
        <v>1915.0680000000002</v>
      </c>
    </row>
    <row r="17" spans="1:34" x14ac:dyDescent="0.2">
      <c r="A17" t="s">
        <v>10</v>
      </c>
      <c r="B17">
        <v>12</v>
      </c>
      <c r="C17" s="1">
        <v>9.0170000000000002E-6</v>
      </c>
      <c r="D17">
        <v>409.24</v>
      </c>
      <c r="E17" s="1">
        <v>2.3280000000000001E-5</v>
      </c>
      <c r="F17">
        <v>5380.2370000000001</v>
      </c>
      <c r="G17">
        <v>4.0000000000000001E-3</v>
      </c>
      <c r="H17">
        <v>6806485.0839999998</v>
      </c>
      <c r="J17">
        <f>1953.14581</f>
        <v>1953.14581</v>
      </c>
      <c r="K17">
        <f t="shared" si="2"/>
        <v>253.02500000000001</v>
      </c>
      <c r="M17" s="10">
        <v>31250.332999999999</v>
      </c>
      <c r="N17" s="10">
        <f t="shared" si="1"/>
        <v>4094.4875000000002</v>
      </c>
    </row>
    <row r="18" spans="1:34" ht="15" x14ac:dyDescent="0.2">
      <c r="A18" t="s">
        <v>11</v>
      </c>
      <c r="B18">
        <v>13</v>
      </c>
      <c r="C18" s="1">
        <v>9.0170000000000002E-6</v>
      </c>
      <c r="D18">
        <v>625.93899999999996</v>
      </c>
      <c r="E18" s="1">
        <v>2.3280000000000001E-5</v>
      </c>
      <c r="F18">
        <v>5576.665</v>
      </c>
      <c r="G18">
        <v>6.0000000000000001E-3</v>
      </c>
      <c r="H18">
        <v>10410609.482000001</v>
      </c>
      <c r="J18">
        <f>3906.29163</f>
        <v>3906.2916300000002</v>
      </c>
      <c r="K18">
        <f t="shared" si="2"/>
        <v>469.72399999999993</v>
      </c>
      <c r="M18">
        <v>62500.665999999997</v>
      </c>
      <c r="N18">
        <f t="shared" si="1"/>
        <v>6823.5164999999997</v>
      </c>
    </row>
    <row r="19" spans="1:34" ht="15" x14ac:dyDescent="0.2">
      <c r="A19" t="s">
        <v>12</v>
      </c>
      <c r="B19">
        <v>14</v>
      </c>
      <c r="C19" s="1">
        <v>9.0170000000000002E-6</v>
      </c>
      <c r="D19">
        <v>1047.992</v>
      </c>
      <c r="E19" s="1">
        <v>2.3280000000000001E-5</v>
      </c>
      <c r="F19">
        <v>9913.43</v>
      </c>
      <c r="G19">
        <v>8.9999999999999993E-3</v>
      </c>
      <c r="H19">
        <v>17430199.693999998</v>
      </c>
      <c r="J19">
        <f>7812.58325</f>
        <v>7812.5832499999997</v>
      </c>
      <c r="K19">
        <f t="shared" si="2"/>
        <v>891.77699999999993</v>
      </c>
    </row>
    <row r="20" spans="1:34" ht="15" x14ac:dyDescent="0.2">
      <c r="A20" t="s">
        <v>13</v>
      </c>
      <c r="B20">
        <v>15</v>
      </c>
      <c r="C20" s="1">
        <v>9.0170000000000002E-6</v>
      </c>
      <c r="D20">
        <v>1975.53</v>
      </c>
      <c r="E20" s="1">
        <v>2.3280000000000001E-5</v>
      </c>
      <c r="F20">
        <v>17144.18</v>
      </c>
      <c r="G20">
        <v>1.7999999999999999E-2</v>
      </c>
      <c r="H20">
        <v>32857021.077</v>
      </c>
      <c r="J20">
        <f>15625.1665</f>
        <v>15625.166499999999</v>
      </c>
      <c r="K20">
        <f t="shared" si="2"/>
        <v>1819.3150000000001</v>
      </c>
    </row>
    <row r="21" spans="1:34" ht="15" x14ac:dyDescent="0.2">
      <c r="A21" t="s">
        <v>14</v>
      </c>
      <c r="B21">
        <v>16</v>
      </c>
      <c r="C21" s="1">
        <v>9.0170000000000002E-6</v>
      </c>
      <c r="D21">
        <v>3631.6280000000002</v>
      </c>
      <c r="E21" s="1">
        <v>2.3280000000000001E-5</v>
      </c>
      <c r="F21">
        <v>22572.657999999999</v>
      </c>
      <c r="G21">
        <v>3.3000000000000002E-2</v>
      </c>
      <c r="H21">
        <v>60401236.052000001</v>
      </c>
      <c r="J21">
        <v>31250.332999999999</v>
      </c>
      <c r="K21">
        <f t="shared" si="2"/>
        <v>3475.413</v>
      </c>
    </row>
    <row r="22" spans="1:34" ht="15" x14ac:dyDescent="0.2">
      <c r="A22" t="s">
        <v>15</v>
      </c>
      <c r="B22">
        <v>17</v>
      </c>
      <c r="C22" s="1">
        <v>9.0170000000000002E-6</v>
      </c>
      <c r="D22">
        <v>7061.0249999999996</v>
      </c>
      <c r="E22" s="1">
        <v>0.60399999999999998</v>
      </c>
      <c r="F22">
        <v>24999.449000000001</v>
      </c>
      <c r="G22">
        <v>6.4000000000000001E-2</v>
      </c>
      <c r="H22">
        <v>117438960.859</v>
      </c>
      <c r="J22">
        <v>62500.665999999997</v>
      </c>
      <c r="K22">
        <f t="shared" si="2"/>
        <v>6904.8099999999995</v>
      </c>
    </row>
    <row r="27" spans="1:34" ht="98" x14ac:dyDescent="0.3">
      <c r="A27" s="2" t="s">
        <v>38</v>
      </c>
      <c r="J27" s="2" t="s">
        <v>1</v>
      </c>
      <c r="M27" s="2" t="s">
        <v>22</v>
      </c>
      <c r="N27" s="2" t="s">
        <v>23</v>
      </c>
      <c r="AD27" s="15"/>
      <c r="AE27" s="15"/>
      <c r="AF27" s="15"/>
      <c r="AG27" s="15"/>
      <c r="AH27" s="15"/>
    </row>
    <row r="28" spans="1:34" x14ac:dyDescent="0.2">
      <c r="A28" t="s">
        <v>0</v>
      </c>
      <c r="B28">
        <v>1</v>
      </c>
      <c r="C28" s="1">
        <v>1.15E-5</v>
      </c>
      <c r="D28" s="1">
        <v>633.4</v>
      </c>
      <c r="E28" s="1">
        <v>5.6000000000000001E-2</v>
      </c>
      <c r="F28" s="1">
        <v>5817.0259999999998</v>
      </c>
      <c r="G28">
        <v>7.0000000000000001E-3</v>
      </c>
      <c r="H28">
        <v>13430606.301000001</v>
      </c>
      <c r="AD28" s="6"/>
      <c r="AE28" s="6"/>
      <c r="AF28" s="6"/>
      <c r="AG28" s="6"/>
      <c r="AH28" s="6"/>
    </row>
    <row r="29" spans="1:34" ht="15" x14ac:dyDescent="0.2">
      <c r="A29" t="s">
        <v>16</v>
      </c>
      <c r="D29" t="s">
        <v>2</v>
      </c>
    </row>
    <row r="30" spans="1:34" ht="15" x14ac:dyDescent="0.2">
      <c r="A30" t="s">
        <v>7</v>
      </c>
      <c r="D30" t="s">
        <v>2</v>
      </c>
    </row>
    <row r="31" spans="1:34" ht="15" x14ac:dyDescent="0.2">
      <c r="A31" t="s">
        <v>17</v>
      </c>
      <c r="D31" t="s">
        <v>2</v>
      </c>
    </row>
    <row r="32" spans="1:34" x14ac:dyDescent="0.2">
      <c r="A32" t="s">
        <v>18</v>
      </c>
      <c r="B32">
        <v>2</v>
      </c>
      <c r="C32" s="1">
        <v>1.15E-5</v>
      </c>
      <c r="D32">
        <v>4848.902</v>
      </c>
      <c r="E32" s="1">
        <v>0.84899999999999998</v>
      </c>
      <c r="F32">
        <v>24999.449000000001</v>
      </c>
      <c r="G32">
        <v>5.6000000000000001E-2</v>
      </c>
      <c r="H32">
        <v>102816112.45900001</v>
      </c>
      <c r="J32" s="1">
        <f>D32-D$28</f>
        <v>4215.5020000000004</v>
      </c>
      <c r="M32" s="10">
        <f>(((J32-33.829)/0.128)/4)</f>
        <v>8167.3300781250009</v>
      </c>
      <c r="N32" s="10">
        <f>M32/10</f>
        <v>816.73300781250009</v>
      </c>
    </row>
    <row r="33" spans="1:31" ht="34" x14ac:dyDescent="0.2">
      <c r="A33" t="s">
        <v>19</v>
      </c>
      <c r="B33">
        <v>3</v>
      </c>
      <c r="C33" s="1">
        <v>1.15E-5</v>
      </c>
      <c r="D33">
        <v>708.2</v>
      </c>
      <c r="E33" s="1">
        <v>2.3280000000000001E-5</v>
      </c>
      <c r="F33">
        <v>7009.808</v>
      </c>
      <c r="G33">
        <v>8.0000000000000002E-3</v>
      </c>
      <c r="H33">
        <v>15016666.912</v>
      </c>
      <c r="J33">
        <f t="shared" ref="J33:J35" si="3">D33-D$28</f>
        <v>74.800000000000068</v>
      </c>
      <c r="K33" s="2" t="s">
        <v>52</v>
      </c>
      <c r="M33" s="12">
        <f t="shared" ref="M33:M35" si="4">(((J33-33.829)/0.128)/4)</f>
        <v>80.021484375000128</v>
      </c>
      <c r="N33">
        <f>M33/1</f>
        <v>80.021484375000128</v>
      </c>
    </row>
    <row r="34" spans="1:31" ht="34" x14ac:dyDescent="0.2">
      <c r="A34" t="s">
        <v>20</v>
      </c>
      <c r="B34">
        <v>4</v>
      </c>
      <c r="C34" s="1">
        <v>1.15E-5</v>
      </c>
      <c r="D34">
        <v>547.76099999999997</v>
      </c>
      <c r="E34" s="1">
        <v>2.3280000000000001E-5</v>
      </c>
      <c r="F34">
        <v>6027.1940000000004</v>
      </c>
      <c r="G34">
        <v>6.0000000000000001E-3</v>
      </c>
      <c r="H34">
        <v>11614722.114</v>
      </c>
      <c r="J34">
        <f t="shared" si="3"/>
        <v>-85.63900000000001</v>
      </c>
      <c r="K34" s="2" t="s">
        <v>52</v>
      </c>
      <c r="M34" s="12">
        <f t="shared" si="4"/>
        <v>-233.33593750000003</v>
      </c>
      <c r="N34">
        <f>M34/0.1</f>
        <v>-2333.359375</v>
      </c>
    </row>
    <row r="35" spans="1:31" ht="34" x14ac:dyDescent="0.2">
      <c r="A35" t="s">
        <v>21</v>
      </c>
      <c r="B35">
        <v>5</v>
      </c>
      <c r="C35" s="1">
        <v>1.15E-5</v>
      </c>
      <c r="D35">
        <v>617.50300000000004</v>
      </c>
      <c r="E35" s="1">
        <v>2.3280000000000001E-5</v>
      </c>
      <c r="F35">
        <v>6885.1260000000002</v>
      </c>
      <c r="G35">
        <v>7.0000000000000001E-3</v>
      </c>
      <c r="H35">
        <v>13093542.550000001</v>
      </c>
      <c r="J35">
        <f t="shared" si="3"/>
        <v>-15.896999999999935</v>
      </c>
      <c r="K35" s="2" t="s">
        <v>52</v>
      </c>
      <c r="M35" s="12">
        <f t="shared" si="4"/>
        <v>-97.121093749999872</v>
      </c>
      <c r="N35">
        <f>M35/0.01</f>
        <v>-9712.1093749999873</v>
      </c>
    </row>
    <row r="38" spans="1:31" ht="90" x14ac:dyDescent="0.3">
      <c r="A38" s="4" t="s">
        <v>42</v>
      </c>
      <c r="AD38" s="6" t="s">
        <v>27</v>
      </c>
      <c r="AE38" s="6" t="s">
        <v>23</v>
      </c>
    </row>
    <row r="39" spans="1:31" ht="64" x14ac:dyDescent="0.2">
      <c r="A39" s="3" t="s">
        <v>5</v>
      </c>
      <c r="J39" s="5" t="s">
        <v>6</v>
      </c>
      <c r="K39" s="2" t="s">
        <v>1</v>
      </c>
      <c r="M39" s="2" t="s">
        <v>6</v>
      </c>
      <c r="N39" s="2" t="s">
        <v>3</v>
      </c>
      <c r="AD39" s="10">
        <v>100</v>
      </c>
      <c r="AE39" s="10">
        <v>711.70399999999995</v>
      </c>
    </row>
    <row r="40" spans="1:31" x14ac:dyDescent="0.2">
      <c r="A40" t="s">
        <v>0</v>
      </c>
      <c r="B40">
        <v>1</v>
      </c>
      <c r="C40" s="1">
        <v>1.3699999999999999E-5</v>
      </c>
      <c r="D40">
        <v>12.007999999999999</v>
      </c>
      <c r="E40" s="1">
        <v>2.3280000000000001E-5</v>
      </c>
      <c r="F40">
        <v>1587.0709999999999</v>
      </c>
      <c r="G40" s="1">
        <v>1.6449999999999999E-4</v>
      </c>
      <c r="H40">
        <v>303473.20500000002</v>
      </c>
      <c r="J40" s="5"/>
      <c r="M40" s="11">
        <v>3906.2916300000002</v>
      </c>
      <c r="N40" s="10">
        <f t="shared" ref="N40:N47" si="5">(K44+K58)/2</f>
        <v>22.722500000000004</v>
      </c>
      <c r="AD40" s="10">
        <v>50</v>
      </c>
      <c r="AE40" s="10">
        <v>930.93499999999995</v>
      </c>
    </row>
    <row r="41" spans="1:31" x14ac:dyDescent="0.2">
      <c r="A41" t="s">
        <v>8</v>
      </c>
      <c r="J41" s="5">
        <v>488.28645299999999</v>
      </c>
      <c r="M41" s="11">
        <v>7812.5832499999997</v>
      </c>
      <c r="N41" s="10">
        <f t="shared" si="5"/>
        <v>58.965499999999999</v>
      </c>
      <c r="AD41" s="10">
        <v>25</v>
      </c>
      <c r="AE41" s="10">
        <v>1213.0740000000001</v>
      </c>
    </row>
    <row r="42" spans="1:31" x14ac:dyDescent="0.2">
      <c r="A42" t="s">
        <v>9</v>
      </c>
      <c r="J42" s="5">
        <v>976.57290599999999</v>
      </c>
      <c r="M42" s="11">
        <v>15625.166499999999</v>
      </c>
      <c r="N42" s="10">
        <f t="shared" si="5"/>
        <v>140.69349999999997</v>
      </c>
      <c r="AD42" s="10">
        <v>10</v>
      </c>
      <c r="AE42" s="10">
        <v>816.73299999999995</v>
      </c>
    </row>
    <row r="43" spans="1:31" x14ac:dyDescent="0.2">
      <c r="A43" t="s">
        <v>10</v>
      </c>
      <c r="J43" s="5">
        <v>1953.14581</v>
      </c>
      <c r="M43" s="11">
        <v>31250.332999999999</v>
      </c>
      <c r="N43" s="10">
        <f t="shared" si="5"/>
        <v>348.185</v>
      </c>
    </row>
    <row r="44" spans="1:31" x14ac:dyDescent="0.2">
      <c r="A44" t="s">
        <v>11</v>
      </c>
      <c r="B44">
        <v>2</v>
      </c>
      <c r="C44" s="1">
        <v>1.3699999999999999E-5</v>
      </c>
      <c r="D44">
        <v>38.274000000000001</v>
      </c>
      <c r="E44" s="1">
        <v>2.3280000000000001E-5</v>
      </c>
      <c r="F44">
        <v>4155.3249999999998</v>
      </c>
      <c r="G44" s="1">
        <v>5.2439999999999995E-4</v>
      </c>
      <c r="H44">
        <v>967259.86800000002</v>
      </c>
      <c r="J44" s="5">
        <v>3906.2916300000002</v>
      </c>
      <c r="K44">
        <f>D44-D$40</f>
        <v>26.266000000000002</v>
      </c>
      <c r="M44" s="11">
        <v>62500.665999999997</v>
      </c>
      <c r="N44" s="10">
        <f t="shared" si="5"/>
        <v>811.84749999999997</v>
      </c>
    </row>
    <row r="45" spans="1:31" x14ac:dyDescent="0.2">
      <c r="A45" t="s">
        <v>12</v>
      </c>
      <c r="B45">
        <v>3</v>
      </c>
      <c r="C45" s="1">
        <v>1.3699999999999999E-5</v>
      </c>
      <c r="D45">
        <v>84.331999999999994</v>
      </c>
      <c r="E45" s="1">
        <v>2.3280000000000001E-5</v>
      </c>
      <c r="F45">
        <v>4406.6090000000004</v>
      </c>
      <c r="G45" s="1">
        <v>1E-3</v>
      </c>
      <c r="H45">
        <v>2131249.1719999998</v>
      </c>
      <c r="J45" s="5">
        <v>7812.5832499999997</v>
      </c>
      <c r="K45">
        <f t="shared" ref="K45:K51" si="6">D45-D$40</f>
        <v>72.323999999999998</v>
      </c>
      <c r="M45" s="10">
        <v>125001.33</v>
      </c>
      <c r="N45" s="10">
        <f t="shared" si="5"/>
        <v>1696.8505</v>
      </c>
    </row>
    <row r="46" spans="1:31" x14ac:dyDescent="0.2">
      <c r="A46" t="s">
        <v>13</v>
      </c>
      <c r="B46">
        <v>4</v>
      </c>
      <c r="C46" s="1">
        <v>1.3699999999999999E-5</v>
      </c>
      <c r="D46">
        <v>158.416</v>
      </c>
      <c r="E46" s="1">
        <v>2.3280000000000001E-5</v>
      </c>
      <c r="F46">
        <v>4623.835</v>
      </c>
      <c r="G46">
        <v>2E-3</v>
      </c>
      <c r="H46">
        <v>4003485.7390000001</v>
      </c>
      <c r="J46" s="5">
        <v>15625.166499999999</v>
      </c>
      <c r="K46">
        <f t="shared" si="6"/>
        <v>146.40799999999999</v>
      </c>
      <c r="M46" s="10">
        <v>250002.66</v>
      </c>
      <c r="N46" s="10">
        <f t="shared" si="5"/>
        <v>3505.9430000000002</v>
      </c>
    </row>
    <row r="47" spans="1:31" ht="15" x14ac:dyDescent="0.2">
      <c r="A47" t="s">
        <v>14</v>
      </c>
      <c r="B47">
        <v>5</v>
      </c>
      <c r="C47" s="1">
        <v>1.3699999999999999E-5</v>
      </c>
      <c r="D47">
        <v>417.06799999999998</v>
      </c>
      <c r="E47" s="1">
        <v>2.3280000000000001E-5</v>
      </c>
      <c r="F47">
        <v>8206.74</v>
      </c>
      <c r="G47">
        <v>6.0000000000000001E-3</v>
      </c>
      <c r="H47">
        <v>10540143.958000001</v>
      </c>
      <c r="J47" s="5">
        <v>31250.332999999999</v>
      </c>
      <c r="K47">
        <f t="shared" si="6"/>
        <v>405.06</v>
      </c>
      <c r="M47">
        <v>500005.33</v>
      </c>
      <c r="N47">
        <f t="shared" si="5"/>
        <v>4712.9125000000004</v>
      </c>
    </row>
    <row r="48" spans="1:31" ht="15" x14ac:dyDescent="0.2">
      <c r="A48" t="s">
        <v>15</v>
      </c>
      <c r="B48">
        <v>6</v>
      </c>
      <c r="C48" s="1">
        <v>1.3699999999999999E-5</v>
      </c>
      <c r="D48">
        <v>835.952</v>
      </c>
      <c r="E48" s="1">
        <v>2.3280000000000001E-5</v>
      </c>
      <c r="F48">
        <v>11125.450999999999</v>
      </c>
      <c r="G48">
        <v>1.0999999999999999E-2</v>
      </c>
      <c r="H48">
        <v>21126169.114999998</v>
      </c>
      <c r="J48" s="5">
        <v>62500.665999999997</v>
      </c>
      <c r="K48">
        <f t="shared" si="6"/>
        <v>823.94399999999996</v>
      </c>
    </row>
    <row r="49" spans="1:31" ht="15" x14ac:dyDescent="0.2">
      <c r="A49" t="s">
        <v>24</v>
      </c>
      <c r="B49">
        <v>7</v>
      </c>
      <c r="C49" s="1">
        <v>1.3699999999999999E-5</v>
      </c>
      <c r="D49">
        <v>1765.425</v>
      </c>
      <c r="E49" s="1">
        <v>2.3280000000000001E-5</v>
      </c>
      <c r="F49">
        <v>17001.687999999998</v>
      </c>
      <c r="G49">
        <v>2.4E-2</v>
      </c>
      <c r="H49">
        <v>44615815.726999998</v>
      </c>
      <c r="J49">
        <v>125001.33</v>
      </c>
      <c r="K49">
        <f t="shared" si="6"/>
        <v>1753.4169999999999</v>
      </c>
    </row>
    <row r="50" spans="1:31" ht="15" x14ac:dyDescent="0.2">
      <c r="A50" t="s">
        <v>25</v>
      </c>
      <c r="B50">
        <v>8</v>
      </c>
      <c r="C50" s="1">
        <v>1.3699999999999999E-5</v>
      </c>
      <c r="D50">
        <v>3549.473</v>
      </c>
      <c r="E50" s="1">
        <v>2.3280000000000001E-5</v>
      </c>
      <c r="F50">
        <v>24999.449000000001</v>
      </c>
      <c r="G50">
        <v>4.9000000000000002E-2</v>
      </c>
      <c r="H50">
        <v>89702269.240999997</v>
      </c>
      <c r="J50">
        <v>250002.66</v>
      </c>
      <c r="K50">
        <f t="shared" si="6"/>
        <v>3537.4650000000001</v>
      </c>
    </row>
    <row r="51" spans="1:31" ht="15" x14ac:dyDescent="0.2">
      <c r="A51" t="s">
        <v>26</v>
      </c>
      <c r="B51">
        <v>9</v>
      </c>
      <c r="C51" s="1">
        <v>1.3699999999999999E-5</v>
      </c>
      <c r="D51">
        <v>4720.42</v>
      </c>
      <c r="E51" s="1">
        <v>2.3280000000000001E-5</v>
      </c>
      <c r="F51">
        <v>24997.921999999999</v>
      </c>
      <c r="G51">
        <v>6.5000000000000002E-2</v>
      </c>
      <c r="H51">
        <v>119294449.44400001</v>
      </c>
      <c r="J51">
        <v>500005.33</v>
      </c>
      <c r="K51">
        <f t="shared" si="6"/>
        <v>4708.4120000000003</v>
      </c>
    </row>
    <row r="52" spans="1:31" ht="15" x14ac:dyDescent="0.2">
      <c r="C52" s="1"/>
      <c r="E52" s="1"/>
    </row>
    <row r="53" spans="1:31" ht="45" x14ac:dyDescent="0.2">
      <c r="A53" s="3" t="s">
        <v>4</v>
      </c>
      <c r="J53" s="5" t="s">
        <v>6</v>
      </c>
      <c r="K53" s="2" t="s">
        <v>1</v>
      </c>
    </row>
    <row r="54" spans="1:31" ht="15" x14ac:dyDescent="0.2">
      <c r="A54" t="s">
        <v>0</v>
      </c>
      <c r="B54">
        <v>1</v>
      </c>
      <c r="C54" s="1">
        <v>1.3699999999999999E-5</v>
      </c>
      <c r="D54">
        <v>12.007999999999999</v>
      </c>
      <c r="E54" s="1">
        <v>2.3280000000000001E-5</v>
      </c>
      <c r="F54">
        <v>1587.0709999999999</v>
      </c>
      <c r="G54" s="1">
        <v>1.6449999999999999E-4</v>
      </c>
      <c r="H54">
        <v>303473.20500000002</v>
      </c>
      <c r="J54" s="5"/>
    </row>
    <row r="55" spans="1:31" ht="15" x14ac:dyDescent="0.2">
      <c r="A55" t="s">
        <v>8</v>
      </c>
      <c r="J55" s="5">
        <v>488.28645299999999</v>
      </c>
    </row>
    <row r="56" spans="1:31" ht="15" x14ac:dyDescent="0.2">
      <c r="A56" t="s">
        <v>9</v>
      </c>
      <c r="J56" s="5">
        <v>976.57290599999999</v>
      </c>
    </row>
    <row r="57" spans="1:31" ht="82" customHeight="1" x14ac:dyDescent="0.2">
      <c r="A57" t="s">
        <v>10</v>
      </c>
      <c r="C57" s="1"/>
      <c r="E57" s="1"/>
      <c r="G57" s="1"/>
      <c r="J57" s="5">
        <v>1953.14581</v>
      </c>
      <c r="AD57" s="6" t="s">
        <v>27</v>
      </c>
      <c r="AE57" s="6" t="s">
        <v>22</v>
      </c>
    </row>
    <row r="58" spans="1:31" x14ac:dyDescent="0.2">
      <c r="A58" t="s">
        <v>11</v>
      </c>
      <c r="B58">
        <v>10</v>
      </c>
      <c r="C58" s="1">
        <v>1.3699999999999999E-5</v>
      </c>
      <c r="D58">
        <v>31.187000000000001</v>
      </c>
      <c r="E58" s="1">
        <v>2.3280000000000001E-5</v>
      </c>
      <c r="F58">
        <v>2867.7840000000001</v>
      </c>
      <c r="G58" s="1">
        <v>4.2729999999999998E-4</v>
      </c>
      <c r="H58">
        <v>788167.21400000004</v>
      </c>
      <c r="J58" s="5">
        <v>3906.2916300000002</v>
      </c>
      <c r="K58">
        <f>D58-D$54</f>
        <v>19.179000000000002</v>
      </c>
      <c r="AD58" s="10">
        <v>100</v>
      </c>
      <c r="AE58" s="10">
        <v>71170.351999999999</v>
      </c>
    </row>
    <row r="59" spans="1:31" x14ac:dyDescent="0.2">
      <c r="A59" t="s">
        <v>12</v>
      </c>
      <c r="B59">
        <v>11</v>
      </c>
      <c r="C59" s="1">
        <v>1.3699999999999999E-5</v>
      </c>
      <c r="D59">
        <v>57.615000000000002</v>
      </c>
      <c r="E59" s="1">
        <v>2.3280000000000001E-5</v>
      </c>
      <c r="F59">
        <v>8860.9959999999992</v>
      </c>
      <c r="G59" s="1">
        <v>7.894E-4</v>
      </c>
      <c r="H59">
        <v>1456053.2379999999</v>
      </c>
      <c r="J59" s="5">
        <v>7812.5832499999997</v>
      </c>
      <c r="K59">
        <f t="shared" ref="K59:K65" si="7">D59-D$54</f>
        <v>45.606999999999999</v>
      </c>
      <c r="AD59" s="10">
        <v>50</v>
      </c>
      <c r="AE59" s="10">
        <v>46547.641000000003</v>
      </c>
    </row>
    <row r="60" spans="1:31" x14ac:dyDescent="0.2">
      <c r="A60" t="s">
        <v>13</v>
      </c>
      <c r="B60">
        <v>12</v>
      </c>
      <c r="C60" s="1">
        <v>1.3699999999999999E-5</v>
      </c>
      <c r="D60">
        <v>146.98699999999999</v>
      </c>
      <c r="E60" s="1">
        <v>2.3280000000000001E-5</v>
      </c>
      <c r="F60">
        <v>4365.7039999999997</v>
      </c>
      <c r="G60">
        <v>2E-3</v>
      </c>
      <c r="H60">
        <v>3714655.2209999999</v>
      </c>
      <c r="J60" s="5">
        <v>15625.166499999999</v>
      </c>
      <c r="K60">
        <f t="shared" si="7"/>
        <v>134.97899999999998</v>
      </c>
      <c r="AD60" s="10">
        <v>25</v>
      </c>
      <c r="AE60" s="10">
        <v>30326.848999999998</v>
      </c>
    </row>
    <row r="61" spans="1:31" x14ac:dyDescent="0.2">
      <c r="A61" t="s">
        <v>14</v>
      </c>
      <c r="B61">
        <v>13</v>
      </c>
      <c r="C61" s="1">
        <v>1.3699999999999999E-5</v>
      </c>
      <c r="D61">
        <v>303.31799999999998</v>
      </c>
      <c r="E61" s="1">
        <v>2.3280000000000001E-5</v>
      </c>
      <c r="F61">
        <v>6042.1880000000001</v>
      </c>
      <c r="G61">
        <v>4.0000000000000001E-3</v>
      </c>
      <c r="H61">
        <v>7665443.7889999999</v>
      </c>
      <c r="J61" s="5">
        <v>31250.332999999999</v>
      </c>
      <c r="K61">
        <f t="shared" si="7"/>
        <v>291.31</v>
      </c>
      <c r="AD61" s="10">
        <v>10</v>
      </c>
      <c r="AE61" s="10">
        <v>8167.33</v>
      </c>
    </row>
    <row r="62" spans="1:31" ht="15" x14ac:dyDescent="0.2">
      <c r="A62" t="s">
        <v>15</v>
      </c>
      <c r="B62">
        <v>14</v>
      </c>
      <c r="C62" s="1">
        <v>1.3699999999999999E-5</v>
      </c>
      <c r="D62">
        <v>811.75900000000001</v>
      </c>
      <c r="E62" s="1">
        <v>2.3280000000000001E-5</v>
      </c>
      <c r="F62">
        <v>10819.156000000001</v>
      </c>
      <c r="G62">
        <v>1.0999999999999999E-2</v>
      </c>
      <c r="H62">
        <v>20514769.998</v>
      </c>
      <c r="J62" s="5">
        <v>62500.665999999997</v>
      </c>
      <c r="K62">
        <f t="shared" si="7"/>
        <v>799.75099999999998</v>
      </c>
    </row>
    <row r="63" spans="1:31" ht="15" x14ac:dyDescent="0.2">
      <c r="A63" t="s">
        <v>24</v>
      </c>
      <c r="B63">
        <v>15</v>
      </c>
      <c r="C63" s="1">
        <v>1.3699999999999999E-5</v>
      </c>
      <c r="D63">
        <v>1652.2919999999999</v>
      </c>
      <c r="E63" s="1">
        <v>2.3280000000000001E-5</v>
      </c>
      <c r="F63">
        <v>18830.210999999999</v>
      </c>
      <c r="G63">
        <v>2.3E-2</v>
      </c>
      <c r="H63">
        <v>41756733.675999999</v>
      </c>
      <c r="J63">
        <v>125001.33</v>
      </c>
      <c r="K63">
        <f t="shared" si="7"/>
        <v>1640.2839999999999</v>
      </c>
    </row>
    <row r="64" spans="1:31" ht="15" x14ac:dyDescent="0.2">
      <c r="A64" t="s">
        <v>25</v>
      </c>
      <c r="B64">
        <v>16</v>
      </c>
      <c r="C64" s="1">
        <v>1.3699999999999999E-5</v>
      </c>
      <c r="D64">
        <v>3486.4290000000001</v>
      </c>
      <c r="E64" s="1">
        <v>2.3280000000000001E-5</v>
      </c>
      <c r="F64">
        <v>24985.719000000001</v>
      </c>
      <c r="G64">
        <v>4.8000000000000001E-2</v>
      </c>
      <c r="H64">
        <v>88109029.381999999</v>
      </c>
      <c r="J64">
        <v>250002.66</v>
      </c>
      <c r="K64">
        <f t="shared" si="7"/>
        <v>3474.4210000000003</v>
      </c>
    </row>
    <row r="65" spans="1:14" ht="15" x14ac:dyDescent="0.2">
      <c r="A65" t="s">
        <v>26</v>
      </c>
      <c r="B65">
        <v>17</v>
      </c>
      <c r="C65" s="1">
        <v>1.3699999999999999E-5</v>
      </c>
      <c r="D65">
        <v>4729.4210000000003</v>
      </c>
      <c r="E65" s="1">
        <v>2.3280000000000001E-5</v>
      </c>
      <c r="F65">
        <v>24997.921999999999</v>
      </c>
      <c r="G65">
        <v>6.5000000000000002E-2</v>
      </c>
      <c r="H65">
        <v>119521916.219</v>
      </c>
      <c r="J65">
        <v>500005.33</v>
      </c>
      <c r="K65">
        <f t="shared" si="7"/>
        <v>4717.4130000000005</v>
      </c>
    </row>
    <row r="68" spans="1:14" ht="96" x14ac:dyDescent="0.2">
      <c r="A68" s="2" t="s">
        <v>38</v>
      </c>
      <c r="J68" s="2" t="s">
        <v>1</v>
      </c>
      <c r="M68" s="2" t="s">
        <v>22</v>
      </c>
      <c r="N68" s="2" t="s">
        <v>23</v>
      </c>
    </row>
    <row r="69" spans="1:14" ht="15" x14ac:dyDescent="0.2">
      <c r="A69" t="s">
        <v>0</v>
      </c>
      <c r="B69">
        <v>1</v>
      </c>
      <c r="C69" s="1">
        <v>1.8050000000000002E-5</v>
      </c>
      <c r="D69">
        <v>30.981000000000002</v>
      </c>
      <c r="E69" s="1">
        <v>2.3280000000000001E-5</v>
      </c>
      <c r="F69">
        <v>3735.3910000000001</v>
      </c>
      <c r="G69" s="1">
        <v>5.5929999999999999E-4</v>
      </c>
      <c r="H69">
        <v>1031680.105</v>
      </c>
    </row>
    <row r="70" spans="1:14" x14ac:dyDescent="0.2">
      <c r="A70" t="s">
        <v>16</v>
      </c>
      <c r="B70">
        <v>2</v>
      </c>
      <c r="C70" s="1">
        <v>1.8050000000000002E-5</v>
      </c>
      <c r="D70">
        <v>4004.5250000000001</v>
      </c>
      <c r="E70" s="1">
        <v>2.3280000000000001E-5</v>
      </c>
      <c r="F70">
        <v>24999.449000000001</v>
      </c>
      <c r="G70">
        <v>7.1999999999999995E-2</v>
      </c>
      <c r="H70">
        <v>133350676.12100001</v>
      </c>
      <c r="J70">
        <f>D70-D$69</f>
        <v>3973.5439999999999</v>
      </c>
      <c r="M70" s="10">
        <f>(((J70+68.932)/0.0142)/4)</f>
        <v>71170.352112676046</v>
      </c>
      <c r="N70" s="10">
        <f>M70/100</f>
        <v>711.70352112676051</v>
      </c>
    </row>
    <row r="71" spans="1:14" x14ac:dyDescent="0.2">
      <c r="A71" t="s">
        <v>7</v>
      </c>
      <c r="B71">
        <v>3</v>
      </c>
      <c r="C71" s="1">
        <v>1.8050000000000002E-5</v>
      </c>
      <c r="D71">
        <v>2605.9549999999999</v>
      </c>
      <c r="E71" s="1">
        <v>2.3280000000000001E-5</v>
      </c>
      <c r="F71">
        <v>24994.870999999999</v>
      </c>
      <c r="G71">
        <v>4.7E-2</v>
      </c>
      <c r="H71">
        <v>86778285.702000007</v>
      </c>
      <c r="J71">
        <f t="shared" ref="J71:J73" si="8">D71-D$69</f>
        <v>2574.9739999999997</v>
      </c>
      <c r="M71" s="10">
        <f t="shared" ref="M71:M73" si="9">(((J71+68.932)/0.0142)/4)</f>
        <v>46547.640845070411</v>
      </c>
      <c r="N71" s="10">
        <f>M71/50</f>
        <v>930.95281690140826</v>
      </c>
    </row>
    <row r="72" spans="1:14" x14ac:dyDescent="0.2">
      <c r="A72" t="s">
        <v>17</v>
      </c>
      <c r="B72">
        <v>4</v>
      </c>
      <c r="C72" s="1">
        <v>1.8050000000000002E-5</v>
      </c>
      <c r="D72">
        <v>1684.614</v>
      </c>
      <c r="E72" s="1">
        <v>2.3280000000000001E-5</v>
      </c>
      <c r="F72">
        <v>23160.766</v>
      </c>
      <c r="G72">
        <v>0.03</v>
      </c>
      <c r="H72">
        <v>56097632.814000003</v>
      </c>
      <c r="J72">
        <f t="shared" si="8"/>
        <v>1653.633</v>
      </c>
      <c r="M72" s="10">
        <f t="shared" si="9"/>
        <v>30326.848591549297</v>
      </c>
      <c r="N72" s="10">
        <f>M72/25</f>
        <v>1213.073943661972</v>
      </c>
    </row>
    <row r="73" spans="1:14" ht="15" x14ac:dyDescent="0.2">
      <c r="A73" t="s">
        <v>18</v>
      </c>
      <c r="B73">
        <v>5</v>
      </c>
      <c r="C73" s="1">
        <v>1.8050000000000002E-5</v>
      </c>
      <c r="D73">
        <v>456.96600000000001</v>
      </c>
      <c r="E73" s="1">
        <v>2.3280000000000001E-5</v>
      </c>
      <c r="F73">
        <v>11886.208000000001</v>
      </c>
      <c r="G73">
        <v>8.0000000000000002E-3</v>
      </c>
      <c r="H73">
        <v>15216964.790999999</v>
      </c>
      <c r="J73">
        <f t="shared" si="8"/>
        <v>425.98500000000001</v>
      </c>
      <c r="M73">
        <f t="shared" si="9"/>
        <v>8713.327464788732</v>
      </c>
      <c r="N73">
        <f>M73/10</f>
        <v>871.33274647887322</v>
      </c>
    </row>
    <row r="74" spans="1:14" x14ac:dyDescent="0.2">
      <c r="A74" t="s">
        <v>19</v>
      </c>
      <c r="B74" s="14" t="s">
        <v>51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1:14" x14ac:dyDescent="0.2">
      <c r="A75" t="s">
        <v>20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1:14" x14ac:dyDescent="0.2">
      <c r="A76" t="s">
        <v>21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</sheetData>
  <mergeCells count="2">
    <mergeCell ref="B74:N76"/>
    <mergeCell ref="AD27:AH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8B1E-9202-484D-91E7-9A2C5FF78521}">
  <dimension ref="A1:AH76"/>
  <sheetViews>
    <sheetView topLeftCell="C13" zoomScale="75" zoomScaleNormal="64" workbookViewId="0">
      <selection activeCell="K35" sqref="K35"/>
    </sheetView>
  </sheetViews>
  <sheetFormatPr baseColWidth="10" defaultColWidth="10.83203125" defaultRowHeight="16" x14ac:dyDescent="0.2"/>
  <sheetData>
    <row r="1" spans="1:14" ht="23.25" x14ac:dyDescent="0.3">
      <c r="A1" s="4" t="s">
        <v>43</v>
      </c>
    </row>
    <row r="2" spans="1:14" ht="59.25" x14ac:dyDescent="0.2">
      <c r="A2" s="7" t="s">
        <v>5</v>
      </c>
      <c r="J2" s="2" t="s">
        <v>6</v>
      </c>
      <c r="K2" s="2" t="s">
        <v>1</v>
      </c>
    </row>
    <row r="3" spans="1:14" ht="15" x14ac:dyDescent="0.2">
      <c r="A3" t="s">
        <v>0</v>
      </c>
      <c r="B3">
        <v>1</v>
      </c>
      <c r="C3" s="1">
        <v>1.1219999999999999E-5</v>
      </c>
      <c r="D3" s="1">
        <v>189.42500000000001</v>
      </c>
      <c r="E3" s="1">
        <v>2.3280000000000001E-5</v>
      </c>
      <c r="F3" s="1">
        <v>4943.5140000000001</v>
      </c>
      <c r="G3">
        <v>2E-3</v>
      </c>
      <c r="H3">
        <v>3921106.216</v>
      </c>
    </row>
    <row r="4" spans="1:14" ht="15" x14ac:dyDescent="0.2">
      <c r="A4" t="s">
        <v>8</v>
      </c>
      <c r="C4" s="1"/>
      <c r="E4" s="1"/>
      <c r="J4">
        <v>488.28645299999999</v>
      </c>
    </row>
    <row r="5" spans="1:14" ht="15" x14ac:dyDescent="0.2">
      <c r="A5" t="s">
        <v>9</v>
      </c>
      <c r="C5" s="1"/>
      <c r="E5" s="1"/>
      <c r="J5">
        <v>976.57290599999999</v>
      </c>
    </row>
    <row r="6" spans="1:14" ht="15" x14ac:dyDescent="0.2">
      <c r="A6" t="s">
        <v>10</v>
      </c>
      <c r="B6">
        <v>2</v>
      </c>
      <c r="C6" s="1">
        <v>1.1219999999999999E-5</v>
      </c>
      <c r="D6" s="1">
        <v>485.82499999999999</v>
      </c>
      <c r="E6" s="1">
        <v>2.3280000000000001E-5</v>
      </c>
      <c r="F6" s="1">
        <v>6130.2759999999998</v>
      </c>
      <c r="G6">
        <v>5.0000000000000001E-3</v>
      </c>
      <c r="H6">
        <v>10056578.679</v>
      </c>
      <c r="J6">
        <f>1953.14581</f>
        <v>1953.14581</v>
      </c>
      <c r="K6">
        <f t="shared" ref="K6:K11" si="0">D6-D$3</f>
        <v>296.39999999999998</v>
      </c>
    </row>
    <row r="7" spans="1:14" ht="15" x14ac:dyDescent="0.2">
      <c r="A7" t="s">
        <v>11</v>
      </c>
      <c r="B7">
        <v>3</v>
      </c>
      <c r="C7" s="1">
        <v>1.1219999999999999E-5</v>
      </c>
      <c r="D7" s="1">
        <v>721.78499999999997</v>
      </c>
      <c r="E7" s="1">
        <v>2.3280000000000001E-5</v>
      </c>
      <c r="F7" s="1">
        <v>7334.2529999999997</v>
      </c>
      <c r="G7">
        <v>8.0000000000000002E-3</v>
      </c>
      <c r="H7">
        <v>14940945.497</v>
      </c>
      <c r="J7">
        <f>3906.29163</f>
        <v>3906.2916300000002</v>
      </c>
      <c r="K7">
        <f t="shared" si="0"/>
        <v>532.3599999999999</v>
      </c>
    </row>
    <row r="8" spans="1:14" ht="15" x14ac:dyDescent="0.2">
      <c r="A8" t="s">
        <v>12</v>
      </c>
      <c r="B8">
        <v>4</v>
      </c>
      <c r="C8" s="1">
        <v>1.1219999999999999E-5</v>
      </c>
      <c r="D8" s="1">
        <v>1130.335</v>
      </c>
      <c r="E8" s="1">
        <v>2.3280000000000001E-5</v>
      </c>
      <c r="F8" s="1">
        <v>12199.686</v>
      </c>
      <c r="G8">
        <v>1.2999999999999999E-2</v>
      </c>
      <c r="H8">
        <v>23397931.113000002</v>
      </c>
      <c r="J8">
        <f>7812.58325</f>
        <v>7812.5832499999997</v>
      </c>
      <c r="K8">
        <f t="shared" si="0"/>
        <v>940.91000000000008</v>
      </c>
    </row>
    <row r="9" spans="1:14" ht="15" x14ac:dyDescent="0.2">
      <c r="A9" t="s">
        <v>13</v>
      </c>
      <c r="B9">
        <v>5</v>
      </c>
      <c r="C9" s="1">
        <v>1.1219999999999999E-5</v>
      </c>
      <c r="D9" s="1">
        <v>2056.7370000000001</v>
      </c>
      <c r="E9" s="1">
        <v>2.3280000000000001E-5</v>
      </c>
      <c r="F9" s="1">
        <v>19418.756000000001</v>
      </c>
      <c r="G9">
        <v>2.3E-2</v>
      </c>
      <c r="H9">
        <v>42574452.332000002</v>
      </c>
      <c r="J9">
        <f>15625.1665</f>
        <v>15625.166499999999</v>
      </c>
      <c r="K9">
        <f t="shared" si="0"/>
        <v>1867.3120000000001</v>
      </c>
    </row>
    <row r="10" spans="1:14" ht="59.25" x14ac:dyDescent="0.2">
      <c r="A10" t="s">
        <v>14</v>
      </c>
      <c r="B10">
        <v>6</v>
      </c>
      <c r="C10" s="1">
        <v>1.1219999999999999E-5</v>
      </c>
      <c r="D10" s="1">
        <v>3881.605</v>
      </c>
      <c r="E10" s="1">
        <v>2.3280000000000001E-5</v>
      </c>
      <c r="F10" s="1">
        <v>24502.973000000002</v>
      </c>
      <c r="G10">
        <v>4.3999999999999997E-2</v>
      </c>
      <c r="H10">
        <v>80349220.628999993</v>
      </c>
      <c r="J10">
        <v>31250.332999999999</v>
      </c>
      <c r="K10">
        <f t="shared" si="0"/>
        <v>3692.18</v>
      </c>
      <c r="M10" s="2" t="s">
        <v>6</v>
      </c>
      <c r="N10" s="2" t="s">
        <v>3</v>
      </c>
    </row>
    <row r="11" spans="1:14" ht="15" x14ac:dyDescent="0.2">
      <c r="A11" t="s">
        <v>15</v>
      </c>
      <c r="B11">
        <v>7</v>
      </c>
      <c r="C11" s="1">
        <v>1.1219999999999999E-5</v>
      </c>
      <c r="D11" s="1">
        <v>6190.5429999999997</v>
      </c>
      <c r="E11" s="1">
        <v>0.35199999999999998</v>
      </c>
      <c r="F11">
        <v>24999.449000000001</v>
      </c>
      <c r="G11">
        <v>6.9000000000000006E-2</v>
      </c>
      <c r="H11">
        <v>128144243.63500001</v>
      </c>
      <c r="J11">
        <v>62500.665999999997</v>
      </c>
      <c r="K11">
        <f t="shared" si="0"/>
        <v>6001.1179999999995</v>
      </c>
      <c r="M11">
        <v>488.28645299999999</v>
      </c>
    </row>
    <row r="12" spans="1:14" ht="15" x14ac:dyDescent="0.2">
      <c r="C12" s="1"/>
      <c r="E12" s="1"/>
      <c r="M12">
        <v>976.57290599999999</v>
      </c>
    </row>
    <row r="13" spans="1:14" ht="64" x14ac:dyDescent="0.2">
      <c r="A13" s="7" t="s">
        <v>4</v>
      </c>
      <c r="C13" s="1"/>
      <c r="E13" s="1"/>
      <c r="M13" s="10">
        <f>1953.14581</f>
        <v>1953.14581</v>
      </c>
      <c r="N13" s="10">
        <f>(K6+K17)/2</f>
        <v>282.04449999999997</v>
      </c>
    </row>
    <row r="14" spans="1:14" x14ac:dyDescent="0.2">
      <c r="A14" t="s">
        <v>0</v>
      </c>
      <c r="B14">
        <v>1</v>
      </c>
      <c r="C14" s="1">
        <v>1.1219999999999999E-5</v>
      </c>
      <c r="D14" s="1">
        <v>189.42500000000001</v>
      </c>
      <c r="E14" s="1">
        <v>2.3280000000000001E-5</v>
      </c>
      <c r="F14" s="1">
        <v>4943.5140000000001</v>
      </c>
      <c r="G14">
        <v>2E-3</v>
      </c>
      <c r="H14">
        <v>3921106.216</v>
      </c>
      <c r="M14" s="10">
        <f>3906.29163</f>
        <v>3906.2916300000002</v>
      </c>
      <c r="N14" s="10">
        <f t="shared" ref="N14:N18" si="1">(K7+K18)/2</f>
        <v>494.09299999999996</v>
      </c>
    </row>
    <row r="15" spans="1:14" x14ac:dyDescent="0.2">
      <c r="A15" t="s">
        <v>8</v>
      </c>
      <c r="C15" s="1"/>
      <c r="E15" s="1"/>
      <c r="J15">
        <v>488.28645299999999</v>
      </c>
      <c r="M15" s="10">
        <f>7812.58325</f>
        <v>7812.5832499999997</v>
      </c>
      <c r="N15" s="10">
        <f t="shared" si="1"/>
        <v>877.86500000000001</v>
      </c>
    </row>
    <row r="16" spans="1:14" x14ac:dyDescent="0.2">
      <c r="A16" t="s">
        <v>9</v>
      </c>
      <c r="C16" s="1"/>
      <c r="E16" s="1"/>
      <c r="J16">
        <v>976.57290599999999</v>
      </c>
      <c r="M16" s="10">
        <f>15625.1665</f>
        <v>15625.166499999999</v>
      </c>
      <c r="N16" s="10">
        <f t="shared" si="1"/>
        <v>1813.4045000000001</v>
      </c>
    </row>
    <row r="17" spans="1:34" x14ac:dyDescent="0.2">
      <c r="A17" t="s">
        <v>10</v>
      </c>
      <c r="B17">
        <v>8</v>
      </c>
      <c r="C17" s="1">
        <v>1.1219999999999999E-5</v>
      </c>
      <c r="D17">
        <v>457.11399999999998</v>
      </c>
      <c r="E17" s="1">
        <v>2.3280000000000001E-5</v>
      </c>
      <c r="F17">
        <v>6025.6959999999999</v>
      </c>
      <c r="G17">
        <v>5.0000000000000001E-3</v>
      </c>
      <c r="H17">
        <v>9462262.7939999998</v>
      </c>
      <c r="J17">
        <f>1953.14581</f>
        <v>1953.14581</v>
      </c>
      <c r="K17">
        <f t="shared" ref="K17:K22" si="2">D17-D$14</f>
        <v>267.68899999999996</v>
      </c>
      <c r="M17" s="10">
        <v>31250.332999999999</v>
      </c>
      <c r="N17" s="10">
        <f t="shared" si="1"/>
        <v>3601.8494999999998</v>
      </c>
    </row>
    <row r="18" spans="1:34" ht="15" x14ac:dyDescent="0.2">
      <c r="A18" t="s">
        <v>11</v>
      </c>
      <c r="B18">
        <v>9</v>
      </c>
      <c r="C18" s="1">
        <v>1.1219999999999999E-5</v>
      </c>
      <c r="D18">
        <v>645.25099999999998</v>
      </c>
      <c r="E18" s="1">
        <v>2.3280000000000001E-5</v>
      </c>
      <c r="F18">
        <v>8223.36</v>
      </c>
      <c r="G18">
        <v>7.0000000000000001E-3</v>
      </c>
      <c r="H18">
        <v>13356686.014</v>
      </c>
      <c r="J18">
        <f>3906.29163</f>
        <v>3906.2916300000002</v>
      </c>
      <c r="K18">
        <f t="shared" si="2"/>
        <v>455.82599999999996</v>
      </c>
      <c r="M18">
        <v>62500.665999999997</v>
      </c>
      <c r="N18">
        <f t="shared" si="1"/>
        <v>5949.4830000000002</v>
      </c>
    </row>
    <row r="19" spans="1:34" ht="15" x14ac:dyDescent="0.2">
      <c r="A19" t="s">
        <v>12</v>
      </c>
      <c r="B19">
        <v>10</v>
      </c>
      <c r="C19" s="1">
        <v>1.1219999999999999E-5</v>
      </c>
      <c r="D19">
        <v>1004.245</v>
      </c>
      <c r="E19" s="1">
        <v>2.3280000000000001E-5</v>
      </c>
      <c r="F19">
        <v>11697.574000000001</v>
      </c>
      <c r="G19">
        <v>1.0999999999999999E-2</v>
      </c>
      <c r="H19">
        <v>20787867.978</v>
      </c>
      <c r="J19">
        <f>7812.58325</f>
        <v>7812.5832499999997</v>
      </c>
      <c r="K19">
        <f t="shared" si="2"/>
        <v>814.81999999999994</v>
      </c>
    </row>
    <row r="20" spans="1:34" ht="15" x14ac:dyDescent="0.2">
      <c r="A20" t="s">
        <v>13</v>
      </c>
      <c r="B20">
        <v>11</v>
      </c>
      <c r="C20" s="1">
        <v>1.1219999999999999E-5</v>
      </c>
      <c r="D20">
        <v>1948.922</v>
      </c>
      <c r="E20" s="1">
        <v>1.2999999999999999E-2</v>
      </c>
      <c r="F20">
        <v>15828.476000000001</v>
      </c>
      <c r="G20">
        <v>2.1999999999999999E-2</v>
      </c>
      <c r="H20">
        <v>40342682.004000001</v>
      </c>
      <c r="J20">
        <f>15625.1665</f>
        <v>15625.166499999999</v>
      </c>
      <c r="K20">
        <f t="shared" si="2"/>
        <v>1759.4970000000001</v>
      </c>
    </row>
    <row r="21" spans="1:34" ht="15" x14ac:dyDescent="0.2">
      <c r="A21" t="s">
        <v>14</v>
      </c>
      <c r="B21">
        <v>12</v>
      </c>
      <c r="C21" s="1">
        <v>1.1219999999999999E-5</v>
      </c>
      <c r="D21">
        <v>3700.944</v>
      </c>
      <c r="E21" s="1">
        <v>2.3280000000000001E-5</v>
      </c>
      <c r="F21">
        <v>24988.77</v>
      </c>
      <c r="G21">
        <v>4.2000000000000003E-2</v>
      </c>
      <c r="H21">
        <v>76609550.694000006</v>
      </c>
      <c r="J21">
        <v>31250.332999999999</v>
      </c>
      <c r="K21">
        <f t="shared" si="2"/>
        <v>3511.5189999999998</v>
      </c>
    </row>
    <row r="22" spans="1:34" ht="15" x14ac:dyDescent="0.2">
      <c r="A22" t="s">
        <v>15</v>
      </c>
      <c r="B22">
        <v>13</v>
      </c>
      <c r="C22" s="1">
        <v>1.1219999999999999E-5</v>
      </c>
      <c r="D22">
        <v>6087.2730000000001</v>
      </c>
      <c r="E22" s="1">
        <v>0.67300000000000004</v>
      </c>
      <c r="F22">
        <v>24997.921999999999</v>
      </c>
      <c r="G22">
        <v>6.8000000000000005E-2</v>
      </c>
      <c r="H22">
        <v>126006544.017</v>
      </c>
      <c r="J22">
        <v>62500.665999999997</v>
      </c>
      <c r="K22">
        <f t="shared" si="2"/>
        <v>5897.848</v>
      </c>
    </row>
    <row r="27" spans="1:34" ht="98" x14ac:dyDescent="0.3">
      <c r="A27" s="2" t="s">
        <v>38</v>
      </c>
      <c r="J27" s="2" t="s">
        <v>1</v>
      </c>
      <c r="M27" s="2" t="s">
        <v>22</v>
      </c>
      <c r="N27" s="2" t="s">
        <v>23</v>
      </c>
      <c r="AD27" s="15"/>
      <c r="AE27" s="15"/>
      <c r="AF27" s="15"/>
      <c r="AG27" s="15"/>
      <c r="AH27" s="15"/>
    </row>
    <row r="28" spans="1:34" x14ac:dyDescent="0.2">
      <c r="A28" t="s">
        <v>0</v>
      </c>
      <c r="B28">
        <v>1</v>
      </c>
      <c r="C28" s="1">
        <v>1.0190000000000001E-5</v>
      </c>
      <c r="D28" s="1">
        <v>361.28100000000001</v>
      </c>
      <c r="E28" s="1">
        <v>2.3280000000000001E-5</v>
      </c>
      <c r="F28" s="1">
        <v>6178.73</v>
      </c>
      <c r="G28">
        <v>4.0000000000000001E-3</v>
      </c>
      <c r="H28">
        <v>6789185.7249999996</v>
      </c>
      <c r="AD28" s="6"/>
      <c r="AE28" s="6"/>
      <c r="AF28" s="6"/>
      <c r="AG28" s="6"/>
      <c r="AH28" s="6"/>
    </row>
    <row r="29" spans="1:34" ht="15" x14ac:dyDescent="0.2">
      <c r="A29" t="s">
        <v>16</v>
      </c>
      <c r="D29" t="s">
        <v>2</v>
      </c>
    </row>
    <row r="30" spans="1:34" ht="15" x14ac:dyDescent="0.2">
      <c r="A30" t="s">
        <v>7</v>
      </c>
      <c r="D30" t="s">
        <v>2</v>
      </c>
    </row>
    <row r="31" spans="1:34" ht="15" x14ac:dyDescent="0.2">
      <c r="A31" t="s">
        <v>17</v>
      </c>
      <c r="D31" t="s">
        <v>2</v>
      </c>
    </row>
    <row r="32" spans="1:34" x14ac:dyDescent="0.2">
      <c r="A32" t="s">
        <v>18</v>
      </c>
      <c r="B32">
        <v>2</v>
      </c>
      <c r="C32" s="1">
        <v>1.0190000000000001E-5</v>
      </c>
      <c r="D32">
        <v>4992.4989999999998</v>
      </c>
      <c r="E32" s="1">
        <v>2.3280000000000001E-5</v>
      </c>
      <c r="F32">
        <v>24979.615000000002</v>
      </c>
      <c r="G32">
        <v>5.0999999999999997E-2</v>
      </c>
      <c r="H32">
        <v>93819039.723000005</v>
      </c>
      <c r="J32" s="1">
        <f>D32-D$28</f>
        <v>4631.2179999999998</v>
      </c>
      <c r="M32" s="10">
        <f>(((J32-35.138)/0.1139)/4)</f>
        <v>10087.971905179982</v>
      </c>
      <c r="N32" s="10">
        <f>M32/10</f>
        <v>1008.7971905179982</v>
      </c>
    </row>
    <row r="33" spans="1:31" ht="34" x14ac:dyDescent="0.2">
      <c r="A33" t="s">
        <v>19</v>
      </c>
      <c r="B33">
        <v>3</v>
      </c>
      <c r="C33" s="1">
        <v>1.0190000000000001E-5</v>
      </c>
      <c r="D33">
        <v>677.08900000000006</v>
      </c>
      <c r="E33" s="1">
        <v>2.3280000000000001E-5</v>
      </c>
      <c r="F33">
        <v>6060.2060000000001</v>
      </c>
      <c r="G33">
        <v>7.0000000000000001E-3</v>
      </c>
      <c r="H33">
        <v>12723865.1</v>
      </c>
      <c r="J33">
        <f t="shared" ref="J33:J35" si="3">D33-D$28</f>
        <v>315.80800000000005</v>
      </c>
      <c r="K33" s="2" t="s">
        <v>52</v>
      </c>
      <c r="M33">
        <f t="shared" ref="M33:M35" si="4">(((J33-35.138)/0.1139)/4)</f>
        <v>616.04477611940308</v>
      </c>
      <c r="N33">
        <f>M33/1</f>
        <v>616.04477611940308</v>
      </c>
    </row>
    <row r="34" spans="1:31" ht="34" x14ac:dyDescent="0.2">
      <c r="A34" t="s">
        <v>20</v>
      </c>
      <c r="B34">
        <v>4</v>
      </c>
      <c r="C34" s="1">
        <v>1.0190000000000001E-5</v>
      </c>
      <c r="D34">
        <v>463.57400000000001</v>
      </c>
      <c r="E34" s="1">
        <v>2.3280000000000001E-5</v>
      </c>
      <c r="F34">
        <v>4655.3879999999999</v>
      </c>
      <c r="G34">
        <v>5.0000000000000001E-3</v>
      </c>
      <c r="H34">
        <v>8711476.6699999999</v>
      </c>
      <c r="J34">
        <f t="shared" si="3"/>
        <v>102.29300000000001</v>
      </c>
      <c r="K34" s="2" t="s">
        <v>52</v>
      </c>
      <c r="M34">
        <f t="shared" si="4"/>
        <v>147.39903424056189</v>
      </c>
      <c r="N34">
        <f>M34/0.1</f>
        <v>1473.9903424056188</v>
      </c>
    </row>
    <row r="35" spans="1:31" ht="34" x14ac:dyDescent="0.2">
      <c r="A35" t="s">
        <v>21</v>
      </c>
      <c r="B35">
        <v>5</v>
      </c>
      <c r="C35" s="1">
        <v>1.0190000000000001E-5</v>
      </c>
      <c r="D35">
        <v>485.07499999999999</v>
      </c>
      <c r="E35" s="1">
        <v>2.3280000000000001E-5</v>
      </c>
      <c r="F35">
        <v>4691.0129999999999</v>
      </c>
      <c r="G35">
        <v>5.0000000000000001E-3</v>
      </c>
      <c r="H35">
        <v>9115526.3790000007</v>
      </c>
      <c r="J35">
        <f t="shared" si="3"/>
        <v>123.79399999999998</v>
      </c>
      <c r="K35" s="2" t="s">
        <v>52</v>
      </c>
      <c r="M35">
        <f t="shared" si="4"/>
        <v>194.59174714661978</v>
      </c>
      <c r="N35">
        <f>M35/0.01</f>
        <v>19459.174714661978</v>
      </c>
    </row>
    <row r="38" spans="1:31" ht="106" customHeight="1" x14ac:dyDescent="0.3">
      <c r="A38" s="4" t="s">
        <v>44</v>
      </c>
      <c r="AD38" s="6" t="s">
        <v>27</v>
      </c>
      <c r="AE38" s="6" t="s">
        <v>23</v>
      </c>
    </row>
    <row r="39" spans="1:31" ht="64" x14ac:dyDescent="0.2">
      <c r="A39" s="7" t="s">
        <v>5</v>
      </c>
      <c r="J39" s="5" t="s">
        <v>6</v>
      </c>
      <c r="K39" s="2" t="s">
        <v>1</v>
      </c>
      <c r="M39" s="2" t="s">
        <v>6</v>
      </c>
      <c r="N39" s="2" t="s">
        <v>3</v>
      </c>
      <c r="AD39" s="10">
        <v>100</v>
      </c>
      <c r="AE39" s="10">
        <v>600.25400000000002</v>
      </c>
    </row>
    <row r="40" spans="1:31" x14ac:dyDescent="0.2">
      <c r="A40" t="s">
        <v>0</v>
      </c>
      <c r="B40">
        <v>1</v>
      </c>
      <c r="C40" s="1">
        <v>1.3169999999999999E-5</v>
      </c>
      <c r="D40">
        <v>10.68</v>
      </c>
      <c r="E40" s="1">
        <v>2.3280000000000001E-5</v>
      </c>
      <c r="F40">
        <v>2201.643</v>
      </c>
      <c r="G40" s="1">
        <v>1.407E-4</v>
      </c>
      <c r="H40">
        <v>259513.96</v>
      </c>
      <c r="J40" s="5"/>
      <c r="M40" s="11">
        <v>3906.2916300000002</v>
      </c>
      <c r="N40" s="10">
        <f t="shared" ref="N40:N47" si="5">(K44+K58)/2</f>
        <v>30.502500000000001</v>
      </c>
      <c r="AD40" s="10">
        <v>50</v>
      </c>
      <c r="AE40" s="10">
        <v>816.20600000000002</v>
      </c>
    </row>
    <row r="41" spans="1:31" x14ac:dyDescent="0.2">
      <c r="A41" t="s">
        <v>8</v>
      </c>
      <c r="J41" s="5">
        <v>488.28645299999999</v>
      </c>
      <c r="M41" s="11">
        <v>7812.5832499999997</v>
      </c>
      <c r="N41" s="10">
        <f t="shared" si="5"/>
        <v>68.688000000000002</v>
      </c>
      <c r="AD41" s="10">
        <v>25</v>
      </c>
      <c r="AE41" s="10">
        <v>1090.5609999999999</v>
      </c>
    </row>
    <row r="42" spans="1:31" x14ac:dyDescent="0.2">
      <c r="A42" t="s">
        <v>9</v>
      </c>
      <c r="J42" s="5">
        <v>976.57290599999999</v>
      </c>
      <c r="M42" s="11">
        <v>15625.166499999999</v>
      </c>
      <c r="N42" s="10">
        <f t="shared" si="5"/>
        <v>182.58100000000002</v>
      </c>
      <c r="AD42" s="10">
        <v>10</v>
      </c>
      <c r="AE42" s="10">
        <v>1008.797</v>
      </c>
    </row>
    <row r="43" spans="1:31" x14ac:dyDescent="0.2">
      <c r="A43" t="s">
        <v>10</v>
      </c>
      <c r="C43" s="1"/>
      <c r="E43" s="1"/>
      <c r="G43" s="1"/>
      <c r="J43" s="5">
        <v>1953.14581</v>
      </c>
      <c r="M43" s="11">
        <v>31250.332999999999</v>
      </c>
      <c r="N43" s="10">
        <f t="shared" si="5"/>
        <v>435.024</v>
      </c>
    </row>
    <row r="44" spans="1:31" x14ac:dyDescent="0.2">
      <c r="A44" t="s">
        <v>11</v>
      </c>
      <c r="B44">
        <v>2</v>
      </c>
      <c r="C44" s="1">
        <v>1.3169999999999999E-5</v>
      </c>
      <c r="D44">
        <v>46.185000000000002</v>
      </c>
      <c r="E44" s="1">
        <v>2.3280000000000001E-5</v>
      </c>
      <c r="F44">
        <v>2983.1370000000002</v>
      </c>
      <c r="G44" s="1">
        <v>6.0840000000000004E-4</v>
      </c>
      <c r="H44">
        <v>1122297.6939999999</v>
      </c>
      <c r="J44" s="5">
        <v>3906.2916300000002</v>
      </c>
      <c r="K44">
        <f>D44-D$40</f>
        <v>35.505000000000003</v>
      </c>
      <c r="M44" s="11">
        <v>62500.665999999997</v>
      </c>
      <c r="N44" s="10">
        <f t="shared" si="5"/>
        <v>888.11</v>
      </c>
    </row>
    <row r="45" spans="1:31" x14ac:dyDescent="0.2">
      <c r="A45" t="s">
        <v>12</v>
      </c>
      <c r="B45">
        <v>3</v>
      </c>
      <c r="C45" s="1">
        <v>1.3169999999999999E-5</v>
      </c>
      <c r="D45">
        <v>89.308000000000007</v>
      </c>
      <c r="E45" s="1">
        <v>2.3280000000000001E-5</v>
      </c>
      <c r="F45">
        <v>3562.2649999999999</v>
      </c>
      <c r="G45" s="1">
        <v>1E-3</v>
      </c>
      <c r="H45">
        <v>2170185.69</v>
      </c>
      <c r="J45" s="5">
        <v>7812.5832499999997</v>
      </c>
      <c r="K45">
        <f t="shared" ref="K45:K51" si="6">D45-D$40</f>
        <v>78.628000000000014</v>
      </c>
      <c r="M45" s="10">
        <v>125001.33</v>
      </c>
      <c r="N45" s="10">
        <f t="shared" si="5"/>
        <v>1848.9155000000001</v>
      </c>
    </row>
    <row r="46" spans="1:31" x14ac:dyDescent="0.2">
      <c r="A46" t="s">
        <v>13</v>
      </c>
      <c r="B46">
        <v>4</v>
      </c>
      <c r="C46" s="1">
        <v>1.3169999999999999E-5</v>
      </c>
      <c r="D46">
        <v>186.91200000000001</v>
      </c>
      <c r="E46" s="1">
        <v>2.3280000000000001E-5</v>
      </c>
      <c r="F46">
        <v>5257.7709999999997</v>
      </c>
      <c r="G46">
        <v>2E-3</v>
      </c>
      <c r="H46">
        <v>4541952.8550000004</v>
      </c>
      <c r="J46" s="5">
        <v>15625.166499999999</v>
      </c>
      <c r="K46">
        <f t="shared" si="6"/>
        <v>176.232</v>
      </c>
      <c r="M46" s="10">
        <v>250002.66</v>
      </c>
      <c r="N46" s="10">
        <f t="shared" si="5"/>
        <v>4053.5</v>
      </c>
    </row>
    <row r="47" spans="1:31" ht="15" x14ac:dyDescent="0.2">
      <c r="A47" t="s">
        <v>14</v>
      </c>
      <c r="B47">
        <v>5</v>
      </c>
      <c r="C47" s="1">
        <v>1.3169999999999999E-5</v>
      </c>
      <c r="D47">
        <v>460.72199999999998</v>
      </c>
      <c r="E47" s="1">
        <v>2.3280000000000001E-5</v>
      </c>
      <c r="F47">
        <v>7185.4219999999996</v>
      </c>
      <c r="G47">
        <v>6.0000000000000001E-3</v>
      </c>
      <c r="H47">
        <v>11195553.922</v>
      </c>
      <c r="J47" s="5">
        <v>31250.332999999999</v>
      </c>
      <c r="K47">
        <f t="shared" si="6"/>
        <v>450.04199999999997</v>
      </c>
      <c r="M47">
        <v>500005.33</v>
      </c>
      <c r="N47">
        <f t="shared" si="5"/>
        <v>4647.3529999999992</v>
      </c>
    </row>
    <row r="48" spans="1:31" ht="15" x14ac:dyDescent="0.2">
      <c r="A48" t="s">
        <v>15</v>
      </c>
      <c r="B48">
        <v>6</v>
      </c>
      <c r="C48" s="1">
        <v>1.3169999999999999E-5</v>
      </c>
      <c r="D48">
        <v>894.12099999999998</v>
      </c>
      <c r="E48" s="1">
        <v>2.3280000000000001E-5</v>
      </c>
      <c r="F48">
        <v>14065.337</v>
      </c>
      <c r="G48">
        <v>1.2E-2</v>
      </c>
      <c r="H48">
        <v>21727145.190000001</v>
      </c>
      <c r="J48" s="5">
        <v>62500.665999999997</v>
      </c>
      <c r="K48">
        <f t="shared" si="6"/>
        <v>883.44100000000003</v>
      </c>
    </row>
    <row r="49" spans="1:31" ht="15" x14ac:dyDescent="0.2">
      <c r="A49" t="s">
        <v>24</v>
      </c>
      <c r="B49">
        <v>7</v>
      </c>
      <c r="C49" s="1">
        <v>1.3169999999999999E-5</v>
      </c>
      <c r="D49">
        <v>1759.873</v>
      </c>
      <c r="E49" s="1">
        <v>2.3280000000000001E-5</v>
      </c>
      <c r="F49">
        <v>19265.745999999999</v>
      </c>
      <c r="G49">
        <v>2.3E-2</v>
      </c>
      <c r="H49">
        <v>42764919.843000002</v>
      </c>
      <c r="J49">
        <v>125001.33</v>
      </c>
      <c r="K49">
        <f t="shared" si="6"/>
        <v>1749.193</v>
      </c>
    </row>
    <row r="50" spans="1:31" ht="15" x14ac:dyDescent="0.2">
      <c r="A50" t="s">
        <v>25</v>
      </c>
      <c r="B50">
        <v>8</v>
      </c>
      <c r="C50" s="1">
        <v>1.3169999999999999E-5</v>
      </c>
      <c r="D50">
        <v>3903.9340000000002</v>
      </c>
      <c r="E50" s="1">
        <v>2.3280000000000001E-5</v>
      </c>
      <c r="F50">
        <v>24994.870999999999</v>
      </c>
      <c r="G50">
        <v>5.0999999999999997E-2</v>
      </c>
      <c r="H50">
        <v>94865599.180999994</v>
      </c>
      <c r="J50">
        <v>250002.66</v>
      </c>
      <c r="K50">
        <f t="shared" si="6"/>
        <v>3893.2540000000004</v>
      </c>
    </row>
    <row r="51" spans="1:31" ht="15" x14ac:dyDescent="0.2">
      <c r="A51" t="s">
        <v>26</v>
      </c>
      <c r="B51">
        <v>9</v>
      </c>
      <c r="C51" s="1">
        <v>1.3169999999999999E-5</v>
      </c>
      <c r="D51">
        <v>4661.3940000000002</v>
      </c>
      <c r="E51" s="1">
        <v>2.3280000000000001E-5</v>
      </c>
      <c r="F51">
        <v>24985.719000000001</v>
      </c>
      <c r="G51">
        <v>6.0999999999999999E-2</v>
      </c>
      <c r="H51">
        <v>113271871.233</v>
      </c>
      <c r="J51">
        <v>500005.33</v>
      </c>
      <c r="K51">
        <f t="shared" si="6"/>
        <v>4650.7139999999999</v>
      </c>
    </row>
    <row r="52" spans="1:31" ht="15" x14ac:dyDescent="0.2">
      <c r="C52" s="1"/>
      <c r="E52" s="1"/>
    </row>
    <row r="53" spans="1:31" ht="59.25" x14ac:dyDescent="0.2">
      <c r="A53" s="7" t="s">
        <v>4</v>
      </c>
      <c r="J53" s="5" t="s">
        <v>6</v>
      </c>
      <c r="K53" s="2" t="s">
        <v>1</v>
      </c>
    </row>
    <row r="54" spans="1:31" ht="15" x14ac:dyDescent="0.2">
      <c r="A54" t="s">
        <v>0</v>
      </c>
      <c r="B54">
        <v>1</v>
      </c>
      <c r="C54" s="1">
        <v>1.3169999999999999E-5</v>
      </c>
      <c r="D54">
        <v>10.68</v>
      </c>
      <c r="E54" s="1">
        <v>2.3280000000000001E-5</v>
      </c>
      <c r="F54">
        <v>2201.643</v>
      </c>
      <c r="G54" s="1">
        <v>1.407E-4</v>
      </c>
      <c r="H54">
        <v>259513.96</v>
      </c>
      <c r="J54" s="5"/>
    </row>
    <row r="55" spans="1:31" ht="15" x14ac:dyDescent="0.2">
      <c r="A55" t="s">
        <v>8</v>
      </c>
      <c r="J55" s="5">
        <v>488.28645299999999</v>
      </c>
    </row>
    <row r="56" spans="1:31" ht="15" x14ac:dyDescent="0.2">
      <c r="A56" t="s">
        <v>9</v>
      </c>
      <c r="J56" s="5">
        <v>976.57290599999999</v>
      </c>
    </row>
    <row r="57" spans="1:31" ht="74.25" x14ac:dyDescent="0.2">
      <c r="A57" t="s">
        <v>10</v>
      </c>
      <c r="C57" s="1"/>
      <c r="E57" s="1"/>
      <c r="G57" s="1"/>
      <c r="J57" s="5">
        <v>1953.14581</v>
      </c>
      <c r="AD57" s="6" t="s">
        <v>27</v>
      </c>
      <c r="AE57" s="6" t="s">
        <v>22</v>
      </c>
    </row>
    <row r="58" spans="1:31" x14ac:dyDescent="0.2">
      <c r="A58" t="s">
        <v>11</v>
      </c>
      <c r="B58">
        <v>10</v>
      </c>
      <c r="C58" s="1">
        <v>1.3169999999999999E-5</v>
      </c>
      <c r="D58">
        <v>36.18</v>
      </c>
      <c r="E58" s="1">
        <v>2.3280000000000001E-5</v>
      </c>
      <c r="F58">
        <v>2911.8820000000001</v>
      </c>
      <c r="G58" s="1">
        <v>4.7659999999999998E-4</v>
      </c>
      <c r="H58">
        <v>879171.62600000005</v>
      </c>
      <c r="J58" s="5">
        <v>3906.2916300000002</v>
      </c>
      <c r="K58">
        <f>D58-D$54</f>
        <v>25.5</v>
      </c>
      <c r="AD58" s="10">
        <v>100</v>
      </c>
      <c r="AE58" s="10">
        <v>60025.398999999998</v>
      </c>
    </row>
    <row r="59" spans="1:31" x14ac:dyDescent="0.2">
      <c r="A59" t="s">
        <v>12</v>
      </c>
      <c r="B59">
        <v>11</v>
      </c>
      <c r="C59" s="1">
        <v>1.3169999999999999E-5</v>
      </c>
      <c r="D59">
        <v>69.427999999999997</v>
      </c>
      <c r="E59" s="1">
        <v>2.3280000000000001E-5</v>
      </c>
      <c r="F59">
        <v>3394.9340000000002</v>
      </c>
      <c r="G59" s="1">
        <v>9.146E-4</v>
      </c>
      <c r="H59">
        <v>1687099.84</v>
      </c>
      <c r="J59" s="5">
        <v>7812.5832499999997</v>
      </c>
      <c r="K59">
        <f>D59-D$54</f>
        <v>58.747999999999998</v>
      </c>
      <c r="AD59" s="10">
        <v>50</v>
      </c>
      <c r="AE59" s="10">
        <v>40810.290999999997</v>
      </c>
    </row>
    <row r="60" spans="1:31" x14ac:dyDescent="0.2">
      <c r="A60" t="s">
        <v>13</v>
      </c>
      <c r="B60">
        <v>12</v>
      </c>
      <c r="C60" s="1">
        <v>1.3169999999999999E-5</v>
      </c>
      <c r="D60">
        <v>199.61</v>
      </c>
      <c r="E60" s="1">
        <v>2.3280000000000001E-5</v>
      </c>
      <c r="F60">
        <v>5497.6710000000003</v>
      </c>
      <c r="G60" s="1">
        <v>3.0000000000000001E-3</v>
      </c>
      <c r="H60">
        <v>4850534.3210000005</v>
      </c>
      <c r="J60" s="5">
        <v>15625.166499999999</v>
      </c>
      <c r="K60">
        <f t="shared" ref="K60:K65" si="7">D60-D$54</f>
        <v>188.93</v>
      </c>
      <c r="AD60" s="10">
        <v>25</v>
      </c>
      <c r="AE60" s="10">
        <v>27264.018</v>
      </c>
    </row>
    <row r="61" spans="1:31" x14ac:dyDescent="0.2">
      <c r="A61" t="s">
        <v>14</v>
      </c>
      <c r="B61">
        <v>13</v>
      </c>
      <c r="C61" s="1">
        <v>1.3169999999999999E-5</v>
      </c>
      <c r="D61">
        <v>430.68599999999998</v>
      </c>
      <c r="E61" s="1">
        <v>2.3280000000000001E-5</v>
      </c>
      <c r="F61">
        <v>7493.7969999999996</v>
      </c>
      <c r="G61">
        <v>6.0000000000000001E-3</v>
      </c>
      <c r="H61">
        <v>10465668.465</v>
      </c>
      <c r="J61" s="5">
        <v>31250.332999999999</v>
      </c>
      <c r="K61">
        <f t="shared" si="7"/>
        <v>420.00599999999997</v>
      </c>
      <c r="AD61" s="10">
        <v>10</v>
      </c>
      <c r="AE61" s="10">
        <v>10087.972</v>
      </c>
    </row>
    <row r="62" spans="1:31" x14ac:dyDescent="0.2">
      <c r="A62" t="s">
        <v>15</v>
      </c>
      <c r="B62">
        <v>14</v>
      </c>
      <c r="C62" s="1">
        <v>1.3169999999999999E-5</v>
      </c>
      <c r="D62">
        <v>903.45899999999995</v>
      </c>
      <c r="E62" s="1">
        <v>2.3280000000000001E-5</v>
      </c>
      <c r="F62">
        <v>12707.996999999999</v>
      </c>
      <c r="G62">
        <v>1.2E-2</v>
      </c>
      <c r="H62">
        <v>21954064.723999999</v>
      </c>
      <c r="J62" s="5">
        <v>62500.665999999997</v>
      </c>
      <c r="K62">
        <f t="shared" si="7"/>
        <v>892.779</v>
      </c>
    </row>
    <row r="63" spans="1:31" x14ac:dyDescent="0.2">
      <c r="A63" t="s">
        <v>24</v>
      </c>
      <c r="B63">
        <v>15</v>
      </c>
      <c r="C63" s="1">
        <v>1.3169999999999999E-5</v>
      </c>
      <c r="D63">
        <v>1959.318</v>
      </c>
      <c r="E63" s="1">
        <v>2.3280000000000001E-5</v>
      </c>
      <c r="F63">
        <v>20019.085999999999</v>
      </c>
      <c r="G63">
        <v>2.5999999999999999E-2</v>
      </c>
      <c r="H63">
        <v>47611431.245999999</v>
      </c>
      <c r="J63">
        <v>125001.33</v>
      </c>
      <c r="K63">
        <f t="shared" si="7"/>
        <v>1948.6379999999999</v>
      </c>
    </row>
    <row r="64" spans="1:31" x14ac:dyDescent="0.2">
      <c r="A64" t="s">
        <v>25</v>
      </c>
      <c r="B64">
        <v>16</v>
      </c>
      <c r="C64" s="1">
        <v>1.3169999999999999E-5</v>
      </c>
      <c r="D64">
        <v>4224.4260000000004</v>
      </c>
      <c r="E64" s="1">
        <v>2.3280000000000001E-5</v>
      </c>
      <c r="F64">
        <v>24997.921999999999</v>
      </c>
      <c r="G64">
        <v>5.6000000000000001E-2</v>
      </c>
      <c r="H64">
        <v>102653555.66</v>
      </c>
      <c r="J64">
        <v>250002.66</v>
      </c>
      <c r="K64">
        <f t="shared" si="7"/>
        <v>4213.7460000000001</v>
      </c>
    </row>
    <row r="65" spans="1:26" x14ac:dyDescent="0.2">
      <c r="A65" t="s">
        <v>26</v>
      </c>
      <c r="B65">
        <v>17</v>
      </c>
      <c r="C65" s="1">
        <v>1.3169999999999999E-5</v>
      </c>
      <c r="D65">
        <v>4654.6719999999996</v>
      </c>
      <c r="E65" s="1">
        <v>2.3280000000000001E-5</v>
      </c>
      <c r="F65">
        <v>24999.449000000001</v>
      </c>
      <c r="G65">
        <v>6.0999999999999999E-2</v>
      </c>
      <c r="H65">
        <v>113108524.242</v>
      </c>
      <c r="J65">
        <v>500005.33</v>
      </c>
      <c r="K65">
        <f t="shared" si="7"/>
        <v>4643.9919999999993</v>
      </c>
    </row>
    <row r="68" spans="1:26" ht="96" x14ac:dyDescent="0.2">
      <c r="A68" s="2" t="s">
        <v>38</v>
      </c>
      <c r="J68" s="2" t="s">
        <v>1</v>
      </c>
      <c r="M68" s="2" t="s">
        <v>22</v>
      </c>
      <c r="N68" s="2" t="s">
        <v>23</v>
      </c>
    </row>
    <row r="69" spans="1:26" x14ac:dyDescent="0.2">
      <c r="A69" t="s">
        <v>0</v>
      </c>
      <c r="B69">
        <v>1</v>
      </c>
      <c r="C69" s="1">
        <v>1.9130000000000001E-5</v>
      </c>
      <c r="D69">
        <v>22.989000000000001</v>
      </c>
      <c r="E69" s="1">
        <v>2.3280000000000001E-5</v>
      </c>
      <c r="F69">
        <v>2972.078</v>
      </c>
      <c r="G69" s="1">
        <v>4.3970000000000001E-4</v>
      </c>
      <c r="H69">
        <v>811048.10699999996</v>
      </c>
    </row>
    <row r="70" spans="1:26" x14ac:dyDescent="0.2">
      <c r="A70" t="s">
        <v>16</v>
      </c>
      <c r="B70">
        <v>2</v>
      </c>
      <c r="C70" s="1">
        <v>1.9130000000000001E-5</v>
      </c>
      <c r="D70">
        <v>3854.1010000000001</v>
      </c>
      <c r="E70" s="1">
        <v>2.3280000000000001E-5</v>
      </c>
      <c r="F70">
        <v>24997.921999999999</v>
      </c>
      <c r="G70">
        <v>7.3999999999999996E-2</v>
      </c>
      <c r="H70">
        <v>135972695.57100001</v>
      </c>
      <c r="J70">
        <f>D70-D$69</f>
        <v>3831.1120000000001</v>
      </c>
      <c r="M70" s="10">
        <f>(((J70+82.544)/0.0163)/4)</f>
        <v>60025.398773006142</v>
      </c>
      <c r="N70" s="10">
        <f>M70/100</f>
        <v>600.25398773006145</v>
      </c>
    </row>
    <row r="71" spans="1:26" x14ac:dyDescent="0.2">
      <c r="A71" t="s">
        <v>7</v>
      </c>
      <c r="B71">
        <v>3</v>
      </c>
      <c r="C71" s="1">
        <v>1.9130000000000001E-5</v>
      </c>
      <c r="D71">
        <v>2601.2759999999998</v>
      </c>
      <c r="E71" s="1">
        <v>2.3280000000000001E-5</v>
      </c>
      <c r="F71">
        <v>24958.266</v>
      </c>
      <c r="G71">
        <v>0.05</v>
      </c>
      <c r="H71">
        <v>91773019.498999998</v>
      </c>
      <c r="J71">
        <f t="shared" ref="J71:J73" si="8">D71-D$69</f>
        <v>2578.2869999999998</v>
      </c>
      <c r="M71" s="10">
        <f t="shared" ref="M71:M73" si="9">(((J71+82.544)/0.0163)/4)</f>
        <v>40810.291411042941</v>
      </c>
      <c r="N71" s="10">
        <f>M71/50</f>
        <v>816.20582822085885</v>
      </c>
    </row>
    <row r="72" spans="1:26" x14ac:dyDescent="0.2">
      <c r="A72" t="s">
        <v>17</v>
      </c>
      <c r="B72">
        <v>4</v>
      </c>
      <c r="C72" s="1">
        <v>1.9130000000000001E-5</v>
      </c>
      <c r="D72">
        <v>1718.059</v>
      </c>
      <c r="E72" s="1">
        <v>2.3280000000000001E-5</v>
      </c>
      <c r="F72">
        <v>23995.026999999998</v>
      </c>
      <c r="G72">
        <v>3.3000000000000002E-2</v>
      </c>
      <c r="H72">
        <v>60613122.097000003</v>
      </c>
      <c r="J72">
        <f t="shared" si="8"/>
        <v>1695.07</v>
      </c>
      <c r="M72" s="10">
        <f t="shared" si="9"/>
        <v>27264.01840490798</v>
      </c>
      <c r="N72" s="10">
        <f>M72/25</f>
        <v>1090.5607361963191</v>
      </c>
    </row>
    <row r="73" spans="1:26" x14ac:dyDescent="0.2">
      <c r="A73" t="s">
        <v>18</v>
      </c>
      <c r="B73">
        <v>5</v>
      </c>
      <c r="C73" s="1">
        <v>1.9130000000000001E-5</v>
      </c>
      <c r="D73">
        <v>489.36200000000002</v>
      </c>
      <c r="E73" s="1">
        <v>2.3280000000000001E-5</v>
      </c>
      <c r="F73">
        <v>9462.2639999999992</v>
      </c>
      <c r="G73">
        <v>8.9999999999999993E-3</v>
      </c>
      <c r="H73">
        <v>17264686.725000001</v>
      </c>
      <c r="J73">
        <f t="shared" si="8"/>
        <v>466.37300000000005</v>
      </c>
      <c r="M73">
        <f t="shared" si="9"/>
        <v>8418.9723926380375</v>
      </c>
      <c r="N73">
        <f>M73/10</f>
        <v>841.89723926380373</v>
      </c>
    </row>
    <row r="74" spans="1:26" x14ac:dyDescent="0.2">
      <c r="A74" t="s">
        <v>19</v>
      </c>
      <c r="B74" s="14" t="s">
        <v>52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Z74">
        <v>2</v>
      </c>
    </row>
    <row r="75" spans="1:26" x14ac:dyDescent="0.2">
      <c r="A75" t="s">
        <v>20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1:26" x14ac:dyDescent="0.2">
      <c r="A76" t="s">
        <v>21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</sheetData>
  <mergeCells count="2">
    <mergeCell ref="AD27:AH27"/>
    <mergeCell ref="B74:N7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38FA7-FB1E-5841-B8A6-5A3B1C78E171}">
  <dimension ref="A1:AH76"/>
  <sheetViews>
    <sheetView tabSelected="1" topLeftCell="S27" zoomScale="50" zoomScaleNormal="61" workbookViewId="0">
      <selection activeCell="AQ45" sqref="AQ45"/>
    </sheetView>
  </sheetViews>
  <sheetFormatPr baseColWidth="10" defaultColWidth="10.83203125" defaultRowHeight="16" x14ac:dyDescent="0.2"/>
  <cols>
    <col min="1" max="1" width="16.6640625" customWidth="1"/>
    <col min="11" max="11" width="12.6640625" customWidth="1"/>
  </cols>
  <sheetData>
    <row r="1" spans="1:14" ht="23.25" x14ac:dyDescent="0.3">
      <c r="A1" s="4" t="s">
        <v>35</v>
      </c>
    </row>
    <row r="2" spans="1:14" ht="76" customHeight="1" x14ac:dyDescent="0.2">
      <c r="A2" s="8" t="s">
        <v>5</v>
      </c>
      <c r="J2" s="2" t="s">
        <v>6</v>
      </c>
      <c r="K2" s="2" t="s">
        <v>1</v>
      </c>
    </row>
    <row r="3" spans="1:14" ht="15" x14ac:dyDescent="0.2">
      <c r="A3" t="s">
        <v>0</v>
      </c>
      <c r="B3">
        <v>1</v>
      </c>
      <c r="C3" s="1">
        <v>1.5279999999999999E-5</v>
      </c>
      <c r="D3">
        <v>136.86099999999999</v>
      </c>
      <c r="E3" s="1">
        <v>2.3280000000000001E-5</v>
      </c>
      <c r="F3">
        <v>3483.221</v>
      </c>
      <c r="G3">
        <v>2E-3</v>
      </c>
      <c r="H3">
        <v>3857838.341</v>
      </c>
    </row>
    <row r="4" spans="1:14" ht="15" x14ac:dyDescent="0.2">
      <c r="A4" t="s">
        <v>8</v>
      </c>
      <c r="C4" s="1"/>
      <c r="E4" s="1"/>
    </row>
    <row r="5" spans="1:14" ht="15" x14ac:dyDescent="0.2">
      <c r="A5" t="s">
        <v>9</v>
      </c>
      <c r="B5">
        <v>2</v>
      </c>
      <c r="C5" s="1">
        <v>1.5279999999999999E-5</v>
      </c>
      <c r="D5">
        <v>219.547</v>
      </c>
      <c r="E5" s="1">
        <v>2.3280000000000001E-5</v>
      </c>
      <c r="F5">
        <v>4687.0479999999998</v>
      </c>
      <c r="G5">
        <v>3.0000000000000001E-3</v>
      </c>
      <c r="H5">
        <v>6188588.8940000003</v>
      </c>
      <c r="J5">
        <v>976.57290599999999</v>
      </c>
      <c r="K5">
        <f>D5-D$3</f>
        <v>82.686000000000007</v>
      </c>
    </row>
    <row r="6" spans="1:14" ht="15" x14ac:dyDescent="0.2">
      <c r="A6" t="s">
        <v>10</v>
      </c>
      <c r="B6">
        <v>3</v>
      </c>
      <c r="C6" s="1">
        <v>1.5279999999999999E-5</v>
      </c>
      <c r="D6">
        <v>308.13799999999998</v>
      </c>
      <c r="E6" s="1">
        <v>2.3280000000000001E-5</v>
      </c>
      <c r="F6">
        <v>6939.6880000000001</v>
      </c>
      <c r="G6">
        <v>5.0000000000000001E-3</v>
      </c>
      <c r="H6">
        <v>8685798.6530000009</v>
      </c>
      <c r="J6">
        <f>1953.14581</f>
        <v>1953.14581</v>
      </c>
      <c r="K6">
        <f t="shared" ref="K6:K11" si="0">D6-D$3</f>
        <v>171.27699999999999</v>
      </c>
    </row>
    <row r="7" spans="1:14" ht="15" x14ac:dyDescent="0.2">
      <c r="A7" t="s">
        <v>11</v>
      </c>
      <c r="B7">
        <v>4</v>
      </c>
      <c r="C7" s="1">
        <v>1.5279999999999999E-5</v>
      </c>
      <c r="D7">
        <v>521.31700000000001</v>
      </c>
      <c r="E7" s="1">
        <v>2.3280000000000001E-5</v>
      </c>
      <c r="F7">
        <v>13846.441999999999</v>
      </c>
      <c r="G7">
        <v>8.0000000000000002E-3</v>
      </c>
      <c r="H7">
        <v>14694889.089</v>
      </c>
      <c r="J7">
        <f>3906.29163</f>
        <v>3906.2916300000002</v>
      </c>
      <c r="K7">
        <f t="shared" si="0"/>
        <v>384.45600000000002</v>
      </c>
    </row>
    <row r="8" spans="1:14" ht="15" x14ac:dyDescent="0.2">
      <c r="A8" t="s">
        <v>12</v>
      </c>
      <c r="B8">
        <v>5</v>
      </c>
      <c r="C8" s="1">
        <v>1.5279999999999999E-5</v>
      </c>
      <c r="D8">
        <v>916.447</v>
      </c>
      <c r="E8" s="1">
        <v>2.3280000000000001E-5</v>
      </c>
      <c r="F8">
        <v>12735.209000000001</v>
      </c>
      <c r="G8">
        <v>1.4E-2</v>
      </c>
      <c r="H8">
        <v>25832815.938000001</v>
      </c>
      <c r="J8">
        <f>7812.58325</f>
        <v>7812.5832499999997</v>
      </c>
      <c r="K8">
        <f t="shared" si="0"/>
        <v>779.58600000000001</v>
      </c>
    </row>
    <row r="9" spans="1:14" ht="15" x14ac:dyDescent="0.2">
      <c r="A9" t="s">
        <v>13</v>
      </c>
      <c r="B9">
        <v>6</v>
      </c>
      <c r="C9" s="1">
        <v>1.5279999999999999E-5</v>
      </c>
      <c r="D9">
        <v>1768.2560000000001</v>
      </c>
      <c r="E9" s="1">
        <v>2.3280000000000001E-5</v>
      </c>
      <c r="F9">
        <v>21974.942999999999</v>
      </c>
      <c r="G9">
        <v>2.7E-2</v>
      </c>
      <c r="H9">
        <v>49843591.732000001</v>
      </c>
      <c r="J9">
        <f>15625.1665</f>
        <v>15625.166499999999</v>
      </c>
      <c r="K9">
        <f t="shared" si="0"/>
        <v>1631.395</v>
      </c>
    </row>
    <row r="10" spans="1:14" ht="59.25" x14ac:dyDescent="0.2">
      <c r="A10" t="s">
        <v>14</v>
      </c>
      <c r="B10">
        <v>7</v>
      </c>
      <c r="C10" s="1">
        <v>1.5279999999999999E-5</v>
      </c>
      <c r="D10">
        <v>3807.5540000000001</v>
      </c>
      <c r="E10" s="1">
        <v>2.3280000000000001E-5</v>
      </c>
      <c r="F10">
        <v>24999.449000000001</v>
      </c>
      <c r="G10">
        <v>5.8000000000000003E-2</v>
      </c>
      <c r="H10">
        <v>107327324.54700001</v>
      </c>
      <c r="J10">
        <v>31250.332999999999</v>
      </c>
      <c r="K10">
        <f t="shared" si="0"/>
        <v>3670.6930000000002</v>
      </c>
      <c r="M10" s="2" t="s">
        <v>6</v>
      </c>
      <c r="N10" s="2" t="s">
        <v>3</v>
      </c>
    </row>
    <row r="11" spans="1:14" ht="15" x14ac:dyDescent="0.2">
      <c r="A11" t="s">
        <v>15</v>
      </c>
      <c r="B11">
        <v>8</v>
      </c>
      <c r="C11" s="1">
        <v>1.5279999999999999E-5</v>
      </c>
      <c r="D11">
        <v>4268.692</v>
      </c>
      <c r="E11" s="1">
        <v>2.3280000000000001E-5</v>
      </c>
      <c r="F11">
        <v>24999.449000000001</v>
      </c>
      <c r="G11">
        <v>6.5000000000000002E-2</v>
      </c>
      <c r="H11">
        <v>120325882.557</v>
      </c>
      <c r="J11">
        <v>62500.665999999997</v>
      </c>
      <c r="K11">
        <f t="shared" si="0"/>
        <v>4131.8310000000001</v>
      </c>
    </row>
    <row r="12" spans="1:14" ht="15" x14ac:dyDescent="0.2">
      <c r="C12" s="1"/>
      <c r="E12" s="1"/>
      <c r="M12">
        <v>976.57290599999999</v>
      </c>
      <c r="N12">
        <f>(K5+K16)/2</f>
        <v>89.83550000000001</v>
      </c>
    </row>
    <row r="13" spans="1:14" ht="64" x14ac:dyDescent="0.2">
      <c r="A13" s="8" t="s">
        <v>4</v>
      </c>
      <c r="C13" s="1"/>
      <c r="E13" s="1"/>
      <c r="M13" s="10">
        <f>1953.14581</f>
        <v>1953.14581</v>
      </c>
      <c r="N13" s="10">
        <f t="shared" ref="N13:N18" si="1">(K6+K17)/2</f>
        <v>183.86699999999999</v>
      </c>
    </row>
    <row r="14" spans="1:14" x14ac:dyDescent="0.2">
      <c r="A14" t="s">
        <v>0</v>
      </c>
      <c r="B14">
        <v>1</v>
      </c>
      <c r="C14" s="1">
        <v>1.5279999999999999E-5</v>
      </c>
      <c r="D14">
        <v>136.86099999999999</v>
      </c>
      <c r="E14" s="1">
        <v>2.3280000000000001E-5</v>
      </c>
      <c r="F14">
        <v>3483.221</v>
      </c>
      <c r="G14">
        <v>2E-3</v>
      </c>
      <c r="H14">
        <v>3857838.341</v>
      </c>
      <c r="M14" s="10">
        <f>3906.29163</f>
        <v>3906.2916300000002</v>
      </c>
      <c r="N14" s="10">
        <f>(K7+K18)/2</f>
        <v>393.60450000000003</v>
      </c>
    </row>
    <row r="15" spans="1:14" x14ac:dyDescent="0.2">
      <c r="A15" t="s">
        <v>8</v>
      </c>
      <c r="C15" s="1"/>
      <c r="E15" s="1"/>
      <c r="M15" s="10">
        <f>7812.58325</f>
        <v>7812.5832499999997</v>
      </c>
      <c r="N15" s="10">
        <f t="shared" si="1"/>
        <v>790.92399999999998</v>
      </c>
    </row>
    <row r="16" spans="1:14" x14ac:dyDescent="0.2">
      <c r="A16" t="s">
        <v>9</v>
      </c>
      <c r="B16">
        <v>1</v>
      </c>
      <c r="C16" s="1">
        <v>1.5279999999999999E-5</v>
      </c>
      <c r="D16">
        <v>233.846</v>
      </c>
      <c r="E16" s="1">
        <v>2.3280000000000001E-5</v>
      </c>
      <c r="F16">
        <v>4667.9070000000002</v>
      </c>
      <c r="G16">
        <v>4.0000000000000001E-3</v>
      </c>
      <c r="H16">
        <v>6591637.591</v>
      </c>
      <c r="J16">
        <v>976.57290599999999</v>
      </c>
      <c r="K16">
        <f>D16-D$14</f>
        <v>96.985000000000014</v>
      </c>
      <c r="M16" s="10">
        <f>15625.1665</f>
        <v>15625.166499999999</v>
      </c>
      <c r="N16" s="10">
        <f t="shared" si="1"/>
        <v>1523.2964999999999</v>
      </c>
    </row>
    <row r="17" spans="1:34" x14ac:dyDescent="0.2">
      <c r="A17" t="s">
        <v>10</v>
      </c>
      <c r="B17">
        <v>2</v>
      </c>
      <c r="C17" s="1">
        <v>1.5279999999999999E-5</v>
      </c>
      <c r="D17">
        <v>333.31799999999998</v>
      </c>
      <c r="E17" s="1">
        <v>2.3280000000000001E-5</v>
      </c>
      <c r="F17">
        <v>9211.4210000000003</v>
      </c>
      <c r="G17">
        <v>5.0000000000000001E-3</v>
      </c>
      <c r="H17">
        <v>9395571.2259999998</v>
      </c>
      <c r="J17">
        <f>1953.14581</f>
        <v>1953.14581</v>
      </c>
      <c r="K17">
        <f t="shared" ref="K17:K22" si="2">D17-D$14</f>
        <v>196.45699999999999</v>
      </c>
      <c r="M17" s="10">
        <v>31250.332999999999</v>
      </c>
      <c r="N17" s="10">
        <f t="shared" si="1"/>
        <v>3415.2175000000002</v>
      </c>
    </row>
    <row r="18" spans="1:34" ht="15" x14ac:dyDescent="0.2">
      <c r="A18" t="s">
        <v>11</v>
      </c>
      <c r="B18">
        <v>3</v>
      </c>
      <c r="C18" s="1">
        <v>1.5279999999999999E-5</v>
      </c>
      <c r="D18">
        <v>539.61400000000003</v>
      </c>
      <c r="E18" s="1">
        <v>2.3280000000000001E-5</v>
      </c>
      <c r="F18">
        <v>11605.902</v>
      </c>
      <c r="G18">
        <v>8.0000000000000002E-3</v>
      </c>
      <c r="H18">
        <v>15210636.653999999</v>
      </c>
      <c r="J18">
        <f>3906.29163</f>
        <v>3906.2916300000002</v>
      </c>
      <c r="K18">
        <f t="shared" si="2"/>
        <v>402.75300000000004</v>
      </c>
      <c r="M18">
        <v>62500.665999999997</v>
      </c>
      <c r="N18">
        <f t="shared" si="1"/>
        <v>4247.6280000000006</v>
      </c>
    </row>
    <row r="19" spans="1:34" ht="15" x14ac:dyDescent="0.2">
      <c r="A19" t="s">
        <v>12</v>
      </c>
      <c r="B19">
        <v>4</v>
      </c>
      <c r="C19" s="1">
        <v>1.5279999999999999E-5</v>
      </c>
      <c r="D19">
        <v>939.12300000000005</v>
      </c>
      <c r="E19" s="1">
        <v>2.3280000000000001E-5</v>
      </c>
      <c r="F19">
        <v>12694.946</v>
      </c>
      <c r="G19">
        <v>1.4E-2</v>
      </c>
      <c r="H19">
        <v>26471986.170000002</v>
      </c>
      <c r="J19">
        <f>7812.58325</f>
        <v>7812.5832499999997</v>
      </c>
      <c r="K19">
        <f t="shared" si="2"/>
        <v>802.26200000000006</v>
      </c>
    </row>
    <row r="20" spans="1:34" ht="15" x14ac:dyDescent="0.2">
      <c r="A20" t="s">
        <v>13</v>
      </c>
      <c r="B20">
        <v>5</v>
      </c>
      <c r="C20" s="1">
        <v>1.5279999999999999E-5</v>
      </c>
      <c r="D20">
        <v>1552.059</v>
      </c>
      <c r="E20" s="1">
        <v>2.3280000000000001E-5</v>
      </c>
      <c r="F20">
        <v>16566.599999999999</v>
      </c>
      <c r="G20">
        <v>2.4E-2</v>
      </c>
      <c r="H20">
        <v>43749425.432999998</v>
      </c>
      <c r="J20">
        <f>15625.1665</f>
        <v>15625.166499999999</v>
      </c>
      <c r="K20">
        <f t="shared" si="2"/>
        <v>1415.1979999999999</v>
      </c>
    </row>
    <row r="21" spans="1:34" ht="15" x14ac:dyDescent="0.2">
      <c r="A21" t="s">
        <v>14</v>
      </c>
      <c r="B21">
        <v>6</v>
      </c>
      <c r="C21" s="1">
        <v>1.5279999999999999E-5</v>
      </c>
      <c r="D21">
        <v>3296.6030000000001</v>
      </c>
      <c r="E21" s="1">
        <v>2.3280000000000001E-5</v>
      </c>
      <c r="F21">
        <v>24914.072</v>
      </c>
      <c r="G21">
        <v>0.05</v>
      </c>
      <c r="H21">
        <v>92924644.575000003</v>
      </c>
      <c r="J21">
        <v>31250.332999999999</v>
      </c>
      <c r="K21">
        <f t="shared" si="2"/>
        <v>3159.7420000000002</v>
      </c>
    </row>
    <row r="22" spans="1:34" ht="15" x14ac:dyDescent="0.2">
      <c r="A22" t="s">
        <v>15</v>
      </c>
      <c r="B22">
        <v>7</v>
      </c>
      <c r="C22" s="1">
        <v>1.5279999999999999E-5</v>
      </c>
      <c r="D22">
        <v>4500.2860000000001</v>
      </c>
      <c r="E22" s="1">
        <v>2.3280000000000001E-5</v>
      </c>
      <c r="F22">
        <v>24999.449000000001</v>
      </c>
      <c r="G22">
        <v>6.9000000000000006E-2</v>
      </c>
      <c r="H22">
        <v>126854060.501</v>
      </c>
      <c r="J22">
        <v>62500.665999999997</v>
      </c>
      <c r="K22">
        <f t="shared" si="2"/>
        <v>4363.4250000000002</v>
      </c>
    </row>
    <row r="27" spans="1:34" ht="104" x14ac:dyDescent="0.3">
      <c r="A27" s="2" t="s">
        <v>38</v>
      </c>
      <c r="J27" s="2" t="s">
        <v>1</v>
      </c>
      <c r="M27" s="2" t="s">
        <v>22</v>
      </c>
      <c r="N27" s="2" t="s">
        <v>23</v>
      </c>
      <c r="AD27" s="15"/>
      <c r="AE27" s="15"/>
      <c r="AF27" s="15"/>
      <c r="AG27" s="15"/>
      <c r="AH27" s="15"/>
    </row>
    <row r="28" spans="1:34" x14ac:dyDescent="0.2">
      <c r="A28" t="s">
        <v>0</v>
      </c>
      <c r="B28">
        <v>1</v>
      </c>
      <c r="C28" s="1">
        <v>1.394E-5</v>
      </c>
      <c r="D28" s="1">
        <v>374.66800000000001</v>
      </c>
      <c r="E28" s="1">
        <v>2.3280000000000001E-5</v>
      </c>
      <c r="F28" s="1">
        <v>7711.7359999999999</v>
      </c>
      <c r="G28">
        <v>5.0000000000000001E-3</v>
      </c>
      <c r="H28">
        <v>9630470.2359999996</v>
      </c>
      <c r="AD28" s="6"/>
      <c r="AE28" s="6"/>
      <c r="AF28" s="6"/>
      <c r="AG28" s="6"/>
      <c r="AH28" s="6"/>
    </row>
    <row r="29" spans="1:34" ht="15" x14ac:dyDescent="0.2">
      <c r="A29" t="s">
        <v>16</v>
      </c>
      <c r="D29" t="s">
        <v>2</v>
      </c>
    </row>
    <row r="30" spans="1:34" ht="15" x14ac:dyDescent="0.2">
      <c r="A30" t="s">
        <v>7</v>
      </c>
      <c r="D30" t="s">
        <v>2</v>
      </c>
    </row>
    <row r="31" spans="1:34" ht="15" x14ac:dyDescent="0.2">
      <c r="A31" t="s">
        <v>17</v>
      </c>
      <c r="D31" t="s">
        <v>2</v>
      </c>
    </row>
    <row r="32" spans="1:34" ht="15" x14ac:dyDescent="0.2">
      <c r="A32" t="s">
        <v>18</v>
      </c>
      <c r="C32" s="1"/>
      <c r="D32" t="s">
        <v>2</v>
      </c>
      <c r="E32" s="1"/>
      <c r="J32" s="1"/>
    </row>
    <row r="33" spans="1:31" x14ac:dyDescent="0.2">
      <c r="A33" t="s">
        <v>19</v>
      </c>
      <c r="B33">
        <v>2</v>
      </c>
      <c r="C33" s="1">
        <v>1.394E-5</v>
      </c>
      <c r="D33">
        <v>1792.643</v>
      </c>
      <c r="E33" s="1">
        <v>2.3280000000000001E-5</v>
      </c>
      <c r="F33">
        <v>13922.632</v>
      </c>
      <c r="G33">
        <v>2.5000000000000001E-2</v>
      </c>
      <c r="H33">
        <v>46078105.730999999</v>
      </c>
      <c r="J33" s="1">
        <f>D33-D$28</f>
        <v>1417.9749999999999</v>
      </c>
      <c r="K33" s="2"/>
      <c r="M33" s="10">
        <f>(((J33+66.192)/0.1096)/4)</f>
        <v>3385.417427007299</v>
      </c>
      <c r="N33" s="10">
        <f>M33/1</f>
        <v>3385.417427007299</v>
      </c>
    </row>
    <row r="34" spans="1:31" ht="34" x14ac:dyDescent="0.2">
      <c r="A34" t="s">
        <v>20</v>
      </c>
      <c r="B34">
        <v>3</v>
      </c>
      <c r="C34" s="1">
        <v>1.394E-5</v>
      </c>
      <c r="D34">
        <v>447.35399999999998</v>
      </c>
      <c r="E34" s="1">
        <v>2.3280000000000001E-5</v>
      </c>
      <c r="F34">
        <v>9747.8940000000002</v>
      </c>
      <c r="G34">
        <v>6.0000000000000001E-3</v>
      </c>
      <c r="H34">
        <v>11498782.357999999</v>
      </c>
      <c r="J34" s="1">
        <f>D34-D$28</f>
        <v>72.685999999999979</v>
      </c>
      <c r="K34" s="2" t="s">
        <v>52</v>
      </c>
      <c r="M34">
        <f t="shared" ref="M34:M35" si="3">(((J34+66.192)/0.1096)/4)</f>
        <v>316.78375912408757</v>
      </c>
      <c r="N34">
        <f>M34/0.1</f>
        <v>3167.8375912408756</v>
      </c>
    </row>
    <row r="35" spans="1:31" ht="34" x14ac:dyDescent="0.2">
      <c r="A35" t="s">
        <v>21</v>
      </c>
      <c r="B35">
        <v>4</v>
      </c>
      <c r="C35" s="1">
        <v>1.394E-5</v>
      </c>
      <c r="D35">
        <v>406.36099999999999</v>
      </c>
      <c r="E35" s="1">
        <v>2.3280000000000001E-5</v>
      </c>
      <c r="F35">
        <v>7706.6509999999998</v>
      </c>
      <c r="G35">
        <v>6.0000000000000001E-3</v>
      </c>
      <c r="H35">
        <v>10445101.014</v>
      </c>
      <c r="J35">
        <f t="shared" ref="J35" si="4">D35-D$28</f>
        <v>31.692999999999984</v>
      </c>
      <c r="K35" s="2" t="s">
        <v>52</v>
      </c>
      <c r="M35">
        <f t="shared" si="3"/>
        <v>223.27782846715323</v>
      </c>
      <c r="N35">
        <f>M35/0.01</f>
        <v>22327.782846715323</v>
      </c>
    </row>
    <row r="38" spans="1:31" ht="102" customHeight="1" x14ac:dyDescent="0.3">
      <c r="A38" s="4" t="s">
        <v>36</v>
      </c>
      <c r="AD38" s="6" t="s">
        <v>27</v>
      </c>
      <c r="AE38" s="6" t="s">
        <v>23</v>
      </c>
    </row>
    <row r="39" spans="1:31" ht="64" x14ac:dyDescent="0.2">
      <c r="A39" s="8" t="s">
        <v>5</v>
      </c>
      <c r="J39" s="5" t="s">
        <v>6</v>
      </c>
      <c r="K39" s="2" t="s">
        <v>1</v>
      </c>
      <c r="M39" s="2" t="s">
        <v>6</v>
      </c>
      <c r="N39" s="2" t="s">
        <v>3</v>
      </c>
      <c r="AD39" s="10">
        <v>100</v>
      </c>
      <c r="AE39" s="10">
        <v>739.09299999999996</v>
      </c>
    </row>
    <row r="40" spans="1:31" x14ac:dyDescent="0.2">
      <c r="A40" t="s">
        <v>0</v>
      </c>
      <c r="B40">
        <v>1</v>
      </c>
      <c r="C40" s="1">
        <v>1.8349999999999999E-5</v>
      </c>
      <c r="D40">
        <v>3.3069999999999999</v>
      </c>
      <c r="E40" s="1">
        <v>2.3280000000000001E-5</v>
      </c>
      <c r="F40">
        <v>2981.029</v>
      </c>
      <c r="G40" s="1">
        <v>6.067E-5</v>
      </c>
      <c r="H40">
        <v>111905.645</v>
      </c>
      <c r="J40" s="5"/>
      <c r="M40" s="5">
        <v>3906.2916300000002</v>
      </c>
      <c r="N40">
        <f t="shared" ref="N40:N47" si="5">(K44+K58)/2</f>
        <v>6.2354999999999992</v>
      </c>
      <c r="AD40" s="10">
        <v>50</v>
      </c>
      <c r="AE40" s="10">
        <v>1627.2370000000001</v>
      </c>
    </row>
    <row r="41" spans="1:31" x14ac:dyDescent="0.2">
      <c r="A41" t="s">
        <v>8</v>
      </c>
      <c r="J41" s="5">
        <v>488.28645299999999</v>
      </c>
      <c r="M41" s="5">
        <v>7812.5832499999997</v>
      </c>
      <c r="N41">
        <f t="shared" si="5"/>
        <v>16.240000000000002</v>
      </c>
      <c r="AD41" s="10">
        <v>25</v>
      </c>
      <c r="AE41" s="10">
        <v>2662.8409999999999</v>
      </c>
    </row>
    <row r="42" spans="1:31" x14ac:dyDescent="0.2">
      <c r="A42" t="s">
        <v>9</v>
      </c>
      <c r="J42" s="5">
        <v>976.57290599999999</v>
      </c>
      <c r="M42" s="5">
        <v>15625.166499999999</v>
      </c>
      <c r="N42">
        <f t="shared" si="5"/>
        <v>44.638499999999993</v>
      </c>
      <c r="AD42" s="10">
        <v>10</v>
      </c>
      <c r="AE42" s="10">
        <v>2243.7579999999998</v>
      </c>
    </row>
    <row r="43" spans="1:31" x14ac:dyDescent="0.2">
      <c r="A43" t="s">
        <v>10</v>
      </c>
      <c r="J43" s="5">
        <v>1953.14581</v>
      </c>
      <c r="M43" s="11">
        <v>31250.332999999999</v>
      </c>
      <c r="N43" s="10">
        <f t="shared" si="5"/>
        <v>136.4725</v>
      </c>
      <c r="AD43" s="10">
        <v>1</v>
      </c>
      <c r="AE43" s="10">
        <v>3385.4169999999999</v>
      </c>
    </row>
    <row r="44" spans="1:31" x14ac:dyDescent="0.2">
      <c r="A44" t="s">
        <v>11</v>
      </c>
      <c r="B44">
        <v>2</v>
      </c>
      <c r="C44" s="1">
        <v>1.8349999999999999E-5</v>
      </c>
      <c r="D44">
        <v>9.1029999999999998</v>
      </c>
      <c r="E44" s="1">
        <v>2.3280000000000001E-5</v>
      </c>
      <c r="F44">
        <v>2121.7779999999998</v>
      </c>
      <c r="G44" s="1">
        <v>1.6699999999999999E-4</v>
      </c>
      <c r="H44">
        <v>308054.08299999998</v>
      </c>
      <c r="J44" s="5">
        <v>3906.2916300000002</v>
      </c>
      <c r="K44">
        <f>D44-D$40</f>
        <v>5.7959999999999994</v>
      </c>
      <c r="M44" s="11">
        <v>62500.665999999997</v>
      </c>
      <c r="N44" s="10">
        <f t="shared" si="5"/>
        <v>285.0745</v>
      </c>
    </row>
    <row r="45" spans="1:31" x14ac:dyDescent="0.2">
      <c r="A45" t="s">
        <v>12</v>
      </c>
      <c r="B45">
        <v>3</v>
      </c>
      <c r="C45" s="1">
        <v>1.8349999999999999E-5</v>
      </c>
      <c r="D45">
        <v>19.600999999999999</v>
      </c>
      <c r="E45" s="1">
        <v>2.3280000000000001E-5</v>
      </c>
      <c r="F45">
        <v>2746.6080000000002</v>
      </c>
      <c r="G45" s="1">
        <v>3.5960000000000001E-4</v>
      </c>
      <c r="H45">
        <v>663290.28599999996</v>
      </c>
      <c r="J45" s="5">
        <v>7812.5832499999997</v>
      </c>
      <c r="K45">
        <f t="shared" ref="K45:K51" si="6">D45-D$40</f>
        <v>16.294</v>
      </c>
      <c r="M45" s="10">
        <v>125001.33</v>
      </c>
      <c r="N45" s="10">
        <f t="shared" si="5"/>
        <v>640.58100000000002</v>
      </c>
    </row>
    <row r="46" spans="1:31" x14ac:dyDescent="0.2">
      <c r="A46" t="s">
        <v>13</v>
      </c>
      <c r="B46">
        <v>4</v>
      </c>
      <c r="C46" s="1">
        <v>1.8349999999999999E-5</v>
      </c>
      <c r="D46">
        <v>52.579000000000001</v>
      </c>
      <c r="E46" s="1">
        <v>2.3280000000000001E-5</v>
      </c>
      <c r="F46">
        <v>3285.616</v>
      </c>
      <c r="G46" s="1">
        <v>9.6460000000000003E-4</v>
      </c>
      <c r="H46">
        <v>1779278.2990000001</v>
      </c>
      <c r="J46" s="5">
        <v>15625.166499999999</v>
      </c>
      <c r="K46">
        <f t="shared" si="6"/>
        <v>49.271999999999998</v>
      </c>
      <c r="M46" s="10">
        <v>250002.66</v>
      </c>
      <c r="N46" s="10">
        <f t="shared" si="5"/>
        <v>1352.6215</v>
      </c>
    </row>
    <row r="47" spans="1:31" x14ac:dyDescent="0.2">
      <c r="A47" t="s">
        <v>14</v>
      </c>
      <c r="B47">
        <v>5</v>
      </c>
      <c r="C47" s="1">
        <v>1.8349999999999999E-5</v>
      </c>
      <c r="D47">
        <v>148.37</v>
      </c>
      <c r="E47" s="1">
        <v>2.3280000000000001E-5</v>
      </c>
      <c r="F47">
        <v>5827.335</v>
      </c>
      <c r="G47">
        <v>3.0000000000000001E-3</v>
      </c>
      <c r="H47">
        <v>5020828.1900000004</v>
      </c>
      <c r="J47" s="5">
        <v>31250.332999999999</v>
      </c>
      <c r="K47">
        <f t="shared" si="6"/>
        <v>145.06300000000002</v>
      </c>
      <c r="M47" s="10">
        <v>500005.33</v>
      </c>
      <c r="N47" s="10">
        <f t="shared" si="5"/>
        <v>3080.3510000000001</v>
      </c>
    </row>
    <row r="48" spans="1:31" ht="15" x14ac:dyDescent="0.2">
      <c r="A48" t="s">
        <v>15</v>
      </c>
      <c r="B48">
        <v>6</v>
      </c>
      <c r="C48" s="1">
        <v>1.8349999999999999E-5</v>
      </c>
      <c r="D48">
        <v>305.58600000000001</v>
      </c>
      <c r="E48" s="1">
        <v>2.3280000000000001E-5</v>
      </c>
      <c r="F48">
        <v>9930.732</v>
      </c>
      <c r="G48">
        <v>6.0000000000000001E-3</v>
      </c>
      <c r="H48">
        <v>10341017.343</v>
      </c>
      <c r="J48" s="5">
        <v>62500.665999999997</v>
      </c>
      <c r="K48">
        <f t="shared" si="6"/>
        <v>302.279</v>
      </c>
    </row>
    <row r="49" spans="1:31" ht="15" x14ac:dyDescent="0.2">
      <c r="A49" t="s">
        <v>24</v>
      </c>
      <c r="B49">
        <v>7</v>
      </c>
      <c r="C49" s="1">
        <v>1.8349999999999999E-5</v>
      </c>
      <c r="D49">
        <v>693.33500000000004</v>
      </c>
      <c r="E49" s="1">
        <v>2.3280000000000001E-5</v>
      </c>
      <c r="F49">
        <v>12971.539000000001</v>
      </c>
      <c r="G49">
        <v>1.2999999999999999E-2</v>
      </c>
      <c r="H49">
        <v>23462471.967999998</v>
      </c>
      <c r="J49">
        <v>125001.33</v>
      </c>
      <c r="K49">
        <f t="shared" si="6"/>
        <v>690.02800000000002</v>
      </c>
    </row>
    <row r="50" spans="1:31" ht="15" x14ac:dyDescent="0.2">
      <c r="A50" t="s">
        <v>25</v>
      </c>
      <c r="B50">
        <v>8</v>
      </c>
      <c r="C50" s="1">
        <v>1.8349999999999999E-5</v>
      </c>
      <c r="D50">
        <v>1466.471</v>
      </c>
      <c r="E50" s="1">
        <v>2.3280000000000001E-5</v>
      </c>
      <c r="F50">
        <v>17872.009999999998</v>
      </c>
      <c r="G50">
        <v>2.7E-2</v>
      </c>
      <c r="H50">
        <v>49625380.100000001</v>
      </c>
      <c r="J50">
        <v>250002.66</v>
      </c>
      <c r="K50">
        <f t="shared" si="6"/>
        <v>1463.164</v>
      </c>
    </row>
    <row r="51" spans="1:31" ht="15" x14ac:dyDescent="0.2">
      <c r="A51" t="s">
        <v>26</v>
      </c>
      <c r="B51">
        <v>9</v>
      </c>
      <c r="C51" s="1">
        <v>1.8349999999999999E-5</v>
      </c>
      <c r="D51">
        <v>3163.3679999999999</v>
      </c>
      <c r="E51" s="1">
        <v>2.3280000000000001E-5</v>
      </c>
      <c r="F51">
        <v>24999.449000000001</v>
      </c>
      <c r="G51">
        <v>5.8000000000000003E-2</v>
      </c>
      <c r="H51">
        <v>107048370.98999999</v>
      </c>
      <c r="J51">
        <v>500005.33</v>
      </c>
      <c r="K51">
        <f t="shared" si="6"/>
        <v>3160.0610000000001</v>
      </c>
    </row>
    <row r="52" spans="1:31" ht="15" x14ac:dyDescent="0.2">
      <c r="C52" s="1"/>
      <c r="E52" s="1"/>
    </row>
    <row r="53" spans="1:31" ht="59.25" x14ac:dyDescent="0.2">
      <c r="A53" s="8" t="s">
        <v>4</v>
      </c>
      <c r="J53" s="5" t="s">
        <v>6</v>
      </c>
      <c r="K53" s="2" t="s">
        <v>1</v>
      </c>
    </row>
    <row r="54" spans="1:31" ht="15" x14ac:dyDescent="0.2">
      <c r="A54" t="s">
        <v>0</v>
      </c>
      <c r="B54">
        <v>1</v>
      </c>
      <c r="C54" s="1">
        <v>1.8349999999999999E-5</v>
      </c>
      <c r="D54">
        <v>3.3069999999999999</v>
      </c>
      <c r="E54" s="1">
        <v>2.3280000000000001E-5</v>
      </c>
      <c r="F54">
        <v>2981.029</v>
      </c>
      <c r="G54" s="1">
        <v>6.067E-5</v>
      </c>
      <c r="H54">
        <v>111905.645</v>
      </c>
      <c r="J54" s="5"/>
    </row>
    <row r="55" spans="1:31" ht="15" x14ac:dyDescent="0.2">
      <c r="A55" t="s">
        <v>8</v>
      </c>
      <c r="J55" s="5">
        <v>488.28645299999999</v>
      </c>
    </row>
    <row r="56" spans="1:31" ht="15" x14ac:dyDescent="0.2">
      <c r="A56" t="s">
        <v>9</v>
      </c>
      <c r="J56" s="5">
        <v>976.57290599999999</v>
      </c>
    </row>
    <row r="57" spans="1:31" ht="83" customHeight="1" x14ac:dyDescent="0.2">
      <c r="A57" t="s">
        <v>10</v>
      </c>
      <c r="C57" s="1"/>
      <c r="E57" s="1"/>
      <c r="G57" s="1"/>
      <c r="J57" s="5">
        <v>1953.14581</v>
      </c>
      <c r="AD57" s="6" t="s">
        <v>27</v>
      </c>
      <c r="AE57" s="6" t="s">
        <v>22</v>
      </c>
    </row>
    <row r="58" spans="1:31" x14ac:dyDescent="0.2">
      <c r="A58" t="s">
        <v>11</v>
      </c>
      <c r="B58">
        <v>2</v>
      </c>
      <c r="C58" s="1">
        <v>1.8349999999999999E-5</v>
      </c>
      <c r="D58">
        <v>9.9819999999999993</v>
      </c>
      <c r="E58" s="1">
        <v>2.3280000000000001E-5</v>
      </c>
      <c r="F58">
        <v>2991.049</v>
      </c>
      <c r="G58" s="1">
        <v>1.8310000000000001E-4</v>
      </c>
      <c r="H58">
        <v>337798.24200000003</v>
      </c>
      <c r="J58" s="5">
        <v>3906.2916300000002</v>
      </c>
      <c r="K58">
        <f>D58-D$54</f>
        <v>6.6749999999999989</v>
      </c>
      <c r="AD58" s="10">
        <v>100</v>
      </c>
      <c r="AE58" s="10">
        <v>73909.285999999993</v>
      </c>
    </row>
    <row r="59" spans="1:31" x14ac:dyDescent="0.2">
      <c r="A59" t="s">
        <v>12</v>
      </c>
      <c r="B59">
        <v>3</v>
      </c>
      <c r="C59" s="1">
        <v>1.8349999999999999E-5</v>
      </c>
      <c r="D59">
        <v>19.492999999999999</v>
      </c>
      <c r="E59" s="1">
        <v>2.3280000000000001E-5</v>
      </c>
      <c r="F59">
        <v>2725.4070000000002</v>
      </c>
      <c r="G59" s="1">
        <v>3.5760000000000002E-4</v>
      </c>
      <c r="H59">
        <v>659651.23899999994</v>
      </c>
      <c r="J59" s="5">
        <v>7812.5832499999997</v>
      </c>
      <c r="K59">
        <f t="shared" ref="K59:K65" si="7">D59-D$54</f>
        <v>16.186</v>
      </c>
      <c r="AD59" s="10">
        <v>50</v>
      </c>
      <c r="AE59" s="10">
        <v>81361.824999999997</v>
      </c>
    </row>
    <row r="60" spans="1:31" x14ac:dyDescent="0.2">
      <c r="A60" t="s">
        <v>13</v>
      </c>
      <c r="B60">
        <v>4</v>
      </c>
      <c r="C60" s="1">
        <v>1.8349999999999999E-5</v>
      </c>
      <c r="D60">
        <v>43.311999999999998</v>
      </c>
      <c r="E60" s="1">
        <v>2.3280000000000001E-5</v>
      </c>
      <c r="F60">
        <v>3552.48</v>
      </c>
      <c r="G60" s="1">
        <v>7.9460000000000002E-4</v>
      </c>
      <c r="H60">
        <v>1465661.47</v>
      </c>
      <c r="J60" s="5">
        <v>15625.166499999999</v>
      </c>
      <c r="K60">
        <f t="shared" si="7"/>
        <v>40.004999999999995</v>
      </c>
      <c r="AD60" s="10">
        <v>25</v>
      </c>
      <c r="AE60" s="10">
        <v>66571.032000000007</v>
      </c>
    </row>
    <row r="61" spans="1:31" x14ac:dyDescent="0.2">
      <c r="A61" t="s">
        <v>14</v>
      </c>
      <c r="B61">
        <v>5</v>
      </c>
      <c r="C61" s="1">
        <v>1.8349999999999999E-5</v>
      </c>
      <c r="D61">
        <v>131.18899999999999</v>
      </c>
      <c r="E61" s="1">
        <v>2.3280000000000001E-5</v>
      </c>
      <c r="F61">
        <v>4960.4920000000002</v>
      </c>
      <c r="G61">
        <v>2E-3</v>
      </c>
      <c r="H61">
        <v>4439423.5970000001</v>
      </c>
      <c r="J61" s="5">
        <v>31250.332999999999</v>
      </c>
      <c r="K61">
        <f t="shared" si="7"/>
        <v>127.88199999999999</v>
      </c>
      <c r="AD61" s="10">
        <v>10</v>
      </c>
      <c r="AE61" s="10">
        <v>22437.579000000002</v>
      </c>
    </row>
    <row r="62" spans="1:31" x14ac:dyDescent="0.2">
      <c r="A62" t="s">
        <v>15</v>
      </c>
      <c r="B62">
        <v>6</v>
      </c>
      <c r="C62" s="1">
        <v>1.8349999999999999E-5</v>
      </c>
      <c r="D62">
        <v>271.17700000000002</v>
      </c>
      <c r="E62" s="1">
        <v>2.3280000000000001E-5</v>
      </c>
      <c r="F62">
        <v>6639.9089999999997</v>
      </c>
      <c r="G62">
        <v>5.0000000000000001E-3</v>
      </c>
      <c r="H62">
        <v>9176618.5979999993</v>
      </c>
      <c r="J62" s="5">
        <v>62500.665999999997</v>
      </c>
      <c r="K62">
        <f t="shared" si="7"/>
        <v>267.87</v>
      </c>
      <c r="AD62" s="10">
        <v>1</v>
      </c>
      <c r="AE62" s="10">
        <v>3385.4169999999999</v>
      </c>
    </row>
    <row r="63" spans="1:31" x14ac:dyDescent="0.2">
      <c r="A63" t="s">
        <v>24</v>
      </c>
      <c r="B63">
        <v>7</v>
      </c>
      <c r="C63" s="1">
        <v>1.8349999999999999E-5</v>
      </c>
      <c r="D63">
        <v>594.44100000000003</v>
      </c>
      <c r="E63" s="1">
        <v>2.3280000000000001E-5</v>
      </c>
      <c r="F63">
        <v>11289.941000000001</v>
      </c>
      <c r="G63">
        <v>1.0999999999999999E-2</v>
      </c>
      <c r="H63">
        <v>20115876.863000002</v>
      </c>
      <c r="J63">
        <v>125001.33</v>
      </c>
      <c r="K63">
        <f t="shared" si="7"/>
        <v>591.13400000000001</v>
      </c>
    </row>
    <row r="64" spans="1:31" x14ac:dyDescent="0.2">
      <c r="A64" t="s">
        <v>25</v>
      </c>
      <c r="B64">
        <v>8</v>
      </c>
      <c r="C64" s="1">
        <v>1.8349999999999999E-5</v>
      </c>
      <c r="D64">
        <v>1245.386</v>
      </c>
      <c r="E64" s="1">
        <v>2.3280000000000001E-5</v>
      </c>
      <c r="F64">
        <v>17272.043000000001</v>
      </c>
      <c r="G64">
        <v>2.3E-2</v>
      </c>
      <c r="H64">
        <v>42143869.038999997</v>
      </c>
      <c r="J64">
        <v>250002.66</v>
      </c>
      <c r="K64">
        <f t="shared" si="7"/>
        <v>1242.079</v>
      </c>
    </row>
    <row r="65" spans="1:14" x14ac:dyDescent="0.2">
      <c r="A65" t="s">
        <v>26</v>
      </c>
      <c r="B65">
        <v>9</v>
      </c>
      <c r="C65" s="1">
        <v>1.8349999999999999E-5</v>
      </c>
      <c r="D65">
        <v>3003.9479999999999</v>
      </c>
      <c r="E65" s="1">
        <v>2.3280000000000001E-5</v>
      </c>
      <c r="F65">
        <v>24999.449000000001</v>
      </c>
      <c r="G65">
        <v>5.5E-2</v>
      </c>
      <c r="H65">
        <v>101653590.67299999</v>
      </c>
      <c r="J65">
        <v>500005.33</v>
      </c>
      <c r="K65">
        <f t="shared" si="7"/>
        <v>3000.6410000000001</v>
      </c>
    </row>
    <row r="68" spans="1:14" ht="96" x14ac:dyDescent="0.2">
      <c r="A68" s="2" t="s">
        <v>38</v>
      </c>
      <c r="J68" s="2" t="s">
        <v>1</v>
      </c>
      <c r="M68" s="2" t="s">
        <v>22</v>
      </c>
      <c r="N68" s="2" t="s">
        <v>23</v>
      </c>
    </row>
    <row r="69" spans="1:14" x14ac:dyDescent="0.2">
      <c r="A69" t="s">
        <v>0</v>
      </c>
      <c r="B69">
        <v>1</v>
      </c>
      <c r="C69" s="1">
        <v>2.6720000000000002E-5</v>
      </c>
      <c r="D69">
        <v>4.1820000000000004</v>
      </c>
      <c r="E69" s="1">
        <v>2.3280000000000001E-5</v>
      </c>
      <c r="F69">
        <v>2831.2080000000001</v>
      </c>
      <c r="G69" s="1">
        <v>1.117E-4</v>
      </c>
      <c r="H69">
        <v>206072.734</v>
      </c>
    </row>
    <row r="70" spans="1:14" x14ac:dyDescent="0.2">
      <c r="A70" t="s">
        <v>16</v>
      </c>
      <c r="B70">
        <v>2</v>
      </c>
      <c r="C70" s="1">
        <v>2.6720000000000002E-5</v>
      </c>
      <c r="D70">
        <v>1744.636</v>
      </c>
      <c r="E70" s="1">
        <v>2.3280000000000001E-5</v>
      </c>
      <c r="F70">
        <v>24991.82</v>
      </c>
      <c r="G70">
        <v>4.7E-2</v>
      </c>
      <c r="H70">
        <v>85975649.012999997</v>
      </c>
      <c r="J70">
        <f>D70-D$69</f>
        <v>1740.454</v>
      </c>
      <c r="M70" s="10">
        <f>(((J70+122.06)/0.0063)/4)</f>
        <v>73909.28571428571</v>
      </c>
      <c r="N70" s="10">
        <f>M70/100</f>
        <v>739.09285714285716</v>
      </c>
    </row>
    <row r="71" spans="1:14" x14ac:dyDescent="0.2">
      <c r="A71" t="s">
        <v>7</v>
      </c>
      <c r="B71">
        <v>3</v>
      </c>
      <c r="C71" s="1">
        <v>2.6720000000000002E-5</v>
      </c>
      <c r="D71">
        <v>1932.44</v>
      </c>
      <c r="E71" s="1">
        <v>2.3280000000000001E-5</v>
      </c>
      <c r="F71">
        <v>24991.82</v>
      </c>
      <c r="G71">
        <v>5.1999999999999998E-2</v>
      </c>
      <c r="H71">
        <v>95230667.530000001</v>
      </c>
      <c r="J71">
        <f t="shared" ref="J71:J73" si="8">D71-D$69</f>
        <v>1928.258</v>
      </c>
      <c r="M71" s="10">
        <f t="shared" ref="M71:M73" si="9">(((J71+122.06)/0.0063)/4)</f>
        <v>81361.825396825399</v>
      </c>
      <c r="N71" s="10">
        <f>M71/50</f>
        <v>1627.2365079365079</v>
      </c>
    </row>
    <row r="72" spans="1:14" x14ac:dyDescent="0.2">
      <c r="A72" t="s">
        <v>17</v>
      </c>
      <c r="B72">
        <v>4</v>
      </c>
      <c r="C72" s="1">
        <v>2.6720000000000002E-5</v>
      </c>
      <c r="D72">
        <v>1559.712</v>
      </c>
      <c r="E72" s="1">
        <v>2.3280000000000001E-5</v>
      </c>
      <c r="F72">
        <v>23196.026999999998</v>
      </c>
      <c r="G72">
        <v>4.2000000000000003E-2</v>
      </c>
      <c r="H72">
        <v>76862597.107999995</v>
      </c>
      <c r="J72">
        <f t="shared" si="8"/>
        <v>1555.53</v>
      </c>
      <c r="M72" s="10">
        <f t="shared" si="9"/>
        <v>66571.031746031746</v>
      </c>
      <c r="N72" s="10">
        <f>M72/25</f>
        <v>2662.8412698412699</v>
      </c>
    </row>
    <row r="73" spans="1:14" x14ac:dyDescent="0.2">
      <c r="A73" t="s">
        <v>18</v>
      </c>
      <c r="B73">
        <v>5</v>
      </c>
      <c r="C73" s="1">
        <v>2.6720000000000002E-5</v>
      </c>
      <c r="D73">
        <v>447.54899999999998</v>
      </c>
      <c r="E73" s="1">
        <v>2.3280000000000001E-5</v>
      </c>
      <c r="F73">
        <v>9191.98</v>
      </c>
      <c r="G73">
        <v>1.2E-2</v>
      </c>
      <c r="H73">
        <v>22055207.535999998</v>
      </c>
      <c r="J73">
        <f t="shared" si="8"/>
        <v>443.36699999999996</v>
      </c>
      <c r="M73" s="10">
        <f t="shared" si="9"/>
        <v>22437.57936507936</v>
      </c>
      <c r="N73" s="10">
        <f>M73/10</f>
        <v>2243.7579365079359</v>
      </c>
    </row>
    <row r="74" spans="1:14" x14ac:dyDescent="0.2">
      <c r="A74" t="s">
        <v>19</v>
      </c>
      <c r="B74" s="5">
        <v>6</v>
      </c>
      <c r="C74" s="9">
        <v>2.6720000000000002E-5</v>
      </c>
      <c r="D74" s="5">
        <v>27.893000000000001</v>
      </c>
      <c r="E74" s="9">
        <v>2.3280000000000001E-5</v>
      </c>
      <c r="F74" s="5">
        <v>2852.8159999999998</v>
      </c>
      <c r="G74" s="9">
        <v>7.4520000000000001E-4</v>
      </c>
      <c r="H74" s="5">
        <v>1374565.2080000001</v>
      </c>
      <c r="I74" s="5"/>
      <c r="J74" s="5"/>
      <c r="K74" s="5"/>
      <c r="L74" s="5"/>
      <c r="M74" s="5"/>
      <c r="N74" s="5"/>
    </row>
    <row r="75" spans="1:14" x14ac:dyDescent="0.2">
      <c r="A75" t="s">
        <v>20</v>
      </c>
      <c r="B75" s="14" t="s">
        <v>52</v>
      </c>
      <c r="C75" s="14"/>
      <c r="D75" s="14"/>
      <c r="E75" s="14"/>
      <c r="F75" s="14"/>
      <c r="G75" s="14"/>
      <c r="H75" s="14"/>
      <c r="I75" s="5"/>
      <c r="J75" s="5"/>
      <c r="K75" s="5"/>
      <c r="L75" s="5"/>
      <c r="M75" s="5"/>
      <c r="N75" s="5"/>
    </row>
    <row r="76" spans="1:14" x14ac:dyDescent="0.2">
      <c r="A76" t="s">
        <v>21</v>
      </c>
      <c r="B76" s="14"/>
      <c r="C76" s="14"/>
      <c r="D76" s="14"/>
      <c r="E76" s="14"/>
      <c r="F76" s="14"/>
      <c r="G76" s="14"/>
      <c r="H76" s="14"/>
      <c r="I76" s="5"/>
      <c r="J76" s="5"/>
      <c r="K76" s="5"/>
      <c r="L76" s="5"/>
      <c r="M76" s="5"/>
      <c r="N76" s="5"/>
    </row>
  </sheetData>
  <mergeCells count="2">
    <mergeCell ref="AD27:AH27"/>
    <mergeCell ref="B75:H7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52450-80F7-8240-80C7-C3429D0D828F}">
  <dimension ref="A1:AH76"/>
  <sheetViews>
    <sheetView topLeftCell="W21" zoomScale="69" zoomScaleNormal="48" workbookViewId="0">
      <selection activeCell="K35" sqref="K35"/>
    </sheetView>
  </sheetViews>
  <sheetFormatPr baseColWidth="10" defaultColWidth="10.83203125" defaultRowHeight="16" x14ac:dyDescent="0.2"/>
  <sheetData>
    <row r="1" spans="1:14" ht="23.25" x14ac:dyDescent="0.3">
      <c r="A1" s="4" t="s">
        <v>45</v>
      </c>
    </row>
    <row r="2" spans="1:14" ht="75" customHeight="1" x14ac:dyDescent="0.2">
      <c r="A2" s="8" t="s">
        <v>5</v>
      </c>
      <c r="J2" s="2" t="s">
        <v>6</v>
      </c>
      <c r="K2" s="2" t="s">
        <v>1</v>
      </c>
    </row>
    <row r="3" spans="1:14" ht="15" x14ac:dyDescent="0.2">
      <c r="A3" t="s">
        <v>0</v>
      </c>
      <c r="B3">
        <v>1</v>
      </c>
      <c r="C3" s="1">
        <v>1.218E-5</v>
      </c>
      <c r="D3">
        <v>272.43799999999999</v>
      </c>
      <c r="E3" s="1">
        <v>2.3280000000000001E-5</v>
      </c>
      <c r="F3">
        <v>4009.806</v>
      </c>
      <c r="G3">
        <v>3.0000000000000001E-3</v>
      </c>
      <c r="H3">
        <v>6120057.4929999998</v>
      </c>
    </row>
    <row r="4" spans="1:14" ht="15" x14ac:dyDescent="0.2">
      <c r="A4" t="s">
        <v>8</v>
      </c>
      <c r="C4" s="1"/>
      <c r="E4" s="1"/>
    </row>
    <row r="5" spans="1:14" ht="15" x14ac:dyDescent="0.2">
      <c r="A5" t="s">
        <v>9</v>
      </c>
      <c r="C5" s="1"/>
      <c r="E5" s="1"/>
    </row>
    <row r="6" spans="1:14" ht="15" x14ac:dyDescent="0.2">
      <c r="A6" t="s">
        <v>10</v>
      </c>
      <c r="B6">
        <v>2</v>
      </c>
      <c r="C6" s="1">
        <v>1.218E-5</v>
      </c>
      <c r="D6">
        <v>545.02599999999995</v>
      </c>
      <c r="E6" s="1">
        <v>2.3280000000000001E-5</v>
      </c>
      <c r="F6">
        <v>7392.2219999999998</v>
      </c>
      <c r="G6">
        <v>7.0000000000000001E-3</v>
      </c>
      <c r="H6">
        <v>12243474.518999999</v>
      </c>
      <c r="J6">
        <f>1953.14581</f>
        <v>1953.14581</v>
      </c>
      <c r="K6">
        <f>D6-D$3</f>
        <v>272.58799999999997</v>
      </c>
    </row>
    <row r="7" spans="1:14" ht="15" x14ac:dyDescent="0.2">
      <c r="A7" t="s">
        <v>11</v>
      </c>
      <c r="B7">
        <v>3</v>
      </c>
      <c r="C7" s="1">
        <v>1.218E-5</v>
      </c>
      <c r="D7">
        <v>760.10699999999997</v>
      </c>
      <c r="E7" s="1">
        <v>2.3280000000000001E-5</v>
      </c>
      <c r="F7">
        <v>10628.277</v>
      </c>
      <c r="G7">
        <v>8.9999999999999993E-3</v>
      </c>
      <c r="H7">
        <v>17075042.909000002</v>
      </c>
      <c r="J7">
        <f>3906.29163</f>
        <v>3906.2916300000002</v>
      </c>
      <c r="K7">
        <f t="shared" ref="K7:K11" si="0">D7-D$3</f>
        <v>487.66899999999998</v>
      </c>
    </row>
    <row r="8" spans="1:14" ht="15" x14ac:dyDescent="0.2">
      <c r="A8" t="s">
        <v>12</v>
      </c>
      <c r="B8">
        <v>4</v>
      </c>
      <c r="C8" s="1">
        <v>1.218E-5</v>
      </c>
      <c r="D8">
        <v>1405.191</v>
      </c>
      <c r="E8" s="1">
        <v>2.3280000000000001E-5</v>
      </c>
      <c r="F8">
        <v>12924.317999999999</v>
      </c>
      <c r="G8">
        <v>1.7000000000000001E-2</v>
      </c>
      <c r="H8">
        <v>31566202.787999999</v>
      </c>
      <c r="J8">
        <f>7812.58325</f>
        <v>7812.5832499999997</v>
      </c>
      <c r="K8">
        <f t="shared" si="0"/>
        <v>1132.7530000000002</v>
      </c>
    </row>
    <row r="9" spans="1:14" ht="15" x14ac:dyDescent="0.2">
      <c r="A9" t="s">
        <v>13</v>
      </c>
      <c r="B9">
        <v>5</v>
      </c>
      <c r="C9" s="1">
        <v>1.218E-5</v>
      </c>
      <c r="D9">
        <v>2581.5329999999999</v>
      </c>
      <c r="E9" s="1">
        <v>2.3280000000000001E-5</v>
      </c>
      <c r="F9">
        <v>20544.092000000001</v>
      </c>
      <c r="G9">
        <v>3.1E-2</v>
      </c>
      <c r="H9">
        <v>57991548.443999998</v>
      </c>
      <c r="J9">
        <f>15625.1665</f>
        <v>15625.166499999999</v>
      </c>
      <c r="K9">
        <f t="shared" si="0"/>
        <v>2309.0949999999998</v>
      </c>
    </row>
    <row r="10" spans="1:14" ht="59.25" x14ac:dyDescent="0.2">
      <c r="A10" t="s">
        <v>14</v>
      </c>
      <c r="B10">
        <v>6</v>
      </c>
      <c r="C10" s="1">
        <v>1.218E-5</v>
      </c>
      <c r="D10">
        <v>4628.5870000000004</v>
      </c>
      <c r="E10" s="1">
        <v>2.3280000000000001E-5</v>
      </c>
      <c r="F10">
        <v>24997.921999999999</v>
      </c>
      <c r="G10">
        <v>5.6000000000000001E-2</v>
      </c>
      <c r="H10">
        <v>103976582.98100001</v>
      </c>
      <c r="J10">
        <v>31250.332999999999</v>
      </c>
      <c r="K10">
        <f t="shared" si="0"/>
        <v>4356.1490000000003</v>
      </c>
      <c r="M10" s="2" t="s">
        <v>6</v>
      </c>
      <c r="N10" s="2" t="s">
        <v>3</v>
      </c>
    </row>
    <row r="11" spans="1:14" ht="15" x14ac:dyDescent="0.2">
      <c r="A11" t="s">
        <v>15</v>
      </c>
      <c r="B11">
        <v>7</v>
      </c>
      <c r="C11" s="1">
        <v>1.218E-5</v>
      </c>
      <c r="D11">
        <v>4876.4449999999997</v>
      </c>
      <c r="E11" s="1">
        <v>0.35799999999999998</v>
      </c>
      <c r="F11">
        <v>24991.82</v>
      </c>
      <c r="G11">
        <v>5.8999999999999997E-2</v>
      </c>
      <c r="H11">
        <v>109544461.281</v>
      </c>
      <c r="J11">
        <v>62500.665999999997</v>
      </c>
      <c r="K11">
        <f t="shared" si="0"/>
        <v>4604.0069999999996</v>
      </c>
    </row>
    <row r="12" spans="1:14" ht="15" x14ac:dyDescent="0.2">
      <c r="C12" s="1"/>
      <c r="E12" s="1"/>
    </row>
    <row r="13" spans="1:14" ht="64" x14ac:dyDescent="0.2">
      <c r="A13" s="8" t="s">
        <v>4</v>
      </c>
      <c r="C13" s="1"/>
      <c r="E13" s="1"/>
      <c r="M13" s="10">
        <f>1953.14581</f>
        <v>1953.14581</v>
      </c>
      <c r="N13" s="10">
        <f>(K6+K17)/2</f>
        <v>260.54949999999997</v>
      </c>
    </row>
    <row r="14" spans="1:14" x14ac:dyDescent="0.2">
      <c r="A14" t="s">
        <v>0</v>
      </c>
      <c r="B14">
        <v>1</v>
      </c>
      <c r="C14" s="1">
        <v>1.218E-5</v>
      </c>
      <c r="D14">
        <v>272.43799999999999</v>
      </c>
      <c r="E14" s="1">
        <v>2.3280000000000001E-5</v>
      </c>
      <c r="F14">
        <v>4009.806</v>
      </c>
      <c r="G14">
        <v>3.0000000000000001E-3</v>
      </c>
      <c r="H14">
        <v>6120057.4929999998</v>
      </c>
      <c r="M14" s="10">
        <f>3906.29163</f>
        <v>3906.2916300000002</v>
      </c>
      <c r="N14" s="10">
        <f>(K7+K18)/2</f>
        <v>504.15</v>
      </c>
    </row>
    <row r="15" spans="1:14" x14ac:dyDescent="0.2">
      <c r="A15" t="s">
        <v>8</v>
      </c>
      <c r="C15" s="1"/>
      <c r="E15" s="1"/>
      <c r="M15" s="10">
        <f>7812.58325</f>
        <v>7812.5832499999997</v>
      </c>
      <c r="N15" s="10">
        <f t="shared" ref="N15:N18" si="1">(K8+K19)/2</f>
        <v>1072.2190000000001</v>
      </c>
    </row>
    <row r="16" spans="1:14" x14ac:dyDescent="0.2">
      <c r="A16" t="s">
        <v>9</v>
      </c>
      <c r="C16" s="1"/>
      <c r="E16" s="1"/>
      <c r="M16" s="10">
        <f>15625.1665</f>
        <v>15625.166499999999</v>
      </c>
      <c r="N16" s="10">
        <f t="shared" si="1"/>
        <v>2165.7754999999997</v>
      </c>
    </row>
    <row r="17" spans="1:34" x14ac:dyDescent="0.2">
      <c r="A17" t="s">
        <v>10</v>
      </c>
      <c r="B17">
        <v>1</v>
      </c>
      <c r="C17" s="1">
        <v>1.218E-5</v>
      </c>
      <c r="D17">
        <v>520.94899999999996</v>
      </c>
      <c r="E17" s="1">
        <v>2.3280000000000001E-5</v>
      </c>
      <c r="F17">
        <v>5532.0709999999999</v>
      </c>
      <c r="G17">
        <v>6.0000000000000001E-3</v>
      </c>
      <c r="H17">
        <v>11702597.816</v>
      </c>
      <c r="J17">
        <f>1953.14581</f>
        <v>1953.14581</v>
      </c>
      <c r="K17">
        <f>D17-D$14</f>
        <v>248.51099999999997</v>
      </c>
      <c r="M17" s="10">
        <v>31250.332999999999</v>
      </c>
      <c r="N17" s="10">
        <f t="shared" si="1"/>
        <v>4091.4169999999999</v>
      </c>
    </row>
    <row r="18" spans="1:34" ht="15" x14ac:dyDescent="0.2">
      <c r="A18" t="s">
        <v>11</v>
      </c>
      <c r="B18">
        <v>2</v>
      </c>
      <c r="C18" s="1">
        <v>1.218E-5</v>
      </c>
      <c r="D18">
        <v>793.06899999999996</v>
      </c>
      <c r="E18" s="1">
        <v>2.3280000000000001E-5</v>
      </c>
      <c r="F18">
        <v>10105.566999999999</v>
      </c>
      <c r="G18">
        <v>0.01</v>
      </c>
      <c r="H18">
        <v>17815490.795000002</v>
      </c>
      <c r="J18">
        <f>3906.29163</f>
        <v>3906.2916300000002</v>
      </c>
      <c r="K18">
        <f t="shared" ref="K18:K22" si="2">D18-D$14</f>
        <v>520.63099999999997</v>
      </c>
      <c r="M18">
        <v>62500.665999999997</v>
      </c>
      <c r="N18">
        <f t="shared" si="1"/>
        <v>4673.4660000000003</v>
      </c>
    </row>
    <row r="19" spans="1:34" ht="15" x14ac:dyDescent="0.2">
      <c r="A19" t="s">
        <v>12</v>
      </c>
      <c r="B19">
        <v>3</v>
      </c>
      <c r="C19" s="1">
        <v>1.218E-5</v>
      </c>
      <c r="D19">
        <v>1284.123</v>
      </c>
      <c r="E19" s="1">
        <v>2.3280000000000001E-5</v>
      </c>
      <c r="F19">
        <v>12083.775</v>
      </c>
      <c r="G19">
        <v>1.6E-2</v>
      </c>
      <c r="H19">
        <v>28846532.574000001</v>
      </c>
      <c r="J19">
        <f>7812.58325</f>
        <v>7812.5832499999997</v>
      </c>
      <c r="K19">
        <f t="shared" si="2"/>
        <v>1011.6850000000001</v>
      </c>
    </row>
    <row r="20" spans="1:34" ht="15" x14ac:dyDescent="0.2">
      <c r="A20" t="s">
        <v>13</v>
      </c>
      <c r="B20">
        <v>4</v>
      </c>
      <c r="C20" s="1">
        <v>1.218E-5</v>
      </c>
      <c r="D20">
        <v>2294.8939999999998</v>
      </c>
      <c r="E20" s="1">
        <v>2.3280000000000001E-5</v>
      </c>
      <c r="F20">
        <v>20593.918000000001</v>
      </c>
      <c r="G20">
        <v>2.8000000000000001E-2</v>
      </c>
      <c r="H20">
        <v>51552489.090000004</v>
      </c>
      <c r="J20">
        <f>15625.1665</f>
        <v>15625.166499999999</v>
      </c>
      <c r="K20">
        <f t="shared" si="2"/>
        <v>2022.4559999999997</v>
      </c>
    </row>
    <row r="21" spans="1:34" ht="15" x14ac:dyDescent="0.2">
      <c r="A21" t="s">
        <v>14</v>
      </c>
      <c r="B21">
        <v>5</v>
      </c>
      <c r="C21" s="1">
        <v>1.218E-5</v>
      </c>
      <c r="D21">
        <v>4099.1229999999996</v>
      </c>
      <c r="E21" s="1">
        <v>3.0000000000000001E-3</v>
      </c>
      <c r="F21">
        <v>24985.719000000001</v>
      </c>
      <c r="G21">
        <v>0.05</v>
      </c>
      <c r="H21">
        <v>92082709.568000004</v>
      </c>
      <c r="J21">
        <v>31250.332999999999</v>
      </c>
      <c r="K21">
        <f t="shared" si="2"/>
        <v>3826.6849999999995</v>
      </c>
    </row>
    <row r="22" spans="1:34" ht="15" x14ac:dyDescent="0.2">
      <c r="A22" t="s">
        <v>15</v>
      </c>
      <c r="B22">
        <v>6</v>
      </c>
      <c r="C22" s="1">
        <v>1.218E-5</v>
      </c>
      <c r="D22">
        <v>5015.3630000000003</v>
      </c>
      <c r="E22" s="1">
        <v>6.0999999999999999E-2</v>
      </c>
      <c r="F22">
        <v>24961.315999999999</v>
      </c>
      <c r="G22">
        <v>6.0999999999999999E-2</v>
      </c>
      <c r="H22">
        <v>112665120.32700001</v>
      </c>
      <c r="J22">
        <v>62500.665999999997</v>
      </c>
      <c r="K22">
        <f t="shared" si="2"/>
        <v>4742.9250000000002</v>
      </c>
    </row>
    <row r="27" spans="1:34" ht="98" x14ac:dyDescent="0.3">
      <c r="A27" s="2" t="s">
        <v>38</v>
      </c>
      <c r="J27" s="2" t="s">
        <v>1</v>
      </c>
      <c r="M27" s="2" t="s">
        <v>22</v>
      </c>
      <c r="N27" s="2" t="s">
        <v>23</v>
      </c>
      <c r="AD27" s="15"/>
      <c r="AE27" s="15"/>
      <c r="AF27" s="15"/>
      <c r="AG27" s="15"/>
      <c r="AH27" s="15"/>
    </row>
    <row r="28" spans="1:34" x14ac:dyDescent="0.2">
      <c r="A28" t="s">
        <v>0</v>
      </c>
      <c r="B28">
        <v>1</v>
      </c>
      <c r="C28" s="1">
        <v>1.0010000000000001E-5</v>
      </c>
      <c r="D28" s="1">
        <v>576.87199999999996</v>
      </c>
      <c r="E28" s="1">
        <v>2.3280000000000001E-5</v>
      </c>
      <c r="F28" s="1">
        <v>6464.1480000000001</v>
      </c>
      <c r="G28">
        <v>6.0000000000000001E-3</v>
      </c>
      <c r="H28">
        <v>10653673.889</v>
      </c>
      <c r="AD28" s="6"/>
      <c r="AE28" s="6"/>
      <c r="AF28" s="6"/>
      <c r="AG28" s="6"/>
      <c r="AH28" s="6"/>
    </row>
    <row r="29" spans="1:34" ht="15" x14ac:dyDescent="0.2">
      <c r="A29" t="s">
        <v>16</v>
      </c>
      <c r="D29" t="s">
        <v>2</v>
      </c>
    </row>
    <row r="30" spans="1:34" ht="15" x14ac:dyDescent="0.2">
      <c r="A30" t="s">
        <v>7</v>
      </c>
      <c r="D30" t="s">
        <v>2</v>
      </c>
    </row>
    <row r="31" spans="1:34" ht="15" x14ac:dyDescent="0.2">
      <c r="A31" t="s">
        <v>17</v>
      </c>
      <c r="D31" t="s">
        <v>2</v>
      </c>
    </row>
    <row r="32" spans="1:34" ht="15" x14ac:dyDescent="0.2">
      <c r="A32" t="s">
        <v>18</v>
      </c>
      <c r="C32" s="1"/>
      <c r="D32" t="s">
        <v>2</v>
      </c>
      <c r="E32" s="1"/>
      <c r="J32" s="1"/>
    </row>
    <row r="33" spans="1:31" x14ac:dyDescent="0.2">
      <c r="A33" t="s">
        <v>19</v>
      </c>
      <c r="B33">
        <v>1</v>
      </c>
      <c r="C33" s="1">
        <v>1.0010000000000001E-5</v>
      </c>
      <c r="D33">
        <v>2390.5149999999999</v>
      </c>
      <c r="E33" s="1">
        <v>0.52400000000000002</v>
      </c>
      <c r="F33">
        <v>14335.592000000001</v>
      </c>
      <c r="G33">
        <v>2.4E-2</v>
      </c>
      <c r="H33">
        <v>44148029.063000001</v>
      </c>
      <c r="J33" s="1">
        <f>D33-D$28</f>
        <v>1813.643</v>
      </c>
      <c r="K33" s="2"/>
      <c r="M33" s="10">
        <f>(((J33-28.692)/0.1313)/4)</f>
        <v>3398.6119573495812</v>
      </c>
      <c r="N33" s="10">
        <f>M33/1</f>
        <v>3398.6119573495812</v>
      </c>
    </row>
    <row r="34" spans="1:31" ht="34" x14ac:dyDescent="0.2">
      <c r="A34" t="s">
        <v>20</v>
      </c>
      <c r="B34">
        <v>2</v>
      </c>
      <c r="C34" s="1">
        <v>1.0010000000000001E-5</v>
      </c>
      <c r="D34">
        <v>708.91399999999999</v>
      </c>
      <c r="E34" s="1">
        <v>2.096E-4</v>
      </c>
      <c r="F34">
        <v>5569.46</v>
      </c>
      <c r="G34">
        <v>7.0000000000000001E-3</v>
      </c>
      <c r="H34">
        <v>13092219.688999999</v>
      </c>
      <c r="J34" s="1">
        <f>D34-D$28</f>
        <v>132.04200000000003</v>
      </c>
      <c r="K34" s="2" t="s">
        <v>52</v>
      </c>
      <c r="M34">
        <f t="shared" ref="M34:M35" si="3">(((J34-28.692)/0.1313)/4)</f>
        <v>196.78217821782184</v>
      </c>
      <c r="N34">
        <f>M34/0.1</f>
        <v>1967.8217821782182</v>
      </c>
    </row>
    <row r="35" spans="1:31" ht="34" x14ac:dyDescent="0.2">
      <c r="A35" t="s">
        <v>21</v>
      </c>
      <c r="B35">
        <v>3</v>
      </c>
      <c r="C35" s="1">
        <v>1.0010000000000001E-5</v>
      </c>
      <c r="D35">
        <v>589.21799999999996</v>
      </c>
      <c r="E35" s="1">
        <v>4.7E-2</v>
      </c>
      <c r="F35">
        <v>8233.8649999999998</v>
      </c>
      <c r="G35">
        <v>6.0000000000000001E-3</v>
      </c>
      <c r="H35">
        <v>10881670.449999999</v>
      </c>
      <c r="J35">
        <f t="shared" ref="J35" si="4">D35-D$28</f>
        <v>12.346000000000004</v>
      </c>
      <c r="K35" s="2" t="s">
        <v>52</v>
      </c>
      <c r="M35">
        <f t="shared" si="3"/>
        <v>-31.123381568926117</v>
      </c>
      <c r="N35">
        <f>M35/0.01</f>
        <v>-3112.3381568926116</v>
      </c>
    </row>
    <row r="38" spans="1:31" ht="90" x14ac:dyDescent="0.3">
      <c r="A38" s="4" t="s">
        <v>46</v>
      </c>
      <c r="AD38" s="6" t="s">
        <v>27</v>
      </c>
      <c r="AE38" s="6" t="s">
        <v>23</v>
      </c>
    </row>
    <row r="39" spans="1:31" ht="64" x14ac:dyDescent="0.2">
      <c r="A39" s="8" t="s">
        <v>5</v>
      </c>
      <c r="J39" s="5" t="s">
        <v>6</v>
      </c>
      <c r="K39" s="2" t="s">
        <v>1</v>
      </c>
      <c r="M39" s="2" t="s">
        <v>6</v>
      </c>
      <c r="N39" s="2" t="s">
        <v>3</v>
      </c>
      <c r="AD39" s="10">
        <v>100</v>
      </c>
      <c r="AE39" s="10">
        <v>972.15300000000002</v>
      </c>
    </row>
    <row r="40" spans="1:31" x14ac:dyDescent="0.2">
      <c r="A40" t="s">
        <v>0</v>
      </c>
      <c r="B40">
        <v>1</v>
      </c>
      <c r="C40" s="1">
        <v>1.4229999999999999E-5</v>
      </c>
      <c r="D40">
        <v>3.98</v>
      </c>
      <c r="E40" s="1">
        <v>2.3280000000000001E-5</v>
      </c>
      <c r="F40">
        <v>1937.48</v>
      </c>
      <c r="G40" s="1">
        <v>5.6629999999999998E-5</v>
      </c>
      <c r="H40">
        <v>104455.435</v>
      </c>
      <c r="J40" s="5"/>
      <c r="M40" s="5"/>
      <c r="AD40" s="10">
        <v>50</v>
      </c>
      <c r="AE40" s="10">
        <v>1787.16</v>
      </c>
    </row>
    <row r="41" spans="1:31" x14ac:dyDescent="0.2">
      <c r="A41" t="s">
        <v>8</v>
      </c>
      <c r="J41" s="5"/>
      <c r="M41" s="5">
        <v>7812.5832499999997</v>
      </c>
      <c r="N41">
        <f>(K45+K59)/2</f>
        <v>30.302500000000002</v>
      </c>
      <c r="AD41" s="10">
        <v>25</v>
      </c>
      <c r="AE41" s="10">
        <v>3168.5079999999998</v>
      </c>
    </row>
    <row r="42" spans="1:31" x14ac:dyDescent="0.2">
      <c r="A42" t="s">
        <v>9</v>
      </c>
      <c r="J42" s="5"/>
      <c r="M42" s="11">
        <v>15625.166499999999</v>
      </c>
      <c r="N42" s="10">
        <f>(K46+K60)/2</f>
        <v>82.106999999999999</v>
      </c>
      <c r="AD42" s="10">
        <v>10</v>
      </c>
      <c r="AE42" s="10">
        <v>4044.875</v>
      </c>
    </row>
    <row r="43" spans="1:31" x14ac:dyDescent="0.2">
      <c r="A43" t="s">
        <v>10</v>
      </c>
      <c r="J43" s="5"/>
      <c r="M43" s="11">
        <v>31250.332999999999</v>
      </c>
      <c r="N43" s="10">
        <f t="shared" ref="N43:N47" si="5">(K47+K61)/2</f>
        <v>189.96850000000001</v>
      </c>
      <c r="AD43" s="10">
        <v>1</v>
      </c>
      <c r="AE43" s="10">
        <v>3398.6120000000001</v>
      </c>
    </row>
    <row r="44" spans="1:31" x14ac:dyDescent="0.2">
      <c r="A44" t="s">
        <v>11</v>
      </c>
      <c r="C44" s="1"/>
      <c r="E44" s="1"/>
      <c r="G44" s="1"/>
      <c r="J44" s="5"/>
      <c r="M44" s="11">
        <v>62500.665999999997</v>
      </c>
      <c r="N44" s="10">
        <f t="shared" si="5"/>
        <v>422.59299999999996</v>
      </c>
    </row>
    <row r="45" spans="1:31" x14ac:dyDescent="0.2">
      <c r="A45" t="s">
        <v>12</v>
      </c>
      <c r="B45">
        <v>2</v>
      </c>
      <c r="C45" s="1">
        <v>1.4229999999999999E-5</v>
      </c>
      <c r="D45">
        <v>37.369</v>
      </c>
      <c r="E45" s="1">
        <v>2.3280000000000001E-5</v>
      </c>
      <c r="F45">
        <v>2693.2579999999998</v>
      </c>
      <c r="G45" s="1">
        <v>5.3169999999999997E-4</v>
      </c>
      <c r="H45">
        <v>980710.78799999994</v>
      </c>
      <c r="J45" s="5">
        <v>7812.5832499999997</v>
      </c>
      <c r="K45">
        <f>D45-D$40</f>
        <v>33.389000000000003</v>
      </c>
      <c r="M45" s="10">
        <v>125001.33</v>
      </c>
      <c r="N45" s="10">
        <f t="shared" si="5"/>
        <v>971.7684999999999</v>
      </c>
    </row>
    <row r="46" spans="1:31" x14ac:dyDescent="0.2">
      <c r="A46" t="s">
        <v>13</v>
      </c>
      <c r="B46">
        <v>3</v>
      </c>
      <c r="C46" s="1">
        <v>1.4229999999999999E-5</v>
      </c>
      <c r="D46">
        <v>92.745999999999995</v>
      </c>
      <c r="E46" s="1">
        <v>2.3280000000000001E-5</v>
      </c>
      <c r="F46">
        <v>3781.5390000000002</v>
      </c>
      <c r="G46" s="1">
        <v>1E-3</v>
      </c>
      <c r="H46">
        <v>2434015.2080000001</v>
      </c>
      <c r="J46" s="5">
        <v>15625.166499999999</v>
      </c>
      <c r="K46">
        <f t="shared" ref="K46:K51" si="6">D46-D$40</f>
        <v>88.765999999999991</v>
      </c>
      <c r="M46" s="10">
        <v>250002.66</v>
      </c>
      <c r="N46" s="10">
        <f t="shared" si="5"/>
        <v>1948.6819999999998</v>
      </c>
    </row>
    <row r="47" spans="1:31" x14ac:dyDescent="0.2">
      <c r="A47" t="s">
        <v>14</v>
      </c>
      <c r="B47">
        <v>4</v>
      </c>
      <c r="C47" s="1">
        <v>1.4229999999999999E-5</v>
      </c>
      <c r="D47">
        <v>207.16800000000001</v>
      </c>
      <c r="E47" s="1">
        <v>2.3280000000000001E-5</v>
      </c>
      <c r="F47">
        <v>5923.5</v>
      </c>
      <c r="G47">
        <v>3.0000000000000001E-3</v>
      </c>
      <c r="H47">
        <v>5436921.7850000001</v>
      </c>
      <c r="J47" s="5">
        <v>31250.332999999999</v>
      </c>
      <c r="K47">
        <f t="shared" si="6"/>
        <v>203.18800000000002</v>
      </c>
      <c r="M47" s="10">
        <v>500005.33</v>
      </c>
      <c r="N47" s="10">
        <f t="shared" si="5"/>
        <v>3949.1620000000003</v>
      </c>
    </row>
    <row r="48" spans="1:31" ht="15" x14ac:dyDescent="0.2">
      <c r="A48" t="s">
        <v>15</v>
      </c>
      <c r="B48">
        <v>5</v>
      </c>
      <c r="C48" s="1">
        <v>1.4229999999999999E-5</v>
      </c>
      <c r="D48">
        <v>459.755</v>
      </c>
      <c r="E48" s="1">
        <v>2.3280000000000001E-5</v>
      </c>
      <c r="F48">
        <v>8512.0239999999994</v>
      </c>
      <c r="G48">
        <v>7.0000000000000001E-3</v>
      </c>
      <c r="H48">
        <v>12065818.687999999</v>
      </c>
      <c r="J48" s="5">
        <v>62500.665999999997</v>
      </c>
      <c r="K48">
        <f t="shared" si="6"/>
        <v>455.77499999999998</v>
      </c>
    </row>
    <row r="49" spans="1:31" ht="15" x14ac:dyDescent="0.2">
      <c r="A49" t="s">
        <v>24</v>
      </c>
      <c r="B49">
        <v>6</v>
      </c>
      <c r="C49" s="1">
        <v>1.4229999999999999E-5</v>
      </c>
      <c r="D49">
        <v>1002.597</v>
      </c>
      <c r="E49" s="1">
        <v>2.3280000000000001E-5</v>
      </c>
      <c r="F49">
        <v>14607.251</v>
      </c>
      <c r="G49">
        <v>1.4E-2</v>
      </c>
      <c r="H49">
        <v>26312160.43</v>
      </c>
      <c r="J49">
        <v>125001.33</v>
      </c>
      <c r="K49">
        <f t="shared" si="6"/>
        <v>998.61699999999996</v>
      </c>
    </row>
    <row r="50" spans="1:31" ht="15" x14ac:dyDescent="0.2">
      <c r="A50" t="s">
        <v>25</v>
      </c>
      <c r="B50">
        <v>7</v>
      </c>
      <c r="C50" s="1">
        <v>1.4229999999999999E-5</v>
      </c>
      <c r="D50">
        <v>1990.2329999999999</v>
      </c>
      <c r="E50" s="1">
        <v>2.3280000000000001E-5</v>
      </c>
      <c r="F50">
        <v>22203</v>
      </c>
      <c r="G50">
        <v>2.8000000000000001E-2</v>
      </c>
      <c r="H50">
        <v>52231674.792999998</v>
      </c>
      <c r="J50">
        <v>250002.66</v>
      </c>
      <c r="K50">
        <f t="shared" si="6"/>
        <v>1986.2529999999999</v>
      </c>
    </row>
    <row r="51" spans="1:31" ht="15" x14ac:dyDescent="0.2">
      <c r="A51" t="s">
        <v>26</v>
      </c>
      <c r="B51">
        <v>8</v>
      </c>
      <c r="C51" s="1">
        <v>1.4229999999999999E-5</v>
      </c>
      <c r="D51">
        <v>4011.3960000000002</v>
      </c>
      <c r="E51" s="1">
        <v>2.3280000000000001E-5</v>
      </c>
      <c r="F51">
        <v>24999.449000000001</v>
      </c>
      <c r="G51">
        <v>5.7000000000000002E-2</v>
      </c>
      <c r="H51">
        <v>105275065.632</v>
      </c>
      <c r="J51">
        <v>500005.33</v>
      </c>
      <c r="K51">
        <f t="shared" si="6"/>
        <v>4007.4160000000002</v>
      </c>
    </row>
    <row r="52" spans="1:31" ht="15" x14ac:dyDescent="0.2">
      <c r="C52" s="1"/>
      <c r="E52" s="1"/>
    </row>
    <row r="53" spans="1:31" ht="59.25" x14ac:dyDescent="0.2">
      <c r="A53" s="8" t="s">
        <v>4</v>
      </c>
      <c r="J53" s="5" t="s">
        <v>6</v>
      </c>
      <c r="K53" s="2" t="s">
        <v>1</v>
      </c>
    </row>
    <row r="54" spans="1:31" ht="15" x14ac:dyDescent="0.2">
      <c r="A54" t="s">
        <v>0</v>
      </c>
      <c r="B54">
        <v>1</v>
      </c>
      <c r="C54" s="1">
        <v>1.4229999999999999E-5</v>
      </c>
      <c r="D54">
        <v>3.98</v>
      </c>
      <c r="E54" s="1">
        <v>2.3280000000000001E-5</v>
      </c>
      <c r="F54">
        <v>1937.48</v>
      </c>
      <c r="G54" s="1">
        <v>5.6629999999999998E-5</v>
      </c>
      <c r="H54">
        <v>104455.435</v>
      </c>
      <c r="J54" s="5"/>
    </row>
    <row r="55" spans="1:31" ht="15" x14ac:dyDescent="0.2">
      <c r="A55" t="s">
        <v>8</v>
      </c>
      <c r="J55" s="5">
        <v>488.28645299999999</v>
      </c>
    </row>
    <row r="56" spans="1:31" ht="15" x14ac:dyDescent="0.2">
      <c r="A56" t="s">
        <v>9</v>
      </c>
      <c r="J56" s="5">
        <v>976.57290599999999</v>
      </c>
    </row>
    <row r="57" spans="1:31" ht="74.25" x14ac:dyDescent="0.2">
      <c r="A57" t="s">
        <v>10</v>
      </c>
      <c r="C57" s="1"/>
      <c r="E57" s="1"/>
      <c r="G57" s="1"/>
      <c r="J57" s="5"/>
      <c r="AD57" s="6" t="s">
        <v>27</v>
      </c>
      <c r="AE57" s="6" t="s">
        <v>22</v>
      </c>
    </row>
    <row r="58" spans="1:31" x14ac:dyDescent="0.2">
      <c r="A58" t="s">
        <v>11</v>
      </c>
      <c r="C58" s="1"/>
      <c r="E58" s="1"/>
      <c r="G58" s="1"/>
      <c r="J58" s="5"/>
      <c r="AD58" s="10">
        <v>100</v>
      </c>
      <c r="AE58" s="10">
        <v>97215.343999999997</v>
      </c>
    </row>
    <row r="59" spans="1:31" x14ac:dyDescent="0.2">
      <c r="A59" t="s">
        <v>12</v>
      </c>
      <c r="B59">
        <v>1</v>
      </c>
      <c r="C59" s="1">
        <v>1.4229999999999999E-5</v>
      </c>
      <c r="D59">
        <v>31.196000000000002</v>
      </c>
      <c r="E59" s="1">
        <v>2.3280000000000001E-5</v>
      </c>
      <c r="F59">
        <v>2512.1019999999999</v>
      </c>
      <c r="G59" s="1">
        <v>4.439E-4</v>
      </c>
      <c r="H59">
        <v>818712.14300000004</v>
      </c>
      <c r="J59" s="5">
        <v>7812.5832499999997</v>
      </c>
      <c r="K59">
        <f t="shared" ref="K59:K65" si="7">D59-D$54</f>
        <v>27.216000000000001</v>
      </c>
      <c r="AD59" s="10">
        <v>50</v>
      </c>
      <c r="AE59" s="10">
        <v>89358.093999999997</v>
      </c>
    </row>
    <row r="60" spans="1:31" x14ac:dyDescent="0.2">
      <c r="A60" t="s">
        <v>13</v>
      </c>
      <c r="B60">
        <v>2</v>
      </c>
      <c r="C60" s="1">
        <v>1.4229999999999999E-5</v>
      </c>
      <c r="D60">
        <v>79.427999999999997</v>
      </c>
      <c r="E60" s="1">
        <v>2.3280000000000001E-5</v>
      </c>
      <c r="F60">
        <v>4720.8050000000003</v>
      </c>
      <c r="G60" s="1">
        <v>1E-3</v>
      </c>
      <c r="H60">
        <v>2084508.17</v>
      </c>
      <c r="J60" s="5">
        <v>15625.166499999999</v>
      </c>
      <c r="K60">
        <f t="shared" si="7"/>
        <v>75.447999999999993</v>
      </c>
      <c r="AD60" s="10">
        <v>25</v>
      </c>
      <c r="AE60" s="10">
        <v>79212.687999999995</v>
      </c>
    </row>
    <row r="61" spans="1:31" x14ac:dyDescent="0.2">
      <c r="A61" t="s">
        <v>14</v>
      </c>
      <c r="B61">
        <v>3</v>
      </c>
      <c r="C61" s="1">
        <v>1.4229999999999999E-5</v>
      </c>
      <c r="D61">
        <v>180.72900000000001</v>
      </c>
      <c r="E61" s="1">
        <v>2.3280000000000001E-5</v>
      </c>
      <c r="F61">
        <v>5897.5330000000004</v>
      </c>
      <c r="G61">
        <v>3.0000000000000001E-3</v>
      </c>
      <c r="H61">
        <v>4743048.227</v>
      </c>
      <c r="J61" s="5">
        <v>31250.332999999999</v>
      </c>
      <c r="K61">
        <f t="shared" si="7"/>
        <v>176.74900000000002</v>
      </c>
      <c r="AD61" s="10">
        <v>10</v>
      </c>
      <c r="AE61" s="10">
        <v>40448.75</v>
      </c>
    </row>
    <row r="62" spans="1:31" x14ac:dyDescent="0.2">
      <c r="A62" t="s">
        <v>15</v>
      </c>
      <c r="B62">
        <v>4</v>
      </c>
      <c r="C62" s="1">
        <v>1.4229999999999999E-5</v>
      </c>
      <c r="D62">
        <v>393.39100000000002</v>
      </c>
      <c r="E62" s="1">
        <v>2.3280000000000001E-5</v>
      </c>
      <c r="F62">
        <v>7438.76</v>
      </c>
      <c r="G62">
        <v>6.0000000000000001E-3</v>
      </c>
      <c r="H62">
        <v>10324149.757999999</v>
      </c>
      <c r="J62" s="5">
        <v>62500.665999999997</v>
      </c>
      <c r="K62">
        <f t="shared" si="7"/>
        <v>389.411</v>
      </c>
      <c r="AD62" s="10">
        <v>1</v>
      </c>
      <c r="AE62" s="10">
        <v>3398.6120000000001</v>
      </c>
    </row>
    <row r="63" spans="1:31" x14ac:dyDescent="0.2">
      <c r="A63" t="s">
        <v>24</v>
      </c>
      <c r="B63">
        <v>5</v>
      </c>
      <c r="C63" s="1">
        <v>1.4229999999999999E-5</v>
      </c>
      <c r="D63">
        <v>948.9</v>
      </c>
      <c r="E63" s="1">
        <v>2.3280000000000001E-5</v>
      </c>
      <c r="F63">
        <v>11730.999</v>
      </c>
      <c r="G63">
        <v>1.4E-2</v>
      </c>
      <c r="H63">
        <v>24902939.721999999</v>
      </c>
      <c r="J63">
        <v>125001.33</v>
      </c>
      <c r="K63">
        <f t="shared" si="7"/>
        <v>944.92</v>
      </c>
    </row>
    <row r="64" spans="1:31" x14ac:dyDescent="0.2">
      <c r="A64" t="s">
        <v>25</v>
      </c>
      <c r="B64">
        <v>6</v>
      </c>
      <c r="C64" s="1">
        <v>1.4229999999999999E-5</v>
      </c>
      <c r="D64">
        <v>1915.0909999999999</v>
      </c>
      <c r="E64" s="1">
        <v>2.3280000000000001E-5</v>
      </c>
      <c r="F64">
        <v>21102.521000000001</v>
      </c>
      <c r="G64">
        <v>2.7E-2</v>
      </c>
      <c r="H64">
        <v>50259645.942000002</v>
      </c>
      <c r="J64">
        <v>250002.66</v>
      </c>
      <c r="K64">
        <f t="shared" si="7"/>
        <v>1911.1109999999999</v>
      </c>
    </row>
    <row r="65" spans="1:14" x14ac:dyDescent="0.2">
      <c r="A65" t="s">
        <v>26</v>
      </c>
      <c r="B65">
        <v>7</v>
      </c>
      <c r="C65" s="1">
        <v>1.4229999999999999E-5</v>
      </c>
      <c r="D65">
        <v>3894.8879999999999</v>
      </c>
      <c r="E65" s="1">
        <v>2.3280000000000001E-5</v>
      </c>
      <c r="F65">
        <v>24997.921999999999</v>
      </c>
      <c r="G65">
        <v>5.5E-2</v>
      </c>
      <c r="H65">
        <v>102217429.07600001</v>
      </c>
      <c r="J65">
        <v>500005.33</v>
      </c>
      <c r="K65">
        <f t="shared" si="7"/>
        <v>3890.9079999999999</v>
      </c>
    </row>
    <row r="68" spans="1:14" ht="96" x14ac:dyDescent="0.2">
      <c r="A68" s="2" t="s">
        <v>38</v>
      </c>
      <c r="J68" s="2" t="s">
        <v>1</v>
      </c>
      <c r="M68" s="2" t="s">
        <v>22</v>
      </c>
      <c r="N68" s="2" t="s">
        <v>23</v>
      </c>
    </row>
    <row r="69" spans="1:14" x14ac:dyDescent="0.2">
      <c r="A69" t="s">
        <v>0</v>
      </c>
      <c r="B69">
        <v>1</v>
      </c>
      <c r="C69" s="1">
        <v>2.1250000000000002E-5</v>
      </c>
      <c r="D69">
        <v>9.6170000000000009</v>
      </c>
      <c r="E69" s="1">
        <v>2.3280000000000001E-5</v>
      </c>
      <c r="F69">
        <v>2817.3609999999999</v>
      </c>
      <c r="G69" s="1">
        <v>2.0440000000000001E-4</v>
      </c>
      <c r="H69">
        <v>377018.29200000002</v>
      </c>
    </row>
    <row r="70" spans="1:14" x14ac:dyDescent="0.2">
      <c r="A70" t="s">
        <v>16</v>
      </c>
      <c r="B70">
        <v>2</v>
      </c>
      <c r="C70" s="1">
        <v>2.1250000000000002E-5</v>
      </c>
      <c r="D70">
        <v>3066.9870000000001</v>
      </c>
      <c r="E70" s="1">
        <v>2.3280000000000001E-5</v>
      </c>
      <c r="F70">
        <v>24999.449000000001</v>
      </c>
      <c r="G70">
        <v>6.5000000000000002E-2</v>
      </c>
      <c r="H70">
        <v>120238149.927</v>
      </c>
      <c r="J70">
        <f>D70-D$69</f>
        <v>3057.37</v>
      </c>
      <c r="M70" s="10">
        <f>(((J70+53.521)/0.008)/4)</f>
        <v>97215.34375</v>
      </c>
      <c r="N70" s="10">
        <f>M70/100</f>
        <v>972.1534375</v>
      </c>
    </row>
    <row r="71" spans="1:14" x14ac:dyDescent="0.2">
      <c r="A71" t="s">
        <v>7</v>
      </c>
      <c r="B71">
        <v>3</v>
      </c>
      <c r="C71" s="1">
        <v>2.1250000000000002E-5</v>
      </c>
      <c r="D71">
        <v>2815.5549999999998</v>
      </c>
      <c r="E71" s="1">
        <v>2.3280000000000001E-5</v>
      </c>
      <c r="F71">
        <v>24993.346000000001</v>
      </c>
      <c r="G71">
        <v>0.06</v>
      </c>
      <c r="H71">
        <v>110381002.912</v>
      </c>
      <c r="J71">
        <f t="shared" ref="J71:J73" si="8">D71-D$69</f>
        <v>2805.9379999999996</v>
      </c>
      <c r="M71" s="10">
        <f t="shared" ref="M71:M73" si="9">(((J71+53.521)/0.008)/4)</f>
        <v>89358.09375</v>
      </c>
      <c r="N71" s="10">
        <f>M71/50</f>
        <v>1787.161875</v>
      </c>
    </row>
    <row r="72" spans="1:14" x14ac:dyDescent="0.2">
      <c r="A72" t="s">
        <v>17</v>
      </c>
      <c r="B72">
        <v>4</v>
      </c>
      <c r="C72" s="1">
        <v>2.1250000000000002E-5</v>
      </c>
      <c r="D72">
        <v>2490.902</v>
      </c>
      <c r="E72" s="1">
        <v>2.3280000000000001E-5</v>
      </c>
      <c r="F72">
        <v>24964.365000000002</v>
      </c>
      <c r="G72">
        <v>5.2999999999999999E-2</v>
      </c>
      <c r="H72">
        <v>97653339.666999996</v>
      </c>
      <c r="J72">
        <f t="shared" si="8"/>
        <v>2481.2849999999999</v>
      </c>
      <c r="M72" s="10">
        <f t="shared" si="9"/>
        <v>79212.6875</v>
      </c>
      <c r="N72" s="10">
        <f>M72/25</f>
        <v>3168.5075000000002</v>
      </c>
    </row>
    <row r="73" spans="1:14" x14ac:dyDescent="0.2">
      <c r="A73" t="s">
        <v>18</v>
      </c>
      <c r="B73">
        <v>5</v>
      </c>
      <c r="C73" s="1">
        <v>2.1250000000000002E-5</v>
      </c>
      <c r="D73">
        <v>1250.4559999999999</v>
      </c>
      <c r="E73" s="1">
        <v>2.3280000000000001E-5</v>
      </c>
      <c r="F73">
        <v>16767.188999999998</v>
      </c>
      <c r="G73">
        <v>2.7E-2</v>
      </c>
      <c r="H73">
        <v>49022873.990000002</v>
      </c>
      <c r="J73">
        <f t="shared" si="8"/>
        <v>1240.8389999999999</v>
      </c>
      <c r="M73" s="10">
        <f t="shared" si="9"/>
        <v>40448.749999999993</v>
      </c>
      <c r="N73" s="10">
        <f>M73/10</f>
        <v>4044.8749999999991</v>
      </c>
    </row>
    <row r="74" spans="1:14" x14ac:dyDescent="0.2">
      <c r="A74" t="s">
        <v>19</v>
      </c>
      <c r="B74" s="5">
        <v>6</v>
      </c>
      <c r="C74" s="9">
        <v>2.1250000000000002E-5</v>
      </c>
      <c r="D74" s="5">
        <v>49.353999999999999</v>
      </c>
      <c r="E74" s="9">
        <v>2.3280000000000001E-5</v>
      </c>
      <c r="F74" s="5">
        <v>3625.9070000000002</v>
      </c>
      <c r="G74" s="9">
        <v>1E-3</v>
      </c>
      <c r="H74" s="5">
        <v>1934859.2709999999</v>
      </c>
      <c r="I74" s="5"/>
      <c r="J74" s="5"/>
      <c r="K74" s="5"/>
      <c r="L74" s="5"/>
      <c r="M74" s="5"/>
      <c r="N74" s="5"/>
    </row>
    <row r="75" spans="1:14" x14ac:dyDescent="0.2">
      <c r="A75" t="s">
        <v>20</v>
      </c>
      <c r="B75" s="14" t="s">
        <v>52</v>
      </c>
      <c r="C75" s="14"/>
      <c r="D75" s="14"/>
      <c r="E75" s="14"/>
      <c r="F75" s="14"/>
      <c r="G75" s="14"/>
      <c r="H75" s="14"/>
      <c r="I75" s="5"/>
      <c r="J75" s="5"/>
      <c r="K75" s="5"/>
      <c r="L75" s="5"/>
      <c r="M75" s="5"/>
      <c r="N75" s="5"/>
    </row>
    <row r="76" spans="1:14" x14ac:dyDescent="0.2">
      <c r="A76" t="s">
        <v>21</v>
      </c>
      <c r="B76" s="14"/>
      <c r="C76" s="14"/>
      <c r="D76" s="14"/>
      <c r="E76" s="14"/>
      <c r="F76" s="14"/>
      <c r="G76" s="14"/>
      <c r="H76" s="14"/>
      <c r="I76" s="5"/>
      <c r="J76" s="5"/>
      <c r="K76" s="5"/>
      <c r="L76" s="5"/>
      <c r="M76" s="5"/>
      <c r="N76" s="5"/>
    </row>
  </sheetData>
  <mergeCells count="2">
    <mergeCell ref="AD27:AH27"/>
    <mergeCell ref="B75:H7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00123-EEBC-8547-9858-06C58FDEAB23}">
  <dimension ref="A1:AH76"/>
  <sheetViews>
    <sheetView topLeftCell="Y24" zoomScale="81" zoomScaleNormal="81" workbookViewId="0">
      <selection activeCell="B75" sqref="B75:H76"/>
    </sheetView>
  </sheetViews>
  <sheetFormatPr baseColWidth="10" defaultColWidth="10.83203125" defaultRowHeight="16" x14ac:dyDescent="0.2"/>
  <sheetData>
    <row r="1" spans="1:14" ht="23.25" customHeight="1" x14ac:dyDescent="0.3">
      <c r="A1" s="4" t="s">
        <v>47</v>
      </c>
    </row>
    <row r="2" spans="1:14" ht="64" x14ac:dyDescent="0.2">
      <c r="A2" s="8" t="s">
        <v>5</v>
      </c>
      <c r="J2" s="2" t="s">
        <v>6</v>
      </c>
      <c r="K2" s="2" t="s">
        <v>1</v>
      </c>
    </row>
    <row r="3" spans="1:14" ht="15" x14ac:dyDescent="0.2">
      <c r="A3" t="s">
        <v>0</v>
      </c>
      <c r="B3">
        <v>1</v>
      </c>
      <c r="C3" s="1">
        <v>9.1600000000000004E-6</v>
      </c>
      <c r="D3">
        <v>275.74200000000002</v>
      </c>
      <c r="E3" s="1">
        <v>2.3280000000000001E-5</v>
      </c>
      <c r="F3">
        <v>3971.3980000000001</v>
      </c>
      <c r="G3">
        <v>3.0000000000000001E-3</v>
      </c>
      <c r="H3">
        <v>4658944.1189999999</v>
      </c>
    </row>
    <row r="4" spans="1:14" ht="15" x14ac:dyDescent="0.2">
      <c r="A4" t="s">
        <v>8</v>
      </c>
      <c r="C4" s="1"/>
      <c r="E4" s="1"/>
    </row>
    <row r="5" spans="1:14" ht="15" x14ac:dyDescent="0.2">
      <c r="A5" t="s">
        <v>9</v>
      </c>
      <c r="B5">
        <v>2</v>
      </c>
      <c r="C5" s="1">
        <v>9.1600000000000004E-6</v>
      </c>
      <c r="D5">
        <v>492.02199999999999</v>
      </c>
      <c r="E5" s="1">
        <v>2.3280000000000001E-5</v>
      </c>
      <c r="F5">
        <v>5723.9229999999998</v>
      </c>
      <c r="G5">
        <v>5.0000000000000001E-3</v>
      </c>
      <c r="H5">
        <v>8313196.6160000004</v>
      </c>
      <c r="J5">
        <v>976.57290599999999</v>
      </c>
      <c r="K5">
        <f>D5-D$3</f>
        <v>216.27999999999997</v>
      </c>
    </row>
    <row r="6" spans="1:14" ht="15" x14ac:dyDescent="0.2">
      <c r="A6" t="s">
        <v>10</v>
      </c>
      <c r="B6">
        <v>3</v>
      </c>
      <c r="C6" s="1">
        <v>9.1600000000000004E-6</v>
      </c>
      <c r="D6">
        <v>728.88699999999994</v>
      </c>
      <c r="E6" s="1">
        <v>2.3280000000000001E-5</v>
      </c>
      <c r="F6">
        <v>8815.6319999999996</v>
      </c>
      <c r="G6">
        <v>7.0000000000000001E-3</v>
      </c>
      <c r="H6">
        <v>12315273.277000001</v>
      </c>
      <c r="J6">
        <f>1953.14581</f>
        <v>1953.14581</v>
      </c>
      <c r="K6">
        <f t="shared" ref="K6:K10" si="0">D6-D$3</f>
        <v>453.14499999999992</v>
      </c>
    </row>
    <row r="7" spans="1:14" ht="15" x14ac:dyDescent="0.2">
      <c r="A7" t="s">
        <v>11</v>
      </c>
      <c r="B7">
        <v>4</v>
      </c>
      <c r="C7" s="1">
        <v>9.1600000000000004E-6</v>
      </c>
      <c r="D7">
        <v>1263.3969999999999</v>
      </c>
      <c r="E7" s="1">
        <v>2.3280000000000001E-5</v>
      </c>
      <c r="F7">
        <v>12491.344999999999</v>
      </c>
      <c r="G7">
        <v>1.2E-2</v>
      </c>
      <c r="H7">
        <v>21346351.927000001</v>
      </c>
      <c r="J7">
        <f>3906.29163</f>
        <v>3906.2916300000002</v>
      </c>
      <c r="K7">
        <f t="shared" si="0"/>
        <v>987.65499999999997</v>
      </c>
    </row>
    <row r="8" spans="1:14" ht="15" x14ac:dyDescent="0.2">
      <c r="A8" t="s">
        <v>12</v>
      </c>
      <c r="B8">
        <v>5</v>
      </c>
      <c r="C8" s="1">
        <v>9.1600000000000004E-6</v>
      </c>
      <c r="D8">
        <v>2173.9630000000002</v>
      </c>
      <c r="E8" s="1">
        <v>2.3280000000000001E-5</v>
      </c>
      <c r="F8">
        <v>17738.083999999999</v>
      </c>
      <c r="G8">
        <v>0.02</v>
      </c>
      <c r="H8">
        <v>36731271.715999998</v>
      </c>
      <c r="J8">
        <f>7812.58325</f>
        <v>7812.5832499999997</v>
      </c>
      <c r="K8">
        <f t="shared" si="0"/>
        <v>1898.2210000000002</v>
      </c>
    </row>
    <row r="9" spans="1:14" ht="15" x14ac:dyDescent="0.2">
      <c r="A9" t="s">
        <v>13</v>
      </c>
      <c r="B9">
        <v>6</v>
      </c>
      <c r="C9" s="1">
        <v>9.1600000000000004E-6</v>
      </c>
      <c r="D9">
        <v>4541.5690000000004</v>
      </c>
      <c r="E9" s="1">
        <v>0.71299999999999997</v>
      </c>
      <c r="F9">
        <v>24991.82</v>
      </c>
      <c r="G9">
        <v>4.2000000000000003E-2</v>
      </c>
      <c r="H9">
        <v>76734351.267000005</v>
      </c>
      <c r="J9">
        <f>15625.1665</f>
        <v>15625.166499999999</v>
      </c>
      <c r="K9">
        <f t="shared" si="0"/>
        <v>4265.8270000000002</v>
      </c>
    </row>
    <row r="10" spans="1:14" ht="59.25" x14ac:dyDescent="0.2">
      <c r="A10" t="s">
        <v>14</v>
      </c>
      <c r="B10">
        <v>7</v>
      </c>
      <c r="C10" s="1">
        <v>9.1600000000000004E-6</v>
      </c>
      <c r="D10">
        <v>6485.3320000000003</v>
      </c>
      <c r="E10" s="1">
        <v>2.3280000000000001E-5</v>
      </c>
      <c r="F10">
        <v>24997.921999999999</v>
      </c>
      <c r="G10">
        <v>5.8999999999999997E-2</v>
      </c>
      <c r="H10">
        <v>109576163.29099999</v>
      </c>
      <c r="J10">
        <v>31250.332999999999</v>
      </c>
      <c r="K10">
        <f t="shared" si="0"/>
        <v>6209.59</v>
      </c>
      <c r="M10" s="2" t="s">
        <v>6</v>
      </c>
      <c r="N10" s="2" t="s">
        <v>3</v>
      </c>
    </row>
    <row r="11" spans="1:14" ht="15" x14ac:dyDescent="0.2">
      <c r="A11" t="s">
        <v>15</v>
      </c>
      <c r="C11" s="1"/>
      <c r="E11" s="1"/>
    </row>
    <row r="12" spans="1:14" x14ac:dyDescent="0.2">
      <c r="C12" s="1"/>
      <c r="E12" s="1"/>
      <c r="M12" s="10">
        <v>976.57290599999999</v>
      </c>
      <c r="N12" s="10">
        <f>(K5+K16)/2</f>
        <v>211.48</v>
      </c>
    </row>
    <row r="13" spans="1:14" ht="64" x14ac:dyDescent="0.2">
      <c r="A13" s="8" t="s">
        <v>4</v>
      </c>
      <c r="C13" s="1"/>
      <c r="E13" s="1"/>
      <c r="M13" s="10">
        <f>1953.14581</f>
        <v>1953.14581</v>
      </c>
      <c r="N13" s="10">
        <f t="shared" ref="N13:N17" si="1">(K6+K17)/2</f>
        <v>426.58099999999996</v>
      </c>
    </row>
    <row r="14" spans="1:14" x14ac:dyDescent="0.2">
      <c r="A14" t="s">
        <v>0</v>
      </c>
      <c r="B14">
        <v>1</v>
      </c>
      <c r="C14" s="1">
        <v>9.1600000000000004E-6</v>
      </c>
      <c r="D14">
        <v>275.74200000000002</v>
      </c>
      <c r="E14" s="1">
        <v>2.3280000000000001E-5</v>
      </c>
      <c r="F14">
        <v>3971.3980000000001</v>
      </c>
      <c r="G14">
        <v>3.0000000000000001E-3</v>
      </c>
      <c r="H14">
        <v>4658944.1189999999</v>
      </c>
      <c r="M14" s="10">
        <f>3906.29163</f>
        <v>3906.2916300000002</v>
      </c>
      <c r="N14" s="10">
        <f>(K7+K18)/2</f>
        <v>967.31700000000001</v>
      </c>
    </row>
    <row r="15" spans="1:14" x14ac:dyDescent="0.2">
      <c r="A15" t="s">
        <v>8</v>
      </c>
      <c r="C15" s="1"/>
      <c r="E15" s="1"/>
      <c r="M15" s="10">
        <f>7812.58325</f>
        <v>7812.5832499999997</v>
      </c>
      <c r="N15" s="10">
        <f t="shared" si="1"/>
        <v>1887.4130000000002</v>
      </c>
    </row>
    <row r="16" spans="1:14" x14ac:dyDescent="0.2">
      <c r="A16" t="s">
        <v>9</v>
      </c>
      <c r="B16">
        <v>1</v>
      </c>
      <c r="C16" s="1">
        <v>9.1600000000000004E-6</v>
      </c>
      <c r="D16">
        <v>482.42200000000003</v>
      </c>
      <c r="E16" s="1">
        <v>2.3280000000000001E-5</v>
      </c>
      <c r="F16">
        <v>6826.7929999999997</v>
      </c>
      <c r="G16">
        <v>4.0000000000000001E-3</v>
      </c>
      <c r="H16">
        <v>8151001.4230000004</v>
      </c>
      <c r="J16">
        <v>976.57290599999999</v>
      </c>
      <c r="K16">
        <f>D16-D$14</f>
        <v>206.68</v>
      </c>
      <c r="M16" s="10">
        <f>15625.1665</f>
        <v>15625.166499999999</v>
      </c>
      <c r="N16" s="10">
        <f t="shared" si="1"/>
        <v>4031.0029999999997</v>
      </c>
    </row>
    <row r="17" spans="1:34" ht="15" x14ac:dyDescent="0.2">
      <c r="A17" t="s">
        <v>10</v>
      </c>
      <c r="B17">
        <v>2</v>
      </c>
      <c r="C17" s="1">
        <v>9.1600000000000004E-6</v>
      </c>
      <c r="D17">
        <v>675.75900000000001</v>
      </c>
      <c r="E17" s="1">
        <v>2.3280000000000001E-5</v>
      </c>
      <c r="F17">
        <v>6650.1350000000002</v>
      </c>
      <c r="G17">
        <v>6.0000000000000001E-3</v>
      </c>
      <c r="H17">
        <v>11417625.749</v>
      </c>
      <c r="J17">
        <f>1953.14581</f>
        <v>1953.14581</v>
      </c>
      <c r="K17">
        <f t="shared" ref="K17:K21" si="2">D17-D$14</f>
        <v>400.017</v>
      </c>
      <c r="M17">
        <v>31250.332999999999</v>
      </c>
      <c r="N17">
        <f t="shared" si="1"/>
        <v>6128.6745000000001</v>
      </c>
    </row>
    <row r="18" spans="1:34" ht="15" x14ac:dyDescent="0.2">
      <c r="A18" t="s">
        <v>11</v>
      </c>
      <c r="B18">
        <v>3</v>
      </c>
      <c r="C18" s="1">
        <v>9.1600000000000004E-6</v>
      </c>
      <c r="D18">
        <v>1222.721</v>
      </c>
      <c r="E18" s="1">
        <v>2.3280000000000001E-5</v>
      </c>
      <c r="F18">
        <v>13625.885</v>
      </c>
      <c r="G18">
        <v>1.0999999999999999E-2</v>
      </c>
      <c r="H18">
        <v>20659088.895</v>
      </c>
      <c r="J18">
        <f>3906.29163</f>
        <v>3906.2916300000002</v>
      </c>
      <c r="K18">
        <f t="shared" si="2"/>
        <v>946.97900000000004</v>
      </c>
    </row>
    <row r="19" spans="1:34" ht="15" x14ac:dyDescent="0.2">
      <c r="A19" t="s">
        <v>12</v>
      </c>
      <c r="B19">
        <v>4</v>
      </c>
      <c r="C19" s="1">
        <v>9.1600000000000004E-6</v>
      </c>
      <c r="D19">
        <v>2152.3470000000002</v>
      </c>
      <c r="E19" s="1">
        <v>2.3280000000000001E-5</v>
      </c>
      <c r="F19">
        <v>14462.977000000001</v>
      </c>
      <c r="G19">
        <v>0.02</v>
      </c>
      <c r="H19">
        <v>36366049.012000002</v>
      </c>
      <c r="J19">
        <f>7812.58325</f>
        <v>7812.5832499999997</v>
      </c>
      <c r="K19">
        <f t="shared" si="2"/>
        <v>1876.6050000000002</v>
      </c>
    </row>
    <row r="20" spans="1:34" ht="15" x14ac:dyDescent="0.2">
      <c r="A20" t="s">
        <v>13</v>
      </c>
      <c r="B20">
        <v>5</v>
      </c>
      <c r="C20" s="1">
        <v>9.1600000000000004E-6</v>
      </c>
      <c r="D20">
        <v>4071.9209999999998</v>
      </c>
      <c r="E20" s="1">
        <v>0.14899999999999999</v>
      </c>
      <c r="F20">
        <v>24952.168000000001</v>
      </c>
      <c r="G20">
        <v>3.6999999999999998E-2</v>
      </c>
      <c r="H20">
        <v>68799178.552000001</v>
      </c>
      <c r="J20">
        <f>15625.1665</f>
        <v>15625.166499999999</v>
      </c>
      <c r="K20">
        <f t="shared" si="2"/>
        <v>3796.1789999999996</v>
      </c>
    </row>
    <row r="21" spans="1:34" ht="15" x14ac:dyDescent="0.2">
      <c r="A21" t="s">
        <v>14</v>
      </c>
      <c r="B21">
        <v>6</v>
      </c>
      <c r="C21" s="1">
        <v>9.1600000000000004E-6</v>
      </c>
      <c r="D21">
        <v>6323.5010000000002</v>
      </c>
      <c r="E21" s="1">
        <v>0.53100000000000003</v>
      </c>
      <c r="F21">
        <v>24991.82</v>
      </c>
      <c r="G21">
        <v>5.8000000000000003E-2</v>
      </c>
      <c r="H21">
        <v>106841869.337</v>
      </c>
      <c r="J21">
        <v>31250.332999999999</v>
      </c>
      <c r="K21">
        <f t="shared" si="2"/>
        <v>6047.759</v>
      </c>
    </row>
    <row r="22" spans="1:34" ht="15" x14ac:dyDescent="0.2">
      <c r="A22" t="s">
        <v>15</v>
      </c>
      <c r="C22" s="1"/>
      <c r="E22" s="1"/>
    </row>
    <row r="27" spans="1:34" ht="98" x14ac:dyDescent="0.3">
      <c r="A27" s="2" t="s">
        <v>38</v>
      </c>
      <c r="J27" s="2" t="s">
        <v>1</v>
      </c>
      <c r="M27" s="2" t="s">
        <v>22</v>
      </c>
      <c r="N27" s="2" t="s">
        <v>23</v>
      </c>
      <c r="AD27" s="15"/>
      <c r="AE27" s="15"/>
      <c r="AF27" s="15"/>
      <c r="AG27" s="15"/>
      <c r="AH27" s="15"/>
    </row>
    <row r="28" spans="1:34" x14ac:dyDescent="0.2">
      <c r="A28" t="s">
        <v>0</v>
      </c>
      <c r="B28">
        <v>1</v>
      </c>
      <c r="C28" s="1">
        <v>1.182E-5</v>
      </c>
      <c r="D28" s="1">
        <v>434.43900000000002</v>
      </c>
      <c r="E28" s="1">
        <v>2.3280000000000001E-5</v>
      </c>
      <c r="F28" s="1">
        <v>5692.57</v>
      </c>
      <c r="G28">
        <v>5.0000000000000001E-3</v>
      </c>
      <c r="H28">
        <v>9474237.5869999994</v>
      </c>
      <c r="AD28" s="6"/>
      <c r="AE28" s="6"/>
      <c r="AF28" s="6"/>
      <c r="AG28" s="6"/>
      <c r="AH28" s="6"/>
    </row>
    <row r="29" spans="1:34" ht="15" x14ac:dyDescent="0.2">
      <c r="A29" t="s">
        <v>16</v>
      </c>
      <c r="D29" t="s">
        <v>2</v>
      </c>
    </row>
    <row r="30" spans="1:34" ht="15" x14ac:dyDescent="0.2">
      <c r="A30" t="s">
        <v>7</v>
      </c>
      <c r="D30" t="s">
        <v>2</v>
      </c>
    </row>
    <row r="31" spans="1:34" ht="15" x14ac:dyDescent="0.2">
      <c r="A31" t="s">
        <v>17</v>
      </c>
      <c r="D31" t="s">
        <v>2</v>
      </c>
    </row>
    <row r="32" spans="1:34" ht="15" x14ac:dyDescent="0.2">
      <c r="A32" t="s">
        <v>18</v>
      </c>
      <c r="C32" s="1"/>
      <c r="D32" t="s">
        <v>2</v>
      </c>
      <c r="E32" s="1"/>
      <c r="J32" s="1"/>
    </row>
    <row r="33" spans="1:31" x14ac:dyDescent="0.2">
      <c r="A33" t="s">
        <v>19</v>
      </c>
      <c r="B33">
        <v>2</v>
      </c>
      <c r="C33" s="1">
        <v>1.182E-5</v>
      </c>
      <c r="D33">
        <v>2447.8939999999998</v>
      </c>
      <c r="E33" s="1">
        <v>2.3280000000000001E-5</v>
      </c>
      <c r="F33">
        <v>16454.993999999999</v>
      </c>
      <c r="G33">
        <v>2.9000000000000001E-2</v>
      </c>
      <c r="H33">
        <v>53383667.351999998</v>
      </c>
      <c r="J33" s="1">
        <f>D33-D$28</f>
        <v>2013.4549999999997</v>
      </c>
      <c r="K33" s="2"/>
      <c r="M33" s="10">
        <f>(((J33+73.647)/0.2607)/4)</f>
        <v>2001.440352896049</v>
      </c>
      <c r="N33" s="10">
        <f>M33/1</f>
        <v>2001.440352896049</v>
      </c>
    </row>
    <row r="34" spans="1:31" ht="34" x14ac:dyDescent="0.2">
      <c r="A34" t="s">
        <v>20</v>
      </c>
      <c r="B34">
        <v>3</v>
      </c>
      <c r="C34" s="1">
        <v>1.182E-5</v>
      </c>
      <c r="D34">
        <v>592.47400000000005</v>
      </c>
      <c r="E34" s="1">
        <v>2.3280000000000001E-5</v>
      </c>
      <c r="F34">
        <v>4810.7449999999999</v>
      </c>
      <c r="G34">
        <v>7.0000000000000001E-3</v>
      </c>
      <c r="H34">
        <v>12920664.469000001</v>
      </c>
      <c r="J34" s="1">
        <f>D34-D$28</f>
        <v>158.03500000000003</v>
      </c>
      <c r="K34" s="2" t="s">
        <v>52</v>
      </c>
      <c r="M34">
        <f t="shared" ref="M34:M35" si="3">(((J34+73.647)/0.2607)/4)</f>
        <v>222.17299578059075</v>
      </c>
      <c r="N34">
        <f>M34/0.1</f>
        <v>2221.7299578059074</v>
      </c>
    </row>
    <row r="35" spans="1:31" ht="34" x14ac:dyDescent="0.2">
      <c r="A35" t="s">
        <v>21</v>
      </c>
      <c r="B35">
        <v>4</v>
      </c>
      <c r="C35" s="1">
        <v>1.182E-5</v>
      </c>
      <c r="D35">
        <v>600.16</v>
      </c>
      <c r="E35" s="1">
        <v>2.3280000000000001E-5</v>
      </c>
      <c r="F35">
        <v>6958.1909999999998</v>
      </c>
      <c r="G35">
        <v>7.0000000000000001E-3</v>
      </c>
      <c r="H35">
        <v>13088295.971999999</v>
      </c>
      <c r="J35">
        <f t="shared" ref="J35" si="4">D35-D$28</f>
        <v>165.72099999999995</v>
      </c>
      <c r="K35" s="2" t="s">
        <v>52</v>
      </c>
      <c r="M35">
        <f t="shared" si="3"/>
        <v>229.54353663214417</v>
      </c>
      <c r="N35">
        <f>M35/0.01</f>
        <v>22954.353663214417</v>
      </c>
    </row>
    <row r="38" spans="1:31" ht="90" x14ac:dyDescent="0.3">
      <c r="A38" s="4" t="s">
        <v>48</v>
      </c>
      <c r="AD38" s="6" t="s">
        <v>27</v>
      </c>
      <c r="AE38" s="6" t="s">
        <v>23</v>
      </c>
    </row>
    <row r="39" spans="1:31" ht="64" x14ac:dyDescent="0.2">
      <c r="A39" s="8" t="s">
        <v>5</v>
      </c>
      <c r="J39" s="5" t="s">
        <v>6</v>
      </c>
      <c r="K39" s="2" t="s">
        <v>1</v>
      </c>
      <c r="M39" s="2" t="s">
        <v>6</v>
      </c>
      <c r="N39" s="2" t="s">
        <v>3</v>
      </c>
      <c r="AD39" s="10">
        <v>100</v>
      </c>
      <c r="AE39" s="10">
        <v>683.79300000000001</v>
      </c>
    </row>
    <row r="40" spans="1:31" x14ac:dyDescent="0.2">
      <c r="A40" t="s">
        <v>0</v>
      </c>
      <c r="B40">
        <v>1</v>
      </c>
      <c r="C40" s="1">
        <v>1.5849999999999999E-5</v>
      </c>
      <c r="D40">
        <v>5.6280000000000001</v>
      </c>
      <c r="E40" s="1">
        <v>2.3280000000000001E-5</v>
      </c>
      <c r="F40">
        <v>1578.241</v>
      </c>
      <c r="G40" s="1">
        <v>8.9190000000000005E-5</v>
      </c>
      <c r="H40">
        <v>164522.43599999999</v>
      </c>
      <c r="J40" s="5"/>
      <c r="M40" s="5">
        <v>3906.2916300000002</v>
      </c>
      <c r="N40">
        <f t="shared" ref="N40:N47" si="5">(K44+K58)/2</f>
        <v>13.169</v>
      </c>
      <c r="AD40" s="10">
        <v>50</v>
      </c>
      <c r="AE40" s="10">
        <v>1946.873</v>
      </c>
    </row>
    <row r="41" spans="1:31" x14ac:dyDescent="0.2">
      <c r="A41" t="s">
        <v>8</v>
      </c>
      <c r="J41" s="5">
        <v>488.28645299999999</v>
      </c>
      <c r="M41" s="5">
        <v>7812.5832499999997</v>
      </c>
      <c r="N41">
        <f t="shared" si="5"/>
        <v>39.567499999999995</v>
      </c>
      <c r="AD41" s="10">
        <v>25</v>
      </c>
      <c r="AE41" s="10">
        <v>3672.9520000000002</v>
      </c>
    </row>
    <row r="42" spans="1:31" x14ac:dyDescent="0.2">
      <c r="A42" t="s">
        <v>9</v>
      </c>
      <c r="J42" s="5">
        <v>976.57290599999999</v>
      </c>
      <c r="M42" s="5">
        <v>15625.166499999999</v>
      </c>
      <c r="N42">
        <f t="shared" si="5"/>
        <v>112.485</v>
      </c>
      <c r="AD42" s="10">
        <v>10</v>
      </c>
      <c r="AE42" s="10">
        <v>3564.3150000000001</v>
      </c>
    </row>
    <row r="43" spans="1:31" x14ac:dyDescent="0.2">
      <c r="A43" t="s">
        <v>10</v>
      </c>
      <c r="J43" s="5">
        <v>1953.14581</v>
      </c>
      <c r="M43" s="11">
        <v>31250.332999999999</v>
      </c>
      <c r="N43" s="10">
        <f t="shared" si="5"/>
        <v>250.96550000000002</v>
      </c>
      <c r="AD43" s="10">
        <v>1</v>
      </c>
      <c r="AE43" s="10">
        <v>2001.44</v>
      </c>
    </row>
    <row r="44" spans="1:31" x14ac:dyDescent="0.2">
      <c r="A44" t="s">
        <v>11</v>
      </c>
      <c r="B44">
        <v>2</v>
      </c>
      <c r="C44" s="1">
        <v>1.5849999999999999E-5</v>
      </c>
      <c r="D44">
        <v>17.937000000000001</v>
      </c>
      <c r="E44" s="1">
        <v>2.3280000000000001E-5</v>
      </c>
      <c r="F44">
        <v>2523.2399999999998</v>
      </c>
      <c r="G44" s="1">
        <v>2.8430000000000003E-4</v>
      </c>
      <c r="H44">
        <v>524348.50899999996</v>
      </c>
      <c r="J44" s="5">
        <v>3906.2916300000002</v>
      </c>
      <c r="K44">
        <f>D44-D$40</f>
        <v>12.309000000000001</v>
      </c>
      <c r="M44" s="11">
        <v>62500.665999999997</v>
      </c>
      <c r="N44" s="10">
        <f t="shared" si="5"/>
        <v>550.42750000000001</v>
      </c>
    </row>
    <row r="45" spans="1:31" x14ac:dyDescent="0.2">
      <c r="A45" t="s">
        <v>12</v>
      </c>
      <c r="B45">
        <v>3</v>
      </c>
      <c r="C45" s="1">
        <v>1.5849999999999999E-5</v>
      </c>
      <c r="D45">
        <v>48.723999999999997</v>
      </c>
      <c r="E45" s="1">
        <v>2.3280000000000001E-5</v>
      </c>
      <c r="F45">
        <v>3588.81</v>
      </c>
      <c r="G45" s="1">
        <v>7.7220000000000001E-4</v>
      </c>
      <c r="H45">
        <v>1424292.811</v>
      </c>
      <c r="J45" s="5">
        <v>7812.5832499999997</v>
      </c>
      <c r="K45">
        <f t="shared" ref="K45:K51" si="6">D45-D$40</f>
        <v>43.095999999999997</v>
      </c>
      <c r="M45" s="10">
        <v>125001.33</v>
      </c>
      <c r="N45" s="10">
        <f t="shared" si="5"/>
        <v>1173.4859999999999</v>
      </c>
    </row>
    <row r="46" spans="1:31" x14ac:dyDescent="0.2">
      <c r="A46" t="s">
        <v>13</v>
      </c>
      <c r="B46">
        <v>4</v>
      </c>
      <c r="C46" s="1">
        <v>1.5849999999999999E-5</v>
      </c>
      <c r="D46">
        <v>125.9</v>
      </c>
      <c r="E46" s="1">
        <v>2.3280000000000001E-5</v>
      </c>
      <c r="F46">
        <v>4913.027</v>
      </c>
      <c r="G46" s="1">
        <v>2E-3</v>
      </c>
      <c r="H46">
        <v>3680296.5350000001</v>
      </c>
      <c r="J46" s="5">
        <v>15625.166499999999</v>
      </c>
      <c r="K46">
        <f t="shared" si="6"/>
        <v>120.27200000000001</v>
      </c>
      <c r="M46" s="10">
        <v>250002.66</v>
      </c>
      <c r="N46" s="10">
        <f t="shared" si="5"/>
        <v>2509.14</v>
      </c>
    </row>
    <row r="47" spans="1:31" x14ac:dyDescent="0.2">
      <c r="A47" t="s">
        <v>14</v>
      </c>
      <c r="B47">
        <v>5</v>
      </c>
      <c r="C47" s="1">
        <v>1.5849999999999999E-5</v>
      </c>
      <c r="D47">
        <v>258.601</v>
      </c>
      <c r="E47" s="1">
        <v>2.3280000000000001E-5</v>
      </c>
      <c r="F47">
        <v>8138.6890000000003</v>
      </c>
      <c r="G47">
        <v>4.0000000000000001E-3</v>
      </c>
      <c r="H47">
        <v>7559438.5080000004</v>
      </c>
      <c r="J47" s="5">
        <v>31250.332999999999</v>
      </c>
      <c r="K47">
        <f t="shared" si="6"/>
        <v>252.97300000000001</v>
      </c>
      <c r="M47" s="10">
        <v>500005.33</v>
      </c>
      <c r="N47" s="10">
        <f t="shared" si="5"/>
        <v>4007.2835</v>
      </c>
    </row>
    <row r="48" spans="1:31" ht="15" x14ac:dyDescent="0.2">
      <c r="A48" t="s">
        <v>15</v>
      </c>
      <c r="B48">
        <v>6</v>
      </c>
      <c r="C48" s="1">
        <v>1.5849999999999999E-5</v>
      </c>
      <c r="D48">
        <v>566.78499999999997</v>
      </c>
      <c r="E48" s="1">
        <v>2.3280000000000001E-5</v>
      </c>
      <c r="F48">
        <v>11350.522000000001</v>
      </c>
      <c r="G48">
        <v>8.9999999999999993E-3</v>
      </c>
      <c r="H48">
        <v>16568264.687999999</v>
      </c>
      <c r="J48" s="5">
        <v>62500.665999999997</v>
      </c>
      <c r="K48">
        <f t="shared" si="6"/>
        <v>561.15699999999993</v>
      </c>
    </row>
    <row r="49" spans="1:31" ht="15" x14ac:dyDescent="0.2">
      <c r="A49" t="s">
        <v>24</v>
      </c>
      <c r="B49">
        <v>7</v>
      </c>
      <c r="C49" s="1">
        <v>1.5849999999999999E-5</v>
      </c>
      <c r="D49">
        <v>1213.5509999999999</v>
      </c>
      <c r="E49" s="1">
        <v>2.3280000000000001E-5</v>
      </c>
      <c r="F49">
        <v>17695.692999999999</v>
      </c>
      <c r="G49">
        <v>1.9E-2</v>
      </c>
      <c r="H49">
        <v>35474533.511</v>
      </c>
      <c r="J49">
        <v>125001.33</v>
      </c>
      <c r="K49">
        <f t="shared" si="6"/>
        <v>1207.923</v>
      </c>
    </row>
    <row r="50" spans="1:31" ht="15" x14ac:dyDescent="0.2">
      <c r="A50" t="s">
        <v>25</v>
      </c>
      <c r="B50">
        <v>8</v>
      </c>
      <c r="C50" s="1">
        <v>1.5849999999999999E-5</v>
      </c>
      <c r="D50">
        <v>2509.09</v>
      </c>
      <c r="E50" s="1">
        <v>2.3280000000000001E-5</v>
      </c>
      <c r="F50">
        <v>24976.565999999999</v>
      </c>
      <c r="G50">
        <v>0.04</v>
      </c>
      <c r="H50">
        <v>73345709.503000006</v>
      </c>
      <c r="J50">
        <v>250002.66</v>
      </c>
      <c r="K50">
        <f t="shared" si="6"/>
        <v>2503.462</v>
      </c>
    </row>
    <row r="51" spans="1:31" ht="15" x14ac:dyDescent="0.2">
      <c r="A51" t="s">
        <v>26</v>
      </c>
      <c r="B51">
        <v>9</v>
      </c>
      <c r="C51" s="1">
        <v>1.5849999999999999E-5</v>
      </c>
      <c r="D51">
        <v>4082.36</v>
      </c>
      <c r="E51" s="1">
        <v>2.3280000000000001E-5</v>
      </c>
      <c r="F51">
        <v>24999.449000000001</v>
      </c>
      <c r="G51">
        <v>6.5000000000000002E-2</v>
      </c>
      <c r="H51">
        <v>119335537.095</v>
      </c>
      <c r="J51">
        <v>500005.33</v>
      </c>
      <c r="K51">
        <f t="shared" si="6"/>
        <v>4076.732</v>
      </c>
    </row>
    <row r="52" spans="1:31" ht="15" x14ac:dyDescent="0.2">
      <c r="C52" s="1"/>
      <c r="E52" s="1"/>
    </row>
    <row r="53" spans="1:31" ht="59.25" x14ac:dyDescent="0.2">
      <c r="A53" s="8" t="s">
        <v>4</v>
      </c>
      <c r="J53" s="5" t="s">
        <v>6</v>
      </c>
      <c r="K53" s="2" t="s">
        <v>1</v>
      </c>
    </row>
    <row r="54" spans="1:31" ht="15" x14ac:dyDescent="0.2">
      <c r="A54" t="s">
        <v>0</v>
      </c>
      <c r="B54">
        <v>1</v>
      </c>
      <c r="C54" s="1">
        <v>1.5849999999999999E-5</v>
      </c>
      <c r="D54">
        <v>5.6280000000000001</v>
      </c>
      <c r="E54" s="1">
        <v>2.3280000000000001E-5</v>
      </c>
      <c r="F54">
        <v>1578.241</v>
      </c>
      <c r="G54" s="1">
        <v>8.9190000000000005E-5</v>
      </c>
      <c r="H54">
        <v>164522.43599999999</v>
      </c>
      <c r="J54" s="5"/>
    </row>
    <row r="55" spans="1:31" ht="15" x14ac:dyDescent="0.2">
      <c r="A55" t="s">
        <v>8</v>
      </c>
      <c r="J55" s="5">
        <v>488.28645299999999</v>
      </c>
    </row>
    <row r="56" spans="1:31" ht="15" x14ac:dyDescent="0.2">
      <c r="A56" t="s">
        <v>9</v>
      </c>
      <c r="J56" s="5">
        <v>976.57290599999999</v>
      </c>
    </row>
    <row r="57" spans="1:31" ht="74.25" x14ac:dyDescent="0.2">
      <c r="A57" t="s">
        <v>10</v>
      </c>
      <c r="C57" s="1"/>
      <c r="E57" s="1"/>
      <c r="G57" s="1"/>
      <c r="J57" s="5">
        <v>1953.14581</v>
      </c>
      <c r="AD57" s="6" t="s">
        <v>27</v>
      </c>
      <c r="AE57" s="6" t="s">
        <v>22</v>
      </c>
    </row>
    <row r="58" spans="1:31" x14ac:dyDescent="0.2">
      <c r="A58" t="s">
        <v>11</v>
      </c>
      <c r="B58">
        <v>10</v>
      </c>
      <c r="C58" s="1">
        <v>1.5849999999999999E-5</v>
      </c>
      <c r="D58">
        <v>19.657</v>
      </c>
      <c r="E58" s="1">
        <v>2.3280000000000001E-5</v>
      </c>
      <c r="F58">
        <v>6352.13</v>
      </c>
      <c r="G58" s="1">
        <v>3.1149999999999998E-4</v>
      </c>
      <c r="H58">
        <v>574611.42099999997</v>
      </c>
      <c r="J58" s="5">
        <v>3906.2916300000002</v>
      </c>
      <c r="K58">
        <f>D58-D$54</f>
        <v>14.029</v>
      </c>
      <c r="AD58" s="10">
        <v>100</v>
      </c>
      <c r="AE58" s="10">
        <v>68379.289999999994</v>
      </c>
    </row>
    <row r="59" spans="1:31" x14ac:dyDescent="0.2">
      <c r="A59" t="s">
        <v>12</v>
      </c>
      <c r="B59">
        <v>11</v>
      </c>
      <c r="C59" s="1">
        <v>1.5849999999999999E-5</v>
      </c>
      <c r="D59">
        <v>41.667000000000002</v>
      </c>
      <c r="E59" s="1">
        <v>2.3280000000000001E-5</v>
      </c>
      <c r="F59">
        <v>4476.0690000000004</v>
      </c>
      <c r="G59" s="1">
        <v>6.6029999999999995E-4</v>
      </c>
      <c r="H59">
        <v>1217997.162</v>
      </c>
      <c r="J59" s="5">
        <v>7812.5832499999997</v>
      </c>
      <c r="K59">
        <f t="shared" ref="K59:K65" si="7">D59-D$54</f>
        <v>36.039000000000001</v>
      </c>
      <c r="AD59" s="10">
        <v>50</v>
      </c>
      <c r="AE59" s="10">
        <v>97343.642000000007</v>
      </c>
    </row>
    <row r="60" spans="1:31" x14ac:dyDescent="0.2">
      <c r="A60" t="s">
        <v>13</v>
      </c>
      <c r="B60">
        <v>12</v>
      </c>
      <c r="C60" s="1">
        <v>1.5849999999999999E-5</v>
      </c>
      <c r="D60">
        <v>110.32599999999999</v>
      </c>
      <c r="E60" s="1">
        <v>2.3280000000000001E-5</v>
      </c>
      <c r="F60">
        <v>6528.71</v>
      </c>
      <c r="G60" s="1">
        <v>2E-3</v>
      </c>
      <c r="H60">
        <v>3225045.5060000001</v>
      </c>
      <c r="J60" s="5">
        <v>15625.166499999999</v>
      </c>
      <c r="K60">
        <f t="shared" si="7"/>
        <v>104.69799999999999</v>
      </c>
      <c r="AD60" s="10">
        <v>25</v>
      </c>
      <c r="AE60" s="10">
        <v>91823.796000000002</v>
      </c>
    </row>
    <row r="61" spans="1:31" x14ac:dyDescent="0.2">
      <c r="A61" t="s">
        <v>14</v>
      </c>
      <c r="B61">
        <v>13</v>
      </c>
      <c r="C61" s="1">
        <v>1.5849999999999999E-5</v>
      </c>
      <c r="D61">
        <v>254.58600000000001</v>
      </c>
      <c r="E61" s="1">
        <v>2.3280000000000001E-5</v>
      </c>
      <c r="F61">
        <v>8446.2639999999992</v>
      </c>
      <c r="G61">
        <v>4.0000000000000001E-3</v>
      </c>
      <c r="H61">
        <v>7442067.6119999997</v>
      </c>
      <c r="J61" s="5">
        <v>31250.332999999999</v>
      </c>
      <c r="K61">
        <f t="shared" si="7"/>
        <v>248.95800000000003</v>
      </c>
      <c r="AD61" s="10">
        <v>10</v>
      </c>
      <c r="AE61" s="10">
        <v>35643.148000000001</v>
      </c>
    </row>
    <row r="62" spans="1:31" x14ac:dyDescent="0.2">
      <c r="A62" t="s">
        <v>15</v>
      </c>
      <c r="B62">
        <v>14</v>
      </c>
      <c r="C62" s="1">
        <v>1.5849999999999999E-5</v>
      </c>
      <c r="D62">
        <v>545.32600000000002</v>
      </c>
      <c r="E62" s="1">
        <v>2.3280000000000001E-5</v>
      </c>
      <c r="F62">
        <v>11383.448</v>
      </c>
      <c r="G62">
        <v>8.9999999999999993E-3</v>
      </c>
      <c r="H62">
        <v>15940960.527000001</v>
      </c>
      <c r="J62" s="5">
        <v>62500.665999999997</v>
      </c>
      <c r="K62">
        <f t="shared" si="7"/>
        <v>539.69799999999998</v>
      </c>
      <c r="AD62" s="10">
        <v>1</v>
      </c>
      <c r="AE62" s="10">
        <v>2001.44</v>
      </c>
    </row>
    <row r="63" spans="1:31" ht="15" x14ac:dyDescent="0.2">
      <c r="A63" t="s">
        <v>24</v>
      </c>
      <c r="B63">
        <v>15</v>
      </c>
      <c r="C63" s="1">
        <v>1.5849999999999999E-5</v>
      </c>
      <c r="D63">
        <v>1144.6769999999999</v>
      </c>
      <c r="E63" s="1">
        <v>2.3280000000000001E-5</v>
      </c>
      <c r="F63">
        <v>15191.508</v>
      </c>
      <c r="G63">
        <v>1.7999999999999999E-2</v>
      </c>
      <c r="H63">
        <v>33461208.480999999</v>
      </c>
      <c r="J63">
        <v>125001.33</v>
      </c>
      <c r="K63">
        <f t="shared" si="7"/>
        <v>1139.049</v>
      </c>
    </row>
    <row r="64" spans="1:31" ht="15" x14ac:dyDescent="0.2">
      <c r="A64" t="s">
        <v>25</v>
      </c>
      <c r="B64">
        <v>16</v>
      </c>
      <c r="C64" s="1">
        <v>1.5849999999999999E-5</v>
      </c>
      <c r="D64">
        <v>2520.4459999999999</v>
      </c>
      <c r="E64" s="1">
        <v>2.3280000000000001E-5</v>
      </c>
      <c r="F64">
        <v>24429.006000000001</v>
      </c>
      <c r="G64">
        <v>0.04</v>
      </c>
      <c r="H64">
        <v>73677674.684</v>
      </c>
      <c r="J64">
        <v>250002.66</v>
      </c>
      <c r="K64">
        <f t="shared" si="7"/>
        <v>2514.8179999999998</v>
      </c>
    </row>
    <row r="65" spans="1:14" ht="15" x14ac:dyDescent="0.2">
      <c r="A65" t="s">
        <v>26</v>
      </c>
      <c r="B65">
        <v>17</v>
      </c>
      <c r="C65" s="1">
        <v>1.5849999999999999E-5</v>
      </c>
      <c r="D65">
        <v>3943.4630000000002</v>
      </c>
      <c r="E65" s="1">
        <v>2.3280000000000001E-5</v>
      </c>
      <c r="F65">
        <v>24999.449000000001</v>
      </c>
      <c r="G65">
        <v>6.2E-2</v>
      </c>
      <c r="H65">
        <v>115275306.818</v>
      </c>
      <c r="J65">
        <v>500005.33</v>
      </c>
      <c r="K65">
        <f t="shared" si="7"/>
        <v>3937.835</v>
      </c>
    </row>
    <row r="68" spans="1:14" ht="96" x14ac:dyDescent="0.2">
      <c r="A68" s="2" t="s">
        <v>38</v>
      </c>
      <c r="J68" s="2" t="s">
        <v>1</v>
      </c>
      <c r="M68" s="2" t="s">
        <v>22</v>
      </c>
      <c r="N68" s="2" t="s">
        <v>23</v>
      </c>
    </row>
    <row r="69" spans="1:14" ht="15" x14ac:dyDescent="0.2">
      <c r="A69" t="s">
        <v>0</v>
      </c>
      <c r="B69">
        <v>1</v>
      </c>
      <c r="C69" s="1">
        <v>1.967E-5</v>
      </c>
      <c r="D69">
        <v>7.7649999999999997</v>
      </c>
      <c r="E69" s="1">
        <v>2.3280000000000001E-5</v>
      </c>
      <c r="F69">
        <v>3398.8710000000001</v>
      </c>
      <c r="G69" s="1">
        <v>1.528E-4</v>
      </c>
      <c r="H69">
        <v>281786.15000000002</v>
      </c>
    </row>
    <row r="70" spans="1:14" x14ac:dyDescent="0.2">
      <c r="A70" t="s">
        <v>16</v>
      </c>
      <c r="B70">
        <v>2</v>
      </c>
      <c r="C70" s="1">
        <v>1.967E-5</v>
      </c>
      <c r="D70">
        <v>2355.2939999999999</v>
      </c>
      <c r="E70" s="1">
        <v>2.3280000000000001E-5</v>
      </c>
      <c r="F70">
        <v>24987.241999999998</v>
      </c>
      <c r="G70">
        <v>4.5999999999999999E-2</v>
      </c>
      <c r="H70">
        <v>85468897.950000003</v>
      </c>
      <c r="J70">
        <f>D70-D$69</f>
        <v>2347.529</v>
      </c>
      <c r="M70" s="10">
        <f>(((J70-132.04)/0.0081)/4)</f>
        <v>68379.290123456798</v>
      </c>
      <c r="N70" s="10">
        <f>M70/100</f>
        <v>683.79290123456803</v>
      </c>
    </row>
    <row r="71" spans="1:14" x14ac:dyDescent="0.2">
      <c r="A71" t="s">
        <v>7</v>
      </c>
      <c r="B71">
        <v>3</v>
      </c>
      <c r="C71" s="1">
        <v>1.967E-5</v>
      </c>
      <c r="D71">
        <v>3293.739</v>
      </c>
      <c r="E71" s="1">
        <v>2.3280000000000001E-5</v>
      </c>
      <c r="F71">
        <v>24997.921999999999</v>
      </c>
      <c r="G71">
        <v>6.5000000000000002E-2</v>
      </c>
      <c r="H71">
        <v>119523187.978</v>
      </c>
      <c r="J71">
        <f t="shared" ref="J71:J73" si="8">D71-D$69</f>
        <v>3285.9740000000002</v>
      </c>
      <c r="M71" s="10">
        <f t="shared" ref="M71:M73" si="9">(((J71-132.04)/0.0081)/4)</f>
        <v>97343.641975308652</v>
      </c>
      <c r="N71" s="10">
        <f>M71/50</f>
        <v>1946.872839506173</v>
      </c>
    </row>
    <row r="72" spans="1:14" x14ac:dyDescent="0.2">
      <c r="A72" t="s">
        <v>17</v>
      </c>
      <c r="B72">
        <v>4</v>
      </c>
      <c r="C72" s="1">
        <v>1.967E-5</v>
      </c>
      <c r="D72">
        <v>3114.8960000000002</v>
      </c>
      <c r="E72" s="1">
        <v>2.3280000000000001E-5</v>
      </c>
      <c r="F72">
        <v>24984.190999999999</v>
      </c>
      <c r="G72">
        <v>6.0999999999999999E-2</v>
      </c>
      <c r="H72">
        <v>113033335.80500001</v>
      </c>
      <c r="J72">
        <f t="shared" si="8"/>
        <v>3107.1310000000003</v>
      </c>
      <c r="M72" s="10">
        <f t="shared" si="9"/>
        <v>91823.796296296307</v>
      </c>
      <c r="N72" s="10">
        <f>M72/25</f>
        <v>3672.9518518518521</v>
      </c>
    </row>
    <row r="73" spans="1:14" x14ac:dyDescent="0.2">
      <c r="A73" t="s">
        <v>18</v>
      </c>
      <c r="B73">
        <v>5</v>
      </c>
      <c r="C73" s="1">
        <v>1.967E-5</v>
      </c>
      <c r="D73">
        <v>1294.643</v>
      </c>
      <c r="E73" s="1">
        <v>2.3280000000000001E-5</v>
      </c>
      <c r="F73">
        <v>18558.393</v>
      </c>
      <c r="G73">
        <v>2.5000000000000001E-2</v>
      </c>
      <c r="H73">
        <v>46980001.767999999</v>
      </c>
      <c r="J73">
        <f t="shared" si="8"/>
        <v>1286.8779999999999</v>
      </c>
      <c r="M73" s="10">
        <f t="shared" si="9"/>
        <v>35643.148148148146</v>
      </c>
      <c r="N73" s="10">
        <f>M73/10</f>
        <v>3564.3148148148148</v>
      </c>
    </row>
    <row r="74" spans="1:14" ht="15" x14ac:dyDescent="0.2">
      <c r="A74" t="s">
        <v>19</v>
      </c>
      <c r="B74" s="5">
        <v>6</v>
      </c>
      <c r="C74" s="9">
        <v>1.967E-5</v>
      </c>
      <c r="D74" s="5">
        <v>71.317999999999998</v>
      </c>
      <c r="E74" s="9">
        <v>2.3280000000000001E-5</v>
      </c>
      <c r="F74" s="5">
        <v>4500.6379999999999</v>
      </c>
      <c r="G74" s="9">
        <v>1E-3</v>
      </c>
      <c r="H74" s="5">
        <v>2587998.0890000002</v>
      </c>
      <c r="I74" s="5"/>
      <c r="J74" s="5"/>
      <c r="K74" s="5"/>
      <c r="L74" s="5"/>
      <c r="M74" s="5"/>
      <c r="N74" s="5"/>
    </row>
    <row r="75" spans="1:14" x14ac:dyDescent="0.2">
      <c r="A75" t="s">
        <v>20</v>
      </c>
      <c r="B75" s="14" t="s">
        <v>52</v>
      </c>
      <c r="C75" s="14"/>
      <c r="D75" s="14"/>
      <c r="E75" s="14"/>
      <c r="F75" s="14"/>
      <c r="G75" s="14"/>
      <c r="H75" s="14"/>
      <c r="I75" s="5"/>
      <c r="J75" s="5"/>
      <c r="K75" s="5"/>
      <c r="L75" s="5"/>
      <c r="M75" s="5"/>
      <c r="N75" s="5"/>
    </row>
    <row r="76" spans="1:14" x14ac:dyDescent="0.2">
      <c r="A76" t="s">
        <v>21</v>
      </c>
      <c r="B76" s="14"/>
      <c r="C76" s="14"/>
      <c r="D76" s="14"/>
      <c r="E76" s="14"/>
      <c r="F76" s="14"/>
      <c r="G76" s="14"/>
      <c r="H76" s="14"/>
      <c r="I76" s="5"/>
      <c r="J76" s="5"/>
      <c r="K76" s="5"/>
      <c r="L76" s="5"/>
      <c r="M76" s="5"/>
      <c r="N76" s="5"/>
    </row>
  </sheetData>
  <mergeCells count="2">
    <mergeCell ref="AD27:AH27"/>
    <mergeCell ref="B75:H7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46103-F1FC-B34A-8486-EB8E74BE3C6C}">
  <dimension ref="A1:H35"/>
  <sheetViews>
    <sheetView topLeftCell="E1" zoomScale="50" zoomScaleNormal="114" workbookViewId="0">
      <selection activeCell="H28" sqref="H28"/>
    </sheetView>
  </sheetViews>
  <sheetFormatPr baseColWidth="10" defaultColWidth="10.83203125" defaultRowHeight="16" x14ac:dyDescent="0.2"/>
  <cols>
    <col min="1" max="1" width="19.33203125" customWidth="1"/>
  </cols>
  <sheetData>
    <row r="1" spans="1:8" ht="48" customHeight="1" x14ac:dyDescent="0.2">
      <c r="B1" s="16" t="s">
        <v>22</v>
      </c>
      <c r="C1" s="16"/>
      <c r="D1" s="16"/>
    </row>
    <row r="2" spans="1:8" ht="34" x14ac:dyDescent="0.2">
      <c r="A2" s="6" t="s">
        <v>27</v>
      </c>
      <c r="B2" t="s">
        <v>28</v>
      </c>
      <c r="C2" t="s">
        <v>29</v>
      </c>
      <c r="D2" t="s">
        <v>32</v>
      </c>
      <c r="E2" t="s">
        <v>30</v>
      </c>
      <c r="F2" t="s">
        <v>31</v>
      </c>
      <c r="G2" t="s">
        <v>33</v>
      </c>
      <c r="H2" t="s">
        <v>34</v>
      </c>
    </row>
    <row r="3" spans="1:8" x14ac:dyDescent="0.2">
      <c r="A3">
        <v>100</v>
      </c>
      <c r="B3" s="10">
        <v>70488.585000000006</v>
      </c>
      <c r="C3" s="10">
        <v>71170.351999999999</v>
      </c>
      <c r="D3" s="10">
        <v>60025.398999999998</v>
      </c>
      <c r="E3">
        <f>AVERAGE(B3:D3)</f>
        <v>67228.112000000008</v>
      </c>
      <c r="F3">
        <f>STDEV(B3:D3)</f>
        <v>6247.0398974913742</v>
      </c>
      <c r="G3">
        <f>E3/1000</f>
        <v>67.22811200000001</v>
      </c>
      <c r="H3">
        <f>F3/1000</f>
        <v>6.2470398974913746</v>
      </c>
    </row>
    <row r="4" spans="1:8" x14ac:dyDescent="0.2">
      <c r="A4">
        <v>50</v>
      </c>
      <c r="B4" s="13">
        <v>44847.370999999999</v>
      </c>
      <c r="C4" s="10">
        <v>46547.641000000003</v>
      </c>
      <c r="D4" s="10">
        <v>40810.290999999997</v>
      </c>
      <c r="E4">
        <f>AVERAGE(B4:D4)</f>
        <v>44068.434333333338</v>
      </c>
      <c r="F4">
        <f t="shared" ref="F4:F6" si="0">STDEV(B4:D4)</f>
        <v>2946.9226327871843</v>
      </c>
      <c r="G4">
        <f t="shared" ref="G4:G6" si="1">E4/1000</f>
        <v>44.068434333333336</v>
      </c>
      <c r="H4">
        <f t="shared" ref="H4:H6" si="2">F4/1000</f>
        <v>2.9469226327871842</v>
      </c>
    </row>
    <row r="5" spans="1:8" x14ac:dyDescent="0.2">
      <c r="A5">
        <v>25</v>
      </c>
      <c r="B5" s="10">
        <v>30059.705999999998</v>
      </c>
      <c r="C5" s="10">
        <v>30326.848999999998</v>
      </c>
      <c r="D5" s="10">
        <v>27264.018</v>
      </c>
      <c r="E5">
        <f t="shared" ref="E5:E6" si="3">AVERAGE(B5:D5)</f>
        <v>29216.857666666663</v>
      </c>
      <c r="F5">
        <f t="shared" si="0"/>
        <v>1696.4752925970747</v>
      </c>
      <c r="G5">
        <f t="shared" si="1"/>
        <v>29.216857666666662</v>
      </c>
      <c r="H5">
        <f t="shared" si="2"/>
        <v>1.6964752925970747</v>
      </c>
    </row>
    <row r="6" spans="1:8" x14ac:dyDescent="0.2">
      <c r="A6">
        <v>10</v>
      </c>
      <c r="B6" s="10">
        <v>8426.7469999999994</v>
      </c>
      <c r="C6" s="10">
        <v>8167.33</v>
      </c>
      <c r="D6" s="10">
        <v>10087.972</v>
      </c>
      <c r="E6">
        <f t="shared" si="3"/>
        <v>8894.016333333333</v>
      </c>
      <c r="F6">
        <f t="shared" si="0"/>
        <v>1042.0997531169141</v>
      </c>
      <c r="G6">
        <f t="shared" si="1"/>
        <v>8.8940163333333331</v>
      </c>
      <c r="H6">
        <f t="shared" si="2"/>
        <v>1.0420997531169141</v>
      </c>
    </row>
    <row r="8" spans="1:8" ht="96" customHeight="1" x14ac:dyDescent="0.2">
      <c r="B8" s="16" t="s">
        <v>23</v>
      </c>
      <c r="C8" s="16"/>
      <c r="D8" s="16"/>
      <c r="E8" s="16"/>
    </row>
    <row r="9" spans="1:8" ht="34" x14ac:dyDescent="0.2">
      <c r="A9" s="6" t="s">
        <v>27</v>
      </c>
      <c r="B9" t="s">
        <v>28</v>
      </c>
      <c r="C9" t="s">
        <v>29</v>
      </c>
      <c r="D9" t="s">
        <v>32</v>
      </c>
      <c r="E9" t="s">
        <v>30</v>
      </c>
      <c r="F9" t="s">
        <v>31</v>
      </c>
    </row>
    <row r="10" spans="1:8" x14ac:dyDescent="0.2">
      <c r="A10">
        <v>100</v>
      </c>
      <c r="B10" s="10">
        <v>704.88599999999997</v>
      </c>
      <c r="C10" s="10">
        <v>711.70399999999995</v>
      </c>
      <c r="D10" s="10">
        <v>600.25400000000002</v>
      </c>
      <c r="E10">
        <f>AVERAGE(B10:D10)</f>
        <v>672.28133333333335</v>
      </c>
      <c r="F10">
        <f>STDEV(B10:D10)</f>
        <v>62.470583808167902</v>
      </c>
    </row>
    <row r="11" spans="1:8" x14ac:dyDescent="0.2">
      <c r="A11">
        <v>50</v>
      </c>
      <c r="B11" s="10">
        <v>896.947</v>
      </c>
      <c r="C11" s="10">
        <v>930.93499999999995</v>
      </c>
      <c r="D11" s="10">
        <v>816.20600000000002</v>
      </c>
      <c r="E11" s="10">
        <f t="shared" ref="E11:E13" si="4">AVERAGE(B11:D11)</f>
        <v>881.36266666666677</v>
      </c>
      <c r="F11">
        <f t="shared" ref="F11:F13" si="5">STDEV(B11:D11)</f>
        <v>58.930802169437072</v>
      </c>
    </row>
    <row r="12" spans="1:8" x14ac:dyDescent="0.2">
      <c r="A12">
        <v>25</v>
      </c>
      <c r="B12" s="10">
        <v>1202.3879999999999</v>
      </c>
      <c r="C12" s="10">
        <v>1213.0740000000001</v>
      </c>
      <c r="D12" s="10">
        <v>1090.5609999999999</v>
      </c>
      <c r="E12" s="10">
        <f t="shared" si="4"/>
        <v>1168.6743333333334</v>
      </c>
      <c r="F12">
        <f t="shared" si="5"/>
        <v>67.858804014905388</v>
      </c>
    </row>
    <row r="13" spans="1:8" x14ac:dyDescent="0.2">
      <c r="A13">
        <v>10</v>
      </c>
      <c r="B13" s="10">
        <v>842.67399999999998</v>
      </c>
      <c r="C13" s="10">
        <v>816.73299999999995</v>
      </c>
      <c r="D13" s="10">
        <v>1008.797</v>
      </c>
      <c r="E13" s="10">
        <f t="shared" si="4"/>
        <v>889.40133333333324</v>
      </c>
      <c r="F13">
        <f t="shared" si="5"/>
        <v>104.21001767744472</v>
      </c>
    </row>
    <row r="15" spans="1:8" x14ac:dyDescent="0.2">
      <c r="A15" s="10" t="s">
        <v>49</v>
      </c>
      <c r="E15">
        <f>AVERAGE(E11:E13)</f>
        <v>979.8127777777778</v>
      </c>
      <c r="F15">
        <f>STDEV(F11:F13)</f>
        <v>23.983769889631855</v>
      </c>
    </row>
    <row r="18" spans="1:8" x14ac:dyDescent="0.2">
      <c r="B18" s="16" t="s">
        <v>22</v>
      </c>
      <c r="C18" s="16"/>
      <c r="D18" s="16"/>
    </row>
    <row r="19" spans="1:8" ht="68" x14ac:dyDescent="0.2">
      <c r="A19" s="6" t="s">
        <v>37</v>
      </c>
      <c r="B19" t="s">
        <v>28</v>
      </c>
      <c r="C19" t="s">
        <v>29</v>
      </c>
      <c r="D19" t="s">
        <v>32</v>
      </c>
      <c r="E19" t="s">
        <v>30</v>
      </c>
      <c r="F19" t="s">
        <v>31</v>
      </c>
      <c r="G19" t="s">
        <v>33</v>
      </c>
      <c r="H19" t="s">
        <v>34</v>
      </c>
    </row>
    <row r="20" spans="1:8" x14ac:dyDescent="0.2">
      <c r="A20">
        <v>100</v>
      </c>
      <c r="B20" s="10">
        <v>73909.285999999993</v>
      </c>
      <c r="C20" s="10">
        <v>97215.343999999997</v>
      </c>
      <c r="D20" s="10">
        <v>68379.289999999994</v>
      </c>
      <c r="E20">
        <f>AVERAGE(B20:D20)</f>
        <v>79834.64</v>
      </c>
      <c r="F20">
        <f>STDEV(B20:D20)</f>
        <v>15303.982082834351</v>
      </c>
      <c r="G20">
        <f>E20/1000</f>
        <v>79.834639999999993</v>
      </c>
      <c r="H20">
        <f>F20/1000</f>
        <v>15.30398208283435</v>
      </c>
    </row>
    <row r="21" spans="1:8" x14ac:dyDescent="0.2">
      <c r="A21">
        <v>50</v>
      </c>
      <c r="B21" s="10">
        <v>81361.824999999997</v>
      </c>
      <c r="C21" s="10">
        <v>89358.093999999997</v>
      </c>
      <c r="D21" s="10">
        <v>97343.642000000007</v>
      </c>
      <c r="E21">
        <f>AVERAGE(B21:D21)</f>
        <v>89354.520333333334</v>
      </c>
      <c r="F21">
        <f t="shared" ref="F21:F24" si="6">STDEV(B21:D21)</f>
        <v>7990.9090993260843</v>
      </c>
      <c r="G21">
        <f t="shared" ref="G21:G24" si="7">E21/1000</f>
        <v>89.35452033333334</v>
      </c>
      <c r="H21">
        <f t="shared" ref="H21:H24" si="8">F21/1000</f>
        <v>7.9909090993260845</v>
      </c>
    </row>
    <row r="22" spans="1:8" x14ac:dyDescent="0.2">
      <c r="A22">
        <v>25</v>
      </c>
      <c r="B22" s="10">
        <v>66571.032000000007</v>
      </c>
      <c r="C22" s="10">
        <v>79212.687999999995</v>
      </c>
      <c r="D22" s="10">
        <v>91823.796000000002</v>
      </c>
      <c r="E22">
        <f t="shared" ref="E22:E24" si="9">AVERAGE(B22:D22)</f>
        <v>79202.505333333334</v>
      </c>
      <c r="F22">
        <f t="shared" si="6"/>
        <v>12626.385079465526</v>
      </c>
      <c r="G22">
        <f t="shared" si="7"/>
        <v>79.202505333333335</v>
      </c>
      <c r="H22">
        <f t="shared" si="8"/>
        <v>12.626385079465527</v>
      </c>
    </row>
    <row r="23" spans="1:8" x14ac:dyDescent="0.2">
      <c r="A23">
        <v>10</v>
      </c>
      <c r="B23" s="10">
        <v>22437.579000000002</v>
      </c>
      <c r="C23" s="10">
        <v>40448.75</v>
      </c>
      <c r="D23" s="10">
        <v>35643.148000000001</v>
      </c>
      <c r="E23">
        <f t="shared" si="9"/>
        <v>32843.159</v>
      </c>
      <c r="F23">
        <f t="shared" si="6"/>
        <v>9326.3349713540319</v>
      </c>
      <c r="G23">
        <f t="shared" si="7"/>
        <v>32.843159</v>
      </c>
      <c r="H23">
        <f t="shared" si="8"/>
        <v>9.3263349713540311</v>
      </c>
    </row>
    <row r="24" spans="1:8" x14ac:dyDescent="0.2">
      <c r="A24">
        <v>1</v>
      </c>
      <c r="B24" s="10">
        <v>3385.4169999999999</v>
      </c>
      <c r="C24" s="10">
        <v>3398.6120000000001</v>
      </c>
      <c r="D24" s="10">
        <v>2001.44</v>
      </c>
      <c r="E24">
        <f t="shared" si="9"/>
        <v>2928.4896666666668</v>
      </c>
      <c r="F24">
        <f t="shared" si="6"/>
        <v>802.87566930149978</v>
      </c>
      <c r="G24">
        <f t="shared" si="7"/>
        <v>2.9284896666666667</v>
      </c>
      <c r="H24">
        <f t="shared" si="8"/>
        <v>0.80287566930149978</v>
      </c>
    </row>
    <row r="27" spans="1:8" x14ac:dyDescent="0.2">
      <c r="B27" s="16" t="s">
        <v>23</v>
      </c>
      <c r="C27" s="16"/>
      <c r="D27" s="16"/>
      <c r="E27" s="16"/>
    </row>
    <row r="28" spans="1:8" ht="68" x14ac:dyDescent="0.2">
      <c r="A28" s="6" t="s">
        <v>37</v>
      </c>
      <c r="B28" t="s">
        <v>28</v>
      </c>
      <c r="C28" t="s">
        <v>29</v>
      </c>
      <c r="D28" t="s">
        <v>32</v>
      </c>
      <c r="E28" t="s">
        <v>30</v>
      </c>
      <c r="F28" t="s">
        <v>31</v>
      </c>
    </row>
    <row r="29" spans="1:8" x14ac:dyDescent="0.2">
      <c r="A29">
        <v>100</v>
      </c>
      <c r="B29" s="10">
        <v>739.09299999999996</v>
      </c>
      <c r="C29" s="10">
        <v>972.15300000000002</v>
      </c>
      <c r="D29" s="10">
        <v>683.79300000000001</v>
      </c>
      <c r="E29">
        <f>AVERAGE(B29:D29)</f>
        <v>798.3463333333334</v>
      </c>
      <c r="F29">
        <f>STDEV(B29:D29)</f>
        <v>153.0395064463201</v>
      </c>
    </row>
    <row r="30" spans="1:8" x14ac:dyDescent="0.2">
      <c r="A30">
        <v>50</v>
      </c>
      <c r="B30" s="10">
        <v>1627.2370000000001</v>
      </c>
      <c r="C30" s="10">
        <v>1787.16</v>
      </c>
      <c r="D30" s="10">
        <v>1946.873</v>
      </c>
      <c r="E30">
        <f t="shared" ref="E30:E33" si="10">AVERAGE(B30:D30)</f>
        <v>1787.0900000000001</v>
      </c>
      <c r="F30">
        <f t="shared" ref="F30:F33" si="11">STDEV(B30:D30)</f>
        <v>159.81801149745291</v>
      </c>
    </row>
    <row r="31" spans="1:8" x14ac:dyDescent="0.2">
      <c r="A31">
        <v>25</v>
      </c>
      <c r="B31" s="10">
        <v>2662.8409999999999</v>
      </c>
      <c r="C31" s="10">
        <v>3168.5079999999998</v>
      </c>
      <c r="D31" s="10">
        <v>3672.9520000000002</v>
      </c>
      <c r="E31" s="10">
        <f t="shared" si="10"/>
        <v>3168.1003333333333</v>
      </c>
      <c r="F31">
        <f t="shared" si="11"/>
        <v>505.05562339640983</v>
      </c>
    </row>
    <row r="32" spans="1:8" x14ac:dyDescent="0.2">
      <c r="A32">
        <v>10</v>
      </c>
      <c r="B32" s="10">
        <v>2243.7579999999998</v>
      </c>
      <c r="C32" s="10">
        <v>4044.875</v>
      </c>
      <c r="D32" s="10">
        <v>3564.3150000000001</v>
      </c>
      <c r="E32" s="10">
        <f t="shared" si="10"/>
        <v>3284.3160000000003</v>
      </c>
      <c r="F32">
        <f t="shared" si="11"/>
        <v>932.63347137179142</v>
      </c>
    </row>
    <row r="33" spans="1:6" x14ac:dyDescent="0.2">
      <c r="A33">
        <v>1</v>
      </c>
      <c r="B33" s="10">
        <v>3385.4169999999999</v>
      </c>
      <c r="C33" s="10">
        <v>3398.6120000000001</v>
      </c>
      <c r="D33" s="10">
        <v>2001.44</v>
      </c>
      <c r="E33" s="10">
        <f t="shared" si="10"/>
        <v>2928.4896666666668</v>
      </c>
      <c r="F33">
        <f t="shared" si="11"/>
        <v>802.87566930149978</v>
      </c>
    </row>
    <row r="35" spans="1:6" ht="17" x14ac:dyDescent="0.2">
      <c r="A35" s="6" t="s">
        <v>50</v>
      </c>
      <c r="E35">
        <f>AVERAGE(E31:E33)</f>
        <v>3126.9686666666671</v>
      </c>
      <c r="F35">
        <f>AVERAGE(F31:F33)</f>
        <v>746.85492135656705</v>
      </c>
    </row>
  </sheetData>
  <mergeCells count="4">
    <mergeCell ref="B1:D1"/>
    <mergeCell ref="B8:E8"/>
    <mergeCell ref="B18:D18"/>
    <mergeCell ref="B27:E27"/>
  </mergeCells>
  <pageMargins left="0.7" right="0.7" top="0.75" bottom="0.75" header="0.3" footer="0.3"/>
  <pageSetup paperSize="9" orientation="portrait" horizontalDpi="0" verticalDpi="0"/>
  <ignoredErrors>
    <ignoredError sqref="E3:E6 F3:F6 E11:E13 F10:F13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Cleavable RNA target R1</vt:lpstr>
      <vt:lpstr>Cleavable RNA target R2</vt:lpstr>
      <vt:lpstr>Cleavable RNA target R3</vt:lpstr>
      <vt:lpstr>Phosphorothioate RNA target R1</vt:lpstr>
      <vt:lpstr>Phosphorothioate RNA target R2</vt:lpstr>
      <vt:lpstr>Phosphorothioate RNA target R3</vt:lpstr>
      <vt:lpstr>Summary 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Januka Athukoralage</dc:creator>
  <cp:lastModifiedBy>Microsoft Office User</cp:lastModifiedBy>
  <dcterms:created xsi:type="dcterms:W3CDTF">2018-08-02T11:21:56Z</dcterms:created>
  <dcterms:modified xsi:type="dcterms:W3CDTF">2020-02-04T21:20:12Z</dcterms:modified>
</cp:coreProperties>
</file>