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4310" activeTab="6"/>
  </bookViews>
  <sheets>
    <sheet name="Fig. 4A" sheetId="1" r:id="rId1"/>
    <sheet name="Fig. 4B" sheetId="2" r:id="rId2"/>
    <sheet name="Fig. 4C" sheetId="3" r:id="rId3"/>
    <sheet name="Fig. 4D" sheetId="4" r:id="rId4"/>
    <sheet name="Fig. 4E" sheetId="5" r:id="rId5"/>
    <sheet name="Figure 4-figure supplement 1" sheetId="6" r:id="rId6"/>
    <sheet name="Figure 4-figure supplement 2" sheetId="7" r:id="rId7"/>
  </sheets>
  <calcPr calcId="145621"/>
</workbook>
</file>

<file path=xl/calcChain.xml><?xml version="1.0" encoding="utf-8"?>
<calcChain xmlns="http://schemas.openxmlformats.org/spreadsheetml/2006/main">
  <c r="AL35" i="6" l="1"/>
  <c r="AL34" i="6"/>
  <c r="AC36" i="6"/>
  <c r="AL27" i="6"/>
  <c r="AL28" i="6"/>
  <c r="AL29" i="6"/>
  <c r="AL25" i="6"/>
  <c r="AL26" i="6"/>
  <c r="AM26" i="6"/>
  <c r="AM27" i="6"/>
  <c r="AM28" i="6"/>
  <c r="AM29" i="6"/>
  <c r="AM25" i="6"/>
  <c r="AJ29" i="6"/>
  <c r="AK29" i="6" s="1"/>
  <c r="AI29" i="6"/>
  <c r="AJ28" i="6"/>
  <c r="AK28" i="6" s="1"/>
  <c r="AI28" i="6"/>
  <c r="AJ27" i="6"/>
  <c r="AK27" i="6" s="1"/>
  <c r="AI27" i="6"/>
  <c r="AJ26" i="6"/>
  <c r="AK26" i="6" s="1"/>
  <c r="AI26" i="6"/>
  <c r="AJ25" i="6"/>
  <c r="AK25" i="6" s="1"/>
  <c r="AI25" i="6"/>
  <c r="AC35" i="6" s="1"/>
  <c r="L27" i="6"/>
  <c r="L28" i="6"/>
  <c r="L29" i="6"/>
  <c r="L25" i="6"/>
  <c r="L26" i="6"/>
  <c r="M26" i="6"/>
  <c r="M27" i="6"/>
  <c r="M28" i="6"/>
  <c r="M29" i="6"/>
  <c r="M25" i="6"/>
  <c r="J29" i="6"/>
  <c r="K29" i="6" s="1"/>
  <c r="I29" i="6"/>
  <c r="J28" i="6"/>
  <c r="K28" i="6" s="1"/>
  <c r="I28" i="6"/>
  <c r="J27" i="6"/>
  <c r="K27" i="6" s="1"/>
  <c r="I27" i="6"/>
  <c r="J26" i="6"/>
  <c r="K26" i="6" s="1"/>
  <c r="I26" i="6"/>
  <c r="J25" i="6"/>
  <c r="K25" i="6" s="1"/>
  <c r="I25" i="6"/>
  <c r="E35" i="6" s="1"/>
  <c r="W29" i="6"/>
  <c r="X29" i="6" s="1"/>
  <c r="V29" i="6"/>
  <c r="W28" i="6"/>
  <c r="X28" i="6" s="1"/>
  <c r="V28" i="6"/>
  <c r="W27" i="6"/>
  <c r="X27" i="6" s="1"/>
  <c r="V27" i="6"/>
  <c r="W26" i="6"/>
  <c r="X26" i="6" s="1"/>
  <c r="V26" i="6"/>
  <c r="W25" i="6"/>
  <c r="X25" i="6" s="1"/>
  <c r="V25" i="6"/>
  <c r="Q35" i="6" s="1"/>
  <c r="E34" i="6" l="1"/>
  <c r="I34" i="6" s="1"/>
  <c r="E36" i="6"/>
  <c r="Q34" i="6"/>
  <c r="Q36" i="6"/>
  <c r="V36" i="6" s="1"/>
  <c r="AE38" i="6"/>
  <c r="C38" i="6"/>
  <c r="D35" i="6"/>
  <c r="R37" i="6"/>
  <c r="P35" i="6"/>
  <c r="AD37" i="6"/>
  <c r="E37" i="6"/>
  <c r="C35" i="6"/>
  <c r="Q37" i="6"/>
  <c r="AC34" i="6"/>
  <c r="AC37" i="6"/>
  <c r="AJ37" i="6" s="1"/>
  <c r="AK37" i="6" s="1"/>
  <c r="D37" i="6"/>
  <c r="P34" i="6"/>
  <c r="P37" i="6"/>
  <c r="AE34" i="6"/>
  <c r="AI34" i="6" s="1"/>
  <c r="AE36" i="6"/>
  <c r="C34" i="6"/>
  <c r="C37" i="6"/>
  <c r="R34" i="6"/>
  <c r="Y34" i="6" s="1"/>
  <c r="R36" i="6"/>
  <c r="AD34" i="6"/>
  <c r="AD36" i="6"/>
  <c r="W36" i="6"/>
  <c r="X36" i="6" s="1"/>
  <c r="D34" i="6"/>
  <c r="D36" i="6"/>
  <c r="R38" i="6"/>
  <c r="P36" i="6"/>
  <c r="AD38" i="6"/>
  <c r="AE35" i="6"/>
  <c r="E38" i="6"/>
  <c r="C36" i="6"/>
  <c r="M36" i="6" s="1"/>
  <c r="Q38" i="6"/>
  <c r="R35" i="6"/>
  <c r="AC38" i="6"/>
  <c r="AD35" i="6"/>
  <c r="AM35" i="6" s="1"/>
  <c r="D38" i="6"/>
  <c r="P38" i="6"/>
  <c r="AE37" i="6"/>
  <c r="AJ35" i="6"/>
  <c r="AK35" i="6" s="1"/>
  <c r="V35" i="6"/>
  <c r="Y38" i="6"/>
  <c r="I37" i="6"/>
  <c r="AM38" i="6" l="1"/>
  <c r="Z38" i="6"/>
  <c r="AL36" i="6"/>
  <c r="AL37" i="6"/>
  <c r="Z35" i="6"/>
  <c r="J34" i="6"/>
  <c r="K34" i="6" s="1"/>
  <c r="AJ36" i="6"/>
  <c r="AK36" i="6" s="1"/>
  <c r="J36" i="6"/>
  <c r="K36" i="6" s="1"/>
  <c r="AM37" i="6"/>
  <c r="AI35" i="6"/>
  <c r="J35" i="6"/>
  <c r="K35" i="6" s="1"/>
  <c r="M35" i="6"/>
  <c r="W34" i="6"/>
  <c r="X34" i="6" s="1"/>
  <c r="W38" i="6"/>
  <c r="X38" i="6" s="1"/>
  <c r="V38" i="6"/>
  <c r="Y37" i="6"/>
  <c r="AM36" i="6"/>
  <c r="V37" i="6"/>
  <c r="W37" i="6"/>
  <c r="X37" i="6" s="1"/>
  <c r="Y35" i="6"/>
  <c r="AI37" i="6"/>
  <c r="AL38" i="6"/>
  <c r="AJ38" i="6"/>
  <c r="AK38" i="6" s="1"/>
  <c r="V34" i="6"/>
  <c r="W35" i="6"/>
  <c r="X35" i="6" s="1"/>
  <c r="I36" i="6"/>
  <c r="AM34" i="6"/>
  <c r="Z34" i="6"/>
  <c r="AI38" i="6"/>
  <c r="Z36" i="6"/>
  <c r="Z37" i="6"/>
  <c r="I35" i="6"/>
  <c r="Y36" i="6"/>
  <c r="AJ34" i="6"/>
  <c r="AK34" i="6" s="1"/>
  <c r="J37" i="6"/>
  <c r="K37" i="6" s="1"/>
  <c r="M37" i="6"/>
  <c r="M38" i="6"/>
  <c r="J38" i="6"/>
  <c r="K38" i="6" s="1"/>
  <c r="I38" i="6"/>
  <c r="L36" i="6"/>
  <c r="M34" i="6"/>
  <c r="L37" i="6"/>
  <c r="L34" i="6"/>
  <c r="L38" i="6"/>
  <c r="L35" i="6"/>
  <c r="AI36" i="6"/>
  <c r="AF15" i="6" l="1"/>
  <c r="AF16" i="6"/>
  <c r="AF17" i="6"/>
  <c r="AF18" i="6"/>
  <c r="AF14" i="6"/>
  <c r="AG15" i="6"/>
  <c r="AH15" i="6"/>
  <c r="AG16" i="6"/>
  <c r="AH16" i="6"/>
  <c r="AG17" i="6"/>
  <c r="AH17" i="6"/>
  <c r="AG18" i="6"/>
  <c r="AH18" i="6"/>
  <c r="AH14" i="6"/>
  <c r="AG14" i="6"/>
  <c r="AC18" i="6"/>
  <c r="AL7" i="6"/>
  <c r="AL8" i="6"/>
  <c r="AL9" i="6"/>
  <c r="AL10" i="6"/>
  <c r="AL6" i="6"/>
  <c r="AM7" i="6"/>
  <c r="AM8" i="6"/>
  <c r="AM9" i="6"/>
  <c r="AM10" i="6"/>
  <c r="AM6" i="6"/>
  <c r="AJ10" i="6"/>
  <c r="AK10" i="6" s="1"/>
  <c r="AI10" i="6"/>
  <c r="AJ9" i="6"/>
  <c r="AK9" i="6" s="1"/>
  <c r="AI9" i="6"/>
  <c r="AJ8" i="6"/>
  <c r="AK8" i="6" s="1"/>
  <c r="AI8" i="6"/>
  <c r="AJ7" i="6"/>
  <c r="AK7" i="6" s="1"/>
  <c r="AI7" i="6"/>
  <c r="AJ6" i="6"/>
  <c r="AK6" i="6" s="1"/>
  <c r="AI6" i="6"/>
  <c r="AD14" i="6" s="1"/>
  <c r="S16" i="6"/>
  <c r="T16" i="6"/>
  <c r="U16" i="6"/>
  <c r="S17" i="6"/>
  <c r="T17" i="6"/>
  <c r="U17" i="6"/>
  <c r="S18" i="6"/>
  <c r="T18" i="6"/>
  <c r="U18" i="6"/>
  <c r="T15" i="6"/>
  <c r="U15" i="6"/>
  <c r="S15" i="6"/>
  <c r="T14" i="6"/>
  <c r="U14" i="6"/>
  <c r="S14" i="6"/>
  <c r="R18" i="6"/>
  <c r="Z7" i="6"/>
  <c r="Z8" i="6"/>
  <c r="Z9" i="6"/>
  <c r="Z10" i="6"/>
  <c r="Z6" i="6"/>
  <c r="Y10" i="6"/>
  <c r="Y7" i="6"/>
  <c r="Y8" i="6"/>
  <c r="Y9" i="6"/>
  <c r="Y6" i="6"/>
  <c r="M7" i="6"/>
  <c r="M8" i="6"/>
  <c r="M9" i="6"/>
  <c r="M10" i="6"/>
  <c r="M6" i="6"/>
  <c r="L7" i="6"/>
  <c r="L8" i="6"/>
  <c r="L9" i="6"/>
  <c r="L10" i="6"/>
  <c r="L6" i="6"/>
  <c r="W10" i="6"/>
  <c r="X10" i="6" s="1"/>
  <c r="V10" i="6"/>
  <c r="W9" i="6"/>
  <c r="X9" i="6" s="1"/>
  <c r="V9" i="6"/>
  <c r="W8" i="6"/>
  <c r="X8" i="6" s="1"/>
  <c r="V8" i="6"/>
  <c r="W7" i="6"/>
  <c r="X7" i="6" s="1"/>
  <c r="V7" i="6"/>
  <c r="W6" i="6"/>
  <c r="X6" i="6" s="1"/>
  <c r="V6" i="6"/>
  <c r="Q16" i="6" s="1"/>
  <c r="F17" i="6"/>
  <c r="H17" i="6"/>
  <c r="F18" i="6"/>
  <c r="G18" i="6"/>
  <c r="H18" i="6"/>
  <c r="F15" i="6"/>
  <c r="G15" i="6"/>
  <c r="H15" i="6"/>
  <c r="F16" i="6"/>
  <c r="G16" i="6"/>
  <c r="H16" i="6"/>
  <c r="H14" i="6"/>
  <c r="G14" i="6"/>
  <c r="F14" i="6"/>
  <c r="E15" i="6"/>
  <c r="C14" i="6"/>
  <c r="J10" i="6"/>
  <c r="K10" i="6" s="1"/>
  <c r="I10" i="6"/>
  <c r="J9" i="6"/>
  <c r="K9" i="6" s="1"/>
  <c r="I9" i="6"/>
  <c r="J8" i="6"/>
  <c r="K8" i="6" s="1"/>
  <c r="I8" i="6"/>
  <c r="J7" i="6"/>
  <c r="K7" i="6" s="1"/>
  <c r="I7" i="6"/>
  <c r="J6" i="6"/>
  <c r="K6" i="6" s="1"/>
  <c r="I6" i="6"/>
  <c r="C17" i="6" s="1"/>
  <c r="P14" i="6" l="1"/>
  <c r="AE16" i="6"/>
  <c r="D18" i="6"/>
  <c r="P16" i="6"/>
  <c r="W16" i="6" s="1"/>
  <c r="X16" i="6" s="1"/>
  <c r="AE17" i="6"/>
  <c r="AC14" i="6"/>
  <c r="AD17" i="6"/>
  <c r="AC17" i="6"/>
  <c r="AD16" i="6"/>
  <c r="E16" i="6"/>
  <c r="P17" i="6"/>
  <c r="AC16" i="6"/>
  <c r="AE15" i="6"/>
  <c r="AC15" i="6"/>
  <c r="AD15" i="6"/>
  <c r="AE18" i="6"/>
  <c r="AE14" i="6"/>
  <c r="AD18" i="6"/>
  <c r="E14" i="6"/>
  <c r="D16" i="6"/>
  <c r="Q18" i="6"/>
  <c r="R15" i="6"/>
  <c r="D14" i="6"/>
  <c r="C16" i="6"/>
  <c r="P18" i="6"/>
  <c r="Q15" i="6"/>
  <c r="R17" i="6"/>
  <c r="V17" i="6" s="1"/>
  <c r="P15" i="6"/>
  <c r="C18" i="6"/>
  <c r="D15" i="6"/>
  <c r="Q17" i="6"/>
  <c r="E17" i="6"/>
  <c r="C15" i="6"/>
  <c r="D17" i="6"/>
  <c r="E18" i="6"/>
  <c r="Q14" i="6"/>
  <c r="Y29" i="6" s="1"/>
  <c r="R16" i="6"/>
  <c r="R14" i="6"/>
  <c r="L16" i="6" l="1"/>
  <c r="AJ18" i="6"/>
  <c r="AK18" i="6" s="1"/>
  <c r="AI17" i="6"/>
  <c r="V16" i="6"/>
  <c r="Y27" i="6"/>
  <c r="AI14" i="6"/>
  <c r="AJ16" i="6"/>
  <c r="AK16" i="6" s="1"/>
  <c r="J17" i="6"/>
  <c r="K17" i="6" s="1"/>
  <c r="Y18" i="6"/>
  <c r="I15" i="6"/>
  <c r="Y26" i="6"/>
  <c r="W14" i="6"/>
  <c r="X14" i="6" s="1"/>
  <c r="Y28" i="6"/>
  <c r="AM18" i="6"/>
  <c r="Z16" i="6"/>
  <c r="I18" i="6"/>
  <c r="V18" i="6"/>
  <c r="Z29" i="6"/>
  <c r="Z25" i="6"/>
  <c r="Z27" i="6"/>
  <c r="Z28" i="6"/>
  <c r="W15" i="6"/>
  <c r="X15" i="6" s="1"/>
  <c r="AJ15" i="6"/>
  <c r="AK15" i="6" s="1"/>
  <c r="AM15" i="6"/>
  <c r="AL14" i="6"/>
  <c r="AM14" i="6"/>
  <c r="AL15" i="6"/>
  <c r="AL16" i="6"/>
  <c r="AL17" i="6"/>
  <c r="AL18" i="6"/>
  <c r="Z18" i="6"/>
  <c r="AI16" i="6"/>
  <c r="I14" i="6"/>
  <c r="J16" i="6"/>
  <c r="K16" i="6" s="1"/>
  <c r="AI18" i="6"/>
  <c r="AM16" i="6"/>
  <c r="J14" i="6"/>
  <c r="K14" i="6" s="1"/>
  <c r="AJ17" i="6"/>
  <c r="AK17" i="6" s="1"/>
  <c r="J15" i="6"/>
  <c r="K15" i="6" s="1"/>
  <c r="W17" i="6"/>
  <c r="X17" i="6" s="1"/>
  <c r="Y17" i="6"/>
  <c r="AI15" i="6"/>
  <c r="L18" i="6"/>
  <c r="I16" i="6"/>
  <c r="AJ14" i="6"/>
  <c r="AK14" i="6" s="1"/>
  <c r="AM17" i="6"/>
  <c r="V15" i="6"/>
  <c r="L15" i="6"/>
  <c r="I17" i="6"/>
  <c r="V14" i="6"/>
  <c r="M18" i="6"/>
  <c r="M15" i="6"/>
  <c r="Y14" i="6"/>
  <c r="M14" i="6"/>
  <c r="L14" i="6"/>
  <c r="Z17" i="6"/>
  <c r="Z15" i="6"/>
  <c r="W18" i="6"/>
  <c r="X18" i="6" s="1"/>
  <c r="Y15" i="6"/>
  <c r="Z14" i="6"/>
  <c r="Y16" i="6"/>
  <c r="J18" i="6"/>
  <c r="K18" i="6" s="1"/>
  <c r="L17" i="6"/>
  <c r="M17" i="6"/>
  <c r="M16" i="6"/>
  <c r="H33" i="5" l="1"/>
  <c r="G33" i="5"/>
  <c r="E33" i="5"/>
  <c r="D33" i="5"/>
  <c r="C33" i="5"/>
  <c r="B33" i="5"/>
  <c r="F33" i="5" s="1"/>
  <c r="H32" i="5"/>
  <c r="G32" i="5"/>
  <c r="E32" i="5"/>
  <c r="D32" i="5"/>
  <c r="C32" i="5"/>
  <c r="B32" i="5"/>
  <c r="F32" i="5" s="1"/>
  <c r="I31" i="5"/>
  <c r="H31" i="5"/>
  <c r="D31" i="5"/>
  <c r="C31" i="5"/>
  <c r="B31" i="5"/>
  <c r="G31" i="5" s="1"/>
  <c r="I30" i="5"/>
  <c r="H30" i="5"/>
  <c r="F30" i="5"/>
  <c r="E30" i="5"/>
  <c r="C30" i="5"/>
  <c r="B30" i="5"/>
  <c r="G30" i="5" s="1"/>
  <c r="J29" i="5"/>
  <c r="I29" i="5"/>
  <c r="H29" i="5"/>
  <c r="F29" i="5"/>
  <c r="D29" i="5"/>
  <c r="C29" i="5"/>
  <c r="B29" i="5"/>
  <c r="G29" i="5" s="1"/>
  <c r="I28" i="5"/>
  <c r="H28" i="5"/>
  <c r="F28" i="5"/>
  <c r="D28" i="5"/>
  <c r="C28" i="5"/>
  <c r="B28" i="5"/>
  <c r="G28" i="5" s="1"/>
  <c r="J27" i="5"/>
  <c r="I27" i="5"/>
  <c r="D27" i="5"/>
  <c r="C27" i="5"/>
  <c r="B27" i="5"/>
  <c r="H27" i="5" s="1"/>
  <c r="H25" i="5"/>
  <c r="F25" i="5"/>
  <c r="D25" i="5"/>
  <c r="C25" i="5"/>
  <c r="B25" i="5"/>
  <c r="G25" i="5" s="1"/>
  <c r="I24" i="5"/>
  <c r="G24" i="5"/>
  <c r="E24" i="5"/>
  <c r="D24" i="5"/>
  <c r="C24" i="5"/>
  <c r="B24" i="5"/>
  <c r="F24" i="5" s="1"/>
  <c r="I16" i="5"/>
  <c r="H16" i="5"/>
  <c r="G16" i="5"/>
  <c r="F16" i="5"/>
  <c r="E16" i="5"/>
  <c r="I15" i="5"/>
  <c r="H15" i="5"/>
  <c r="G15" i="5"/>
  <c r="F15" i="5"/>
  <c r="E15" i="5"/>
  <c r="I14" i="5"/>
  <c r="H14" i="5"/>
  <c r="G14" i="5"/>
  <c r="F14" i="5"/>
  <c r="E14" i="5"/>
  <c r="I13" i="5"/>
  <c r="H13" i="5"/>
  <c r="G13" i="5"/>
  <c r="F13" i="5"/>
  <c r="E13" i="5"/>
  <c r="I12" i="5"/>
  <c r="H12" i="5"/>
  <c r="G12" i="5"/>
  <c r="F12" i="5"/>
  <c r="E12" i="5"/>
  <c r="I11" i="5"/>
  <c r="H11" i="5"/>
  <c r="G11" i="5"/>
  <c r="F11" i="5"/>
  <c r="E11" i="5"/>
  <c r="I10" i="5"/>
  <c r="H10" i="5"/>
  <c r="G10" i="5"/>
  <c r="F10" i="5"/>
  <c r="E10" i="5"/>
  <c r="H8" i="5"/>
  <c r="G8" i="5"/>
  <c r="F8" i="5"/>
  <c r="E8" i="5"/>
  <c r="I7" i="5"/>
  <c r="G7" i="5"/>
  <c r="F7" i="5"/>
  <c r="E7" i="5"/>
  <c r="H7" i="4"/>
  <c r="H8" i="4"/>
  <c r="H9" i="4"/>
  <c r="H10" i="4"/>
  <c r="H11" i="4"/>
  <c r="H12" i="4"/>
  <c r="H13" i="4"/>
  <c r="H14" i="4"/>
  <c r="H6" i="4"/>
  <c r="G7" i="4"/>
  <c r="G8" i="4"/>
  <c r="G9" i="4"/>
  <c r="G10" i="4"/>
  <c r="G11" i="4"/>
  <c r="G12" i="4"/>
  <c r="G13" i="4"/>
  <c r="G14" i="4"/>
  <c r="G6" i="4"/>
  <c r="H11" i="3"/>
  <c r="H12" i="3"/>
  <c r="H13" i="3"/>
  <c r="H14" i="3"/>
  <c r="H15" i="3"/>
  <c r="H16" i="3"/>
  <c r="H17" i="3"/>
  <c r="H9" i="3"/>
  <c r="H10" i="3"/>
  <c r="G17" i="3"/>
  <c r="G10" i="3"/>
  <c r="G11" i="3"/>
  <c r="G12" i="3"/>
  <c r="G13" i="3"/>
  <c r="G14" i="3"/>
  <c r="G15" i="3"/>
  <c r="G16" i="3"/>
  <c r="G9" i="3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W10" i="2"/>
  <c r="F39" i="2" s="1"/>
  <c r="N28" i="2"/>
  <c r="O28" i="2"/>
  <c r="T28" i="2" s="1"/>
  <c r="B43" i="2" s="1"/>
  <c r="N29" i="2"/>
  <c r="T29" i="2" s="1"/>
  <c r="B44" i="2" s="1"/>
  <c r="O29" i="2"/>
  <c r="N30" i="2"/>
  <c r="T30" i="2" s="1"/>
  <c r="B45" i="2" s="1"/>
  <c r="O30" i="2"/>
  <c r="M29" i="2"/>
  <c r="M30" i="2"/>
  <c r="M28" i="2"/>
  <c r="J26" i="2"/>
  <c r="K26" i="2"/>
  <c r="W26" i="2"/>
  <c r="E41" i="2" s="1"/>
  <c r="J27" i="2"/>
  <c r="T27" i="2" s="1"/>
  <c r="B42" i="2" s="1"/>
  <c r="K27" i="2"/>
  <c r="L27" i="2"/>
  <c r="K25" i="2"/>
  <c r="L25" i="2"/>
  <c r="J25" i="2"/>
  <c r="F25" i="2"/>
  <c r="G25" i="2"/>
  <c r="W25" i="2" s="1"/>
  <c r="E40" i="2" s="1"/>
  <c r="H25" i="2"/>
  <c r="F26" i="2"/>
  <c r="G26" i="2"/>
  <c r="H26" i="2"/>
  <c r="G24" i="2"/>
  <c r="H24" i="2"/>
  <c r="W24" i="2" s="1"/>
  <c r="E39" i="2" s="1"/>
  <c r="I24" i="2"/>
  <c r="F24" i="2"/>
  <c r="C22" i="2"/>
  <c r="D22" i="2"/>
  <c r="E22" i="2"/>
  <c r="F22" i="2"/>
  <c r="G22" i="2"/>
  <c r="H22" i="2"/>
  <c r="J22" i="2"/>
  <c r="K22" i="2"/>
  <c r="L22" i="2"/>
  <c r="N22" i="2"/>
  <c r="O22" i="2"/>
  <c r="P22" i="2"/>
  <c r="Q22" i="2"/>
  <c r="R22" i="2"/>
  <c r="S22" i="2"/>
  <c r="B22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B21" i="2"/>
  <c r="W16" i="2"/>
  <c r="F45" i="2" s="1"/>
  <c r="V16" i="2"/>
  <c r="U16" i="2"/>
  <c r="T16" i="2"/>
  <c r="W15" i="2"/>
  <c r="F44" i="2" s="1"/>
  <c r="V15" i="2"/>
  <c r="U15" i="2"/>
  <c r="T15" i="2"/>
  <c r="W14" i="2"/>
  <c r="F43" i="2" s="1"/>
  <c r="V14" i="2"/>
  <c r="U14" i="2"/>
  <c r="T14" i="2"/>
  <c r="W13" i="2"/>
  <c r="F42" i="2" s="1"/>
  <c r="V13" i="2"/>
  <c r="U13" i="2"/>
  <c r="T13" i="2"/>
  <c r="W12" i="2"/>
  <c r="F41" i="2" s="1"/>
  <c r="V12" i="2"/>
  <c r="U12" i="2"/>
  <c r="T12" i="2"/>
  <c r="W11" i="2"/>
  <c r="F40" i="2" s="1"/>
  <c r="V11" i="2"/>
  <c r="U11" i="2"/>
  <c r="T11" i="2"/>
  <c r="V10" i="2"/>
  <c r="U10" i="2"/>
  <c r="T10" i="2"/>
  <c r="V8" i="2"/>
  <c r="U8" i="2"/>
  <c r="T8" i="2"/>
  <c r="V7" i="2"/>
  <c r="U7" i="2"/>
  <c r="T7" i="2"/>
  <c r="H15" i="1"/>
  <c r="H16" i="1"/>
  <c r="H17" i="1"/>
  <c r="H18" i="1"/>
  <c r="H14" i="1"/>
  <c r="G15" i="1"/>
  <c r="G16" i="1"/>
  <c r="G17" i="1"/>
  <c r="G18" i="1"/>
  <c r="G14" i="1"/>
  <c r="H8" i="1"/>
  <c r="H9" i="1"/>
  <c r="H10" i="1"/>
  <c r="H11" i="1"/>
  <c r="H12" i="1"/>
  <c r="H7" i="1"/>
  <c r="G8" i="1"/>
  <c r="G9" i="1"/>
  <c r="G10" i="1"/>
  <c r="G11" i="1"/>
  <c r="G12" i="1"/>
  <c r="G7" i="1"/>
  <c r="F18" i="1"/>
  <c r="E18" i="1"/>
  <c r="F17" i="1"/>
  <c r="E17" i="1"/>
  <c r="F16" i="1"/>
  <c r="E16" i="1"/>
  <c r="F15" i="1"/>
  <c r="E15" i="1"/>
  <c r="F14" i="1"/>
  <c r="E14" i="1"/>
  <c r="F12" i="1"/>
  <c r="E12" i="1"/>
  <c r="F11" i="1"/>
  <c r="E11" i="1"/>
  <c r="F10" i="1"/>
  <c r="E10" i="1"/>
  <c r="F9" i="1"/>
  <c r="E9" i="1"/>
  <c r="F8" i="1"/>
  <c r="E8" i="1"/>
  <c r="F7" i="1"/>
  <c r="E7" i="1"/>
  <c r="I33" i="5" l="1"/>
  <c r="I32" i="5"/>
  <c r="E27" i="5"/>
  <c r="J31" i="5"/>
  <c r="E25" i="5"/>
  <c r="F27" i="5"/>
  <c r="E28" i="5"/>
  <c r="E29" i="5"/>
  <c r="E31" i="5"/>
  <c r="G27" i="5"/>
  <c r="F31" i="5"/>
  <c r="W27" i="2"/>
  <c r="E42" i="2" s="1"/>
  <c r="T24" i="2"/>
  <c r="B39" i="2" s="1"/>
  <c r="T26" i="2"/>
  <c r="B41" i="2" s="1"/>
  <c r="V26" i="2"/>
  <c r="D41" i="2" s="1"/>
  <c r="U28" i="2"/>
  <c r="C43" i="2" s="1"/>
  <c r="V28" i="2"/>
  <c r="D43" i="2" s="1"/>
  <c r="W28" i="2"/>
  <c r="E43" i="2" s="1"/>
  <c r="U30" i="2"/>
  <c r="C45" i="2" s="1"/>
  <c r="V22" i="2"/>
  <c r="D37" i="2" s="1"/>
  <c r="V27" i="2"/>
  <c r="D42" i="2" s="1"/>
  <c r="V29" i="2"/>
  <c r="D44" i="2" s="1"/>
  <c r="U21" i="2"/>
  <c r="C36" i="2" s="1"/>
  <c r="V21" i="2"/>
  <c r="D36" i="2" s="1"/>
  <c r="T22" i="2"/>
  <c r="B37" i="2" s="1"/>
  <c r="U24" i="2"/>
  <c r="C39" i="2" s="1"/>
  <c r="U29" i="2"/>
  <c r="C44" i="2" s="1"/>
  <c r="V30" i="2"/>
  <c r="D45" i="2" s="1"/>
  <c r="U22" i="2"/>
  <c r="C37" i="2" s="1"/>
  <c r="V24" i="2"/>
  <c r="D39" i="2" s="1"/>
  <c r="T25" i="2"/>
  <c r="B40" i="2" s="1"/>
  <c r="W30" i="2"/>
  <c r="E45" i="2" s="1"/>
  <c r="U25" i="2"/>
  <c r="C40" i="2" s="1"/>
  <c r="U27" i="2"/>
  <c r="C42" i="2" s="1"/>
  <c r="V25" i="2"/>
  <c r="D40" i="2" s="1"/>
  <c r="U26" i="2"/>
  <c r="C41" i="2" s="1"/>
  <c r="T21" i="2"/>
  <c r="B36" i="2" s="1"/>
  <c r="W29" i="2" l="1"/>
  <c r="E44" i="2" s="1"/>
</calcChain>
</file>

<file path=xl/sharedStrings.xml><?xml version="1.0" encoding="utf-8"?>
<sst xmlns="http://schemas.openxmlformats.org/spreadsheetml/2006/main" count="449" uniqueCount="124">
  <si>
    <r>
      <t xml:space="preserve">Pentamidine EC50 values for all mutants in </t>
    </r>
    <r>
      <rPr>
        <b/>
        <sz val="10"/>
        <color rgb="FFFF0000"/>
        <rFont val="Arial"/>
        <family val="2"/>
      </rPr>
      <t>double AQP knockout (aqp2/3 null)</t>
    </r>
  </si>
  <si>
    <t>Values in nM</t>
  </si>
  <si>
    <t>ttest</t>
  </si>
  <si>
    <t>Pentamidine</t>
  </si>
  <si>
    <t>Repeat 1</t>
  </si>
  <si>
    <t>Repeat 2</t>
  </si>
  <si>
    <t>Repeat 3</t>
  </si>
  <si>
    <t>MEAN</t>
  </si>
  <si>
    <t>SEM</t>
  </si>
  <si>
    <t>vs AQP2WT</t>
  </si>
  <si>
    <t>dKO AQP2/3</t>
  </si>
  <si>
    <t xml:space="preserve"> +AQP2</t>
  </si>
  <si>
    <t xml:space="preserve"> +L84W</t>
  </si>
  <si>
    <t xml:space="preserve"> + L118W</t>
  </si>
  <si>
    <t xml:space="preserve"> + L218W</t>
  </si>
  <si>
    <t>L84W/L118W</t>
  </si>
  <si>
    <t xml:space="preserve"> +L84M</t>
  </si>
  <si>
    <t xml:space="preserve"> +L118M</t>
  </si>
  <si>
    <t xml:space="preserve"> +L218M</t>
  </si>
  <si>
    <t>vs dKO 2/3</t>
  </si>
  <si>
    <t>Pentamidine transport rates expressed as % of TbAQP2WT</t>
  </si>
  <si>
    <t>Values in pmol/10E7 cells/s</t>
  </si>
  <si>
    <t>exp</t>
  </si>
  <si>
    <t>AQP001</t>
  </si>
  <si>
    <t>AQP002</t>
  </si>
  <si>
    <t>AQP003</t>
  </si>
  <si>
    <t>AQP004</t>
  </si>
  <si>
    <t>AQP006</t>
  </si>
  <si>
    <t>AQP007</t>
  </si>
  <si>
    <t>AQP008</t>
  </si>
  <si>
    <t>AQP009</t>
  </si>
  <si>
    <t>AQP010</t>
  </si>
  <si>
    <t>AQP011</t>
  </si>
  <si>
    <t>AQP012</t>
  </si>
  <si>
    <t>AQP013</t>
  </si>
  <si>
    <t>AQP014</t>
  </si>
  <si>
    <t>AQP015</t>
  </si>
  <si>
    <t>AQP016</t>
  </si>
  <si>
    <t>AQP017</t>
  </si>
  <si>
    <t>AQP018</t>
  </si>
  <si>
    <t>AQP023</t>
  </si>
  <si>
    <t>AVG</t>
  </si>
  <si>
    <t>n</t>
  </si>
  <si>
    <t>ttest vs WT</t>
  </si>
  <si>
    <t>+AQP2-WT</t>
  </si>
  <si>
    <t>AQP2/3-dKO</t>
  </si>
  <si>
    <t>ND</t>
  </si>
  <si>
    <t>AQP2 mutants</t>
  </si>
  <si>
    <t>L218W</t>
  </si>
  <si>
    <t>L118W</t>
  </si>
  <si>
    <t>L84W</t>
  </si>
  <si>
    <t>L84W/118W</t>
  </si>
  <si>
    <t>L84M</t>
  </si>
  <si>
    <t>L118M</t>
  </si>
  <si>
    <t>L218M</t>
  </si>
  <si>
    <t>values are percent of +AQP2-WT</t>
  </si>
  <si>
    <t>ttest vs 2/3 dKO</t>
  </si>
  <si>
    <t>vs dKO</t>
  </si>
  <si>
    <t>vs WT</t>
  </si>
  <si>
    <t>Summary table</t>
  </si>
  <si>
    <t>Alamar blue EC50 values of mutants expressed in the aqp1-3 null cell line</t>
  </si>
  <si>
    <t>Alamar blue EC50 values of mutants expressed in the aqp2/aqp3 null cell line</t>
  </si>
  <si>
    <r>
      <t xml:space="preserve">AQP2 W.T and all mutants expressed in KO-AQP1-3 cell line </t>
    </r>
    <r>
      <rPr>
        <b/>
        <sz val="11"/>
        <color rgb="FFFF0000"/>
        <rFont val="Calibri"/>
        <family val="2"/>
      </rPr>
      <t>(all in aqp1-3 triple KO</t>
    </r>
    <r>
      <rPr>
        <b/>
        <sz val="11"/>
        <color rgb="FF000000"/>
        <rFont val="Calibri"/>
        <family val="2"/>
      </rPr>
      <t>)</t>
    </r>
  </si>
  <si>
    <t>vs KO 1-3</t>
  </si>
  <si>
    <t>KO AQP1-3</t>
  </si>
  <si>
    <t xml:space="preserve"> +AQP2 W.T</t>
  </si>
  <si>
    <t xml:space="preserve"> + L84W/L118W</t>
  </si>
  <si>
    <t>SHAM</t>
  </si>
  <si>
    <t>EC50 values for the TAO inhibitor SHAM</t>
  </si>
  <si>
    <r>
      <t xml:space="preserve">Values in </t>
    </r>
    <r>
      <rPr>
        <b/>
        <sz val="11"/>
        <color rgb="FF000000"/>
        <rFont val="Calibri"/>
        <family val="2"/>
      </rPr>
      <t>μ</t>
    </r>
    <r>
      <rPr>
        <b/>
        <sz val="11"/>
        <color rgb="FF000000"/>
        <rFont val="Arial"/>
        <family val="2"/>
      </rPr>
      <t>M</t>
    </r>
  </si>
  <si>
    <t>Values in dpm</t>
  </si>
  <si>
    <t>ttest VS</t>
  </si>
  <si>
    <t>HK1560 (R1)</t>
  </si>
  <si>
    <t>HK1560 (R2)</t>
  </si>
  <si>
    <t>HK1560 (R3)</t>
  </si>
  <si>
    <t xml:space="preserve"> + AQP2 WT</t>
  </si>
  <si>
    <t xml:space="preserve"> KO AQP1-3</t>
  </si>
  <si>
    <t>triple KO AQP1-3</t>
  </si>
  <si>
    <t>+ AQP2 WT</t>
  </si>
  <si>
    <t>2818.5</t>
  </si>
  <si>
    <t>values are percent of + AQP2 WT</t>
  </si>
  <si>
    <t>W/M</t>
  </si>
  <si>
    <t>Glycerol uptake in tbaqp1-3 null cell lines</t>
  </si>
  <si>
    <t>Cymelarsan</t>
  </si>
  <si>
    <t>STDEV</t>
  </si>
  <si>
    <t>vs AQP-KO</t>
  </si>
  <si>
    <t>vs +AQP2WT</t>
  </si>
  <si>
    <t>AQKO</t>
  </si>
  <si>
    <t>MEAN (nM)</t>
  </si>
  <si>
    <t>repeat 1</t>
  </si>
  <si>
    <t>repeat 2</t>
  </si>
  <si>
    <t>repeat 3</t>
  </si>
  <si>
    <t>repeat 4</t>
  </si>
  <si>
    <t>repeat 5</t>
  </si>
  <si>
    <t>repeat 6</t>
  </si>
  <si>
    <t>MEAN (% KO)</t>
  </si>
  <si>
    <t>Diminazene</t>
  </si>
  <si>
    <t>PAO</t>
  </si>
  <si>
    <t xml:space="preserve"> +AQP2-WT</t>
  </si>
  <si>
    <t>All EC50 values with the L--&gt;M mutations (nM)</t>
  </si>
  <si>
    <t>All EC50 values with the L--&gt;M mutations (% of aqp2/aqp3 null)</t>
  </si>
  <si>
    <t>All EC50 values with the L--&gt;W mutations (nM)</t>
  </si>
  <si>
    <t>All EC50 values with the L--&gt;W mutations (% of aqp2/aqp3 null)</t>
  </si>
  <si>
    <t>Strain</t>
  </si>
  <si>
    <t>EC50</t>
  </si>
  <si>
    <t>Transport rate</t>
  </si>
  <si>
    <t>2T1</t>
  </si>
  <si>
    <t xml:space="preserve">   +AQP2-WT</t>
  </si>
  <si>
    <t xml:space="preserve">   +L264R</t>
  </si>
  <si>
    <t xml:space="preserve">   +L258Y</t>
  </si>
  <si>
    <t xml:space="preserve">   +S131P/S263A</t>
  </si>
  <si>
    <t xml:space="preserve">   +I190T/W192G</t>
  </si>
  <si>
    <t xml:space="preserve">   + I190T</t>
  </si>
  <si>
    <t xml:space="preserve">   +AQP2 I110W</t>
  </si>
  <si>
    <t xml:space="preserve">   +AQP3 WT</t>
  </si>
  <si>
    <t xml:space="preserve">   +AQP3 W102I/R256L</t>
  </si>
  <si>
    <t xml:space="preserve">   +AQP3 W102I/Y250L/R256L</t>
  </si>
  <si>
    <t xml:space="preserve">   +L218W</t>
  </si>
  <si>
    <t xml:space="preserve">   +L118W</t>
  </si>
  <si>
    <t xml:space="preserve">   +L84W</t>
  </si>
  <si>
    <t xml:space="preserve">   +L84W/L118W</t>
  </si>
  <si>
    <t xml:space="preserve">   +L84M</t>
  </si>
  <si>
    <t xml:space="preserve">   +L118M</t>
  </si>
  <si>
    <t xml:space="preserve">   +L218M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</si>
</sst>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0000"/>
    <numFmt numFmtId="166" formatCode="0.0000"/>
    <numFmt numFmtId="167" formatCode="0.000000"/>
    <numFmt numFmtId="168" formatCode="0.0000000"/>
    <numFmt numFmtId="169" formatCode="0.000"/>
  </numFmts>
  <fonts count="2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2"/>
      <color theme="9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rgb="FF92D050"/>
      </patternFill>
    </fill>
    <fill>
      <patternFill patternType="solid">
        <fgColor rgb="FFF8CBAD"/>
        <bgColor rgb="FFF8CBAD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2EFDA"/>
        <bgColor rgb="FFE2EFDA"/>
      </patternFill>
    </fill>
    <fill>
      <patternFill patternType="solid">
        <fgColor rgb="FFFFF2CC"/>
        <bgColor rgb="FFFFF2CC"/>
      </patternFill>
    </fill>
    <fill>
      <patternFill patternType="solid">
        <fgColor theme="2" tint="-9.9978637043366805E-2"/>
        <bgColor rgb="FFFFF2CC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43">
    <xf numFmtId="0" fontId="0" fillId="0" borderId="0" xfId="0"/>
    <xf numFmtId="0" fontId="3" fillId="2" borderId="1" xfId="0" applyFont="1" applyFill="1" applyBorder="1" applyAlignment="1">
      <alignment horizontal="left"/>
    </xf>
    <xf numFmtId="0" fontId="5" fillId="0" borderId="2" xfId="0" applyFont="1" applyBorder="1"/>
    <xf numFmtId="0" fontId="0" fillId="0" borderId="2" xfId="0" applyBorder="1"/>
    <xf numFmtId="0" fontId="5" fillId="0" borderId="3" xfId="0" applyFont="1" applyBorder="1"/>
    <xf numFmtId="0" fontId="0" fillId="0" borderId="4" xfId="0" applyBorder="1"/>
    <xf numFmtId="0" fontId="5" fillId="0" borderId="0" xfId="0" applyFont="1" applyBorder="1"/>
    <xf numFmtId="0" fontId="0" fillId="0" borderId="0" xfId="0" applyBorder="1"/>
    <xf numFmtId="0" fontId="5" fillId="0" borderId="0" xfId="0" applyFont="1" applyFill="1" applyBorder="1"/>
    <xf numFmtId="0" fontId="5" fillId="0" borderId="5" xfId="0" applyFont="1" applyBorder="1"/>
    <xf numFmtId="0" fontId="6" fillId="3" borderId="4" xfId="0" applyFont="1" applyFill="1" applyBorder="1"/>
    <xf numFmtId="0" fontId="5" fillId="4" borderId="1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7" fillId="5" borderId="1" xfId="0" applyFont="1" applyFill="1" applyBorder="1"/>
    <xf numFmtId="14" fontId="8" fillId="5" borderId="2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0" fillId="0" borderId="9" xfId="0" applyFont="1" applyBorder="1"/>
    <xf numFmtId="164" fontId="0" fillId="0" borderId="10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2" fontId="0" fillId="0" borderId="9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1" fontId="0" fillId="0" borderId="13" xfId="0" applyNumberFormat="1" applyFont="1" applyFill="1" applyBorder="1"/>
    <xf numFmtId="165" fontId="0" fillId="0" borderId="14" xfId="0" applyNumberFormat="1" applyFont="1" applyFill="1" applyBorder="1"/>
    <xf numFmtId="164" fontId="0" fillId="0" borderId="10" xfId="0" applyNumberFormat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165" fontId="0" fillId="0" borderId="9" xfId="0" applyNumberFormat="1" applyFont="1" applyFill="1" applyBorder="1"/>
    <xf numFmtId="164" fontId="0" fillId="0" borderId="1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0" fillId="0" borderId="9" xfId="0" applyFont="1" applyFill="1" applyBorder="1"/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" fontId="0" fillId="0" borderId="9" xfId="0" applyNumberFormat="1" applyFont="1" applyFill="1" applyBorder="1"/>
    <xf numFmtId="2" fontId="0" fillId="0" borderId="10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16" xfId="0" applyFont="1" applyBorder="1"/>
    <xf numFmtId="2" fontId="0" fillId="0" borderId="17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167" fontId="0" fillId="0" borderId="13" xfId="0" applyNumberFormat="1" applyFont="1" applyFill="1" applyBorder="1"/>
    <xf numFmtId="1" fontId="0" fillId="0" borderId="14" xfId="0" applyNumberFormat="1" applyFont="1" applyFill="1" applyBorder="1"/>
    <xf numFmtId="166" fontId="0" fillId="0" borderId="9" xfId="0" applyNumberFormat="1" applyFont="1" applyFill="1" applyBorder="1"/>
    <xf numFmtId="165" fontId="0" fillId="0" borderId="8" xfId="0" applyNumberFormat="1" applyFont="1" applyFill="1" applyBorder="1"/>
    <xf numFmtId="166" fontId="0" fillId="0" borderId="16" xfId="0" applyNumberFormat="1" applyFont="1" applyFill="1" applyBorder="1"/>
    <xf numFmtId="0" fontId="0" fillId="0" borderId="0" xfId="0" applyFill="1"/>
    <xf numFmtId="0" fontId="0" fillId="8" borderId="20" xfId="0" applyFill="1" applyBorder="1"/>
    <xf numFmtId="0" fontId="0" fillId="8" borderId="21" xfId="0" applyFill="1" applyBorder="1"/>
    <xf numFmtId="0" fontId="0" fillId="8" borderId="22" xfId="0" applyFill="1" applyBorder="1"/>
    <xf numFmtId="0" fontId="0" fillId="8" borderId="23" xfId="0" applyFill="1" applyBorder="1"/>
    <xf numFmtId="0" fontId="0" fillId="8" borderId="16" xfId="0" applyFill="1" applyBorder="1"/>
    <xf numFmtId="0" fontId="0" fillId="8" borderId="17" xfId="0" applyFill="1" applyBorder="1"/>
    <xf numFmtId="0" fontId="0" fillId="8" borderId="19" xfId="0" applyFill="1" applyBorder="1"/>
    <xf numFmtId="0" fontId="0" fillId="8" borderId="24" xfId="0" applyFill="1" applyBorder="1"/>
    <xf numFmtId="0" fontId="0" fillId="9" borderId="25" xfId="0" quotePrefix="1" applyFill="1" applyBorder="1"/>
    <xf numFmtId="0" fontId="10" fillId="9" borderId="9" xfId="0" applyFont="1" applyFill="1" applyBorder="1"/>
    <xf numFmtId="0" fontId="0" fillId="9" borderId="10" xfId="0" applyFill="1" applyBorder="1"/>
    <xf numFmtId="0" fontId="0" fillId="9" borderId="26" xfId="0" applyFill="1" applyBorder="1"/>
    <xf numFmtId="0" fontId="0" fillId="9" borderId="27" xfId="0" applyFill="1" applyBorder="1"/>
    <xf numFmtId="0" fontId="0" fillId="0" borderId="28" xfId="0" applyBorder="1"/>
    <xf numFmtId="0" fontId="0" fillId="0" borderId="26" xfId="0" applyBorder="1"/>
    <xf numFmtId="0" fontId="0" fillId="0" borderId="12" xfId="0" applyBorder="1"/>
    <xf numFmtId="0" fontId="0" fillId="0" borderId="29" xfId="0" applyBorder="1"/>
    <xf numFmtId="0" fontId="0" fillId="0" borderId="25" xfId="0" applyBorder="1"/>
    <xf numFmtId="0" fontId="0" fillId="0" borderId="9" xfId="0" applyBorder="1"/>
    <xf numFmtId="0" fontId="0" fillId="0" borderId="10" xfId="0" applyBorder="1"/>
    <xf numFmtId="11" fontId="0" fillId="0" borderId="10" xfId="0" applyNumberFormat="1" applyBorder="1"/>
    <xf numFmtId="0" fontId="0" fillId="0" borderId="10" xfId="0" quotePrefix="1" applyBorder="1"/>
    <xf numFmtId="0" fontId="10" fillId="0" borderId="10" xfId="0" quotePrefix="1" applyFont="1" applyBorder="1"/>
    <xf numFmtId="11" fontId="0" fillId="0" borderId="26" xfId="0" applyNumberFormat="1" applyBorder="1"/>
    <xf numFmtId="11" fontId="0" fillId="0" borderId="27" xfId="0" applyNumberFormat="1" applyBorder="1"/>
    <xf numFmtId="11" fontId="0" fillId="0" borderId="28" xfId="0" applyNumberFormat="1" applyBorder="1"/>
    <xf numFmtId="0" fontId="11" fillId="0" borderId="25" xfId="0" applyFont="1" applyBorder="1"/>
    <xf numFmtId="2" fontId="0" fillId="10" borderId="15" xfId="0" applyNumberFormat="1" applyFill="1" applyBorder="1"/>
    <xf numFmtId="0" fontId="0" fillId="9" borderId="25" xfId="0" applyFill="1" applyBorder="1"/>
    <xf numFmtId="0" fontId="0" fillId="9" borderId="9" xfId="0" applyFill="1" applyBorder="1"/>
    <xf numFmtId="0" fontId="1" fillId="0" borderId="29" xfId="0" applyFont="1" applyBorder="1"/>
    <xf numFmtId="0" fontId="0" fillId="0" borderId="27" xfId="0" applyBorder="1"/>
    <xf numFmtId="0" fontId="0" fillId="9" borderId="4" xfId="0" applyFill="1" applyBorder="1"/>
    <xf numFmtId="11" fontId="0" fillId="9" borderId="10" xfId="0" applyNumberFormat="1" applyFill="1" applyBorder="1"/>
    <xf numFmtId="0" fontId="0" fillId="9" borderId="30" xfId="0" applyFill="1" applyBorder="1"/>
    <xf numFmtId="0" fontId="0" fillId="9" borderId="16" xfId="0" applyFill="1" applyBorder="1"/>
    <xf numFmtId="0" fontId="0" fillId="9" borderId="17" xfId="0" applyFill="1" applyBorder="1"/>
    <xf numFmtId="0" fontId="0" fillId="0" borderId="31" xfId="0" applyBorder="1"/>
    <xf numFmtId="0" fontId="0" fillId="0" borderId="32" xfId="0" applyBorder="1"/>
    <xf numFmtId="0" fontId="0" fillId="0" borderId="19" xfId="0" applyBorder="1"/>
    <xf numFmtId="0" fontId="0" fillId="0" borderId="24" xfId="0" applyBorder="1"/>
    <xf numFmtId="0" fontId="12" fillId="0" borderId="0" xfId="0" applyFont="1"/>
    <xf numFmtId="0" fontId="0" fillId="8" borderId="33" xfId="0" applyFill="1" applyBorder="1"/>
    <xf numFmtId="0" fontId="0" fillId="8" borderId="34" xfId="0" applyFill="1" applyBorder="1"/>
    <xf numFmtId="0" fontId="0" fillId="0" borderId="23" xfId="0" applyBorder="1"/>
    <xf numFmtId="0" fontId="0" fillId="8" borderId="35" xfId="0" applyFill="1" applyBorder="1"/>
    <xf numFmtId="0" fontId="0" fillId="8" borderId="36" xfId="0" applyFill="1" applyBorder="1"/>
    <xf numFmtId="0" fontId="0" fillId="8" borderId="37" xfId="0" applyFill="1" applyBorder="1"/>
    <xf numFmtId="0" fontId="0" fillId="8" borderId="38" xfId="0" applyFill="1" applyBorder="1"/>
    <xf numFmtId="0" fontId="0" fillId="8" borderId="39" xfId="0" applyFill="1" applyBorder="1"/>
    <xf numFmtId="0" fontId="0" fillId="8" borderId="40" xfId="0" applyFill="1" applyBorder="1"/>
    <xf numFmtId="0" fontId="0" fillId="9" borderId="34" xfId="0" quotePrefix="1" applyFill="1" applyBorder="1"/>
    <xf numFmtId="164" fontId="0" fillId="0" borderId="41" xfId="0" applyNumberFormat="1" applyBorder="1"/>
    <xf numFmtId="2" fontId="0" fillId="0" borderId="20" xfId="0" applyNumberFormat="1" applyBorder="1"/>
    <xf numFmtId="2" fontId="0" fillId="0" borderId="21" xfId="0" applyNumberFormat="1" applyBorder="1"/>
    <xf numFmtId="0" fontId="0" fillId="0" borderId="22" xfId="0" applyBorder="1"/>
    <xf numFmtId="2" fontId="0" fillId="0" borderId="28" xfId="0" applyNumberFormat="1" applyBorder="1"/>
    <xf numFmtId="2" fontId="0" fillId="0" borderId="43" xfId="0" applyNumberFormat="1" applyBorder="1"/>
    <xf numFmtId="2" fontId="0" fillId="0" borderId="13" xfId="0" applyNumberFormat="1" applyBorder="1"/>
    <xf numFmtId="2" fontId="0" fillId="0" borderId="26" xfId="0" applyNumberFormat="1" applyBorder="1"/>
    <xf numFmtId="2" fontId="0" fillId="10" borderId="10" xfId="0" applyNumberFormat="1" applyFill="1" applyBorder="1"/>
    <xf numFmtId="0" fontId="0" fillId="10" borderId="10" xfId="0" applyFill="1" applyBorder="1"/>
    <xf numFmtId="0" fontId="0" fillId="10" borderId="26" xfId="0" applyFill="1" applyBorder="1"/>
    <xf numFmtId="0" fontId="0" fillId="10" borderId="14" xfId="0" applyFill="1" applyBorder="1"/>
    <xf numFmtId="2" fontId="0" fillId="10" borderId="13" xfId="0" applyNumberFormat="1" applyFill="1" applyBorder="1"/>
    <xf numFmtId="2" fontId="0" fillId="10" borderId="26" xfId="0" applyNumberFormat="1" applyFill="1" applyBorder="1"/>
    <xf numFmtId="0" fontId="0" fillId="10" borderId="12" xfId="0" applyFill="1" applyBorder="1"/>
    <xf numFmtId="2" fontId="0" fillId="9" borderId="28" xfId="0" applyNumberFormat="1" applyFill="1" applyBorder="1"/>
    <xf numFmtId="2" fontId="0" fillId="9" borderId="43" xfId="0" applyNumberFormat="1" applyFill="1" applyBorder="1"/>
    <xf numFmtId="2" fontId="0" fillId="0" borderId="10" xfId="0" applyNumberFormat="1" applyBorder="1"/>
    <xf numFmtId="2" fontId="0" fillId="9" borderId="0" xfId="0" applyNumberFormat="1" applyFill="1" applyBorder="1"/>
    <xf numFmtId="2" fontId="0" fillId="9" borderId="10" xfId="0" applyNumberFormat="1" applyFill="1" applyBorder="1"/>
    <xf numFmtId="0" fontId="0" fillId="9" borderId="14" xfId="0" applyFill="1" applyBorder="1"/>
    <xf numFmtId="2" fontId="0" fillId="0" borderId="15" xfId="0" applyNumberFormat="1" applyBorder="1"/>
    <xf numFmtId="0" fontId="0" fillId="0" borderId="14" xfId="0" applyBorder="1"/>
    <xf numFmtId="2" fontId="0" fillId="9" borderId="15" xfId="0" applyNumberFormat="1" applyFill="1" applyBorder="1"/>
    <xf numFmtId="0" fontId="0" fillId="9" borderId="15" xfId="0" applyFill="1" applyBorder="1"/>
    <xf numFmtId="0" fontId="0" fillId="0" borderId="15" xfId="0" applyBorder="1"/>
    <xf numFmtId="0" fontId="0" fillId="9" borderId="44" xfId="0" applyFill="1" applyBorder="1"/>
    <xf numFmtId="2" fontId="0" fillId="9" borderId="31" xfId="0" applyNumberFormat="1" applyFill="1" applyBorder="1"/>
    <xf numFmtId="2" fontId="0" fillId="9" borderId="45" xfId="0" applyNumberFormat="1" applyFill="1" applyBorder="1"/>
    <xf numFmtId="2" fontId="0" fillId="0" borderId="46" xfId="0" applyNumberFormat="1" applyBorder="1"/>
    <xf numFmtId="2" fontId="0" fillId="0" borderId="32" xfId="0" applyNumberFormat="1" applyBorder="1"/>
    <xf numFmtId="0" fontId="1" fillId="0" borderId="24" xfId="0" applyFont="1" applyBorder="1"/>
    <xf numFmtId="0" fontId="0" fillId="8" borderId="1" xfId="0" applyFill="1" applyBorder="1"/>
    <xf numFmtId="0" fontId="0" fillId="8" borderId="2" xfId="0" applyFill="1" applyBorder="1"/>
    <xf numFmtId="0" fontId="0" fillId="8" borderId="16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2" fontId="0" fillId="9" borderId="13" xfId="0" applyNumberFormat="1" applyFill="1" applyBorder="1" applyAlignment="1">
      <alignment horizontal="center"/>
    </xf>
    <xf numFmtId="2" fontId="0" fillId="9" borderId="26" xfId="0" applyNumberFormat="1" applyFill="1" applyBorder="1" applyAlignment="1">
      <alignment horizontal="center"/>
    </xf>
    <xf numFmtId="1" fontId="0" fillId="9" borderId="26" xfId="0" applyNumberForma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11" borderId="9" xfId="0" applyNumberFormat="1" applyFill="1" applyBorder="1" applyAlignment="1">
      <alignment horizontal="center"/>
    </xf>
    <xf numFmtId="2" fontId="0" fillId="11" borderId="10" xfId="0" applyNumberFormat="1" applyFill="1" applyBorder="1" applyAlignment="1">
      <alignment horizontal="center"/>
    </xf>
    <xf numFmtId="2" fontId="0" fillId="11" borderId="10" xfId="0" applyNumberFormat="1" applyFill="1" applyBorder="1"/>
    <xf numFmtId="2" fontId="0" fillId="11" borderId="12" xfId="0" applyNumberFormat="1" applyFill="1" applyBorder="1"/>
    <xf numFmtId="2" fontId="0" fillId="9" borderId="9" xfId="0" applyNumberFormat="1" applyFill="1" applyBorder="1" applyAlignment="1">
      <alignment horizontal="center"/>
    </xf>
    <xf numFmtId="2" fontId="0" fillId="9" borderId="10" xfId="0" applyNumberFormat="1" applyFill="1" applyBorder="1" applyAlignment="1">
      <alignment horizontal="center"/>
    </xf>
    <xf numFmtId="1" fontId="0" fillId="9" borderId="10" xfId="0" applyNumberFormat="1" applyFill="1" applyBorder="1" applyAlignment="1">
      <alignment horizontal="center"/>
    </xf>
    <xf numFmtId="11" fontId="0" fillId="9" borderId="12" xfId="0" applyNumberFormat="1" applyFill="1" applyBorder="1"/>
    <xf numFmtId="11" fontId="0" fillId="0" borderId="12" xfId="0" applyNumberFormat="1" applyBorder="1"/>
    <xf numFmtId="2" fontId="0" fillId="9" borderId="16" xfId="0" applyNumberFormat="1" applyFill="1" applyBorder="1" applyAlignment="1">
      <alignment horizontal="center"/>
    </xf>
    <xf numFmtId="2" fontId="0" fillId="9" borderId="17" xfId="0" applyNumberFormat="1" applyFill="1" applyBorder="1" applyAlignment="1">
      <alignment horizontal="center"/>
    </xf>
    <xf numFmtId="1" fontId="0" fillId="9" borderId="17" xfId="0" applyNumberFormat="1" applyFill="1" applyBorder="1" applyAlignment="1">
      <alignment horizontal="center"/>
    </xf>
    <xf numFmtId="11" fontId="0" fillId="9" borderId="17" xfId="0" applyNumberFormat="1" applyFill="1" applyBorder="1"/>
    <xf numFmtId="11" fontId="0" fillId="9" borderId="19" xfId="0" applyNumberFormat="1" applyFill="1" applyBorder="1"/>
    <xf numFmtId="0" fontId="13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14" fillId="0" borderId="4" xfId="0" applyFont="1" applyFill="1" applyBorder="1"/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/>
    <xf numFmtId="0" fontId="5" fillId="0" borderId="0" xfId="0" applyFont="1" applyBorder="1" applyAlignment="1">
      <alignment horizontal="center"/>
    </xf>
    <xf numFmtId="0" fontId="7" fillId="5" borderId="47" xfId="0" applyFont="1" applyFill="1" applyBorder="1"/>
    <xf numFmtId="14" fontId="8" fillId="5" borderId="48" xfId="0" applyNumberFormat="1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4" borderId="49" xfId="0" applyFont="1" applyFill="1" applyBorder="1" applyAlignment="1">
      <alignment horizontal="center"/>
    </xf>
    <xf numFmtId="0" fontId="0" fillId="0" borderId="10" xfId="0" applyFont="1" applyBorder="1"/>
    <xf numFmtId="1" fontId="0" fillId="0" borderId="10" xfId="0" applyNumberFormat="1" applyFont="1" applyBorder="1"/>
    <xf numFmtId="2" fontId="0" fillId="0" borderId="10" xfId="0" applyNumberFormat="1" applyFont="1" applyBorder="1" applyAlignment="1">
      <alignment horizontal="center"/>
    </xf>
    <xf numFmtId="167" fontId="0" fillId="0" borderId="10" xfId="0" applyNumberFormat="1" applyFont="1" applyBorder="1"/>
    <xf numFmtId="168" fontId="0" fillId="0" borderId="10" xfId="0" applyNumberFormat="1" applyFont="1" applyBorder="1"/>
    <xf numFmtId="0" fontId="6" fillId="3" borderId="0" xfId="0" applyFont="1" applyFill="1" applyBorder="1"/>
    <xf numFmtId="0" fontId="0" fillId="0" borderId="10" xfId="0" applyFont="1" applyBorder="1" applyAlignment="1">
      <alignment horizontal="center"/>
    </xf>
    <xf numFmtId="0" fontId="0" fillId="0" borderId="20" xfId="0" applyFont="1" applyBorder="1"/>
    <xf numFmtId="2" fontId="0" fillId="0" borderId="21" xfId="0" applyNumberFormat="1" applyFont="1" applyFill="1" applyBorder="1" applyAlignment="1">
      <alignment horizontal="center"/>
    </xf>
    <xf numFmtId="165" fontId="0" fillId="0" borderId="22" xfId="0" applyNumberFormat="1" applyFont="1" applyBorder="1"/>
    <xf numFmtId="1" fontId="0" fillId="0" borderId="12" xfId="0" applyNumberFormat="1" applyFont="1" applyBorder="1"/>
    <xf numFmtId="165" fontId="0" fillId="0" borderId="12" xfId="0" applyNumberFormat="1" applyFont="1" applyBorder="1"/>
    <xf numFmtId="164" fontId="0" fillId="0" borderId="17" xfId="0" applyNumberFormat="1" applyFont="1" applyBorder="1" applyAlignment="1">
      <alignment horizontal="center"/>
    </xf>
    <xf numFmtId="165" fontId="0" fillId="0" borderId="19" xfId="0" applyNumberFormat="1" applyFont="1" applyBorder="1"/>
    <xf numFmtId="1" fontId="0" fillId="0" borderId="20" xfId="0" applyNumberFormat="1" applyFont="1" applyBorder="1"/>
    <xf numFmtId="167" fontId="0" fillId="0" borderId="9" xfId="0" applyNumberFormat="1" applyFont="1" applyBorder="1"/>
    <xf numFmtId="167" fontId="0" fillId="0" borderId="16" xfId="0" applyNumberFormat="1" applyFont="1" applyBorder="1"/>
    <xf numFmtId="2" fontId="0" fillId="0" borderId="33" xfId="0" applyNumberFormat="1" applyFont="1" applyFill="1" applyBorder="1" applyAlignment="1">
      <alignment horizontal="center"/>
    </xf>
    <xf numFmtId="2" fontId="0" fillId="6" borderId="20" xfId="0" applyNumberFormat="1" applyFont="1" applyFill="1" applyBorder="1" applyAlignment="1">
      <alignment horizontal="center"/>
    </xf>
    <xf numFmtId="2" fontId="0" fillId="6" borderId="22" xfId="0" applyNumberFormat="1" applyFont="1" applyFill="1" applyBorder="1" applyAlignment="1">
      <alignment horizontal="center"/>
    </xf>
    <xf numFmtId="2" fontId="0" fillId="6" borderId="9" xfId="0" applyNumberFormat="1" applyFont="1" applyFill="1" applyBorder="1" applyAlignment="1">
      <alignment horizontal="center"/>
    </xf>
    <xf numFmtId="2" fontId="0" fillId="6" borderId="12" xfId="0" applyNumberFormat="1" applyFont="1" applyFill="1" applyBorder="1" applyAlignment="1">
      <alignment horizontal="center"/>
    </xf>
    <xf numFmtId="2" fontId="0" fillId="6" borderId="16" xfId="0" applyNumberFormat="1" applyFont="1" applyFill="1" applyBorder="1" applyAlignment="1">
      <alignment horizontal="center"/>
    </xf>
    <xf numFmtId="2" fontId="0" fillId="6" borderId="19" xfId="0" applyNumberFormat="1" applyFont="1" applyFill="1" applyBorder="1" applyAlignment="1">
      <alignment horizontal="center"/>
    </xf>
    <xf numFmtId="0" fontId="0" fillId="0" borderId="0" xfId="0" applyFill="1" applyBorder="1"/>
    <xf numFmtId="0" fontId="16" fillId="0" borderId="0" xfId="0" applyFont="1"/>
    <xf numFmtId="0" fontId="0" fillId="0" borderId="0" xfId="0" quotePrefix="1"/>
    <xf numFmtId="0" fontId="0" fillId="0" borderId="15" xfId="0" quotePrefix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12" borderId="20" xfId="0" applyFill="1" applyBorder="1"/>
    <xf numFmtId="0" fontId="0" fillId="12" borderId="21" xfId="0" applyFill="1" applyBorder="1"/>
    <xf numFmtId="165" fontId="0" fillId="0" borderId="15" xfId="0" applyNumberFormat="1" applyFont="1" applyFill="1" applyBorder="1"/>
    <xf numFmtId="167" fontId="1" fillId="0" borderId="15" xfId="0" applyNumberFormat="1" applyFont="1" applyFill="1" applyBorder="1"/>
    <xf numFmtId="0" fontId="0" fillId="13" borderId="9" xfId="0" quotePrefix="1" applyFill="1" applyBorder="1"/>
    <xf numFmtId="0" fontId="0" fillId="13" borderId="10" xfId="0" applyFill="1" applyBorder="1"/>
    <xf numFmtId="167" fontId="0" fillId="0" borderId="15" xfId="0" applyNumberFormat="1" applyFont="1" applyFill="1" applyBorder="1"/>
    <xf numFmtId="0" fontId="11" fillId="0" borderId="9" xfId="0" applyFont="1" applyBorder="1"/>
    <xf numFmtId="1" fontId="0" fillId="9" borderId="10" xfId="0" applyNumberFormat="1" applyFill="1" applyBorder="1"/>
    <xf numFmtId="167" fontId="0" fillId="9" borderId="15" xfId="0" applyNumberFormat="1" applyFont="1" applyFill="1" applyBorder="1"/>
    <xf numFmtId="167" fontId="1" fillId="9" borderId="15" xfId="0" applyNumberFormat="1" applyFont="1" applyFill="1" applyBorder="1"/>
    <xf numFmtId="2" fontId="0" fillId="0" borderId="36" xfId="0" applyNumberFormat="1" applyBorder="1"/>
    <xf numFmtId="2" fontId="0" fillId="0" borderId="10" xfId="0" quotePrefix="1" applyNumberFormat="1" applyBorder="1"/>
    <xf numFmtId="2" fontId="0" fillId="9" borderId="17" xfId="0" applyNumberFormat="1" applyFill="1" applyBorder="1"/>
    <xf numFmtId="0" fontId="0" fillId="0" borderId="0" xfId="0" applyFont="1" applyFill="1"/>
    <xf numFmtId="0" fontId="17" fillId="0" borderId="0" xfId="0" applyFont="1"/>
    <xf numFmtId="0" fontId="0" fillId="8" borderId="52" xfId="0" applyFill="1" applyBorder="1"/>
    <xf numFmtId="0" fontId="0" fillId="8" borderId="53" xfId="0" applyFill="1" applyBorder="1"/>
    <xf numFmtId="0" fontId="0" fillId="8" borderId="54" xfId="0" applyFill="1" applyBorder="1"/>
    <xf numFmtId="0" fontId="0" fillId="0" borderId="20" xfId="0" applyBorder="1"/>
    <xf numFmtId="0" fontId="0" fillId="8" borderId="55" xfId="0" applyFill="1" applyBorder="1"/>
    <xf numFmtId="0" fontId="0" fillId="8" borderId="56" xfId="0" applyFill="1" applyBorder="1"/>
    <xf numFmtId="2" fontId="0" fillId="13" borderId="10" xfId="0" applyNumberFormat="1" applyFill="1" applyBorder="1"/>
    <xf numFmtId="0" fontId="0" fillId="12" borderId="9" xfId="0" applyFill="1" applyBorder="1"/>
    <xf numFmtId="2" fontId="0" fillId="12" borderId="10" xfId="0" applyNumberFormat="1" applyFill="1" applyBorder="1"/>
    <xf numFmtId="0" fontId="1" fillId="0" borderId="0" xfId="0" applyFont="1"/>
    <xf numFmtId="0" fontId="0" fillId="12" borderId="33" xfId="0" applyFill="1" applyBorder="1"/>
    <xf numFmtId="0" fontId="0" fillId="13" borderId="11" xfId="0" applyFill="1" applyBorder="1"/>
    <xf numFmtId="0" fontId="0" fillId="0" borderId="11" xfId="0" applyBorder="1"/>
    <xf numFmtId="2" fontId="0" fillId="9" borderId="11" xfId="0" applyNumberFormat="1" applyFill="1" applyBorder="1"/>
    <xf numFmtId="2" fontId="0" fillId="0" borderId="11" xfId="0" applyNumberFormat="1" applyBorder="1"/>
    <xf numFmtId="2" fontId="1" fillId="0" borderId="11" xfId="0" quotePrefix="1" applyNumberFormat="1" applyFont="1" applyBorder="1"/>
    <xf numFmtId="2" fontId="0" fillId="9" borderId="57" xfId="0" applyNumberFormat="1" applyFill="1" applyBorder="1"/>
    <xf numFmtId="2" fontId="0" fillId="9" borderId="18" xfId="0" applyNumberFormat="1" applyFill="1" applyBorder="1"/>
    <xf numFmtId="0" fontId="0" fillId="8" borderId="42" xfId="0" applyFill="1" applyBorder="1"/>
    <xf numFmtId="0" fontId="0" fillId="8" borderId="50" xfId="0" applyFill="1" applyBorder="1" applyAlignment="1">
      <alignment horizontal="center"/>
    </xf>
    <xf numFmtId="0" fontId="0" fillId="12" borderId="42" xfId="0" applyFill="1" applyBorder="1" applyAlignment="1">
      <alignment horizontal="center"/>
    </xf>
    <xf numFmtId="0" fontId="0" fillId="13" borderId="58" xfId="0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9" borderId="58" xfId="0" applyFill="1" applyBorder="1" applyAlignment="1">
      <alignment horizontal="center"/>
    </xf>
    <xf numFmtId="0" fontId="0" fillId="9" borderId="59" xfId="0" applyFill="1" applyBorder="1" applyAlignment="1">
      <alignment horizontal="center"/>
    </xf>
    <xf numFmtId="1" fontId="0" fillId="12" borderId="20" xfId="0" applyNumberFormat="1" applyFill="1" applyBorder="1"/>
    <xf numFmtId="1" fontId="0" fillId="12" borderId="22" xfId="0" applyNumberFormat="1" applyFill="1" applyBorder="1"/>
    <xf numFmtId="1" fontId="0" fillId="13" borderId="9" xfId="0" applyNumberFormat="1" applyFill="1" applyBorder="1"/>
    <xf numFmtId="1" fontId="0" fillId="13" borderId="12" xfId="0" applyNumberFormat="1" applyFill="1" applyBorder="1"/>
    <xf numFmtId="1" fontId="0" fillId="0" borderId="9" xfId="0" applyNumberFormat="1" applyBorder="1"/>
    <xf numFmtId="1" fontId="0" fillId="0" borderId="12" xfId="0" applyNumberFormat="1" applyBorder="1"/>
    <xf numFmtId="1" fontId="0" fillId="9" borderId="9" xfId="0" applyNumberFormat="1" applyFill="1" applyBorder="1"/>
    <xf numFmtId="1" fontId="0" fillId="9" borderId="12" xfId="0" applyNumberFormat="1" applyFill="1" applyBorder="1"/>
    <xf numFmtId="1" fontId="0" fillId="9" borderId="16" xfId="0" applyNumberFormat="1" applyFill="1" applyBorder="1"/>
    <xf numFmtId="1" fontId="0" fillId="9" borderId="19" xfId="0" applyNumberFormat="1" applyFill="1" applyBorder="1"/>
    <xf numFmtId="0" fontId="0" fillId="8" borderId="60" xfId="0" applyFill="1" applyBorder="1"/>
    <xf numFmtId="0" fontId="0" fillId="8" borderId="61" xfId="0" applyFill="1" applyBorder="1"/>
    <xf numFmtId="2" fontId="0" fillId="13" borderId="11" xfId="0" applyNumberFormat="1" applyFill="1" applyBorder="1"/>
    <xf numFmtId="2" fontId="0" fillId="12" borderId="11" xfId="0" applyNumberFormat="1" applyFill="1" applyBorder="1"/>
    <xf numFmtId="0" fontId="0" fillId="8" borderId="51" xfId="0" applyFill="1" applyBorder="1"/>
    <xf numFmtId="0" fontId="0" fillId="8" borderId="42" xfId="0" applyFill="1" applyBorder="1" applyAlignment="1">
      <alignment horizontal="center"/>
    </xf>
    <xf numFmtId="0" fontId="0" fillId="12" borderId="58" xfId="0" applyFill="1" applyBorder="1" applyAlignment="1">
      <alignment horizontal="center"/>
    </xf>
    <xf numFmtId="164" fontId="0" fillId="13" borderId="9" xfId="0" applyNumberFormat="1" applyFill="1" applyBorder="1"/>
    <xf numFmtId="164" fontId="0" fillId="13" borderId="12" xfId="0" applyNumberFormat="1" applyFill="1" applyBorder="1"/>
    <xf numFmtId="164" fontId="0" fillId="12" borderId="9" xfId="0" applyNumberFormat="1" applyFill="1" applyBorder="1"/>
    <xf numFmtId="164" fontId="0" fillId="12" borderId="12" xfId="0" applyNumberFormat="1" applyFill="1" applyBorder="1"/>
    <xf numFmtId="164" fontId="0" fillId="0" borderId="9" xfId="0" applyNumberFormat="1" applyBorder="1"/>
    <xf numFmtId="164" fontId="0" fillId="0" borderId="12" xfId="0" applyNumberFormat="1" applyBorder="1"/>
    <xf numFmtId="164" fontId="0" fillId="9" borderId="9" xfId="0" applyNumberFormat="1" applyFill="1" applyBorder="1"/>
    <xf numFmtId="164" fontId="0" fillId="9" borderId="12" xfId="0" applyNumberFormat="1" applyFill="1" applyBorder="1"/>
    <xf numFmtId="164" fontId="0" fillId="9" borderId="16" xfId="0" applyNumberFormat="1" applyFill="1" applyBorder="1"/>
    <xf numFmtId="164" fontId="0" fillId="9" borderId="19" xfId="0" applyNumberFormat="1" applyFill="1" applyBorder="1"/>
    <xf numFmtId="0" fontId="5" fillId="0" borderId="0" xfId="0" applyFont="1"/>
    <xf numFmtId="0" fontId="18" fillId="0" borderId="0" xfId="0" applyFont="1"/>
    <xf numFmtId="0" fontId="19" fillId="0" borderId="62" xfId="0" applyFont="1" applyBorder="1"/>
    <xf numFmtId="0" fontId="19" fillId="0" borderId="63" xfId="0" applyFont="1" applyBorder="1"/>
    <xf numFmtId="0" fontId="18" fillId="0" borderId="0" xfId="0" applyFont="1" applyBorder="1"/>
    <xf numFmtId="14" fontId="8" fillId="5" borderId="65" xfId="0" applyNumberFormat="1" applyFont="1" applyFill="1" applyBorder="1" applyAlignment="1"/>
    <xf numFmtId="14" fontId="8" fillId="5" borderId="66" xfId="0" applyNumberFormat="1" applyFont="1" applyFill="1" applyBorder="1" applyAlignment="1"/>
    <xf numFmtId="14" fontId="8" fillId="5" borderId="51" xfId="0" applyNumberFormat="1" applyFont="1" applyFill="1" applyBorder="1" applyAlignment="1"/>
    <xf numFmtId="14" fontId="8" fillId="5" borderId="2" xfId="0" applyNumberFormat="1" applyFont="1" applyFill="1" applyBorder="1" applyAlignment="1"/>
    <xf numFmtId="0" fontId="7" fillId="5" borderId="67" xfId="0" applyFont="1" applyFill="1" applyBorder="1"/>
    <xf numFmtId="14" fontId="8" fillId="5" borderId="1" xfId="0" applyNumberFormat="1" applyFont="1" applyFill="1" applyBorder="1" applyAlignment="1"/>
    <xf numFmtId="14" fontId="8" fillId="5" borderId="3" xfId="0" applyNumberFormat="1" applyFont="1" applyFill="1" applyBorder="1" applyAlignment="1"/>
    <xf numFmtId="0" fontId="5" fillId="6" borderId="2" xfId="0" applyFont="1" applyFill="1" applyBorder="1" applyAlignment="1">
      <alignment horizontal="center"/>
    </xf>
    <xf numFmtId="0" fontId="19" fillId="0" borderId="10" xfId="0" applyFont="1" applyBorder="1"/>
    <xf numFmtId="2" fontId="19" fillId="0" borderId="10" xfId="0" applyNumberFormat="1" applyFont="1" applyBorder="1"/>
    <xf numFmtId="2" fontId="19" fillId="6" borderId="10" xfId="0" applyNumberFormat="1" applyFont="1" applyFill="1" applyBorder="1"/>
    <xf numFmtId="2" fontId="0" fillId="0" borderId="0" xfId="0" applyNumberFormat="1"/>
    <xf numFmtId="2" fontId="13" fillId="0" borderId="0" xfId="0" applyNumberFormat="1" applyFont="1"/>
    <xf numFmtId="0" fontId="2" fillId="0" borderId="0" xfId="0" applyFont="1"/>
    <xf numFmtId="0" fontId="19" fillId="0" borderId="26" xfId="0" applyFont="1" applyBorder="1"/>
    <xf numFmtId="2" fontId="19" fillId="0" borderId="26" xfId="0" applyNumberFormat="1" applyFont="1" applyBorder="1"/>
    <xf numFmtId="2" fontId="19" fillId="6" borderId="26" xfId="0" applyNumberFormat="1" applyFont="1" applyFill="1" applyBorder="1"/>
    <xf numFmtId="0" fontId="7" fillId="5" borderId="65" xfId="0" applyFont="1" applyFill="1" applyBorder="1"/>
    <xf numFmtId="0" fontId="5" fillId="6" borderId="65" xfId="0" applyFont="1" applyFill="1" applyBorder="1" applyAlignment="1">
      <alignment horizontal="center"/>
    </xf>
    <xf numFmtId="0" fontId="5" fillId="6" borderId="66" xfId="0" applyFont="1" applyFill="1" applyBorder="1" applyAlignment="1">
      <alignment horizontal="center"/>
    </xf>
    <xf numFmtId="0" fontId="5" fillId="6" borderId="51" xfId="0" applyFont="1" applyFill="1" applyBorder="1" applyAlignment="1">
      <alignment horizontal="center"/>
    </xf>
    <xf numFmtId="0" fontId="5" fillId="5" borderId="66" xfId="0" applyFont="1" applyFill="1" applyBorder="1" applyAlignment="1">
      <alignment horizontal="center"/>
    </xf>
    <xf numFmtId="0" fontId="5" fillId="5" borderId="51" xfId="0" applyFont="1" applyFill="1" applyBorder="1" applyAlignment="1">
      <alignment horizontal="center"/>
    </xf>
    <xf numFmtId="0" fontId="19" fillId="0" borderId="20" xfId="0" applyFont="1" applyBorder="1"/>
    <xf numFmtId="2" fontId="19" fillId="0" borderId="21" xfId="0" applyNumberFormat="1" applyFont="1" applyBorder="1"/>
    <xf numFmtId="2" fontId="19" fillId="6" borderId="21" xfId="0" applyNumberFormat="1" applyFont="1" applyFill="1" applyBorder="1"/>
    <xf numFmtId="0" fontId="19" fillId="0" borderId="9" xfId="0" applyFont="1" applyBorder="1"/>
    <xf numFmtId="2" fontId="19" fillId="0" borderId="17" xfId="0" applyNumberFormat="1" applyFont="1" applyBorder="1"/>
    <xf numFmtId="2" fontId="19" fillId="6" borderId="17" xfId="0" applyNumberFormat="1" applyFont="1" applyFill="1" applyBorder="1"/>
    <xf numFmtId="2" fontId="19" fillId="6" borderId="20" xfId="0" applyNumberFormat="1" applyFont="1" applyFill="1" applyBorder="1"/>
    <xf numFmtId="2" fontId="19" fillId="6" borderId="22" xfId="0" applyNumberFormat="1" applyFont="1" applyFill="1" applyBorder="1"/>
    <xf numFmtId="2" fontId="19" fillId="6" borderId="9" xfId="0" applyNumberFormat="1" applyFont="1" applyFill="1" applyBorder="1"/>
    <xf numFmtId="2" fontId="19" fillId="6" borderId="12" xfId="0" applyNumberFormat="1" applyFont="1" applyFill="1" applyBorder="1"/>
    <xf numFmtId="2" fontId="19" fillId="6" borderId="16" xfId="0" applyNumberFormat="1" applyFont="1" applyFill="1" applyBorder="1"/>
    <xf numFmtId="2" fontId="19" fillId="6" borderId="19" xfId="0" applyNumberFormat="1" applyFont="1" applyFill="1" applyBorder="1"/>
    <xf numFmtId="0" fontId="5" fillId="5" borderId="1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19" fillId="0" borderId="21" xfId="0" applyFont="1" applyBorder="1"/>
    <xf numFmtId="0" fontId="19" fillId="0" borderId="17" xfId="0" applyFont="1" applyFill="1" applyBorder="1"/>
    <xf numFmtId="0" fontId="5" fillId="5" borderId="2" xfId="0" applyFont="1" applyFill="1" applyBorder="1" applyAlignment="1">
      <alignment horizontal="center"/>
    </xf>
    <xf numFmtId="2" fontId="19" fillId="6" borderId="33" xfId="0" applyNumberFormat="1" applyFont="1" applyFill="1" applyBorder="1"/>
    <xf numFmtId="2" fontId="19" fillId="6" borderId="11" xfId="0" applyNumberFormat="1" applyFont="1" applyFill="1" applyBorder="1"/>
    <xf numFmtId="2" fontId="19" fillId="6" borderId="18" xfId="0" applyNumberFormat="1" applyFont="1" applyFill="1" applyBorder="1"/>
    <xf numFmtId="0" fontId="5" fillId="5" borderId="52" xfId="0" applyFont="1" applyFill="1" applyBorder="1" applyAlignment="1">
      <alignment horizontal="center"/>
    </xf>
    <xf numFmtId="0" fontId="5" fillId="5" borderId="54" xfId="0" applyFont="1" applyFill="1" applyBorder="1" applyAlignment="1">
      <alignment horizontal="center"/>
    </xf>
    <xf numFmtId="0" fontId="13" fillId="0" borderId="0" xfId="0" applyFont="1" applyFill="1"/>
    <xf numFmtId="2" fontId="19" fillId="0" borderId="9" xfId="0" applyNumberFormat="1" applyFont="1" applyBorder="1"/>
    <xf numFmtId="2" fontId="19" fillId="0" borderId="12" xfId="0" applyNumberFormat="1" applyFont="1" applyBorder="1"/>
    <xf numFmtId="2" fontId="19" fillId="0" borderId="16" xfId="0" applyNumberFormat="1" applyFont="1" applyBorder="1"/>
    <xf numFmtId="2" fontId="19" fillId="0" borderId="19" xfId="0" applyNumberFormat="1" applyFont="1" applyBorder="1"/>
    <xf numFmtId="0" fontId="19" fillId="0" borderId="68" xfId="0" applyFont="1" applyBorder="1"/>
    <xf numFmtId="0" fontId="19" fillId="0" borderId="69" xfId="0" applyFont="1" applyBorder="1"/>
    <xf numFmtId="0" fontId="5" fillId="5" borderId="5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65" xfId="0" applyFont="1" applyFill="1" applyBorder="1" applyAlignment="1">
      <alignment horizontal="center"/>
    </xf>
    <xf numFmtId="0" fontId="19" fillId="0" borderId="12" xfId="0" applyFont="1" applyBorder="1"/>
    <xf numFmtId="0" fontId="19" fillId="0" borderId="19" xfId="0" applyFont="1" applyFill="1" applyBorder="1"/>
    <xf numFmtId="0" fontId="19" fillId="0" borderId="16" xfId="0" applyFont="1" applyFill="1" applyBorder="1"/>
    <xf numFmtId="1" fontId="5" fillId="0" borderId="28" xfId="0" applyNumberFormat="1" applyFont="1" applyBorder="1"/>
    <xf numFmtId="0" fontId="19" fillId="0" borderId="22" xfId="0" applyFont="1" applyBorder="1"/>
    <xf numFmtId="1" fontId="5" fillId="0" borderId="13" xfId="0" applyNumberFormat="1" applyFont="1" applyBorder="1"/>
    <xf numFmtId="2" fontId="5" fillId="0" borderId="14" xfId="0" applyNumberFormat="1" applyFont="1" applyBorder="1"/>
    <xf numFmtId="2" fontId="5" fillId="0" borderId="9" xfId="0" applyNumberFormat="1" applyFont="1" applyBorder="1"/>
    <xf numFmtId="1" fontId="5" fillId="0" borderId="12" xfId="0" applyNumberFormat="1" applyFont="1" applyBorder="1"/>
    <xf numFmtId="2" fontId="5" fillId="0" borderId="12" xfId="0" applyNumberFormat="1" applyFont="1" applyBorder="1"/>
    <xf numFmtId="2" fontId="5" fillId="0" borderId="16" xfId="0" applyNumberFormat="1" applyFont="1" applyBorder="1"/>
    <xf numFmtId="2" fontId="5" fillId="0" borderId="19" xfId="0" applyNumberFormat="1" applyFont="1" applyBorder="1"/>
    <xf numFmtId="1" fontId="5" fillId="0" borderId="9" xfId="0" applyNumberFormat="1" applyFont="1" applyBorder="1"/>
    <xf numFmtId="169" fontId="5" fillId="0" borderId="12" xfId="0" applyNumberFormat="1" applyFont="1" applyBorder="1"/>
    <xf numFmtId="169" fontId="5" fillId="0" borderId="9" xfId="0" applyNumberFormat="1" applyFont="1" applyBorder="1"/>
    <xf numFmtId="169" fontId="5" fillId="0" borderId="16" xfId="0" applyNumberFormat="1" applyFont="1" applyBorder="1"/>
    <xf numFmtId="169" fontId="5" fillId="0" borderId="19" xfId="0" applyNumberFormat="1" applyFont="1" applyBorder="1"/>
    <xf numFmtId="0" fontId="19" fillId="0" borderId="41" xfId="0" applyFont="1" applyBorder="1"/>
    <xf numFmtId="0" fontId="19" fillId="0" borderId="15" xfId="0" applyFont="1" applyBorder="1"/>
    <xf numFmtId="0" fontId="19" fillId="0" borderId="44" xfId="0" applyFont="1" applyFill="1" applyBorder="1"/>
    <xf numFmtId="0" fontId="7" fillId="5" borderId="64" xfId="0" applyFont="1" applyFill="1" applyBorder="1"/>
    <xf numFmtId="0" fontId="19" fillId="0" borderId="34" xfId="0" applyFont="1" applyBorder="1"/>
    <xf numFmtId="0" fontId="19" fillId="0" borderId="25" xfId="0" applyFont="1" applyBorder="1"/>
    <xf numFmtId="0" fontId="19" fillId="0" borderId="30" xfId="0" applyFont="1" applyBorder="1"/>
    <xf numFmtId="2" fontId="19" fillId="0" borderId="15" xfId="0" applyNumberFormat="1" applyFont="1" applyBorder="1"/>
    <xf numFmtId="2" fontId="19" fillId="0" borderId="44" xfId="0" applyNumberFormat="1" applyFont="1" applyBorder="1"/>
    <xf numFmtId="0" fontId="7" fillId="5" borderId="23" xfId="0" applyFont="1" applyFill="1" applyBorder="1"/>
    <xf numFmtId="0" fontId="19" fillId="0" borderId="0" xfId="0" applyFont="1" applyFill="1"/>
    <xf numFmtId="2" fontId="19" fillId="0" borderId="0" xfId="0" applyNumberFormat="1" applyFont="1" applyFill="1"/>
    <xf numFmtId="0" fontId="19" fillId="0" borderId="0" xfId="0" applyFont="1" applyFill="1" applyBorder="1"/>
    <xf numFmtId="165" fontId="5" fillId="0" borderId="0" xfId="0" applyNumberFormat="1" applyFont="1" applyBorder="1"/>
    <xf numFmtId="2" fontId="19" fillId="0" borderId="0" xfId="0" applyNumberFormat="1" applyFont="1" applyFill="1" applyBorder="1"/>
    <xf numFmtId="0" fontId="19" fillId="0" borderId="70" xfId="0" applyFont="1" applyBorder="1"/>
    <xf numFmtId="2" fontId="19" fillId="0" borderId="20" xfId="0" applyNumberFormat="1" applyFont="1" applyBorder="1"/>
    <xf numFmtId="2" fontId="19" fillId="0" borderId="22" xfId="0" applyNumberFormat="1" applyFont="1" applyBorder="1"/>
    <xf numFmtId="165" fontId="5" fillId="0" borderId="0" xfId="0" applyNumberFormat="1" applyFont="1" applyFill="1" applyBorder="1"/>
    <xf numFmtId="165" fontId="18" fillId="0" borderId="0" xfId="0" applyNumberFormat="1" applyFont="1" applyFill="1" applyBorder="1"/>
    <xf numFmtId="1" fontId="20" fillId="0" borderId="20" xfId="0" applyNumberFormat="1" applyFont="1" applyBorder="1"/>
    <xf numFmtId="11" fontId="20" fillId="0" borderId="22" xfId="0" applyNumberFormat="1" applyFont="1" applyBorder="1"/>
    <xf numFmtId="11" fontId="20" fillId="0" borderId="9" xfId="0" applyNumberFormat="1" applyFont="1" applyBorder="1"/>
    <xf numFmtId="1" fontId="20" fillId="0" borderId="12" xfId="0" applyNumberFormat="1" applyFont="1" applyBorder="1"/>
    <xf numFmtId="166" fontId="20" fillId="0" borderId="9" xfId="0" applyNumberFormat="1" applyFont="1" applyBorder="1"/>
    <xf numFmtId="11" fontId="20" fillId="0" borderId="12" xfId="0" applyNumberFormat="1" applyFont="1" applyBorder="1"/>
    <xf numFmtId="166" fontId="20" fillId="0" borderId="16" xfId="0" applyNumberFormat="1" applyFont="1" applyBorder="1"/>
    <xf numFmtId="11" fontId="20" fillId="0" borderId="19" xfId="0" applyNumberFormat="1" applyFont="1" applyBorder="1"/>
    <xf numFmtId="1" fontId="20" fillId="0" borderId="41" xfId="0" applyNumberFormat="1" applyFont="1" applyBorder="1"/>
    <xf numFmtId="11" fontId="20" fillId="0" borderId="15" xfId="0" applyNumberFormat="1" applyFont="1" applyBorder="1"/>
    <xf numFmtId="165" fontId="20" fillId="0" borderId="15" xfId="0" applyNumberFormat="1" applyFont="1" applyBorder="1"/>
    <xf numFmtId="165" fontId="20" fillId="0" borderId="12" xfId="0" applyNumberFormat="1" applyFont="1" applyBorder="1"/>
    <xf numFmtId="168" fontId="20" fillId="0" borderId="12" xfId="0" applyNumberFormat="1" applyFont="1" applyBorder="1"/>
    <xf numFmtId="165" fontId="20" fillId="0" borderId="44" xfId="0" applyNumberFormat="1" applyFont="1" applyBorder="1"/>
    <xf numFmtId="165" fontId="20" fillId="0" borderId="19" xfId="0" applyNumberFormat="1" applyFont="1" applyBorder="1"/>
    <xf numFmtId="1" fontId="20" fillId="0" borderId="9" xfId="0" applyNumberFormat="1" applyFont="1" applyBorder="1"/>
    <xf numFmtId="2" fontId="20" fillId="0" borderId="12" xfId="0" applyNumberFormat="1" applyFont="1" applyBorder="1"/>
    <xf numFmtId="169" fontId="20" fillId="0" borderId="9" xfId="0" applyNumberFormat="1" applyFont="1" applyBorder="1"/>
    <xf numFmtId="169" fontId="20" fillId="0" borderId="16" xfId="0" applyNumberFormat="1" applyFont="1" applyBorder="1"/>
    <xf numFmtId="169" fontId="20" fillId="0" borderId="19" xfId="0" applyNumberFormat="1" applyFont="1" applyBorder="1"/>
    <xf numFmtId="1" fontId="20" fillId="0" borderId="13" xfId="0" applyNumberFormat="1" applyFont="1" applyBorder="1"/>
    <xf numFmtId="2" fontId="20" fillId="0" borderId="14" xfId="0" applyNumberFormat="1" applyFont="1" applyBorder="1"/>
    <xf numFmtId="2" fontId="20" fillId="0" borderId="13" xfId="0" applyNumberFormat="1" applyFont="1" applyBorder="1"/>
    <xf numFmtId="166" fontId="20" fillId="0" borderId="46" xfId="0" applyNumberFormat="1" applyFont="1" applyBorder="1"/>
    <xf numFmtId="166" fontId="20" fillId="0" borderId="8" xfId="0" applyNumberFormat="1" applyFont="1" applyBorder="1"/>
    <xf numFmtId="165" fontId="5" fillId="0" borderId="0" xfId="0" applyNumberFormat="1" applyFont="1" applyFill="1"/>
    <xf numFmtId="169" fontId="5" fillId="0" borderId="15" xfId="0" applyNumberFormat="1" applyFont="1" applyBorder="1"/>
    <xf numFmtId="0" fontId="0" fillId="0" borderId="17" xfId="0" applyBorder="1"/>
    <xf numFmtId="0" fontId="0" fillId="0" borderId="18" xfId="0" applyBorder="1"/>
    <xf numFmtId="169" fontId="5" fillId="0" borderId="44" xfId="0" applyNumberFormat="1" applyFont="1" applyBorder="1"/>
    <xf numFmtId="2" fontId="19" fillId="6" borderId="15" xfId="0" applyNumberFormat="1" applyFont="1" applyFill="1" applyBorder="1"/>
    <xf numFmtId="2" fontId="19" fillId="6" borderId="44" xfId="0" applyNumberFormat="1" applyFont="1" applyFill="1" applyBorder="1"/>
    <xf numFmtId="165" fontId="20" fillId="0" borderId="9" xfId="0" applyNumberFormat="1" applyFont="1" applyBorder="1"/>
    <xf numFmtId="166" fontId="20" fillId="0" borderId="12" xfId="0" applyNumberFormat="1" applyFont="1" applyBorder="1"/>
    <xf numFmtId="166" fontId="20" fillId="0" borderId="19" xfId="0" applyNumberFormat="1" applyFont="1" applyBorder="1"/>
    <xf numFmtId="2" fontId="19" fillId="6" borderId="13" xfId="0" applyNumberFormat="1" applyFont="1" applyFill="1" applyBorder="1"/>
    <xf numFmtId="2" fontId="19" fillId="6" borderId="14" xfId="0" applyNumberFormat="1" applyFont="1" applyFill="1" applyBorder="1"/>
    <xf numFmtId="165" fontId="20" fillId="0" borderId="14" xfId="0" applyNumberFormat="1" applyFont="1" applyBorder="1"/>
    <xf numFmtId="14" fontId="8" fillId="5" borderId="53" xfId="0" applyNumberFormat="1" applyFont="1" applyFill="1" applyBorder="1" applyAlignment="1"/>
    <xf numFmtId="0" fontId="19" fillId="0" borderId="71" xfId="0" applyFont="1" applyBorder="1"/>
    <xf numFmtId="0" fontId="19" fillId="0" borderId="13" xfId="0" applyFont="1" applyBorder="1"/>
    <xf numFmtId="1" fontId="20" fillId="0" borderId="28" xfId="0" applyNumberFormat="1" applyFont="1" applyBorder="1"/>
    <xf numFmtId="165" fontId="20" fillId="0" borderId="28" xfId="0" applyNumberFormat="1" applyFont="1" applyBorder="1"/>
    <xf numFmtId="14" fontId="8" fillId="5" borderId="52" xfId="0" applyNumberFormat="1" applyFont="1" applyFill="1" applyBorder="1" applyAlignment="1"/>
    <xf numFmtId="14" fontId="8" fillId="5" borderId="54" xfId="0" applyNumberFormat="1" applyFont="1" applyFill="1" applyBorder="1" applyAlignment="1"/>
    <xf numFmtId="0" fontId="5" fillId="6" borderId="52" xfId="0" applyFont="1" applyFill="1" applyBorder="1" applyAlignment="1">
      <alignment horizontal="center"/>
    </xf>
    <xf numFmtId="0" fontId="5" fillId="6" borderId="53" xfId="0" applyFont="1" applyFill="1" applyBorder="1" applyAlignment="1">
      <alignment horizontal="center"/>
    </xf>
    <xf numFmtId="0" fontId="5" fillId="6" borderId="54" xfId="0" applyFont="1" applyFill="1" applyBorder="1" applyAlignment="1">
      <alignment horizontal="center"/>
    </xf>
    <xf numFmtId="0" fontId="5" fillId="5" borderId="72" xfId="0" applyFont="1" applyFill="1" applyBorder="1" applyAlignment="1">
      <alignment horizontal="center"/>
    </xf>
    <xf numFmtId="0" fontId="19" fillId="0" borderId="73" xfId="0" applyFont="1" applyBorder="1"/>
    <xf numFmtId="169" fontId="5" fillId="0" borderId="14" xfId="0" applyNumberFormat="1" applyFont="1" applyBorder="1"/>
    <xf numFmtId="2" fontId="19" fillId="6" borderId="28" xfId="0" applyNumberFormat="1" applyFont="1" applyFill="1" applyBorder="1"/>
    <xf numFmtId="2" fontId="19" fillId="0" borderId="13" xfId="0" applyNumberFormat="1" applyFont="1" applyBorder="1"/>
    <xf numFmtId="2" fontId="19" fillId="0" borderId="46" xfId="0" applyNumberFormat="1" applyFont="1" applyBorder="1"/>
    <xf numFmtId="2" fontId="19" fillId="0" borderId="32" xfId="0" applyNumberFormat="1" applyFont="1" applyBorder="1"/>
    <xf numFmtId="14" fontId="8" fillId="5" borderId="72" xfId="0" applyNumberFormat="1" applyFont="1" applyFill="1" applyBorder="1" applyAlignment="1"/>
    <xf numFmtId="2" fontId="19" fillId="0" borderId="28" xfId="0" applyNumberFormat="1" applyFont="1" applyBorder="1"/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1" fillId="0" borderId="23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2" fillId="0" borderId="29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A2" sqref="A2"/>
    </sheetView>
  </sheetViews>
  <sheetFormatPr defaultRowHeight="15" x14ac:dyDescent="0.25"/>
  <cols>
    <col min="1" max="1" width="19.5703125" customWidth="1"/>
    <col min="7" max="7" width="17" customWidth="1"/>
    <col min="8" max="8" width="21.42578125" customWidth="1"/>
  </cols>
  <sheetData>
    <row r="1" spans="1:8" x14ac:dyDescent="0.25">
      <c r="A1" t="s">
        <v>61</v>
      </c>
    </row>
    <row r="2" spans="1:8" ht="15.75" thickBot="1" x14ac:dyDescent="0.3"/>
    <row r="3" spans="1:8" x14ac:dyDescent="0.25">
      <c r="A3" s="1" t="s">
        <v>0</v>
      </c>
      <c r="B3" s="2"/>
      <c r="C3" s="2"/>
      <c r="D3" s="3"/>
      <c r="E3" s="3"/>
      <c r="F3" s="3"/>
      <c r="G3" s="2"/>
      <c r="H3" s="4"/>
    </row>
    <row r="4" spans="1:8" ht="15.75" thickBot="1" x14ac:dyDescent="0.3">
      <c r="A4" s="5"/>
      <c r="B4" s="6"/>
      <c r="C4" s="6"/>
      <c r="D4" s="6"/>
      <c r="E4" s="6"/>
      <c r="F4" s="7"/>
      <c r="G4" s="8"/>
      <c r="H4" s="9"/>
    </row>
    <row r="5" spans="1:8" ht="15.75" thickBot="1" x14ac:dyDescent="0.3">
      <c r="A5" s="10" t="s">
        <v>1</v>
      </c>
      <c r="B5" s="6"/>
      <c r="C5" s="6"/>
      <c r="D5" s="6"/>
      <c r="E5" s="8"/>
      <c r="F5" s="8"/>
      <c r="G5" s="11" t="s">
        <v>2</v>
      </c>
      <c r="H5" s="12" t="s">
        <v>2</v>
      </c>
    </row>
    <row r="6" spans="1:8" ht="16.5" thickBot="1" x14ac:dyDescent="0.3">
      <c r="A6" s="13" t="s">
        <v>3</v>
      </c>
      <c r="B6" s="14" t="s">
        <v>4</v>
      </c>
      <c r="C6" s="14" t="s">
        <v>5</v>
      </c>
      <c r="D6" s="14" t="s">
        <v>6</v>
      </c>
      <c r="E6" s="15" t="s">
        <v>7</v>
      </c>
      <c r="F6" s="16" t="s">
        <v>8</v>
      </c>
      <c r="G6" s="17" t="s">
        <v>19</v>
      </c>
      <c r="H6" s="18" t="s">
        <v>9</v>
      </c>
    </row>
    <row r="7" spans="1:8" x14ac:dyDescent="0.25">
      <c r="A7" s="19" t="s">
        <v>10</v>
      </c>
      <c r="B7" s="20">
        <v>77.5</v>
      </c>
      <c r="C7" s="20">
        <v>68.900000000000006</v>
      </c>
      <c r="D7" s="21">
        <v>70.45</v>
      </c>
      <c r="E7" s="22">
        <f>AVERAGE(B7:D7)</f>
        <v>72.283333333333346</v>
      </c>
      <c r="F7" s="23">
        <f>STDEV(B7:D7)/SQRT(COUNT(B7:D7))</f>
        <v>2.6464336589287671</v>
      </c>
      <c r="G7" s="24">
        <f>TTEST(B7:D7,B$7:D$7,2,2)</f>
        <v>1</v>
      </c>
      <c r="H7" s="25">
        <f>TTEST(B7:D7,B$8:D$8,2,2)</f>
        <v>1.1706463547149326E-5</v>
      </c>
    </row>
    <row r="8" spans="1:8" x14ac:dyDescent="0.25">
      <c r="A8" s="19" t="s">
        <v>11</v>
      </c>
      <c r="B8" s="26">
        <v>1.7650000000000001</v>
      </c>
      <c r="C8" s="26">
        <v>1.5389999999999999</v>
      </c>
      <c r="D8" s="26">
        <v>1.5170000000000001</v>
      </c>
      <c r="E8" s="27">
        <f t="shared" ref="E8:E18" si="0">AVERAGE(B8:D8)</f>
        <v>1.6070000000000002</v>
      </c>
      <c r="F8" s="23">
        <f t="shared" ref="F8:F18" si="1">STDEV(B8:D8)/SQRT(COUNT(B8:D8))</f>
        <v>7.925486315257467E-2</v>
      </c>
      <c r="G8" s="44">
        <f t="shared" ref="G8:G12" si="2">TTEST(B8:D8,B$7:D$7,2,2)</f>
        <v>1.1706463547149326E-5</v>
      </c>
      <c r="H8" s="45">
        <f t="shared" ref="H8:H12" si="3">TTEST(B8:D8,B$8:D$8,2,2)</f>
        <v>1</v>
      </c>
    </row>
    <row r="9" spans="1:8" x14ac:dyDescent="0.25">
      <c r="A9" s="19" t="s">
        <v>12</v>
      </c>
      <c r="B9" s="29">
        <v>34.5</v>
      </c>
      <c r="C9" s="29">
        <v>33.590000000000003</v>
      </c>
      <c r="D9" s="30">
        <v>27.84</v>
      </c>
      <c r="E9" s="22">
        <f t="shared" si="0"/>
        <v>31.97666666666667</v>
      </c>
      <c r="F9" s="23">
        <f t="shared" si="1"/>
        <v>2.08494870706958</v>
      </c>
      <c r="G9" s="44">
        <f t="shared" si="2"/>
        <v>2.7971824821880671E-4</v>
      </c>
      <c r="H9" s="25">
        <f t="shared" si="3"/>
        <v>1.2956368462948201E-4</v>
      </c>
    </row>
    <row r="10" spans="1:8" x14ac:dyDescent="0.25">
      <c r="A10" s="19" t="s">
        <v>13</v>
      </c>
      <c r="B10" s="29">
        <v>52.38</v>
      </c>
      <c r="C10" s="29">
        <v>40.799999999999997</v>
      </c>
      <c r="D10" s="30">
        <v>45.73</v>
      </c>
      <c r="E10" s="22">
        <f t="shared" si="0"/>
        <v>46.303333333333335</v>
      </c>
      <c r="F10" s="23">
        <f t="shared" si="1"/>
        <v>3.3551270881708555</v>
      </c>
      <c r="G10" s="44">
        <f t="shared" si="2"/>
        <v>3.6990065104010967E-3</v>
      </c>
      <c r="H10" s="25">
        <f t="shared" si="3"/>
        <v>1.8375305720453385E-4</v>
      </c>
    </row>
    <row r="11" spans="1:8" x14ac:dyDescent="0.25">
      <c r="A11" s="19" t="s">
        <v>14</v>
      </c>
      <c r="B11" s="29">
        <v>3.9760000000000004</v>
      </c>
      <c r="C11" s="29">
        <v>3.8849999999999998</v>
      </c>
      <c r="D11" s="21">
        <v>5.3160000000000007</v>
      </c>
      <c r="E11" s="22">
        <f t="shared" si="0"/>
        <v>4.3923333333333341</v>
      </c>
      <c r="F11" s="23">
        <f t="shared" si="1"/>
        <v>0.46257984295806737</v>
      </c>
      <c r="G11" s="44">
        <f t="shared" si="2"/>
        <v>1.4560180464033932E-5</v>
      </c>
      <c r="H11" s="25">
        <f t="shared" si="3"/>
        <v>4.0409641781185487E-3</v>
      </c>
    </row>
    <row r="12" spans="1:8" x14ac:dyDescent="0.25">
      <c r="A12" s="31" t="s">
        <v>15</v>
      </c>
      <c r="B12" s="32">
        <v>53.4</v>
      </c>
      <c r="C12" s="32">
        <v>58.2</v>
      </c>
      <c r="D12" s="33">
        <v>65.7</v>
      </c>
      <c r="E12" s="22">
        <f t="shared" si="0"/>
        <v>59.1</v>
      </c>
      <c r="F12" s="23">
        <f t="shared" si="1"/>
        <v>3.5791060336346576</v>
      </c>
      <c r="G12" s="44">
        <f t="shared" si="2"/>
        <v>4.1483715369573203E-2</v>
      </c>
      <c r="H12" s="25">
        <f t="shared" si="3"/>
        <v>8.7916829582183374E-5</v>
      </c>
    </row>
    <row r="13" spans="1:8" x14ac:dyDescent="0.25">
      <c r="A13" s="31"/>
      <c r="B13" s="32"/>
      <c r="C13" s="32"/>
      <c r="D13" s="33"/>
      <c r="E13" s="22"/>
      <c r="F13" s="23"/>
      <c r="G13" s="28"/>
      <c r="H13" s="25"/>
    </row>
    <row r="14" spans="1:8" x14ac:dyDescent="0.25">
      <c r="A14" s="19" t="s">
        <v>10</v>
      </c>
      <c r="B14" s="34">
        <v>69.319999999999993</v>
      </c>
      <c r="C14" s="32">
        <v>52.1</v>
      </c>
      <c r="D14" s="35">
        <v>77.62</v>
      </c>
      <c r="E14" s="22">
        <f t="shared" ref="E14:E15" si="4">AVERAGE(B14:D14)</f>
        <v>66.346666666666664</v>
      </c>
      <c r="F14" s="23">
        <f t="shared" ref="F14:F15" si="5">STDEV(B14:D14)/SQRT(COUNT(B14:D14))</f>
        <v>7.5154980614135889</v>
      </c>
      <c r="G14" s="36">
        <f>TTEST(B14:D14,B$14:D$14,2,2)</f>
        <v>1</v>
      </c>
      <c r="H14" s="25">
        <f>TTEST(B14:D14,B$15:D$15,2,2)</f>
        <v>9.5492727864000284E-4</v>
      </c>
    </row>
    <row r="15" spans="1:8" x14ac:dyDescent="0.25">
      <c r="A15" s="19" t="s">
        <v>11</v>
      </c>
      <c r="B15" s="32">
        <v>0.98</v>
      </c>
      <c r="C15" s="32">
        <v>1.02</v>
      </c>
      <c r="D15" s="33">
        <v>0.51</v>
      </c>
      <c r="E15" s="22">
        <f t="shared" si="4"/>
        <v>0.83666666666666656</v>
      </c>
      <c r="F15" s="23">
        <f t="shared" si="5"/>
        <v>0.16374098787753541</v>
      </c>
      <c r="G15" s="46">
        <f t="shared" ref="G15:G18" si="6">TTEST(B15:D15,B$14:D$14,2,2)</f>
        <v>9.5492727864000284E-4</v>
      </c>
      <c r="H15" s="45">
        <f t="shared" ref="H15:H18" si="7">TTEST(B15:D15,B$15:D$15,2,2)</f>
        <v>1</v>
      </c>
    </row>
    <row r="16" spans="1:8" x14ac:dyDescent="0.25">
      <c r="A16" s="19" t="s">
        <v>16</v>
      </c>
      <c r="B16" s="37">
        <v>0.25919999999999999</v>
      </c>
      <c r="C16" s="37">
        <v>0.44690000000000002</v>
      </c>
      <c r="D16" s="38">
        <v>0.57730000000000004</v>
      </c>
      <c r="E16" s="22">
        <f t="shared" si="0"/>
        <v>0.42779999999999996</v>
      </c>
      <c r="F16" s="23">
        <f t="shared" si="1"/>
        <v>9.2322821302933372E-2</v>
      </c>
      <c r="G16" s="46">
        <f t="shared" si="6"/>
        <v>9.3183970415718813E-4</v>
      </c>
      <c r="H16" s="25">
        <f t="shared" si="7"/>
        <v>9.5263771980259954E-2</v>
      </c>
    </row>
    <row r="17" spans="1:8" x14ac:dyDescent="0.25">
      <c r="A17" s="19" t="s">
        <v>17</v>
      </c>
      <c r="B17" s="20">
        <v>39.019999999999996</v>
      </c>
      <c r="C17" s="20">
        <v>39.519999999999996</v>
      </c>
      <c r="D17" s="21">
        <v>24.19</v>
      </c>
      <c r="E17" s="22">
        <f t="shared" si="0"/>
        <v>34.243333333333332</v>
      </c>
      <c r="F17" s="23">
        <f t="shared" si="1"/>
        <v>5.0287385208530306</v>
      </c>
      <c r="G17" s="46">
        <f t="shared" si="6"/>
        <v>2.3794685206253639E-2</v>
      </c>
      <c r="H17" s="25">
        <f t="shared" si="7"/>
        <v>2.6705216454230799E-3</v>
      </c>
    </row>
    <row r="18" spans="1:8" ht="15.75" thickBot="1" x14ac:dyDescent="0.3">
      <c r="A18" s="39" t="s">
        <v>18</v>
      </c>
      <c r="B18" s="40">
        <v>0.28320000000000001</v>
      </c>
      <c r="C18" s="40">
        <v>0.3357</v>
      </c>
      <c r="D18" s="41">
        <v>1.2610000000000001</v>
      </c>
      <c r="E18" s="42">
        <f t="shared" si="0"/>
        <v>0.62663333333333338</v>
      </c>
      <c r="F18" s="43">
        <f t="shared" si="1"/>
        <v>0.31754520063204306</v>
      </c>
      <c r="G18" s="48">
        <f t="shared" si="6"/>
        <v>9.456513451171749E-4</v>
      </c>
      <c r="H18" s="47">
        <f t="shared" si="7"/>
        <v>0.58820327885770007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activeCell="K40" sqref="K40"/>
    </sheetView>
  </sheetViews>
  <sheetFormatPr defaultRowHeight="15" x14ac:dyDescent="0.25"/>
  <cols>
    <col min="1" max="1" width="21.42578125" customWidth="1"/>
    <col min="23" max="23" width="16.140625" customWidth="1"/>
    <col min="25" max="25" width="9.28515625" bestFit="1" customWidth="1"/>
    <col min="26" max="26" width="12" bestFit="1" customWidth="1"/>
  </cols>
  <sheetData>
    <row r="1" spans="1:26" x14ac:dyDescent="0.25">
      <c r="A1" t="s">
        <v>20</v>
      </c>
    </row>
    <row r="4" spans="1:26" ht="15.75" thickBot="1" x14ac:dyDescent="0.3">
      <c r="B4" s="91" t="s">
        <v>21</v>
      </c>
      <c r="D4" s="49"/>
      <c r="E4" s="49"/>
    </row>
    <row r="5" spans="1:26" x14ac:dyDescent="0.25">
      <c r="B5" s="50" t="s">
        <v>22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2"/>
      <c r="W5" s="53"/>
    </row>
    <row r="6" spans="1:26" ht="15.75" thickBot="1" x14ac:dyDescent="0.3">
      <c r="B6" s="54" t="s">
        <v>23</v>
      </c>
      <c r="C6" s="55" t="s">
        <v>24</v>
      </c>
      <c r="D6" s="55" t="s">
        <v>25</v>
      </c>
      <c r="E6" s="55" t="s">
        <v>26</v>
      </c>
      <c r="F6" s="55" t="s">
        <v>27</v>
      </c>
      <c r="G6" s="55" t="s">
        <v>28</v>
      </c>
      <c r="H6" s="55" t="s">
        <v>29</v>
      </c>
      <c r="I6" s="55" t="s">
        <v>30</v>
      </c>
      <c r="J6" s="55" t="s">
        <v>31</v>
      </c>
      <c r="K6" s="55" t="s">
        <v>32</v>
      </c>
      <c r="L6" s="55" t="s">
        <v>33</v>
      </c>
      <c r="M6" s="55" t="s">
        <v>34</v>
      </c>
      <c r="N6" s="55" t="s">
        <v>35</v>
      </c>
      <c r="O6" s="55" t="s">
        <v>36</v>
      </c>
      <c r="P6" s="55" t="s">
        <v>37</v>
      </c>
      <c r="Q6" s="55" t="s">
        <v>38</v>
      </c>
      <c r="R6" s="55" t="s">
        <v>39</v>
      </c>
      <c r="S6" s="55" t="s">
        <v>40</v>
      </c>
      <c r="T6" s="55" t="s">
        <v>41</v>
      </c>
      <c r="U6" s="55" t="s">
        <v>8</v>
      </c>
      <c r="V6" s="56" t="s">
        <v>42</v>
      </c>
      <c r="W6" s="57" t="s">
        <v>43</v>
      </c>
    </row>
    <row r="7" spans="1:26" x14ac:dyDescent="0.25">
      <c r="A7" s="58" t="s">
        <v>44</v>
      </c>
      <c r="B7" s="59">
        <v>4.9500000000000004E-3</v>
      </c>
      <c r="C7" s="60">
        <v>1.332E-2</v>
      </c>
      <c r="D7" s="60">
        <v>4.1330000000000004E-3</v>
      </c>
      <c r="E7" s="60">
        <v>4.8390000000000004E-3</v>
      </c>
      <c r="F7" s="60">
        <v>4.02E-2</v>
      </c>
      <c r="G7" s="60">
        <v>2.7179999999999999E-2</v>
      </c>
      <c r="H7" s="60">
        <v>2.0590000000000001E-2</v>
      </c>
      <c r="I7" s="60">
        <v>2.367E-2</v>
      </c>
      <c r="J7" s="60">
        <v>4.2459999999999998E-2</v>
      </c>
      <c r="K7" s="60">
        <v>2.929E-2</v>
      </c>
      <c r="L7" s="60">
        <v>3.8109999999999998E-2</v>
      </c>
      <c r="M7" s="60">
        <v>5.9719999999999999E-3</v>
      </c>
      <c r="N7" s="60">
        <v>9.1280000000000007E-3</v>
      </c>
      <c r="O7" s="60">
        <v>6.5160000000000001E-3</v>
      </c>
      <c r="P7" s="61">
        <v>4.335E-2</v>
      </c>
      <c r="Q7" s="61">
        <v>1.6459999999999999E-2</v>
      </c>
      <c r="R7" s="61">
        <v>1.277E-2</v>
      </c>
      <c r="S7" s="62">
        <v>3.9050000000000001E-2</v>
      </c>
      <c r="T7" s="63">
        <f>AVERAGE(A7:S7)</f>
        <v>2.1221555555555556E-2</v>
      </c>
      <c r="U7" s="64">
        <f>STDEV(B7:S7)/SQRT(COUNT(B7:S7))</f>
        <v>3.424132479438631E-3</v>
      </c>
      <c r="V7" s="65">
        <f>COUNT(B7:S7)</f>
        <v>18</v>
      </c>
      <c r="W7" s="66"/>
      <c r="Y7" s="159"/>
      <c r="Z7" s="159"/>
    </row>
    <row r="8" spans="1:26" x14ac:dyDescent="0.25">
      <c r="A8" s="67" t="s">
        <v>45</v>
      </c>
      <c r="B8" s="68">
        <v>4.6600000000000001E-5</v>
      </c>
      <c r="C8" s="69">
        <v>2.61E-4</v>
      </c>
      <c r="D8" s="70">
        <v>6.5950000000000004E-6</v>
      </c>
      <c r="E8" s="70">
        <v>3.3550000000000001E-6</v>
      </c>
      <c r="F8" s="69">
        <v>6.1149999999999996E-4</v>
      </c>
      <c r="G8" s="69">
        <v>1.785E-4</v>
      </c>
      <c r="H8" s="69">
        <v>3.01E-4</v>
      </c>
      <c r="I8" s="71" t="s">
        <v>46</v>
      </c>
      <c r="J8" s="69">
        <v>3.2709999999999998E-4</v>
      </c>
      <c r="K8" s="69">
        <v>5.0429999999999995E-4</v>
      </c>
      <c r="L8" s="69">
        <v>3.812E-4</v>
      </c>
      <c r="M8" s="72" t="s">
        <v>46</v>
      </c>
      <c r="N8" s="70">
        <v>7.3999999999999996E-5</v>
      </c>
      <c r="O8" s="70">
        <v>5.783E-5</v>
      </c>
      <c r="P8" s="73">
        <v>6.0050000000000001E-4</v>
      </c>
      <c r="Q8" s="73">
        <v>2.4570000000000001E-4</v>
      </c>
      <c r="R8" s="73">
        <v>1.7770000000000001E-4</v>
      </c>
      <c r="S8" s="74">
        <v>4.0069999999999998E-4</v>
      </c>
      <c r="T8" s="75">
        <f>AVERAGE(D8:S8)</f>
        <v>2.7642714285714282E-4</v>
      </c>
      <c r="U8" s="73">
        <f>STDEV(D8:S8)/SQRT(COUNT(D8:S8))</f>
        <v>5.5233565236798357E-5</v>
      </c>
      <c r="V8" s="65">
        <f>COUNT(B8:S8)</f>
        <v>16</v>
      </c>
      <c r="W8" s="66"/>
      <c r="Y8" s="159"/>
      <c r="Z8" s="159"/>
    </row>
    <row r="9" spans="1:26" x14ac:dyDescent="0.25">
      <c r="A9" s="76" t="s">
        <v>47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66"/>
    </row>
    <row r="10" spans="1:26" x14ac:dyDescent="0.25">
      <c r="A10" s="78" t="s">
        <v>48</v>
      </c>
      <c r="B10" s="82"/>
      <c r="C10" s="60"/>
      <c r="D10" s="60"/>
      <c r="E10" s="60"/>
      <c r="F10" s="60">
        <v>3.558E-3</v>
      </c>
      <c r="G10" s="60">
        <v>1.0349999999999999E-3</v>
      </c>
      <c r="H10" s="60">
        <v>1.683E-3</v>
      </c>
      <c r="I10" s="60">
        <v>2.098E-3</v>
      </c>
      <c r="J10" s="60"/>
      <c r="K10" s="60"/>
      <c r="L10" s="60"/>
      <c r="M10" s="60"/>
      <c r="N10" s="60"/>
      <c r="O10" s="60"/>
      <c r="P10" s="61"/>
      <c r="Q10" s="61"/>
      <c r="R10" s="61"/>
      <c r="S10" s="62"/>
      <c r="T10" s="63">
        <f t="shared" ref="T10:T16" si="0">AVERAGE(B10:S10)</f>
        <v>2.0934999999999999E-3</v>
      </c>
      <c r="U10" s="64">
        <f t="shared" ref="U10:U16" si="1">STDEV(B10:S10)/SQRT(COUNT(B10:S10))</f>
        <v>5.3492312531802178E-4</v>
      </c>
      <c r="V10" s="65">
        <f t="shared" ref="V10:V16" si="2">COUNT(B10:S10)</f>
        <v>4</v>
      </c>
      <c r="W10" s="80">
        <f>TTEST(F10:I10,F$7:I$7,2,2)</f>
        <v>1.015477434663112E-3</v>
      </c>
    </row>
    <row r="11" spans="1:26" x14ac:dyDescent="0.25">
      <c r="A11" s="67" t="s">
        <v>49</v>
      </c>
      <c r="B11" s="68"/>
      <c r="C11" s="69"/>
      <c r="D11" s="69"/>
      <c r="E11" s="69"/>
      <c r="F11" s="69">
        <v>9.6630000000000001E-4</v>
      </c>
      <c r="G11" s="69">
        <v>4.885E-4</v>
      </c>
      <c r="H11" s="69">
        <v>2.655E-4</v>
      </c>
      <c r="I11" s="69"/>
      <c r="J11" s="69">
        <v>6.7980000000000004E-4</v>
      </c>
      <c r="K11" s="69">
        <v>7.4980000000000001E-4</v>
      </c>
      <c r="L11" s="69">
        <v>6.1959999999999999E-4</v>
      </c>
      <c r="M11" s="69"/>
      <c r="N11" s="69"/>
      <c r="O11" s="69"/>
      <c r="P11" s="64"/>
      <c r="Q11" s="64"/>
      <c r="R11" s="64"/>
      <c r="S11" s="81"/>
      <c r="T11" s="63">
        <f t="shared" si="0"/>
        <v>6.2825000000000001E-4</v>
      </c>
      <c r="U11" s="64">
        <f t="shared" si="1"/>
        <v>9.7108539789248204E-5</v>
      </c>
      <c r="V11" s="65">
        <f t="shared" si="2"/>
        <v>6</v>
      </c>
      <c r="W11" s="80">
        <f>TTEST(F11:L11,F7:L7,2,2)</f>
        <v>2.6710213797001418E-6</v>
      </c>
    </row>
    <row r="12" spans="1:26" x14ac:dyDescent="0.25">
      <c r="A12" s="78" t="s">
        <v>50</v>
      </c>
      <c r="B12" s="79"/>
      <c r="C12" s="60"/>
      <c r="D12" s="60"/>
      <c r="E12" s="60"/>
      <c r="F12" s="60">
        <v>9.4530000000000005E-4</v>
      </c>
      <c r="G12" s="60">
        <v>1.2760000000000001E-4</v>
      </c>
      <c r="H12" s="60">
        <v>7.6380000000000003E-4</v>
      </c>
      <c r="I12" s="60"/>
      <c r="J12" s="60">
        <v>8.4420000000000003E-4</v>
      </c>
      <c r="K12" s="60">
        <v>6.3290000000000004E-4</v>
      </c>
      <c r="L12" s="83"/>
      <c r="M12" s="60"/>
      <c r="N12" s="60"/>
      <c r="O12" s="60"/>
      <c r="P12" s="61"/>
      <c r="Q12" s="61"/>
      <c r="R12" s="61"/>
      <c r="S12" s="62"/>
      <c r="T12" s="63">
        <f t="shared" si="0"/>
        <v>6.6275999999999998E-4</v>
      </c>
      <c r="U12" s="64">
        <f t="shared" si="1"/>
        <v>1.4322120164277357E-4</v>
      </c>
      <c r="V12" s="65">
        <f t="shared" si="2"/>
        <v>5</v>
      </c>
      <c r="W12" s="80">
        <f>TTEST(F12:K12,F7:K7,2,2)</f>
        <v>3.8702825064621085E-5</v>
      </c>
    </row>
    <row r="13" spans="1:26" x14ac:dyDescent="0.25">
      <c r="A13" s="67" t="s">
        <v>51</v>
      </c>
      <c r="B13" s="68"/>
      <c r="C13" s="69"/>
      <c r="D13" s="69"/>
      <c r="E13" s="69"/>
      <c r="F13" s="69"/>
      <c r="G13" s="69"/>
      <c r="H13" s="69"/>
      <c r="I13" s="69"/>
      <c r="J13" s="69">
        <v>1.102E-4</v>
      </c>
      <c r="K13" s="69">
        <v>7.291E-4</v>
      </c>
      <c r="L13" s="70">
        <v>5.6100000000000002E-5</v>
      </c>
      <c r="M13" s="69"/>
      <c r="N13" s="69"/>
      <c r="O13" s="69"/>
      <c r="P13" s="64"/>
      <c r="Q13" s="64"/>
      <c r="R13" s="64"/>
      <c r="S13" s="81"/>
      <c r="T13" s="63">
        <f t="shared" si="0"/>
        <v>2.9846666666666664E-4</v>
      </c>
      <c r="U13" s="64">
        <f t="shared" si="1"/>
        <v>2.1588230075153864E-4</v>
      </c>
      <c r="V13" s="65">
        <f t="shared" si="2"/>
        <v>3</v>
      </c>
      <c r="W13" s="80">
        <f>TTEST(J13:L13,J7:L7,2,2)</f>
        <v>7.2536511626311367E-4</v>
      </c>
    </row>
    <row r="14" spans="1:26" x14ac:dyDescent="0.25">
      <c r="A14" s="78" t="s">
        <v>52</v>
      </c>
      <c r="B14" s="79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>
        <v>2.362E-3</v>
      </c>
      <c r="N14" s="60">
        <v>4.9719999999999999E-3</v>
      </c>
      <c r="O14" s="60">
        <v>3.4199999999999999E-3</v>
      </c>
      <c r="P14" s="61"/>
      <c r="Q14" s="61"/>
      <c r="R14" s="61"/>
      <c r="S14" s="62"/>
      <c r="T14" s="63">
        <f t="shared" si="0"/>
        <v>3.5846666666666666E-3</v>
      </c>
      <c r="U14" s="64">
        <f t="shared" si="1"/>
        <v>7.5792729056142164E-4</v>
      </c>
      <c r="V14" s="65">
        <f t="shared" si="2"/>
        <v>3</v>
      </c>
      <c r="W14" s="80">
        <f>TTEST(M14:O14,M7:O7,2,2)</f>
        <v>4.266087005080841E-2</v>
      </c>
    </row>
    <row r="15" spans="1:26" x14ac:dyDescent="0.25">
      <c r="A15" s="67" t="s">
        <v>53</v>
      </c>
      <c r="B15" s="68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>
        <v>5.8900000000000001E-4</v>
      </c>
      <c r="N15" s="69">
        <v>7.36E-4</v>
      </c>
      <c r="O15" s="69">
        <v>6.5519999999999999E-4</v>
      </c>
      <c r="P15" s="64"/>
      <c r="Q15" s="64"/>
      <c r="R15" s="64"/>
      <c r="S15" s="81"/>
      <c r="T15" s="63">
        <f t="shared" si="0"/>
        <v>6.600666666666667E-4</v>
      </c>
      <c r="U15" s="64">
        <f t="shared" si="1"/>
        <v>4.2504953959639945E-5</v>
      </c>
      <c r="V15" s="65">
        <f t="shared" si="2"/>
        <v>3</v>
      </c>
      <c r="W15" s="80">
        <f>TTEST(M15:O15,M7:O7,2,2)</f>
        <v>2.5633135429991801E-3</v>
      </c>
    </row>
    <row r="16" spans="1:26" ht="15.75" thickBot="1" x14ac:dyDescent="0.3">
      <c r="A16" s="84" t="s">
        <v>54</v>
      </c>
      <c r="B16" s="85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>
        <v>2.3770000000000002E-3</v>
      </c>
      <c r="N16" s="86">
        <v>6.9899999999999997E-3</v>
      </c>
      <c r="O16" s="86">
        <v>4.4689999999999999E-3</v>
      </c>
      <c r="P16" s="86"/>
      <c r="Q16" s="86"/>
      <c r="R16" s="86"/>
      <c r="S16" s="86"/>
      <c r="T16" s="87">
        <f t="shared" si="0"/>
        <v>4.6120000000000006E-3</v>
      </c>
      <c r="U16" s="88">
        <f t="shared" si="1"/>
        <v>1.3335765194893508E-3</v>
      </c>
      <c r="V16" s="89">
        <f t="shared" si="2"/>
        <v>3</v>
      </c>
      <c r="W16" s="90">
        <f>TTEST(M16:O16,M7:O7,2,2)</f>
        <v>0.19142375914451454</v>
      </c>
    </row>
    <row r="18" spans="1:23" ht="15.75" thickBot="1" x14ac:dyDescent="0.3">
      <c r="B18" s="91" t="s">
        <v>55</v>
      </c>
    </row>
    <row r="19" spans="1:23" ht="15.75" thickBot="1" x14ac:dyDescent="0.3">
      <c r="B19" s="50" t="s">
        <v>22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92"/>
      <c r="T19" s="50"/>
      <c r="U19" s="92"/>
      <c r="V19" s="93"/>
      <c r="W19" s="53"/>
    </row>
    <row r="20" spans="1:23" ht="15.75" thickBot="1" x14ac:dyDescent="0.3">
      <c r="A20" s="94"/>
      <c r="B20" s="95" t="s">
        <v>23</v>
      </c>
      <c r="C20" s="96" t="s">
        <v>24</v>
      </c>
      <c r="D20" s="96" t="s">
        <v>25</v>
      </c>
      <c r="E20" s="96" t="s">
        <v>26</v>
      </c>
      <c r="F20" s="96" t="s">
        <v>27</v>
      </c>
      <c r="G20" s="96" t="s">
        <v>28</v>
      </c>
      <c r="H20" s="96" t="s">
        <v>29</v>
      </c>
      <c r="I20" s="96" t="s">
        <v>30</v>
      </c>
      <c r="J20" s="96" t="s">
        <v>31</v>
      </c>
      <c r="K20" s="96" t="s">
        <v>32</v>
      </c>
      <c r="L20" s="96" t="s">
        <v>33</v>
      </c>
      <c r="M20" s="96" t="s">
        <v>34</v>
      </c>
      <c r="N20" s="96" t="s">
        <v>35</v>
      </c>
      <c r="O20" s="96" t="s">
        <v>36</v>
      </c>
      <c r="P20" s="96" t="s">
        <v>37</v>
      </c>
      <c r="Q20" s="96" t="s">
        <v>38</v>
      </c>
      <c r="R20" s="96" t="s">
        <v>39</v>
      </c>
      <c r="S20" s="97" t="s">
        <v>40</v>
      </c>
      <c r="T20" s="98" t="s">
        <v>41</v>
      </c>
      <c r="U20" s="99" t="s">
        <v>8</v>
      </c>
      <c r="V20" s="100" t="s">
        <v>42</v>
      </c>
      <c r="W20" s="57" t="s">
        <v>56</v>
      </c>
    </row>
    <row r="21" spans="1:23" x14ac:dyDescent="0.25">
      <c r="A21" s="101" t="s">
        <v>44</v>
      </c>
      <c r="B21" s="102">
        <f>(B7/B$7)*100</f>
        <v>100</v>
      </c>
      <c r="C21" s="102">
        <f t="shared" ref="C21:S21" si="3">(C7/C$7)*100</f>
        <v>100</v>
      </c>
      <c r="D21" s="102">
        <f t="shared" si="3"/>
        <v>100</v>
      </c>
      <c r="E21" s="102">
        <f t="shared" si="3"/>
        <v>100</v>
      </c>
      <c r="F21" s="102">
        <f t="shared" si="3"/>
        <v>100</v>
      </c>
      <c r="G21" s="102">
        <f t="shared" si="3"/>
        <v>100</v>
      </c>
      <c r="H21" s="102">
        <f t="shared" si="3"/>
        <v>100</v>
      </c>
      <c r="I21" s="102">
        <f t="shared" si="3"/>
        <v>100</v>
      </c>
      <c r="J21" s="102">
        <f t="shared" si="3"/>
        <v>100</v>
      </c>
      <c r="K21" s="102">
        <f t="shared" si="3"/>
        <v>100</v>
      </c>
      <c r="L21" s="102">
        <f t="shared" si="3"/>
        <v>100</v>
      </c>
      <c r="M21" s="102">
        <f t="shared" si="3"/>
        <v>100</v>
      </c>
      <c r="N21" s="102">
        <f t="shared" si="3"/>
        <v>100</v>
      </c>
      <c r="O21" s="102">
        <f t="shared" si="3"/>
        <v>100</v>
      </c>
      <c r="P21" s="102">
        <f t="shared" si="3"/>
        <v>100</v>
      </c>
      <c r="Q21" s="102">
        <f t="shared" si="3"/>
        <v>100</v>
      </c>
      <c r="R21" s="102">
        <f t="shared" si="3"/>
        <v>100</v>
      </c>
      <c r="S21" s="102">
        <f t="shared" si="3"/>
        <v>100</v>
      </c>
      <c r="T21" s="103">
        <f>AVERAGE(B21:S21)</f>
        <v>100</v>
      </c>
      <c r="U21" s="104">
        <f>STDEV(B21:S21)/SQRT(COUNT(B21:S21))</f>
        <v>0</v>
      </c>
      <c r="V21" s="105">
        <f>COUNT(B21:S21)</f>
        <v>18</v>
      </c>
      <c r="W21" s="66"/>
    </row>
    <row r="22" spans="1:23" x14ac:dyDescent="0.25">
      <c r="A22" s="67" t="s">
        <v>45</v>
      </c>
      <c r="B22" s="106">
        <f>(B8/B$7)*100</f>
        <v>0.94141414141414126</v>
      </c>
      <c r="C22" s="106">
        <f t="shared" ref="C22:S22" si="4">(C8/C$7)*100</f>
        <v>1.9594594594594597</v>
      </c>
      <c r="D22" s="106">
        <f t="shared" si="4"/>
        <v>0.15956932010646019</v>
      </c>
      <c r="E22" s="106">
        <f t="shared" si="4"/>
        <v>6.9332506716263689E-2</v>
      </c>
      <c r="F22" s="106">
        <f t="shared" si="4"/>
        <v>1.5211442786069651</v>
      </c>
      <c r="G22" s="106">
        <f t="shared" si="4"/>
        <v>0.6567328918322296</v>
      </c>
      <c r="H22" s="106">
        <f t="shared" si="4"/>
        <v>1.4618746964545895</v>
      </c>
      <c r="I22" s="106"/>
      <c r="J22" s="106">
        <f t="shared" si="4"/>
        <v>0.77037211493170044</v>
      </c>
      <c r="K22" s="106">
        <f t="shared" si="4"/>
        <v>1.7217480368726525</v>
      </c>
      <c r="L22" s="106">
        <f t="shared" si="4"/>
        <v>1.0002623983206509</v>
      </c>
      <c r="M22" s="106"/>
      <c r="N22" s="106">
        <f t="shared" si="4"/>
        <v>0.81069237510955294</v>
      </c>
      <c r="O22" s="106">
        <f t="shared" si="4"/>
        <v>0.88750767341927561</v>
      </c>
      <c r="P22" s="106">
        <f t="shared" si="4"/>
        <v>1.3852364475201846</v>
      </c>
      <c r="Q22" s="106">
        <f t="shared" si="4"/>
        <v>1.4927095990279466</v>
      </c>
      <c r="R22" s="106">
        <f t="shared" si="4"/>
        <v>1.3915426781519187</v>
      </c>
      <c r="S22" s="106">
        <f t="shared" si="4"/>
        <v>1.0261203585147247</v>
      </c>
      <c r="T22" s="108">
        <f>AVERAGE(B22:S22)</f>
        <v>1.0784824360286698</v>
      </c>
      <c r="U22" s="109">
        <f>STDEV(B22:S22)/SQRT(COUNT(B22:S22))</f>
        <v>0.13178200845483584</v>
      </c>
      <c r="V22" s="65">
        <f>COUNT(B22:S22)</f>
        <v>16</v>
      </c>
      <c r="W22" s="66"/>
    </row>
    <row r="23" spans="1:23" x14ac:dyDescent="0.25">
      <c r="A23" s="76" t="s">
        <v>47</v>
      </c>
      <c r="B23" s="77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1"/>
      <c r="N23" s="111"/>
      <c r="O23" s="111"/>
      <c r="P23" s="112"/>
      <c r="Q23" s="112"/>
      <c r="R23" s="112"/>
      <c r="S23" s="113"/>
      <c r="T23" s="114"/>
      <c r="U23" s="115"/>
      <c r="V23" s="116"/>
      <c r="W23" s="66"/>
    </row>
    <row r="24" spans="1:23" x14ac:dyDescent="0.25">
      <c r="A24" s="78" t="s">
        <v>48</v>
      </c>
      <c r="B24" s="120"/>
      <c r="C24" s="121"/>
      <c r="D24" s="121"/>
      <c r="E24" s="121"/>
      <c r="F24" s="117">
        <f>(F10/F$7)*100</f>
        <v>8.8507462686567155</v>
      </c>
      <c r="G24" s="117">
        <f t="shared" ref="G24:I24" si="5">(G10/G$7)*100</f>
        <v>3.8079470198675498</v>
      </c>
      <c r="H24" s="117">
        <f t="shared" si="5"/>
        <v>8.1738708110733356</v>
      </c>
      <c r="I24" s="117">
        <f t="shared" si="5"/>
        <v>8.8635403464300815</v>
      </c>
      <c r="J24" s="117"/>
      <c r="K24" s="117"/>
      <c r="L24" s="117"/>
      <c r="M24" s="60"/>
      <c r="N24" s="60"/>
      <c r="O24" s="60"/>
      <c r="P24" s="61"/>
      <c r="Q24" s="61"/>
      <c r="R24" s="61"/>
      <c r="S24" s="122"/>
      <c r="T24" s="108">
        <f t="shared" ref="T24:T30" si="6">AVERAGE(B24:S24)</f>
        <v>7.4240261115069206</v>
      </c>
      <c r="U24" s="109">
        <f t="shared" ref="U24:U30" si="7">STDEV(B24:S24)/SQRT(COUNT(B24:S24))</f>
        <v>1.2160738296468412</v>
      </c>
      <c r="V24" s="65">
        <f t="shared" ref="V24:V30" si="8">COUNT(B24:S24)</f>
        <v>4</v>
      </c>
      <c r="W24" s="80">
        <f>TTEST(F24:H24,F22:H22,2,2)</f>
        <v>2.3345320308991127E-2</v>
      </c>
    </row>
    <row r="25" spans="1:23" x14ac:dyDescent="0.25">
      <c r="A25" s="67" t="s">
        <v>49</v>
      </c>
      <c r="B25" s="123"/>
      <c r="C25" s="119"/>
      <c r="D25" s="119"/>
      <c r="E25" s="119"/>
      <c r="F25" s="117">
        <f t="shared" ref="F25:H25" si="9">(F11/F$7)*100</f>
        <v>2.4037313432835821</v>
      </c>
      <c r="G25" s="117">
        <f t="shared" si="9"/>
        <v>1.7972774098601916</v>
      </c>
      <c r="H25" s="117">
        <f t="shared" si="9"/>
        <v>1.2894609033511413</v>
      </c>
      <c r="I25" s="106"/>
      <c r="J25" s="106">
        <f>(J11/J$7)*100</f>
        <v>1.601036269430052</v>
      </c>
      <c r="K25" s="106">
        <f t="shared" ref="K25:L25" si="10">(K11/K$7)*100</f>
        <v>2.5599180607715941</v>
      </c>
      <c r="L25" s="106">
        <f t="shared" si="10"/>
        <v>1.6258199947520338</v>
      </c>
      <c r="M25" s="69"/>
      <c r="N25" s="69"/>
      <c r="O25" s="69"/>
      <c r="P25" s="64"/>
      <c r="Q25" s="64"/>
      <c r="R25" s="64"/>
      <c r="S25" s="124"/>
      <c r="T25" s="108">
        <f t="shared" si="6"/>
        <v>1.879540663574766</v>
      </c>
      <c r="U25" s="109">
        <f t="shared" si="7"/>
        <v>0.20286198206276151</v>
      </c>
      <c r="V25" s="65">
        <f t="shared" si="8"/>
        <v>6</v>
      </c>
      <c r="W25" s="80">
        <f>TTEST(F25:L25,F22:L22,2,2)</f>
        <v>2.873233299481133E-2</v>
      </c>
    </row>
    <row r="26" spans="1:23" x14ac:dyDescent="0.25">
      <c r="A26" s="78" t="s">
        <v>50</v>
      </c>
      <c r="B26" s="125"/>
      <c r="C26" s="121"/>
      <c r="D26" s="121"/>
      <c r="E26" s="121"/>
      <c r="F26" s="117">
        <f t="shared" ref="F26:H26" si="11">(F12/F$7)*100</f>
        <v>2.3514925373134328</v>
      </c>
      <c r="G26" s="117">
        <f t="shared" si="11"/>
        <v>0.46946284032376751</v>
      </c>
      <c r="H26" s="117">
        <f t="shared" si="11"/>
        <v>3.7095677513355998</v>
      </c>
      <c r="I26" s="117"/>
      <c r="J26" s="106">
        <f t="shared" ref="J26:K26" si="12">(J12/J$7)*100</f>
        <v>1.9882242110221386</v>
      </c>
      <c r="K26" s="106">
        <f t="shared" si="12"/>
        <v>2.1608057357459884</v>
      </c>
      <c r="L26" s="106"/>
      <c r="M26" s="60"/>
      <c r="N26" s="60"/>
      <c r="O26" s="60"/>
      <c r="P26" s="61"/>
      <c r="Q26" s="61"/>
      <c r="R26" s="61"/>
      <c r="S26" s="122"/>
      <c r="T26" s="108">
        <f t="shared" si="6"/>
        <v>2.1359106151481853</v>
      </c>
      <c r="U26" s="109">
        <f t="shared" si="7"/>
        <v>0.51586585342744651</v>
      </c>
      <c r="V26" s="65">
        <f t="shared" si="8"/>
        <v>5</v>
      </c>
      <c r="W26" s="66">
        <f>TTEST(F26:L26,F22:L22,2,2)</f>
        <v>9.401509897140721E-2</v>
      </c>
    </row>
    <row r="27" spans="1:23" x14ac:dyDescent="0.25">
      <c r="A27" s="67" t="s">
        <v>15</v>
      </c>
      <c r="B27" s="123"/>
      <c r="C27" s="119"/>
      <c r="D27" s="119"/>
      <c r="E27" s="119"/>
      <c r="F27" s="119"/>
      <c r="G27" s="119"/>
      <c r="H27" s="119"/>
      <c r="I27" s="119"/>
      <c r="J27" s="106">
        <f t="shared" ref="J27:L27" si="13">(J13/J$7)*100</f>
        <v>0.25953838907206783</v>
      </c>
      <c r="K27" s="106">
        <f t="shared" si="13"/>
        <v>2.4892454762717651</v>
      </c>
      <c r="L27" s="106">
        <f t="shared" si="13"/>
        <v>0.14720545788506956</v>
      </c>
      <c r="M27" s="106"/>
      <c r="N27" s="106"/>
      <c r="O27" s="106"/>
      <c r="P27" s="106"/>
      <c r="Q27" s="106"/>
      <c r="R27" s="106"/>
      <c r="S27" s="107"/>
      <c r="T27" s="108">
        <f t="shared" si="6"/>
        <v>0.96532977440963419</v>
      </c>
      <c r="U27" s="109">
        <f t="shared" si="7"/>
        <v>0.76264757514938908</v>
      </c>
      <c r="V27" s="65">
        <f t="shared" si="8"/>
        <v>3</v>
      </c>
      <c r="W27" s="66">
        <f>TTEST(J27:L27,J22:L22,2,2)</f>
        <v>0.81922977253047213</v>
      </c>
    </row>
    <row r="28" spans="1:23" x14ac:dyDescent="0.25">
      <c r="A28" s="78" t="s">
        <v>52</v>
      </c>
      <c r="B28" s="126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117">
        <f>(M14/M$7)*100</f>
        <v>39.551239115874083</v>
      </c>
      <c r="N28" s="117">
        <f t="shared" ref="N28:O28" si="14">(N14/N$7)*100</f>
        <v>54.469763365468879</v>
      </c>
      <c r="O28" s="117">
        <f t="shared" si="14"/>
        <v>52.486187845303867</v>
      </c>
      <c r="P28" s="117"/>
      <c r="Q28" s="117"/>
      <c r="R28" s="117"/>
      <c r="S28" s="118"/>
      <c r="T28" s="108">
        <f t="shared" si="6"/>
        <v>48.835730108882274</v>
      </c>
      <c r="U28" s="109">
        <f t="shared" si="7"/>
        <v>4.6774270958326047</v>
      </c>
      <c r="V28" s="65">
        <f t="shared" si="8"/>
        <v>3</v>
      </c>
      <c r="W28" s="80">
        <f>TTEST(M28:O28,M22:O22,2,2)</f>
        <v>4.1562210903337716E-3</v>
      </c>
    </row>
    <row r="29" spans="1:23" x14ac:dyDescent="0.25">
      <c r="A29" s="67" t="s">
        <v>53</v>
      </c>
      <c r="B29" s="127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117">
        <f t="shared" ref="M29:O30" si="15">(M15/M$7)*100</f>
        <v>9.8626925653047568</v>
      </c>
      <c r="N29" s="117">
        <f t="shared" si="15"/>
        <v>8.0631025416301494</v>
      </c>
      <c r="O29" s="117">
        <f t="shared" si="15"/>
        <v>10.05524861878453</v>
      </c>
      <c r="P29" s="106"/>
      <c r="Q29" s="106"/>
      <c r="R29" s="106"/>
      <c r="S29" s="107"/>
      <c r="T29" s="108">
        <f t="shared" si="6"/>
        <v>9.3270145752398133</v>
      </c>
      <c r="U29" s="109">
        <f t="shared" si="7"/>
        <v>0.63439595415912797</v>
      </c>
      <c r="V29" s="65">
        <f t="shared" si="8"/>
        <v>3</v>
      </c>
      <c r="W29" s="66">
        <f>TTEST(B22:T22, M29:O29,2,2)</f>
        <v>2.1977905678348075E-14</v>
      </c>
    </row>
    <row r="30" spans="1:23" ht="15.75" thickBot="1" x14ac:dyDescent="0.3">
      <c r="A30" s="84" t="s">
        <v>54</v>
      </c>
      <c r="B30" s="128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117">
        <f t="shared" si="15"/>
        <v>39.802411252511725</v>
      </c>
      <c r="N30" s="117">
        <f t="shared" si="15"/>
        <v>76.577563540753715</v>
      </c>
      <c r="O30" s="117">
        <f t="shared" si="15"/>
        <v>68.585021485573975</v>
      </c>
      <c r="P30" s="129"/>
      <c r="Q30" s="129"/>
      <c r="R30" s="129"/>
      <c r="S30" s="130"/>
      <c r="T30" s="131">
        <f t="shared" si="6"/>
        <v>61.654998759613136</v>
      </c>
      <c r="U30" s="132">
        <f t="shared" si="7"/>
        <v>11.167241791546653</v>
      </c>
      <c r="V30" s="89">
        <f t="shared" si="8"/>
        <v>3</v>
      </c>
      <c r="W30" s="133">
        <f>TTEST(M22:O22, M30:O30,2,2)</f>
        <v>2.4359332270457248E-2</v>
      </c>
    </row>
    <row r="33" spans="1:6" ht="15.75" thickBot="1" x14ac:dyDescent="0.3">
      <c r="A33" s="7"/>
      <c r="B33" s="91" t="s">
        <v>59</v>
      </c>
      <c r="C33" s="7"/>
      <c r="D33" s="7"/>
      <c r="E33" s="7"/>
      <c r="F33" s="7"/>
    </row>
    <row r="34" spans="1:6" x14ac:dyDescent="0.25">
      <c r="B34" s="134"/>
      <c r="C34" s="135"/>
      <c r="D34" s="135"/>
      <c r="E34" s="423" t="s">
        <v>2</v>
      </c>
      <c r="F34" s="424"/>
    </row>
    <row r="35" spans="1:6" ht="15.75" thickBot="1" x14ac:dyDescent="0.3">
      <c r="B35" s="136" t="s">
        <v>41</v>
      </c>
      <c r="C35" s="137" t="s">
        <v>8</v>
      </c>
      <c r="D35" s="137" t="s">
        <v>42</v>
      </c>
      <c r="E35" s="55" t="s">
        <v>57</v>
      </c>
      <c r="F35" s="138" t="s">
        <v>58</v>
      </c>
    </row>
    <row r="36" spans="1:6" x14ac:dyDescent="0.25">
      <c r="A36" s="101" t="s">
        <v>44</v>
      </c>
      <c r="B36" s="139">
        <f t="shared" ref="B36:D37" si="16">T21</f>
        <v>100</v>
      </c>
      <c r="C36" s="140">
        <f t="shared" si="16"/>
        <v>0</v>
      </c>
      <c r="D36" s="141">
        <f t="shared" si="16"/>
        <v>18</v>
      </c>
      <c r="E36" s="61"/>
      <c r="F36" s="122"/>
    </row>
    <row r="37" spans="1:6" x14ac:dyDescent="0.25">
      <c r="A37" s="67" t="s">
        <v>45</v>
      </c>
      <c r="B37" s="142">
        <f t="shared" si="16"/>
        <v>1.0784824360286698</v>
      </c>
      <c r="C37" s="143">
        <f t="shared" si="16"/>
        <v>0.13178200845483584</v>
      </c>
      <c r="D37" s="144">
        <f t="shared" si="16"/>
        <v>16</v>
      </c>
      <c r="E37" s="69"/>
      <c r="F37" s="65"/>
    </row>
    <row r="38" spans="1:6" x14ac:dyDescent="0.25">
      <c r="A38" s="76" t="s">
        <v>47</v>
      </c>
      <c r="B38" s="145"/>
      <c r="C38" s="146"/>
      <c r="D38" s="146"/>
      <c r="E38" s="147"/>
      <c r="F38" s="148"/>
    </row>
    <row r="39" spans="1:6" x14ac:dyDescent="0.25">
      <c r="A39" s="78" t="s">
        <v>48</v>
      </c>
      <c r="B39" s="149">
        <f t="shared" ref="B39:B45" si="17">T24</f>
        <v>7.4240261115069206</v>
      </c>
      <c r="C39" s="150">
        <f t="shared" ref="C39:E45" si="18">U24</f>
        <v>1.2160738296468412</v>
      </c>
      <c r="D39" s="151">
        <f t="shared" si="18"/>
        <v>4</v>
      </c>
      <c r="E39" s="83">
        <f t="shared" si="18"/>
        <v>2.3345320308991127E-2</v>
      </c>
      <c r="F39" s="152">
        <f t="shared" ref="F39:F45" si="19">W10</f>
        <v>1.015477434663112E-3</v>
      </c>
    </row>
    <row r="40" spans="1:6" x14ac:dyDescent="0.25">
      <c r="A40" s="67" t="s">
        <v>49</v>
      </c>
      <c r="B40" s="142">
        <f t="shared" si="17"/>
        <v>1.879540663574766</v>
      </c>
      <c r="C40" s="143">
        <f t="shared" si="18"/>
        <v>0.20286198206276151</v>
      </c>
      <c r="D40" s="144">
        <f t="shared" si="18"/>
        <v>6</v>
      </c>
      <c r="E40" s="70">
        <f t="shared" si="18"/>
        <v>2.873233299481133E-2</v>
      </c>
      <c r="F40" s="153">
        <f t="shared" si="19"/>
        <v>2.6710213797001418E-6</v>
      </c>
    </row>
    <row r="41" spans="1:6" x14ac:dyDescent="0.25">
      <c r="A41" s="78" t="s">
        <v>50</v>
      </c>
      <c r="B41" s="149">
        <f t="shared" si="17"/>
        <v>2.1359106151481853</v>
      </c>
      <c r="C41" s="150">
        <f t="shared" si="18"/>
        <v>0.51586585342744651</v>
      </c>
      <c r="D41" s="151">
        <f t="shared" si="18"/>
        <v>5</v>
      </c>
      <c r="E41" s="83">
        <f t="shared" si="18"/>
        <v>9.401509897140721E-2</v>
      </c>
      <c r="F41" s="152">
        <f t="shared" si="19"/>
        <v>3.8702825064621085E-5</v>
      </c>
    </row>
    <row r="42" spans="1:6" x14ac:dyDescent="0.25">
      <c r="A42" s="67" t="s">
        <v>15</v>
      </c>
      <c r="B42" s="142">
        <f t="shared" si="17"/>
        <v>0.96532977440963419</v>
      </c>
      <c r="C42" s="143">
        <f t="shared" si="18"/>
        <v>0.76264757514938908</v>
      </c>
      <c r="D42" s="144">
        <f t="shared" si="18"/>
        <v>3</v>
      </c>
      <c r="E42" s="70">
        <f t="shared" si="18"/>
        <v>0.81922977253047213</v>
      </c>
      <c r="F42" s="153">
        <f t="shared" si="19"/>
        <v>7.2536511626311367E-4</v>
      </c>
    </row>
    <row r="43" spans="1:6" x14ac:dyDescent="0.25">
      <c r="A43" s="78" t="s">
        <v>52</v>
      </c>
      <c r="B43" s="149">
        <f t="shared" si="17"/>
        <v>48.835730108882274</v>
      </c>
      <c r="C43" s="150">
        <f t="shared" si="18"/>
        <v>4.6774270958326047</v>
      </c>
      <c r="D43" s="151">
        <f t="shared" si="18"/>
        <v>3</v>
      </c>
      <c r="E43" s="83">
        <f t="shared" si="18"/>
        <v>4.1562210903337716E-3</v>
      </c>
      <c r="F43" s="152">
        <f t="shared" si="19"/>
        <v>4.266087005080841E-2</v>
      </c>
    </row>
    <row r="44" spans="1:6" x14ac:dyDescent="0.25">
      <c r="A44" s="67" t="s">
        <v>53</v>
      </c>
      <c r="B44" s="142">
        <f t="shared" si="17"/>
        <v>9.3270145752398133</v>
      </c>
      <c r="C44" s="143">
        <f t="shared" si="18"/>
        <v>0.63439595415912797</v>
      </c>
      <c r="D44" s="144">
        <f t="shared" si="18"/>
        <v>3</v>
      </c>
      <c r="E44" s="70">
        <f t="shared" si="18"/>
        <v>2.1977905678348075E-14</v>
      </c>
      <c r="F44" s="153">
        <f t="shared" si="19"/>
        <v>2.5633135429991801E-3</v>
      </c>
    </row>
    <row r="45" spans="1:6" ht="15.75" thickBot="1" x14ac:dyDescent="0.3">
      <c r="A45" s="84" t="s">
        <v>54</v>
      </c>
      <c r="B45" s="154">
        <f t="shared" si="17"/>
        <v>61.654998759613136</v>
      </c>
      <c r="C45" s="155">
        <f t="shared" si="18"/>
        <v>11.167241791546653</v>
      </c>
      <c r="D45" s="156">
        <f t="shared" si="18"/>
        <v>3</v>
      </c>
      <c r="E45" s="157">
        <f t="shared" si="18"/>
        <v>2.4359332270457248E-2</v>
      </c>
      <c r="F45" s="158">
        <f t="shared" si="19"/>
        <v>0.19142375914451454</v>
      </c>
    </row>
  </sheetData>
  <mergeCells count="1">
    <mergeCell ref="E34:F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N20" sqref="N20"/>
    </sheetView>
  </sheetViews>
  <sheetFormatPr defaultRowHeight="15" x14ac:dyDescent="0.25"/>
  <cols>
    <col min="1" max="1" width="18.85546875" customWidth="1"/>
    <col min="7" max="7" width="13.140625" customWidth="1"/>
    <col min="8" max="8" width="13.7109375" customWidth="1"/>
  </cols>
  <sheetData>
    <row r="1" spans="1:8" x14ac:dyDescent="0.25">
      <c r="A1" t="s">
        <v>60</v>
      </c>
    </row>
    <row r="3" spans="1:8" ht="15.75" thickBot="1" x14ac:dyDescent="0.3"/>
    <row r="4" spans="1:8" x14ac:dyDescent="0.25">
      <c r="A4" s="160"/>
      <c r="B4" s="3"/>
      <c r="C4" s="3"/>
      <c r="D4" s="3"/>
      <c r="E4" s="161"/>
      <c r="F4" s="161"/>
      <c r="G4" s="3"/>
      <c r="H4" s="162"/>
    </row>
    <row r="5" spans="1:8" x14ac:dyDescent="0.25">
      <c r="A5" s="163" t="s">
        <v>62</v>
      </c>
      <c r="B5" s="8"/>
      <c r="C5" s="8"/>
      <c r="D5" s="8"/>
      <c r="E5" s="164"/>
      <c r="F5" s="164"/>
      <c r="G5" s="7"/>
      <c r="H5" s="9"/>
    </row>
    <row r="6" spans="1:8" ht="15.75" thickBot="1" x14ac:dyDescent="0.3">
      <c r="A6" s="5"/>
      <c r="B6" s="7"/>
      <c r="C6" s="7"/>
      <c r="D6" s="7"/>
      <c r="E6" s="165"/>
      <c r="F6" s="165"/>
      <c r="G6" s="7"/>
      <c r="H6" s="166"/>
    </row>
    <row r="7" spans="1:8" ht="15.75" thickBot="1" x14ac:dyDescent="0.3">
      <c r="A7" s="10" t="s">
        <v>1</v>
      </c>
      <c r="B7" s="6"/>
      <c r="C7" s="6"/>
      <c r="D7" s="6"/>
      <c r="E7" s="167"/>
      <c r="F7" s="167"/>
      <c r="G7" s="11" t="s">
        <v>2</v>
      </c>
      <c r="H7" s="12" t="s">
        <v>2</v>
      </c>
    </row>
    <row r="8" spans="1:8" ht="15.75" x14ac:dyDescent="0.25">
      <c r="A8" s="168" t="s">
        <v>3</v>
      </c>
      <c r="B8" s="169" t="s">
        <v>4</v>
      </c>
      <c r="C8" s="169" t="s">
        <v>5</v>
      </c>
      <c r="D8" s="169" t="s">
        <v>6</v>
      </c>
      <c r="E8" s="15" t="s">
        <v>7</v>
      </c>
      <c r="F8" s="16" t="s">
        <v>8</v>
      </c>
      <c r="G8" s="170" t="s">
        <v>63</v>
      </c>
      <c r="H8" s="171" t="s">
        <v>9</v>
      </c>
    </row>
    <row r="9" spans="1:8" x14ac:dyDescent="0.25">
      <c r="A9" s="172" t="s">
        <v>64</v>
      </c>
      <c r="B9" s="20">
        <v>68.680000000000007</v>
      </c>
      <c r="C9" s="20">
        <v>75.419999999999987</v>
      </c>
      <c r="D9" s="20">
        <v>63.91</v>
      </c>
      <c r="E9" s="37">
        <f>AVERAGE(B9:D9)</f>
        <v>69.336666666666659</v>
      </c>
      <c r="F9" s="37">
        <f>STDEV(B9:D9)/SQRT(COUNT(B9:D9))</f>
        <v>3.3388337950714302</v>
      </c>
      <c r="G9" s="173">
        <f>TTEST(B9:D9,B$9:D$9,2,2)</f>
        <v>1</v>
      </c>
      <c r="H9" s="175">
        <f>TTEST(B9:D9,B$10:D$10,2,2)</f>
        <v>3.6645879877036186E-5</v>
      </c>
    </row>
    <row r="10" spans="1:8" x14ac:dyDescent="0.25">
      <c r="A10" s="172" t="s">
        <v>65</v>
      </c>
      <c r="B10" s="37">
        <v>0.55549999999999999</v>
      </c>
      <c r="C10" s="37">
        <v>0.29170000000000001</v>
      </c>
      <c r="D10" s="20">
        <v>2.4380000000000002</v>
      </c>
      <c r="E10" s="37">
        <f t="shared" ref="E10:E17" si="0">AVERAGE(B10:D10)</f>
        <v>1.0950666666666666</v>
      </c>
      <c r="F10" s="37">
        <f t="shared" ref="F10:F17" si="1">STDEV(B10:D10)/SQRT(COUNT(B10:D10))</f>
        <v>0.67577118004379122</v>
      </c>
      <c r="G10" s="175">
        <f t="shared" ref="G10:G16" si="2">TTEST(B10:D10,B$9:D$9,2,2)</f>
        <v>3.6645879877036186E-5</v>
      </c>
      <c r="H10" s="173">
        <f>TTEST(B10:D10,B$10:D$10,2,2)</f>
        <v>1</v>
      </c>
    </row>
    <row r="11" spans="1:8" x14ac:dyDescent="0.25">
      <c r="A11" s="172" t="s">
        <v>12</v>
      </c>
      <c r="B11" s="29">
        <v>14.417</v>
      </c>
      <c r="C11" s="29">
        <v>18.658999999999999</v>
      </c>
      <c r="D11" s="29">
        <v>15.250000000000002</v>
      </c>
      <c r="E11" s="37">
        <f t="shared" si="0"/>
        <v>16.108666666666668</v>
      </c>
      <c r="F11" s="37">
        <f t="shared" si="1"/>
        <v>1.297641749910627</v>
      </c>
      <c r="G11" s="175">
        <f t="shared" si="2"/>
        <v>1.1944217902142445E-4</v>
      </c>
      <c r="H11" s="176">
        <f t="shared" ref="H11:H17" si="3">TTEST(B11:D11,B$10:D$10,2,2)</f>
        <v>5.0845518494571195E-4</v>
      </c>
    </row>
    <row r="12" spans="1:8" x14ac:dyDescent="0.25">
      <c r="A12" s="172" t="s">
        <v>13</v>
      </c>
      <c r="B12" s="29">
        <v>26.91</v>
      </c>
      <c r="C12" s="29">
        <v>27.11</v>
      </c>
      <c r="D12" s="29">
        <v>25.75</v>
      </c>
      <c r="E12" s="37">
        <f t="shared" si="0"/>
        <v>26.59</v>
      </c>
      <c r="F12" s="37">
        <f t="shared" si="1"/>
        <v>0.42394968254892379</v>
      </c>
      <c r="G12" s="175">
        <f t="shared" si="2"/>
        <v>2.2134784608376004E-4</v>
      </c>
      <c r="H12" s="176">
        <f t="shared" si="3"/>
        <v>5.7143475368826491E-6</v>
      </c>
    </row>
    <row r="13" spans="1:8" x14ac:dyDescent="0.25">
      <c r="A13" s="172" t="s">
        <v>14</v>
      </c>
      <c r="B13" s="29">
        <v>3.9760000000000004</v>
      </c>
      <c r="C13" s="29">
        <v>3.8849999999999998</v>
      </c>
      <c r="D13" s="29">
        <v>5.3160000000000007</v>
      </c>
      <c r="E13" s="37">
        <f t="shared" si="0"/>
        <v>4.3923333333333341</v>
      </c>
      <c r="F13" s="37">
        <f t="shared" si="1"/>
        <v>0.46257984295806737</v>
      </c>
      <c r="G13" s="175">
        <f t="shared" si="2"/>
        <v>4.2768149952687706E-5</v>
      </c>
      <c r="H13" s="176">
        <f t="shared" si="3"/>
        <v>1.5781709236387644E-2</v>
      </c>
    </row>
    <row r="14" spans="1:8" x14ac:dyDescent="0.25">
      <c r="A14" s="172" t="s">
        <v>66</v>
      </c>
      <c r="B14" s="29">
        <v>53.440000000000005</v>
      </c>
      <c r="C14" s="29">
        <v>58.24</v>
      </c>
      <c r="D14" s="29">
        <v>65.72</v>
      </c>
      <c r="E14" s="37">
        <f t="shared" si="0"/>
        <v>59.133333333333333</v>
      </c>
      <c r="F14" s="37">
        <f t="shared" si="1"/>
        <v>3.5729601795212371</v>
      </c>
      <c r="G14" s="175">
        <f t="shared" si="2"/>
        <v>0.10524694124582697</v>
      </c>
      <c r="H14" s="176">
        <f t="shared" si="3"/>
        <v>9.0085269139289308E-5</v>
      </c>
    </row>
    <row r="15" spans="1:8" x14ac:dyDescent="0.25">
      <c r="A15" s="172" t="s">
        <v>16</v>
      </c>
      <c r="B15" s="174">
        <v>0.6452</v>
      </c>
      <c r="C15" s="29">
        <v>0.7792</v>
      </c>
      <c r="D15" s="29">
        <v>0.89029999999999998</v>
      </c>
      <c r="E15" s="37">
        <f t="shared" si="0"/>
        <v>0.77156666666666662</v>
      </c>
      <c r="F15" s="37">
        <f t="shared" si="1"/>
        <v>7.0857141097030382E-2</v>
      </c>
      <c r="G15" s="175">
        <f t="shared" si="2"/>
        <v>3.3240801267881994E-5</v>
      </c>
      <c r="H15" s="176">
        <f t="shared" si="3"/>
        <v>0.65883983514269318</v>
      </c>
    </row>
    <row r="16" spans="1:8" x14ac:dyDescent="0.25">
      <c r="A16" s="172" t="s">
        <v>17</v>
      </c>
      <c r="B16" s="29">
        <v>26.79</v>
      </c>
      <c r="C16" s="29">
        <v>27.79</v>
      </c>
      <c r="D16" s="29">
        <v>29.4</v>
      </c>
      <c r="E16" s="37">
        <f t="shared" si="0"/>
        <v>27.993333333333329</v>
      </c>
      <c r="F16" s="37">
        <f t="shared" si="1"/>
        <v>0.76027041972650156</v>
      </c>
      <c r="G16" s="175">
        <f t="shared" si="2"/>
        <v>2.6990464577383649E-4</v>
      </c>
      <c r="H16" s="176">
        <f t="shared" si="3"/>
        <v>1.2154446019973124E-5</v>
      </c>
    </row>
    <row r="17" spans="1:8" x14ac:dyDescent="0.25">
      <c r="A17" s="172" t="s">
        <v>18</v>
      </c>
      <c r="B17" s="174">
        <v>0.28320000000000001</v>
      </c>
      <c r="C17" s="29">
        <v>0.3357</v>
      </c>
      <c r="D17" s="29">
        <v>1.2610000000000001</v>
      </c>
      <c r="E17" s="37">
        <f t="shared" si="0"/>
        <v>0.62663333333333338</v>
      </c>
      <c r="F17" s="37">
        <f t="shared" si="1"/>
        <v>0.31754520063204306</v>
      </c>
      <c r="G17" s="175">
        <f>TTEST(B17:D17,B$9:D$9,2,2)</f>
        <v>3.352771474783145E-5</v>
      </c>
      <c r="H17" s="176">
        <f t="shared" si="3"/>
        <v>0.56444819599706753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K36" sqref="K36"/>
    </sheetView>
  </sheetViews>
  <sheetFormatPr defaultRowHeight="15" x14ac:dyDescent="0.25"/>
  <cols>
    <col min="1" max="1" width="17.42578125" customWidth="1"/>
    <col min="7" max="7" width="13.28515625" customWidth="1"/>
    <col min="8" max="8" width="12.85546875" customWidth="1"/>
  </cols>
  <sheetData>
    <row r="1" spans="1:9" x14ac:dyDescent="0.25">
      <c r="A1" t="s">
        <v>68</v>
      </c>
    </row>
    <row r="3" spans="1:9" ht="15.75" thickBot="1" x14ac:dyDescent="0.3">
      <c r="A3" s="5"/>
      <c r="B3" s="165"/>
      <c r="C3" s="165"/>
      <c r="D3" s="165"/>
      <c r="E3" s="165"/>
      <c r="F3" s="165"/>
      <c r="G3" s="7"/>
      <c r="H3" s="7"/>
      <c r="I3" s="7"/>
    </row>
    <row r="4" spans="1:9" ht="15.75" thickBot="1" x14ac:dyDescent="0.3">
      <c r="A4" s="177" t="s">
        <v>69</v>
      </c>
      <c r="B4" s="177"/>
      <c r="C4" s="167"/>
      <c r="D4" s="167"/>
      <c r="E4" s="167"/>
      <c r="F4" s="167"/>
      <c r="G4" s="11" t="s">
        <v>2</v>
      </c>
      <c r="H4" s="12" t="s">
        <v>2</v>
      </c>
    </row>
    <row r="5" spans="1:9" ht="16.5" thickBot="1" x14ac:dyDescent="0.3">
      <c r="A5" s="13" t="s">
        <v>67</v>
      </c>
      <c r="B5" s="14" t="s">
        <v>4</v>
      </c>
      <c r="C5" s="14" t="s">
        <v>5</v>
      </c>
      <c r="D5" s="14" t="s">
        <v>6</v>
      </c>
      <c r="E5" s="15" t="s">
        <v>7</v>
      </c>
      <c r="F5" s="16" t="s">
        <v>8</v>
      </c>
      <c r="G5" s="170" t="s">
        <v>63</v>
      </c>
      <c r="H5" s="171" t="s">
        <v>9</v>
      </c>
    </row>
    <row r="6" spans="1:9" x14ac:dyDescent="0.25">
      <c r="A6" s="179" t="s">
        <v>64</v>
      </c>
      <c r="B6" s="180">
        <v>7.3840000000000003</v>
      </c>
      <c r="C6" s="180">
        <v>7.9290000000000003</v>
      </c>
      <c r="D6" s="189">
        <v>8.39</v>
      </c>
      <c r="E6" s="190">
        <v>7.9010000000000007</v>
      </c>
      <c r="F6" s="191">
        <v>0.25179207692062122</v>
      </c>
      <c r="G6" s="186">
        <f>TTEST(B6:D6,B$6:D$6,2,2)</f>
        <v>1</v>
      </c>
      <c r="H6" s="181">
        <f>TTEST(B6:D6,B$7:D$7,2,2)</f>
        <v>1.7060829885944093E-5</v>
      </c>
    </row>
    <row r="7" spans="1:9" x14ac:dyDescent="0.25">
      <c r="A7" s="19" t="s">
        <v>65</v>
      </c>
      <c r="B7" s="20">
        <v>18.450000000000003</v>
      </c>
      <c r="C7" s="20">
        <v>18.090000000000003</v>
      </c>
      <c r="D7" s="21">
        <v>19.21</v>
      </c>
      <c r="E7" s="192">
        <v>18.583333333333336</v>
      </c>
      <c r="F7" s="193">
        <v>0.28589042189855357</v>
      </c>
      <c r="G7" s="187">
        <f t="shared" ref="G7:G14" si="0">TTEST(B7:D7,B$6:D$6,2,2)</f>
        <v>1.7060829885944093E-5</v>
      </c>
      <c r="H7" s="182">
        <f t="shared" ref="H7:H14" si="1">TTEST(B7:D7,B$7:D$7,2,2)</f>
        <v>1</v>
      </c>
    </row>
    <row r="8" spans="1:9" x14ac:dyDescent="0.25">
      <c r="A8" s="19" t="s">
        <v>12</v>
      </c>
      <c r="B8" s="29">
        <v>11.25</v>
      </c>
      <c r="C8" s="29">
        <v>13.72</v>
      </c>
      <c r="D8" s="30">
        <v>14.58</v>
      </c>
      <c r="E8" s="192">
        <v>13.183333333333332</v>
      </c>
      <c r="F8" s="193">
        <v>0.8643253631204757</v>
      </c>
      <c r="G8" s="187">
        <f t="shared" si="0"/>
        <v>7.0733466498796469E-3</v>
      </c>
      <c r="H8" s="183">
        <f t="shared" si="1"/>
        <v>6.8058466963172547E-3</v>
      </c>
    </row>
    <row r="9" spans="1:9" x14ac:dyDescent="0.25">
      <c r="A9" s="19" t="s">
        <v>13</v>
      </c>
      <c r="B9" s="178">
        <v>10.4</v>
      </c>
      <c r="C9" s="29">
        <v>11.090000000000002</v>
      </c>
      <c r="D9" s="30">
        <v>10.920000000000002</v>
      </c>
      <c r="E9" s="192">
        <v>10.803333333333335</v>
      </c>
      <c r="F9" s="193">
        <v>0.1797451900144576</v>
      </c>
      <c r="G9" s="187">
        <f t="shared" si="0"/>
        <v>1.2482339954547855E-3</v>
      </c>
      <c r="H9" s="183">
        <f t="shared" si="1"/>
        <v>3.723907300098882E-5</v>
      </c>
    </row>
    <row r="10" spans="1:9" x14ac:dyDescent="0.25">
      <c r="A10" s="19" t="s">
        <v>14</v>
      </c>
      <c r="B10" s="29">
        <v>14.65</v>
      </c>
      <c r="C10" s="29">
        <v>16.290000000000003</v>
      </c>
      <c r="D10" s="30">
        <v>16.850000000000001</v>
      </c>
      <c r="E10" s="192">
        <v>15.930000000000001</v>
      </c>
      <c r="F10" s="193">
        <v>0.57166423711825842</v>
      </c>
      <c r="G10" s="187">
        <f t="shared" si="0"/>
        <v>3.7063220809568605E-4</v>
      </c>
      <c r="H10" s="183">
        <f t="shared" si="1"/>
        <v>2.28580579649388E-2</v>
      </c>
    </row>
    <row r="11" spans="1:9" x14ac:dyDescent="0.25">
      <c r="A11" s="19" t="s">
        <v>66</v>
      </c>
      <c r="B11" s="29">
        <v>11.719999999999999</v>
      </c>
      <c r="C11" s="29">
        <v>12.34</v>
      </c>
      <c r="D11" s="30">
        <v>12.6</v>
      </c>
      <c r="E11" s="192">
        <v>12.219999999999999</v>
      </c>
      <c r="F11" s="193">
        <v>0.22605309110914654</v>
      </c>
      <c r="G11" s="187">
        <f t="shared" si="0"/>
        <v>3.808636287061034E-4</v>
      </c>
      <c r="H11" s="183">
        <f t="shared" si="1"/>
        <v>1.1151805333017167E-4</v>
      </c>
    </row>
    <row r="12" spans="1:9" x14ac:dyDescent="0.25">
      <c r="A12" s="19" t="s">
        <v>16</v>
      </c>
      <c r="B12" s="29">
        <v>17.55</v>
      </c>
      <c r="C12" s="29">
        <v>17.649999999999999</v>
      </c>
      <c r="D12" s="30">
        <v>19.060000000000002</v>
      </c>
      <c r="E12" s="192">
        <v>18.08666666666667</v>
      </c>
      <c r="F12" s="193">
        <v>0.42220650555543782</v>
      </c>
      <c r="G12" s="187">
        <f t="shared" si="0"/>
        <v>5.6693451598475406E-5</v>
      </c>
      <c r="H12" s="183">
        <f t="shared" si="1"/>
        <v>0.44640791978500133</v>
      </c>
    </row>
    <row r="13" spans="1:9" x14ac:dyDescent="0.25">
      <c r="A13" s="19" t="s">
        <v>17</v>
      </c>
      <c r="B13" s="29">
        <v>10.879999999999999</v>
      </c>
      <c r="C13" s="29">
        <v>12.25</v>
      </c>
      <c r="D13" s="30">
        <v>11.35</v>
      </c>
      <c r="E13" s="192">
        <v>11.493333333333332</v>
      </c>
      <c r="F13" s="193">
        <v>0.34807805638007905</v>
      </c>
      <c r="G13" s="187">
        <f t="shared" si="0"/>
        <v>1.9297427435562818E-3</v>
      </c>
      <c r="H13" s="183">
        <f t="shared" si="1"/>
        <v>1.6770630760367552E-4</v>
      </c>
    </row>
    <row r="14" spans="1:9" ht="15.75" thickBot="1" x14ac:dyDescent="0.3">
      <c r="A14" s="39" t="s">
        <v>18</v>
      </c>
      <c r="B14" s="184">
        <v>15.760000000000003</v>
      </c>
      <c r="C14" s="184">
        <v>12.72</v>
      </c>
      <c r="D14" s="41">
        <v>17.12</v>
      </c>
      <c r="E14" s="194">
        <v>15.200000000000003</v>
      </c>
      <c r="F14" s="195">
        <v>1.126410227226291</v>
      </c>
      <c r="G14" s="188">
        <f t="shared" si="0"/>
        <v>5.410779536932234E-3</v>
      </c>
      <c r="H14" s="185">
        <f t="shared" si="1"/>
        <v>6.5267029641183957E-2</v>
      </c>
    </row>
    <row r="15" spans="1:9" x14ac:dyDescent="0.25">
      <c r="A15" s="5"/>
      <c r="B15" s="7"/>
      <c r="C15" s="7"/>
      <c r="D15" s="7"/>
      <c r="E15" s="7"/>
      <c r="F15" s="7"/>
      <c r="G15" s="7"/>
      <c r="H15" s="7"/>
      <c r="I15" s="7"/>
    </row>
    <row r="16" spans="1:9" x14ac:dyDescent="0.25">
      <c r="A16" s="7"/>
      <c r="B16" s="7"/>
      <c r="C16" s="7"/>
      <c r="D16" s="7"/>
      <c r="E16" s="7"/>
      <c r="F16" s="7"/>
      <c r="G16" s="7"/>
      <c r="H16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K44" sqref="K44"/>
    </sheetView>
  </sheetViews>
  <sheetFormatPr defaultRowHeight="15" x14ac:dyDescent="0.25"/>
  <cols>
    <col min="1" max="1" width="16.85546875" customWidth="1"/>
    <col min="2" max="2" width="16.42578125" customWidth="1"/>
    <col min="3" max="3" width="13.7109375" customWidth="1"/>
    <col min="4" max="4" width="13.5703125" customWidth="1"/>
    <col min="7" max="7" width="13.7109375" customWidth="1"/>
    <col min="8" max="8" width="18.42578125" customWidth="1"/>
  </cols>
  <sheetData>
    <row r="1" spans="1:15" x14ac:dyDescent="0.25">
      <c r="A1" t="s">
        <v>82</v>
      </c>
      <c r="M1" s="196"/>
      <c r="N1" s="196"/>
      <c r="O1" s="196"/>
    </row>
    <row r="2" spans="1:15" x14ac:dyDescent="0.25">
      <c r="M2" s="196"/>
      <c r="N2" s="196"/>
      <c r="O2" s="196"/>
    </row>
    <row r="3" spans="1:15" x14ac:dyDescent="0.25">
      <c r="M3" s="196"/>
      <c r="N3" s="196"/>
      <c r="O3" s="196"/>
    </row>
    <row r="4" spans="1:15" ht="16.5" thickBot="1" x14ac:dyDescent="0.3">
      <c r="B4" s="197" t="s">
        <v>70</v>
      </c>
      <c r="C4" s="197"/>
      <c r="D4" s="197"/>
      <c r="H4" s="425"/>
      <c r="I4" s="425"/>
      <c r="M4" s="196"/>
      <c r="N4" s="196"/>
      <c r="O4" s="196"/>
    </row>
    <row r="5" spans="1:15" x14ac:dyDescent="0.25">
      <c r="B5" s="50" t="s">
        <v>22</v>
      </c>
      <c r="C5" s="51"/>
      <c r="D5" s="92"/>
      <c r="E5" s="50"/>
      <c r="F5" s="52"/>
      <c r="G5" s="235"/>
      <c r="H5" s="426" t="s">
        <v>71</v>
      </c>
      <c r="I5" s="427"/>
      <c r="M5" s="196"/>
      <c r="N5" s="196"/>
      <c r="O5" s="196"/>
    </row>
    <row r="6" spans="1:15" ht="15.75" thickBot="1" x14ac:dyDescent="0.3">
      <c r="A6" s="198"/>
      <c r="B6" s="98" t="s">
        <v>72</v>
      </c>
      <c r="C6" s="96" t="s">
        <v>73</v>
      </c>
      <c r="D6" s="99" t="s">
        <v>74</v>
      </c>
      <c r="E6" s="98" t="s">
        <v>41</v>
      </c>
      <c r="F6" s="97" t="s">
        <v>8</v>
      </c>
      <c r="G6" s="236" t="s">
        <v>42</v>
      </c>
      <c r="H6" s="199" t="s">
        <v>75</v>
      </c>
      <c r="I6" s="200" t="s">
        <v>76</v>
      </c>
      <c r="M6" s="196"/>
      <c r="N6" s="196"/>
      <c r="O6" s="196"/>
    </row>
    <row r="7" spans="1:15" x14ac:dyDescent="0.25">
      <c r="A7" s="201" t="s">
        <v>77</v>
      </c>
      <c r="B7" s="202">
        <v>3439.75</v>
      </c>
      <c r="C7" s="202">
        <v>3689.75</v>
      </c>
      <c r="D7" s="227">
        <v>2430</v>
      </c>
      <c r="E7" s="242">
        <f>AVERAGE(B7:D7)</f>
        <v>3186.5</v>
      </c>
      <c r="F7" s="243">
        <f>STDEV(B7:D7)/SQRT(COUNT(B7:D7))</f>
        <v>385.07323437670055</v>
      </c>
      <c r="G7" s="237">
        <f>COUNT(B7:D7)</f>
        <v>3</v>
      </c>
      <c r="H7" s="203"/>
      <c r="I7" s="204">
        <f>TTEST(B7:D7,B8:D8,2,2)</f>
        <v>3.1316947860758893E-5</v>
      </c>
      <c r="M7" s="196"/>
      <c r="N7" s="196"/>
      <c r="O7" s="196"/>
    </row>
    <row r="8" spans="1:15" x14ac:dyDescent="0.25">
      <c r="A8" s="205" t="s">
        <v>78</v>
      </c>
      <c r="B8" s="206">
        <v>18422.5</v>
      </c>
      <c r="C8" s="206">
        <v>20668</v>
      </c>
      <c r="D8" s="228">
        <v>20323.5</v>
      </c>
      <c r="E8" s="244">
        <f>AVERAGE(B8:D8)</f>
        <v>19804.666666666668</v>
      </c>
      <c r="F8" s="245">
        <f>STDEV(B8:D8)/SQRT(COUNT(B8:D8))</f>
        <v>698.20211575477515</v>
      </c>
      <c r="G8" s="238">
        <f>COUNT(B8:D8)</f>
        <v>3</v>
      </c>
      <c r="H8" s="207">
        <f>TTEST(B8:D8,B7:D7,2,2)</f>
        <v>3.1316947860758893E-5</v>
      </c>
      <c r="I8" s="204"/>
      <c r="M8" s="196"/>
      <c r="N8" s="196"/>
      <c r="O8" s="196"/>
    </row>
    <row r="9" spans="1:15" x14ac:dyDescent="0.25">
      <c r="A9" s="208" t="s">
        <v>47</v>
      </c>
      <c r="B9" s="69"/>
      <c r="C9" s="69"/>
      <c r="D9" s="229"/>
      <c r="E9" s="246"/>
      <c r="F9" s="247"/>
      <c r="G9" s="239"/>
      <c r="H9" s="207"/>
      <c r="I9" s="204"/>
      <c r="M9" s="196"/>
      <c r="N9" s="196"/>
      <c r="O9" s="196"/>
    </row>
    <row r="10" spans="1:15" x14ac:dyDescent="0.25">
      <c r="A10" s="79" t="s">
        <v>50</v>
      </c>
      <c r="B10" s="60">
        <v>10224.75</v>
      </c>
      <c r="C10" s="121">
        <v>13226</v>
      </c>
      <c r="D10" s="230">
        <v>9416</v>
      </c>
      <c r="E10" s="248">
        <f>AVERAGE(B10:D10)</f>
        <v>10955.583333333334</v>
      </c>
      <c r="F10" s="249">
        <f t="shared" ref="F10:F16" si="0">STDEV(B10:D10)/SQRT(COUNT(B10:D10))</f>
        <v>1158.966928034524</v>
      </c>
      <c r="G10" s="240">
        <f t="shared" ref="G10:G16" si="1">COUNT(B10:D10)</f>
        <v>3</v>
      </c>
      <c r="H10" s="210">
        <f>TTEST(B10:D10,B8:D8,2,2)</f>
        <v>2.8246166311861258E-3</v>
      </c>
      <c r="I10" s="211">
        <f>TTEST(B10:D10,B7:D7,2,2)</f>
        <v>3.1300458728834913E-3</v>
      </c>
      <c r="M10" s="196"/>
      <c r="N10" s="196"/>
      <c r="O10" s="196"/>
    </row>
    <row r="11" spans="1:15" x14ac:dyDescent="0.25">
      <c r="A11" s="68" t="s">
        <v>52</v>
      </c>
      <c r="B11" s="119">
        <v>13178.666666666666</v>
      </c>
      <c r="C11" s="119">
        <v>16239.5</v>
      </c>
      <c r="D11" s="231">
        <v>17336.5</v>
      </c>
      <c r="E11" s="246">
        <f>AVERAGE(B11:D11)</f>
        <v>15584.888888888889</v>
      </c>
      <c r="F11" s="247">
        <f t="shared" si="0"/>
        <v>1244.0902013167608</v>
      </c>
      <c r="G11" s="239">
        <f t="shared" si="1"/>
        <v>3</v>
      </c>
      <c r="H11" s="207">
        <f>TTEST(B11:D11,B8:D8,2,2)</f>
        <v>4.1641854505142337E-2</v>
      </c>
      <c r="I11" s="204">
        <f>TTEST(B11:D11,B7:D7,2,2)</f>
        <v>6.7963429277310755E-4</v>
      </c>
      <c r="M11" s="196"/>
      <c r="N11" s="196"/>
      <c r="O11" s="196"/>
    </row>
    <row r="12" spans="1:15" x14ac:dyDescent="0.25">
      <c r="A12" s="79" t="s">
        <v>49</v>
      </c>
      <c r="B12" s="121">
        <v>6704.25</v>
      </c>
      <c r="C12" s="121">
        <v>6779.5</v>
      </c>
      <c r="D12" s="230">
        <v>6612.25</v>
      </c>
      <c r="E12" s="248">
        <f t="shared" ref="E12:E16" si="2">AVERAGE(B12:D12)</f>
        <v>6698.666666666667</v>
      </c>
      <c r="F12" s="249">
        <f t="shared" si="0"/>
        <v>48.361557851022319</v>
      </c>
      <c r="G12" s="240">
        <f t="shared" si="1"/>
        <v>3</v>
      </c>
      <c r="H12" s="210">
        <f>TTEST(B12:D12,B8:D8,2,2)</f>
        <v>4.7878538910655364E-5</v>
      </c>
      <c r="I12" s="211">
        <f>TTEST(B12:D12,B7:D7,2,2)</f>
        <v>8.2616408759829147E-4</v>
      </c>
      <c r="M12" s="196"/>
      <c r="N12" s="196"/>
      <c r="O12" s="196"/>
    </row>
    <row r="13" spans="1:15" x14ac:dyDescent="0.25">
      <c r="A13" s="68" t="s">
        <v>53</v>
      </c>
      <c r="B13" s="119">
        <v>11510.333333333334</v>
      </c>
      <c r="C13" s="212">
        <v>10303</v>
      </c>
      <c r="D13" s="232" t="s">
        <v>79</v>
      </c>
      <c r="E13" s="246">
        <f t="shared" si="2"/>
        <v>10906.666666666668</v>
      </c>
      <c r="F13" s="247">
        <f t="shared" si="0"/>
        <v>603.66666666666697</v>
      </c>
      <c r="G13" s="239">
        <f t="shared" si="1"/>
        <v>2</v>
      </c>
      <c r="H13" s="207">
        <f>TTEST(B13:C13,B8:C8,2,2)</f>
        <v>2.1088877651216829E-2</v>
      </c>
      <c r="I13" s="204">
        <f>TTEST(B13:C13,B7:D7,2,2)</f>
        <v>1.4065090569978585E-3</v>
      </c>
      <c r="M13" s="196"/>
      <c r="N13" s="196"/>
      <c r="O13" s="196"/>
    </row>
    <row r="14" spans="1:15" x14ac:dyDescent="0.25">
      <c r="A14" s="79" t="s">
        <v>48</v>
      </c>
      <c r="B14" s="121">
        <v>13962.75</v>
      </c>
      <c r="C14" s="209">
        <v>12032</v>
      </c>
      <c r="D14" s="233">
        <v>15866.5</v>
      </c>
      <c r="E14" s="248">
        <f t="shared" si="2"/>
        <v>13953.75</v>
      </c>
      <c r="F14" s="249">
        <f t="shared" si="0"/>
        <v>1106.9339505288169</v>
      </c>
      <c r="G14" s="240">
        <f t="shared" si="1"/>
        <v>3</v>
      </c>
      <c r="H14" s="210">
        <f>TTEST(B14:D14,B8:D8,2,2)</f>
        <v>1.1069025296295333E-2</v>
      </c>
      <c r="I14" s="211">
        <f>TTEST(B14:D14,B7:D7,2,2)</f>
        <v>7.7964114372036577E-4</v>
      </c>
      <c r="M14" s="196"/>
      <c r="N14" s="196"/>
      <c r="O14" s="196"/>
    </row>
    <row r="15" spans="1:15" x14ac:dyDescent="0.25">
      <c r="A15" s="68" t="s">
        <v>54</v>
      </c>
      <c r="B15" s="119">
        <v>15802.25</v>
      </c>
      <c r="C15" s="213">
        <v>12393</v>
      </c>
      <c r="D15" s="231">
        <v>16849</v>
      </c>
      <c r="E15" s="246">
        <f t="shared" si="2"/>
        <v>15014.75</v>
      </c>
      <c r="F15" s="247">
        <f>STDEV(B15:D15)/SQRT(COUNT(B15:D15))</f>
        <v>1345.2510530876136</v>
      </c>
      <c r="G15" s="239">
        <f t="shared" si="1"/>
        <v>3</v>
      </c>
      <c r="H15" s="207">
        <f>TTEST(B15:D15,B8:D8,2,2)</f>
        <v>3.4173855655913452E-2</v>
      </c>
      <c r="I15" s="204">
        <f>TTEST(B15:D15,B7:D7,2,2)</f>
        <v>1.0730402941207477E-3</v>
      </c>
      <c r="M15" s="196"/>
      <c r="N15" s="196"/>
      <c r="O15" s="196"/>
    </row>
    <row r="16" spans="1:15" ht="15.75" thickBot="1" x14ac:dyDescent="0.3">
      <c r="A16" s="85" t="s">
        <v>15</v>
      </c>
      <c r="B16" s="214">
        <v>4801.5</v>
      </c>
      <c r="C16" s="214">
        <v>4646.75</v>
      </c>
      <c r="D16" s="234">
        <v>3099.5</v>
      </c>
      <c r="E16" s="250">
        <f t="shared" si="2"/>
        <v>4182.583333333333</v>
      </c>
      <c r="F16" s="251">
        <f t="shared" si="0"/>
        <v>543.38108813653423</v>
      </c>
      <c r="G16" s="241">
        <f t="shared" si="1"/>
        <v>3</v>
      </c>
      <c r="H16" s="210">
        <f>TTEST(B16:D16,B8:D8,2,2)</f>
        <v>6.0424231124992066E-5</v>
      </c>
      <c r="I16" s="211">
        <f>TTEST(B16:D16,B7:D7,2,2)</f>
        <v>0.20907427800418107</v>
      </c>
      <c r="M16" s="196"/>
      <c r="N16" s="196"/>
      <c r="O16" s="196"/>
    </row>
    <row r="17" spans="1:15" x14ac:dyDescent="0.25">
      <c r="H17" s="215"/>
      <c r="I17" s="215"/>
      <c r="M17" s="196"/>
      <c r="N17" s="196"/>
      <c r="O17" s="196"/>
    </row>
    <row r="18" spans="1:15" x14ac:dyDescent="0.25">
      <c r="H18" s="215"/>
      <c r="I18" s="215"/>
      <c r="M18" s="196"/>
      <c r="N18" s="196"/>
      <c r="O18" s="196"/>
    </row>
    <row r="19" spans="1:15" x14ac:dyDescent="0.25">
      <c r="H19" s="215"/>
      <c r="I19" s="215"/>
      <c r="M19" s="196"/>
      <c r="N19" s="196"/>
      <c r="O19" s="196"/>
    </row>
    <row r="20" spans="1:15" x14ac:dyDescent="0.25">
      <c r="H20" s="215"/>
      <c r="I20" s="215"/>
      <c r="M20" s="196"/>
      <c r="N20" s="196"/>
      <c r="O20" s="196"/>
    </row>
    <row r="21" spans="1:15" ht="16.5" thickBot="1" x14ac:dyDescent="0.3">
      <c r="B21" s="197" t="s">
        <v>80</v>
      </c>
      <c r="C21" s="216"/>
      <c r="D21" s="216"/>
      <c r="E21" s="216"/>
      <c r="H21" s="215"/>
      <c r="I21" s="215"/>
      <c r="M21" s="196"/>
      <c r="N21" s="196"/>
      <c r="O21" s="196"/>
    </row>
    <row r="22" spans="1:15" ht="15.75" thickBot="1" x14ac:dyDescent="0.3">
      <c r="B22" s="217" t="s">
        <v>22</v>
      </c>
      <c r="C22" s="218"/>
      <c r="D22" s="252"/>
      <c r="E22" s="217"/>
      <c r="F22" s="219"/>
      <c r="G22" s="256"/>
      <c r="H22" s="428" t="s">
        <v>71</v>
      </c>
      <c r="I22" s="429"/>
      <c r="M22" s="196"/>
      <c r="N22" s="196"/>
      <c r="O22" s="196"/>
    </row>
    <row r="23" spans="1:15" x14ac:dyDescent="0.25">
      <c r="A23" s="220"/>
      <c r="B23" s="221" t="s">
        <v>72</v>
      </c>
      <c r="C23" s="222" t="s">
        <v>73</v>
      </c>
      <c r="D23" s="253" t="s">
        <v>74</v>
      </c>
      <c r="E23" s="50" t="s">
        <v>41</v>
      </c>
      <c r="F23" s="52" t="s">
        <v>8</v>
      </c>
      <c r="G23" s="257" t="s">
        <v>42</v>
      </c>
      <c r="H23" s="199" t="s">
        <v>75</v>
      </c>
      <c r="I23" s="200" t="s">
        <v>76</v>
      </c>
      <c r="J23" s="198" t="s">
        <v>81</v>
      </c>
      <c r="M23" s="196"/>
      <c r="N23" s="196"/>
      <c r="O23" s="196"/>
    </row>
    <row r="24" spans="1:15" x14ac:dyDescent="0.25">
      <c r="A24" s="205" t="s">
        <v>78</v>
      </c>
      <c r="B24" s="223">
        <f>(B8/B$8)*100</f>
        <v>100</v>
      </c>
      <c r="C24" s="223">
        <f t="shared" ref="C24:D24" si="3">(C8/C$8)*100</f>
        <v>100</v>
      </c>
      <c r="D24" s="254">
        <f t="shared" si="3"/>
        <v>100</v>
      </c>
      <c r="E24" s="259">
        <f>AVERAGE(B24:D24)</f>
        <v>100</v>
      </c>
      <c r="F24" s="260">
        <f>STDEV(B24:D24)/SQRT(COUNT(B24:D24))</f>
        <v>0</v>
      </c>
      <c r="G24" s="238">
        <f>COUNT(B24:D24)</f>
        <v>3</v>
      </c>
      <c r="H24" s="203"/>
      <c r="I24" s="204">
        <f>TTEST(B24:D24,B25:D25,2,2)</f>
        <v>2.4198440957785521E-6</v>
      </c>
      <c r="M24" s="196"/>
      <c r="N24" s="196"/>
      <c r="O24" s="196"/>
    </row>
    <row r="25" spans="1:15" x14ac:dyDescent="0.25">
      <c r="A25" s="224" t="s">
        <v>77</v>
      </c>
      <c r="B25" s="225">
        <f>(B7/B$8)*100</f>
        <v>18.6714615280228</v>
      </c>
      <c r="C25" s="225">
        <f>(C7/C$8)*100</f>
        <v>17.852477259531643</v>
      </c>
      <c r="D25" s="255">
        <f>(D7/D$8)*100</f>
        <v>11.95660196324452</v>
      </c>
      <c r="E25" s="261">
        <f>AVERAGE(B25:D25)</f>
        <v>16.160180250266322</v>
      </c>
      <c r="F25" s="262">
        <f t="shared" ref="F25:F33" si="4">STDEV(B25:D25)/SQRT(COUNT(B25:D25))</f>
        <v>2.1150442563809184</v>
      </c>
      <c r="G25" s="258">
        <f>COUNT(B25:D25)</f>
        <v>3</v>
      </c>
      <c r="H25" s="207">
        <f>TTEST(B25:D25,B24:D24,2,2)</f>
        <v>2.4198440957785521E-6</v>
      </c>
      <c r="I25" s="204"/>
      <c r="M25" s="196"/>
      <c r="N25" s="196"/>
      <c r="O25" s="196"/>
    </row>
    <row r="26" spans="1:15" x14ac:dyDescent="0.25">
      <c r="A26" s="208" t="s">
        <v>47</v>
      </c>
      <c r="B26" s="119"/>
      <c r="C26" s="119"/>
      <c r="D26" s="231"/>
      <c r="E26" s="263"/>
      <c r="F26" s="264"/>
      <c r="G26" s="239"/>
      <c r="H26" s="207"/>
      <c r="I26" s="204"/>
      <c r="M26" s="196"/>
      <c r="N26" s="196"/>
      <c r="O26" s="196"/>
    </row>
    <row r="27" spans="1:15" x14ac:dyDescent="0.25">
      <c r="A27" s="79" t="s">
        <v>50</v>
      </c>
      <c r="B27" s="121">
        <f t="shared" ref="B27:D28" si="5">(B10/B$8)*100</f>
        <v>55.501424888044518</v>
      </c>
      <c r="C27" s="121">
        <f t="shared" si="5"/>
        <v>63.992645635765435</v>
      </c>
      <c r="D27" s="230">
        <f t="shared" si="5"/>
        <v>46.330602504489875</v>
      </c>
      <c r="E27" s="265">
        <f t="shared" ref="E27:E33" si="6">AVERAGE(B27:D27)</f>
        <v>55.274891009433276</v>
      </c>
      <c r="F27" s="266">
        <f t="shared" si="4"/>
        <v>5.0998506543943174</v>
      </c>
      <c r="G27" s="240">
        <f t="shared" ref="G27:G33" si="7">COUNT(B27:D27)</f>
        <v>3</v>
      </c>
      <c r="H27" s="210">
        <f>TTEST(B27:D27,B24:D24,2,2)</f>
        <v>9.3204748671310577E-4</v>
      </c>
      <c r="I27" s="211">
        <f>TTEST(B27:D27,B25:D25,2,2)</f>
        <v>2.0954866660095029E-3</v>
      </c>
      <c r="J27" s="226">
        <f>TTEST(B27:D27,B28:D28,2,2)</f>
        <v>2.301331648343706E-2</v>
      </c>
      <c r="M27" s="196"/>
      <c r="N27" s="196"/>
      <c r="O27" s="196"/>
    </row>
    <row r="28" spans="1:15" x14ac:dyDescent="0.25">
      <c r="A28" s="68" t="s">
        <v>52</v>
      </c>
      <c r="B28" s="119">
        <f t="shared" si="5"/>
        <v>71.535712670194968</v>
      </c>
      <c r="C28" s="119">
        <f t="shared" si="5"/>
        <v>78.57315657054383</v>
      </c>
      <c r="D28" s="231">
        <f t="shared" si="5"/>
        <v>85.30272836863729</v>
      </c>
      <c r="E28" s="263">
        <f t="shared" si="6"/>
        <v>78.470532536458691</v>
      </c>
      <c r="F28" s="264">
        <f t="shared" si="4"/>
        <v>3.9745263482821978</v>
      </c>
      <c r="G28" s="239">
        <f t="shared" si="7"/>
        <v>3</v>
      </c>
      <c r="H28" s="207">
        <f>TTEST(B28:D28,B24:D24,2,2)</f>
        <v>5.6287245064632124E-3</v>
      </c>
      <c r="I28" s="204">
        <f>TTEST(B28:D28,B25:D25,2,2)</f>
        <v>1.5800213594999307E-4</v>
      </c>
      <c r="M28" s="196"/>
      <c r="N28" s="196"/>
      <c r="O28" s="196"/>
    </row>
    <row r="29" spans="1:15" x14ac:dyDescent="0.25">
      <c r="A29" s="79" t="s">
        <v>49</v>
      </c>
      <c r="B29" s="121">
        <f>(B12/B$8)*100</f>
        <v>36.391640656805535</v>
      </c>
      <c r="C29" s="121">
        <f>(C12/C$8)*100</f>
        <v>32.80191600541901</v>
      </c>
      <c r="D29" s="230">
        <f>(D12/D$8)*100</f>
        <v>32.534996432701057</v>
      </c>
      <c r="E29" s="265">
        <f t="shared" si="6"/>
        <v>33.909517698308541</v>
      </c>
      <c r="F29" s="266">
        <f t="shared" si="4"/>
        <v>1.2434511517544513</v>
      </c>
      <c r="G29" s="240">
        <f t="shared" si="7"/>
        <v>3</v>
      </c>
      <c r="H29" s="210">
        <f>TTEST(B29:D29,B24:D24,2,2)</f>
        <v>7.5004323260270326E-7</v>
      </c>
      <c r="I29" s="211">
        <f>TTEST(B29:D29,B25:D25,2,2)</f>
        <v>1.9371532082093606E-3</v>
      </c>
      <c r="J29" s="226">
        <f>TTEST(B29:D29,B30:D30,2,2)</f>
        <v>2.0796906109214058E-2</v>
      </c>
      <c r="M29" s="196"/>
      <c r="N29" s="196"/>
      <c r="O29" s="196"/>
    </row>
    <row r="30" spans="1:15" x14ac:dyDescent="0.25">
      <c r="A30" s="68" t="s">
        <v>53</v>
      </c>
      <c r="B30" s="119">
        <f t="shared" ref="B30:D31" si="8">(B13/B$8)*100</f>
        <v>62.47975754285973</v>
      </c>
      <c r="C30" s="119">
        <f>(C13/C$8)*100</f>
        <v>49.85000967679504</v>
      </c>
      <c r="D30" s="231"/>
      <c r="E30" s="263">
        <f t="shared" si="6"/>
        <v>56.164883609827385</v>
      </c>
      <c r="F30" s="264">
        <f t="shared" si="4"/>
        <v>6.3148739330323451</v>
      </c>
      <c r="G30" s="239">
        <f t="shared" si="7"/>
        <v>2</v>
      </c>
      <c r="H30" s="207">
        <f>TTEST(B30:C30,B24:C24,2,2)</f>
        <v>2.0128719119403938E-2</v>
      </c>
      <c r="I30" s="204">
        <f>TTEST(B30:C30,B25:D25,2,2)</f>
        <v>5.2011270811595277E-3</v>
      </c>
      <c r="M30" s="196"/>
      <c r="N30" s="196"/>
      <c r="O30" s="196"/>
    </row>
    <row r="31" spans="1:15" x14ac:dyDescent="0.25">
      <c r="A31" s="79" t="s">
        <v>48</v>
      </c>
      <c r="B31" s="121">
        <f t="shared" si="8"/>
        <v>75.791830641878136</v>
      </c>
      <c r="C31" s="121">
        <f>(C14/C$8)*100</f>
        <v>58.215598993613312</v>
      </c>
      <c r="D31" s="230">
        <f t="shared" si="8"/>
        <v>78.069722242723941</v>
      </c>
      <c r="E31" s="265">
        <f>AVERAGE(B31:D31)</f>
        <v>70.692383959405134</v>
      </c>
      <c r="F31" s="266">
        <f t="shared" si="4"/>
        <v>6.2729530485584801</v>
      </c>
      <c r="G31" s="240">
        <f t="shared" si="7"/>
        <v>3</v>
      </c>
      <c r="H31" s="210">
        <f>TTEST(B31:D31,B24:D24,2,2)</f>
        <v>9.5037168478800602E-3</v>
      </c>
      <c r="I31" s="211">
        <f>TTEST(B31:D31,B25:D25,2,2)</f>
        <v>1.1842511647155646E-3</v>
      </c>
      <c r="J31">
        <f>TTEST(B31:D31,B32:D32,2,2)</f>
        <v>0.62027114401097605</v>
      </c>
      <c r="M31" s="196"/>
      <c r="N31" s="196"/>
      <c r="O31" s="196"/>
    </row>
    <row r="32" spans="1:15" x14ac:dyDescent="0.25">
      <c r="A32" s="68" t="s">
        <v>54</v>
      </c>
      <c r="B32" s="119">
        <f>(B15/B$8)*100</f>
        <v>85.776903243316596</v>
      </c>
      <c r="C32" s="119">
        <f t="shared" ref="C32" si="9">(C15/C$8)*100</f>
        <v>59.962260499322625</v>
      </c>
      <c r="D32" s="231">
        <f>(D15/D$8)*100</f>
        <v>82.904027357492566</v>
      </c>
      <c r="E32" s="263">
        <f t="shared" si="6"/>
        <v>76.214397033377267</v>
      </c>
      <c r="F32" s="264">
        <f t="shared" si="4"/>
        <v>8.1682782846203548</v>
      </c>
      <c r="G32" s="239">
        <f t="shared" si="7"/>
        <v>3</v>
      </c>
      <c r="H32" s="207">
        <f>TTEST(B32:D32,B24:D24,2,2)</f>
        <v>4.3593073818423055E-2</v>
      </c>
      <c r="I32" s="204">
        <f>TTEST(B32:D32,B25:D25,2,2)</f>
        <v>2.0595326381987801E-3</v>
      </c>
      <c r="M32" s="196"/>
      <c r="N32" s="196"/>
      <c r="O32" s="196"/>
    </row>
    <row r="33" spans="1:15" ht="15.75" thickBot="1" x14ac:dyDescent="0.3">
      <c r="A33" s="85" t="s">
        <v>15</v>
      </c>
      <c r="B33" s="214">
        <f>(B16/B$8)*100</f>
        <v>26.063237888451624</v>
      </c>
      <c r="C33" s="214">
        <f>(C16/C$8)*100</f>
        <v>22.482823688794269</v>
      </c>
      <c r="D33" s="234">
        <f>(D16/D$8)*100</f>
        <v>15.250818018549955</v>
      </c>
      <c r="E33" s="267">
        <f t="shared" si="6"/>
        <v>21.26562653193195</v>
      </c>
      <c r="F33" s="268">
        <f t="shared" si="4"/>
        <v>3.1800567369029911</v>
      </c>
      <c r="G33" s="241">
        <f t="shared" si="7"/>
        <v>3</v>
      </c>
      <c r="H33" s="210">
        <f>TTEST(B33:D33,B24:D24,2,2)</f>
        <v>1.5795186239355776E-5</v>
      </c>
      <c r="I33" s="211">
        <f>TTEST(B33:D33,B25:D25,2,2)</f>
        <v>0.25225653032253259</v>
      </c>
      <c r="M33" s="196"/>
      <c r="N33" s="196"/>
      <c r="O33" s="196"/>
    </row>
    <row r="34" spans="1:15" x14ac:dyDescent="0.25">
      <c r="M34" s="196"/>
      <c r="N34" s="196"/>
      <c r="O34" s="196"/>
    </row>
    <row r="35" spans="1:15" x14ac:dyDescent="0.25">
      <c r="A35" s="196"/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</row>
  </sheetData>
  <mergeCells count="3">
    <mergeCell ref="H4:I4"/>
    <mergeCell ref="H5:I5"/>
    <mergeCell ref="H22:I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M38"/>
  <sheetViews>
    <sheetView topLeftCell="C1" workbookViewId="0">
      <selection activeCell="N44" sqref="N44"/>
    </sheetView>
  </sheetViews>
  <sheetFormatPr defaultRowHeight="15" x14ac:dyDescent="0.25"/>
  <cols>
    <col min="2" max="2" width="15.42578125" customWidth="1"/>
    <col min="9" max="9" width="14" customWidth="1"/>
    <col min="12" max="13" width="13.140625" customWidth="1"/>
    <col min="15" max="15" width="15.85546875" customWidth="1"/>
    <col min="22" max="22" width="14.85546875" customWidth="1"/>
    <col min="25" max="25" width="11.85546875" customWidth="1"/>
    <col min="26" max="26" width="14.7109375" customWidth="1"/>
    <col min="28" max="28" width="12.5703125" customWidth="1"/>
    <col min="35" max="35" width="13.42578125" customWidth="1"/>
    <col min="38" max="38" width="13.5703125" customWidth="1"/>
    <col min="39" max="39" width="14.85546875" customWidth="1"/>
  </cols>
  <sheetData>
    <row r="4" spans="2:39" ht="15.75" thickBot="1" x14ac:dyDescent="0.3">
      <c r="B4" s="269" t="s">
        <v>99</v>
      </c>
      <c r="C4" s="269"/>
      <c r="D4" s="269"/>
      <c r="E4" s="269"/>
      <c r="F4" s="269"/>
      <c r="G4" s="269"/>
      <c r="H4" s="269"/>
      <c r="I4" s="269"/>
      <c r="J4" s="269"/>
      <c r="K4" s="269"/>
      <c r="L4" s="270" t="s">
        <v>2</v>
      </c>
      <c r="M4" s="269"/>
      <c r="O4" s="269" t="s">
        <v>99</v>
      </c>
      <c r="AB4" s="269" t="s">
        <v>99</v>
      </c>
    </row>
    <row r="5" spans="2:39" ht="16.5" thickBot="1" x14ac:dyDescent="0.3">
      <c r="B5" s="278" t="s">
        <v>83</v>
      </c>
      <c r="C5" s="279" t="s">
        <v>89</v>
      </c>
      <c r="D5" s="277" t="s">
        <v>90</v>
      </c>
      <c r="E5" s="277" t="s">
        <v>91</v>
      </c>
      <c r="F5" s="277" t="s">
        <v>92</v>
      </c>
      <c r="G5" s="277" t="s">
        <v>93</v>
      </c>
      <c r="H5" s="280" t="s">
        <v>94</v>
      </c>
      <c r="I5" s="15" t="s">
        <v>88</v>
      </c>
      <c r="J5" s="281" t="s">
        <v>84</v>
      </c>
      <c r="K5" s="16" t="s">
        <v>8</v>
      </c>
      <c r="L5" s="313" t="s">
        <v>85</v>
      </c>
      <c r="M5" s="310" t="s">
        <v>86</v>
      </c>
      <c r="O5" s="13" t="s">
        <v>96</v>
      </c>
      <c r="P5" s="279" t="s">
        <v>89</v>
      </c>
      <c r="Q5" s="277" t="s">
        <v>90</v>
      </c>
      <c r="R5" s="277" t="s">
        <v>91</v>
      </c>
      <c r="S5" s="277" t="s">
        <v>92</v>
      </c>
      <c r="T5" s="277" t="s">
        <v>93</v>
      </c>
      <c r="U5" s="280" t="s">
        <v>94</v>
      </c>
      <c r="V5" s="15" t="s">
        <v>88</v>
      </c>
      <c r="W5" s="281" t="s">
        <v>84</v>
      </c>
      <c r="X5" s="16" t="s">
        <v>8</v>
      </c>
      <c r="Y5" s="326" t="s">
        <v>85</v>
      </c>
      <c r="Z5" s="327" t="s">
        <v>86</v>
      </c>
      <c r="AB5" s="349" t="s">
        <v>97</v>
      </c>
      <c r="AC5" s="275" t="s">
        <v>89</v>
      </c>
      <c r="AD5" s="275" t="s">
        <v>90</v>
      </c>
      <c r="AE5" s="275" t="s">
        <v>91</v>
      </c>
      <c r="AF5" s="275" t="s">
        <v>92</v>
      </c>
      <c r="AG5" s="275" t="s">
        <v>93</v>
      </c>
      <c r="AH5" s="275" t="s">
        <v>94</v>
      </c>
      <c r="AI5" s="292" t="s">
        <v>88</v>
      </c>
      <c r="AJ5" s="293" t="s">
        <v>84</v>
      </c>
      <c r="AK5" s="293" t="s">
        <v>8</v>
      </c>
      <c r="AL5" s="317" t="s">
        <v>85</v>
      </c>
      <c r="AM5" s="318" t="s">
        <v>86</v>
      </c>
    </row>
    <row r="6" spans="2:39" x14ac:dyDescent="0.25">
      <c r="B6" s="361" t="s">
        <v>87</v>
      </c>
      <c r="C6" s="297">
        <v>32.54</v>
      </c>
      <c r="D6" s="311">
        <v>34.82</v>
      </c>
      <c r="E6" s="311">
        <v>30.17</v>
      </c>
      <c r="F6" s="311">
        <v>17.489999999999998</v>
      </c>
      <c r="G6" s="311">
        <v>16.059999999999999</v>
      </c>
      <c r="H6" s="333">
        <v>15.970000000000002</v>
      </c>
      <c r="I6" s="303">
        <f t="shared" ref="I6:I10" si="0">AVERAGE(C6:E6)</f>
        <v>32.51</v>
      </c>
      <c r="J6" s="299">
        <f t="shared" ref="J6:J10" si="1">STDEV(C6:E6)</f>
        <v>2.3251451567590347</v>
      </c>
      <c r="K6" s="314">
        <f t="shared" ref="K6:K10" si="2">J6/(4^0.5)</f>
        <v>1.1625725783795173</v>
      </c>
      <c r="L6" s="366">
        <f>TTEST(C$6:H$6,C6:H6,2,2)</f>
        <v>1</v>
      </c>
      <c r="M6" s="367">
        <f>TTEST(C6:H6,C$7:H$7,2,2)</f>
        <v>4.979908180368902E-4</v>
      </c>
      <c r="O6" s="324" t="s">
        <v>87</v>
      </c>
      <c r="P6" s="300">
        <v>163.69999999999999</v>
      </c>
      <c r="Q6" s="282">
        <v>190.5</v>
      </c>
      <c r="R6" s="282">
        <v>170.1</v>
      </c>
      <c r="S6" s="282">
        <v>44.99</v>
      </c>
      <c r="T6" s="282">
        <v>82.68</v>
      </c>
      <c r="U6" s="329">
        <v>48.2</v>
      </c>
      <c r="V6" s="305">
        <f t="shared" ref="V6:V10" si="3">AVERAGE(P6:R6)</f>
        <v>174.76666666666665</v>
      </c>
      <c r="W6" s="284">
        <f t="shared" ref="W6:W10" si="4">STDEV(P6:R6)</f>
        <v>13.996189957746839</v>
      </c>
      <c r="X6" s="306">
        <f t="shared" ref="X6:X10" si="5">W6/(4^0.5)</f>
        <v>6.9980949788734197</v>
      </c>
      <c r="Y6" s="381">
        <f>TTEST(P$6:U$6,P6:U6,2,2)</f>
        <v>1</v>
      </c>
      <c r="Z6" s="382">
        <f>TTEST(P6:U6,P$7:U$7,2,2)</f>
        <v>0.78728086635464289</v>
      </c>
      <c r="AB6" s="350" t="s">
        <v>87</v>
      </c>
      <c r="AC6" s="346">
        <v>3.8290000000000002</v>
      </c>
      <c r="AD6" s="311">
        <v>3.839</v>
      </c>
      <c r="AE6" s="311">
        <v>3.613</v>
      </c>
      <c r="AF6" s="311">
        <v>3.3580000000000001</v>
      </c>
      <c r="AG6" s="311">
        <v>2.44</v>
      </c>
      <c r="AH6" s="333">
        <v>1.6969999999999998</v>
      </c>
      <c r="AI6" s="303">
        <f t="shared" ref="AI6:AI10" si="6">AVERAGE(AC6:AE6)</f>
        <v>3.7603333333333335</v>
      </c>
      <c r="AJ6" s="299">
        <f t="shared" ref="AJ6:AJ10" si="7">STDEV(AC6:AE6)</f>
        <v>0.12769233858510598</v>
      </c>
      <c r="AK6" s="304">
        <f t="shared" ref="AK6:AK10" si="8">AJ6/(4^0.5)</f>
        <v>6.384616929255299E-2</v>
      </c>
      <c r="AL6" s="334">
        <f>TTEST(AC$6:AH$6,AC6:AH6,2,2)</f>
        <v>1</v>
      </c>
      <c r="AM6" s="335">
        <f>TTEST(AC6:AH6,AC$7:AH$7,2,2)</f>
        <v>0.59085018237965603</v>
      </c>
    </row>
    <row r="7" spans="2:39" x14ac:dyDescent="0.25">
      <c r="B7" s="324" t="s">
        <v>11</v>
      </c>
      <c r="C7" s="300">
        <v>7.74</v>
      </c>
      <c r="D7" s="282">
        <v>8.0389999999999997</v>
      </c>
      <c r="E7" s="282">
        <v>7.28</v>
      </c>
      <c r="F7" s="282">
        <v>3.552</v>
      </c>
      <c r="G7" s="282">
        <v>3.4619999999999997</v>
      </c>
      <c r="H7" s="329">
        <v>2.4729999999999999</v>
      </c>
      <c r="I7" s="305">
        <f t="shared" si="0"/>
        <v>7.6863333333333337</v>
      </c>
      <c r="J7" s="284">
        <f t="shared" si="1"/>
        <v>0.38233536762027803</v>
      </c>
      <c r="K7" s="315">
        <f t="shared" si="2"/>
        <v>0.19116768381013902</v>
      </c>
      <c r="L7" s="368">
        <f t="shared" ref="L7:L10" si="9">TTEST(C$6:H$6,C7:H7,2,2)</f>
        <v>4.979908180368902E-4</v>
      </c>
      <c r="M7" s="369">
        <f t="shared" ref="M7:M10" si="10">TTEST(C7:H7,C$7:H$7,2,2)</f>
        <v>1</v>
      </c>
      <c r="O7" s="324" t="s">
        <v>11</v>
      </c>
      <c r="P7" s="300">
        <v>148.69999999999999</v>
      </c>
      <c r="Q7" s="282">
        <v>144.1</v>
      </c>
      <c r="R7" s="282">
        <v>154.6</v>
      </c>
      <c r="S7" s="282">
        <v>72.510000000000005</v>
      </c>
      <c r="T7" s="282">
        <v>82.41</v>
      </c>
      <c r="U7" s="329">
        <v>42.87</v>
      </c>
      <c r="V7" s="305">
        <f t="shared" si="3"/>
        <v>149.13333333333333</v>
      </c>
      <c r="W7" s="284">
        <f t="shared" si="4"/>
        <v>5.2633956086668361</v>
      </c>
      <c r="X7" s="306">
        <f t="shared" si="5"/>
        <v>2.631697804333418</v>
      </c>
      <c r="Y7" s="383">
        <f t="shared" ref="Y7:Y10" si="11">TTEST(P$6:U$6,P7:U7,2,2)</f>
        <v>0.78728086635464289</v>
      </c>
      <c r="Z7" s="369">
        <f t="shared" ref="Z7:Z10" si="12">TTEST(P7:U7,P$7:U$7,2,2)</f>
        <v>1</v>
      </c>
      <c r="AB7" s="351" t="s">
        <v>11</v>
      </c>
      <c r="AC7" s="347">
        <v>3.593</v>
      </c>
      <c r="AD7" s="282">
        <v>4.0469999999999997</v>
      </c>
      <c r="AE7" s="282">
        <v>3.5630000000000002</v>
      </c>
      <c r="AF7" s="282">
        <v>1.7769999999999999</v>
      </c>
      <c r="AG7" s="282">
        <v>2.3510000000000004</v>
      </c>
      <c r="AH7" s="329">
        <v>1.5920000000000001</v>
      </c>
      <c r="AI7" s="305">
        <f t="shared" si="6"/>
        <v>3.7343333333333333</v>
      </c>
      <c r="AJ7" s="284">
        <f t="shared" si="7"/>
        <v>0.27119242860620796</v>
      </c>
      <c r="AK7" s="306">
        <f t="shared" si="8"/>
        <v>0.13559621430310398</v>
      </c>
      <c r="AL7" s="336">
        <f t="shared" ref="AL7:AL10" si="13">TTEST(AC$6:AH$6,AC7:AH7,2,2)</f>
        <v>0.59085018237965603</v>
      </c>
      <c r="AM7" s="337">
        <f t="shared" ref="AM7:AM10" si="14">TTEST(AC7:AH7,AC$7:AH$7,2,2)</f>
        <v>1</v>
      </c>
    </row>
    <row r="8" spans="2:39" x14ac:dyDescent="0.25">
      <c r="B8" s="324" t="s">
        <v>16</v>
      </c>
      <c r="C8" s="300">
        <v>14.71</v>
      </c>
      <c r="D8" s="282">
        <v>14.53</v>
      </c>
      <c r="E8" s="282">
        <v>12.37</v>
      </c>
      <c r="F8" s="282">
        <v>13.67</v>
      </c>
      <c r="G8" s="282">
        <v>10.460000000000003</v>
      </c>
      <c r="H8" s="329">
        <v>17.080000000000002</v>
      </c>
      <c r="I8" s="305">
        <f t="shared" si="0"/>
        <v>13.87</v>
      </c>
      <c r="J8" s="284">
        <f t="shared" si="1"/>
        <v>1.302152064852643</v>
      </c>
      <c r="K8" s="315">
        <f t="shared" si="2"/>
        <v>0.6510760324263215</v>
      </c>
      <c r="L8" s="370">
        <f t="shared" si="9"/>
        <v>1.7101602544107735E-2</v>
      </c>
      <c r="M8" s="371">
        <f t="shared" si="10"/>
        <v>1.1937098542439535E-4</v>
      </c>
      <c r="O8" s="324" t="s">
        <v>16</v>
      </c>
      <c r="P8" s="300">
        <v>123.3</v>
      </c>
      <c r="Q8" s="282">
        <v>155.4</v>
      </c>
      <c r="R8" s="282">
        <v>157.69999999999999</v>
      </c>
      <c r="S8" s="282">
        <v>73.350000000000009</v>
      </c>
      <c r="T8" s="282">
        <v>83.32</v>
      </c>
      <c r="U8" s="329">
        <v>47.3</v>
      </c>
      <c r="V8" s="305">
        <f t="shared" si="3"/>
        <v>145.46666666666667</v>
      </c>
      <c r="W8" s="284">
        <f t="shared" si="4"/>
        <v>19.23131127441221</v>
      </c>
      <c r="X8" s="306">
        <f t="shared" si="5"/>
        <v>9.6156556372061051</v>
      </c>
      <c r="Y8" s="383">
        <f t="shared" si="11"/>
        <v>0.76626548283646212</v>
      </c>
      <c r="Z8" s="382">
        <f t="shared" si="12"/>
        <v>0.97677053950154713</v>
      </c>
      <c r="AB8" s="351" t="s">
        <v>16</v>
      </c>
      <c r="AC8" s="347">
        <v>3.9790000000000001</v>
      </c>
      <c r="AD8" s="282">
        <v>3.734</v>
      </c>
      <c r="AE8" s="282">
        <v>3.7770000000000001</v>
      </c>
      <c r="AF8" s="282">
        <v>2.9130000000000003</v>
      </c>
      <c r="AG8" s="282">
        <v>2.9459999999999997</v>
      </c>
      <c r="AH8" s="329">
        <v>2.7090000000000001</v>
      </c>
      <c r="AI8" s="305">
        <f t="shared" si="6"/>
        <v>3.83</v>
      </c>
      <c r="AJ8" s="284">
        <f t="shared" si="7"/>
        <v>0.1308166656049603</v>
      </c>
      <c r="AK8" s="306">
        <f t="shared" si="8"/>
        <v>6.5408332802480151E-2</v>
      </c>
      <c r="AL8" s="336">
        <f t="shared" si="13"/>
        <v>0.62211732490032001</v>
      </c>
      <c r="AM8" s="338">
        <f t="shared" si="14"/>
        <v>0.30351377811862829</v>
      </c>
    </row>
    <row r="9" spans="2:39" x14ac:dyDescent="0.25">
      <c r="B9" s="324" t="s">
        <v>17</v>
      </c>
      <c r="C9" s="300">
        <v>34.46</v>
      </c>
      <c r="D9" s="282">
        <v>35.56</v>
      </c>
      <c r="E9" s="282">
        <v>32.89</v>
      </c>
      <c r="F9" s="282">
        <v>24.599999999999998</v>
      </c>
      <c r="G9" s="282"/>
      <c r="H9" s="329">
        <v>24.350999999999999</v>
      </c>
      <c r="I9" s="305">
        <f t="shared" si="0"/>
        <v>34.303333333333335</v>
      </c>
      <c r="J9" s="284">
        <f t="shared" si="1"/>
        <v>1.3418767951393062</v>
      </c>
      <c r="K9" s="315">
        <f t="shared" si="2"/>
        <v>0.67093839756965312</v>
      </c>
      <c r="L9" s="370">
        <f t="shared" si="9"/>
        <v>0.23289846632606453</v>
      </c>
      <c r="M9" s="371">
        <f t="shared" si="10"/>
        <v>3.4318514812063954E-6</v>
      </c>
      <c r="O9" s="324" t="s">
        <v>17</v>
      </c>
      <c r="P9" s="300">
        <v>169.9</v>
      </c>
      <c r="Q9" s="282">
        <v>175.8</v>
      </c>
      <c r="R9" s="282">
        <v>186.4</v>
      </c>
      <c r="S9" s="282">
        <v>49.88</v>
      </c>
      <c r="T9" s="282">
        <v>68.62</v>
      </c>
      <c r="U9" s="329">
        <v>32.849999999999994</v>
      </c>
      <c r="V9" s="305">
        <f t="shared" si="3"/>
        <v>177.36666666666667</v>
      </c>
      <c r="W9" s="284">
        <f t="shared" si="4"/>
        <v>8.3608213312648498</v>
      </c>
      <c r="X9" s="306">
        <f t="shared" si="5"/>
        <v>4.1804106656324249</v>
      </c>
      <c r="Y9" s="383">
        <f t="shared" si="11"/>
        <v>0.94493223014548045</v>
      </c>
      <c r="Z9" s="382">
        <f t="shared" si="12"/>
        <v>0.85807438328366559</v>
      </c>
      <c r="AB9" s="351" t="s">
        <v>17</v>
      </c>
      <c r="AC9" s="347">
        <v>4.1239999999999997</v>
      </c>
      <c r="AD9" s="282">
        <v>5.1619999999999999</v>
      </c>
      <c r="AE9" s="282">
        <v>4.0609999999999999</v>
      </c>
      <c r="AF9" s="282">
        <v>1.6340000000000001</v>
      </c>
      <c r="AG9" s="282">
        <v>1.6759999999999999</v>
      </c>
      <c r="AH9" s="329">
        <v>0.87639999999999996</v>
      </c>
      <c r="AI9" s="305">
        <f t="shared" si="6"/>
        <v>4.4489999999999998</v>
      </c>
      <c r="AJ9" s="284">
        <f t="shared" si="7"/>
        <v>0.61827906320689918</v>
      </c>
      <c r="AK9" s="306">
        <f t="shared" si="8"/>
        <v>0.30913953160344959</v>
      </c>
      <c r="AL9" s="336">
        <f t="shared" si="13"/>
        <v>0.79976675207375614</v>
      </c>
      <c r="AM9" s="338">
        <f t="shared" si="14"/>
        <v>0.90478302406014488</v>
      </c>
    </row>
    <row r="10" spans="2:39" ht="15.75" thickBot="1" x14ac:dyDescent="0.3">
      <c r="B10" s="325" t="s">
        <v>18</v>
      </c>
      <c r="C10" s="331">
        <v>11.42</v>
      </c>
      <c r="D10" s="312">
        <v>11.34</v>
      </c>
      <c r="E10" s="312">
        <v>10.93</v>
      </c>
      <c r="F10" s="312">
        <v>12.35</v>
      </c>
      <c r="G10" s="312">
        <v>12.36</v>
      </c>
      <c r="H10" s="330">
        <v>15.780000000000003</v>
      </c>
      <c r="I10" s="307">
        <f t="shared" si="0"/>
        <v>11.229999999999999</v>
      </c>
      <c r="J10" s="302">
        <f t="shared" si="1"/>
        <v>0.26286878856189838</v>
      </c>
      <c r="K10" s="316">
        <f t="shared" si="2"/>
        <v>0.13143439428094919</v>
      </c>
      <c r="L10" s="372">
        <f t="shared" si="9"/>
        <v>8.3327532738302606E-3</v>
      </c>
      <c r="M10" s="373">
        <f t="shared" si="10"/>
        <v>2.5389037509265962E-4</v>
      </c>
      <c r="O10" s="325" t="s">
        <v>18</v>
      </c>
      <c r="P10" s="331">
        <v>38.71</v>
      </c>
      <c r="Q10" s="312">
        <v>61.53</v>
      </c>
      <c r="R10" s="312">
        <v>61.89</v>
      </c>
      <c r="S10" s="312">
        <v>39.11</v>
      </c>
      <c r="T10" s="312">
        <v>34.749999999999993</v>
      </c>
      <c r="U10" s="330">
        <v>41.56</v>
      </c>
      <c r="V10" s="307">
        <f t="shared" si="3"/>
        <v>54.043333333333329</v>
      </c>
      <c r="W10" s="302">
        <f t="shared" si="4"/>
        <v>13.280276101547512</v>
      </c>
      <c r="X10" s="308">
        <f t="shared" si="5"/>
        <v>6.6401380507737562</v>
      </c>
      <c r="Y10" s="384">
        <f t="shared" si="11"/>
        <v>2.7087812319933718E-2</v>
      </c>
      <c r="Z10" s="385">
        <f t="shared" si="12"/>
        <v>1.2038310590251049E-2</v>
      </c>
      <c r="AB10" s="352" t="s">
        <v>18</v>
      </c>
      <c r="AC10" s="348">
        <v>3.6840000000000002</v>
      </c>
      <c r="AD10" s="312">
        <v>3.8450000000000002</v>
      </c>
      <c r="AE10" s="312">
        <v>3.0609999999999999</v>
      </c>
      <c r="AF10" s="312">
        <v>0.63369999999999993</v>
      </c>
      <c r="AG10" s="312">
        <v>1.2590000000000001</v>
      </c>
      <c r="AH10" s="330">
        <v>1.7589999999999999</v>
      </c>
      <c r="AI10" s="307">
        <f t="shared" si="6"/>
        <v>3.53</v>
      </c>
      <c r="AJ10" s="302">
        <f t="shared" si="7"/>
        <v>0.4140664197927672</v>
      </c>
      <c r="AK10" s="308">
        <f t="shared" si="8"/>
        <v>0.2070332098963836</v>
      </c>
      <c r="AL10" s="339">
        <f t="shared" si="13"/>
        <v>0.27432538085668323</v>
      </c>
      <c r="AM10" s="340">
        <f t="shared" si="14"/>
        <v>0.53444394544640117</v>
      </c>
    </row>
    <row r="12" spans="2:39" ht="15.75" thickBot="1" x14ac:dyDescent="0.3">
      <c r="B12" s="269" t="s">
        <v>100</v>
      </c>
      <c r="C12" s="6"/>
      <c r="D12" s="6"/>
      <c r="E12" s="6"/>
      <c r="F12" s="6"/>
      <c r="G12" s="6"/>
      <c r="H12" s="6"/>
      <c r="I12" s="6"/>
      <c r="J12" s="6"/>
      <c r="K12" s="6"/>
      <c r="L12" s="273" t="s">
        <v>2</v>
      </c>
      <c r="M12" s="6"/>
      <c r="N12" s="7"/>
      <c r="O12" s="269" t="s">
        <v>100</v>
      </c>
      <c r="AB12" s="269" t="s">
        <v>100</v>
      </c>
    </row>
    <row r="13" spans="2:39" ht="16.5" thickBot="1" x14ac:dyDescent="0.3">
      <c r="B13" s="291" t="s">
        <v>83</v>
      </c>
      <c r="C13" s="274" t="s">
        <v>89</v>
      </c>
      <c r="D13" s="275" t="s">
        <v>90</v>
      </c>
      <c r="E13" s="275" t="s">
        <v>91</v>
      </c>
      <c r="F13" s="275" t="s">
        <v>92</v>
      </c>
      <c r="G13" s="275" t="s">
        <v>93</v>
      </c>
      <c r="H13" s="276" t="s">
        <v>94</v>
      </c>
      <c r="I13" s="292" t="s">
        <v>95</v>
      </c>
      <c r="J13" s="293" t="s">
        <v>84</v>
      </c>
      <c r="K13" s="294" t="s">
        <v>8</v>
      </c>
      <c r="L13" s="295" t="s">
        <v>85</v>
      </c>
      <c r="M13" s="296" t="s">
        <v>86</v>
      </c>
      <c r="O13" s="13" t="s">
        <v>96</v>
      </c>
      <c r="P13" s="274" t="s">
        <v>89</v>
      </c>
      <c r="Q13" s="275" t="s">
        <v>90</v>
      </c>
      <c r="R13" s="275" t="s">
        <v>91</v>
      </c>
      <c r="S13" s="275" t="s">
        <v>92</v>
      </c>
      <c r="T13" s="275" t="s">
        <v>93</v>
      </c>
      <c r="U13" s="276" t="s">
        <v>94</v>
      </c>
      <c r="V13" s="292" t="s">
        <v>95</v>
      </c>
      <c r="W13" s="293" t="s">
        <v>84</v>
      </c>
      <c r="X13" s="294" t="s">
        <v>8</v>
      </c>
      <c r="Y13" s="328" t="s">
        <v>85</v>
      </c>
      <c r="Z13" s="296" t="s">
        <v>86</v>
      </c>
      <c r="AB13" s="355" t="s">
        <v>97</v>
      </c>
      <c r="AC13" s="277" t="s">
        <v>89</v>
      </c>
      <c r="AD13" s="277" t="s">
        <v>90</v>
      </c>
      <c r="AE13" s="277" t="s">
        <v>91</v>
      </c>
      <c r="AF13" s="277" t="s">
        <v>92</v>
      </c>
      <c r="AG13" s="277" t="s">
        <v>93</v>
      </c>
      <c r="AH13" s="280" t="s">
        <v>94</v>
      </c>
      <c r="AI13" s="15" t="s">
        <v>95</v>
      </c>
      <c r="AJ13" s="281" t="s">
        <v>84</v>
      </c>
      <c r="AK13" s="16" t="s">
        <v>8</v>
      </c>
      <c r="AL13" s="309" t="s">
        <v>85</v>
      </c>
      <c r="AM13" s="310" t="s">
        <v>86</v>
      </c>
    </row>
    <row r="14" spans="2:39" x14ac:dyDescent="0.25">
      <c r="B14" s="361" t="s">
        <v>87</v>
      </c>
      <c r="C14" s="362">
        <f t="shared" ref="C14:E18" si="15">(C6/$I$6)*100</f>
        <v>100.09227929867734</v>
      </c>
      <c r="D14" s="298">
        <f t="shared" si="15"/>
        <v>107.10550599815443</v>
      </c>
      <c r="E14" s="298">
        <f t="shared" si="15"/>
        <v>92.802214703168261</v>
      </c>
      <c r="F14" s="298">
        <f>(F6/AVERAGE($F6:$H$6)*100)</f>
        <v>105.95718901453959</v>
      </c>
      <c r="G14" s="298">
        <f>(G6/AVERAGE($F6:$H$6)*100)</f>
        <v>97.294022617124398</v>
      </c>
      <c r="H14" s="363">
        <f>(H6/AVERAGE($F6:$H$6)*100)</f>
        <v>96.748788368336065</v>
      </c>
      <c r="I14" s="303">
        <f>AVERAGE(C14:H14)</f>
        <v>100</v>
      </c>
      <c r="J14" s="299">
        <f>STDEV(C14:H14)</f>
        <v>5.5800651566717834</v>
      </c>
      <c r="K14" s="304">
        <f>J14/SQRT(COUNT(C14:H14))</f>
        <v>2.2780520608882235</v>
      </c>
      <c r="L14" s="374">
        <f>TTEST(C$14:H$14,C14:H14,2,2)</f>
        <v>1</v>
      </c>
      <c r="M14" s="367">
        <f>TTEST(C14:H14,C$15:H$15,2,2)</f>
        <v>4.8962616784742818E-11</v>
      </c>
      <c r="O14" s="271" t="s">
        <v>87</v>
      </c>
      <c r="P14" s="320">
        <f t="shared" ref="P14:R18" si="16">(P6/$V$6)*100</f>
        <v>93.667747472820906</v>
      </c>
      <c r="Q14" s="283">
        <f t="shared" si="16"/>
        <v>109.00247949647151</v>
      </c>
      <c r="R14" s="283">
        <f t="shared" si="16"/>
        <v>97.329773030707614</v>
      </c>
      <c r="S14" s="283">
        <f>(S6/AVERAGE($S6:$U$6)*100)</f>
        <v>76.744186046511629</v>
      </c>
      <c r="T14" s="283">
        <f>(T6/AVERAGE($S6:$U$6)*100)</f>
        <v>141.03599249445614</v>
      </c>
      <c r="U14" s="321">
        <f>(U6/AVERAGE($S6:$U$6)*100)</f>
        <v>82.219821459032232</v>
      </c>
      <c r="V14" s="305">
        <f>AVERAGE(P14:U14)</f>
        <v>100</v>
      </c>
      <c r="W14" s="284">
        <f>STDEV(P14:U14)</f>
        <v>23.104945283695923</v>
      </c>
      <c r="X14" s="306">
        <f>W14/SQRT(COUNT(P14:U14))</f>
        <v>9.4325544133299566</v>
      </c>
      <c r="Y14" s="386">
        <f>TTEST(P$14:U$14,P14:U14,2,2)</f>
        <v>1</v>
      </c>
      <c r="Z14" s="387">
        <f>TTEST(P14:U14,P$15:U$15,2,2)</f>
        <v>0.94068677635490505</v>
      </c>
      <c r="AB14" s="351" t="s">
        <v>87</v>
      </c>
      <c r="AC14" s="353">
        <f>(AC6/$AI$6)*100</f>
        <v>101.82607924829358</v>
      </c>
      <c r="AD14" s="283">
        <f t="shared" ref="AD14:AE14" si="17">(AD6/$AI$6)*100</f>
        <v>102.0920131194043</v>
      </c>
      <c r="AE14" s="283">
        <f t="shared" si="17"/>
        <v>96.081907632302105</v>
      </c>
      <c r="AF14" s="283">
        <f>(AF6/AVERAGE($AF$6:$AH$6)*100)</f>
        <v>134.40960640426951</v>
      </c>
      <c r="AG14" s="283">
        <f>(AG6/AVERAGE($AF$6:$AH$6)*100)</f>
        <v>97.665110073382237</v>
      </c>
      <c r="AH14" s="321">
        <f>(AH6/AVERAGE($AF$6:$AH$6)*100)</f>
        <v>67.925283522348224</v>
      </c>
      <c r="AI14" s="305">
        <f>AVERAGE(AC14:AH14)</f>
        <v>100</v>
      </c>
      <c r="AJ14" s="284">
        <f>STDEV(AC14:AH14)</f>
        <v>21.17225870379691</v>
      </c>
      <c r="AK14" s="306">
        <f>AJ14/SQRT(COUNT(AC14:AH14))</f>
        <v>8.6435384210837327</v>
      </c>
      <c r="AL14" s="341">
        <f>TTEST(AC$14:AH$14,AC14:AH14,2,2)</f>
        <v>1</v>
      </c>
      <c r="AM14" s="342">
        <f>TTEST(AC14:AH14,AC$15:AH$15,2,2)</f>
        <v>0.29447362932355547</v>
      </c>
    </row>
    <row r="15" spans="2:39" x14ac:dyDescent="0.25">
      <c r="B15" s="324" t="s">
        <v>11</v>
      </c>
      <c r="C15" s="320">
        <f t="shared" si="15"/>
        <v>23.808059058751155</v>
      </c>
      <c r="D15" s="283">
        <f t="shared" si="15"/>
        <v>24.727776068901878</v>
      </c>
      <c r="E15" s="283">
        <f t="shared" si="15"/>
        <v>22.393109812365427</v>
      </c>
      <c r="F15" s="283">
        <f t="shared" ref="F15:H16" si="18">(F7/AVERAGE($F$6:$H$6)*100)</f>
        <v>21.518578352180938</v>
      </c>
      <c r="G15" s="283">
        <f t="shared" si="18"/>
        <v>20.97334410339257</v>
      </c>
      <c r="H15" s="321">
        <f t="shared" si="18"/>
        <v>14.98182552504039</v>
      </c>
      <c r="I15" s="305">
        <f t="shared" ref="I15:I18" si="19">AVERAGE(C15:H15)</f>
        <v>21.400448820105392</v>
      </c>
      <c r="J15" s="284">
        <f t="shared" ref="J15:J18" si="20">STDEV(C15:H15)</f>
        <v>3.4423296633735787</v>
      </c>
      <c r="K15" s="306">
        <f t="shared" ref="K15:K18" si="21">J15/SQRT(COUNT(C15:H15))</f>
        <v>1.4053252002853087</v>
      </c>
      <c r="L15" s="375">
        <f>TTEST(C$14:H$14,C15:H15,2,2)</f>
        <v>4.8962616784742818E-11</v>
      </c>
      <c r="M15" s="369">
        <f t="shared" ref="M15:M18" si="22">TTEST(C15:H15,C$15:H$15,2,2)</f>
        <v>1</v>
      </c>
      <c r="O15" s="271" t="s">
        <v>11</v>
      </c>
      <c r="P15" s="320">
        <f t="shared" si="16"/>
        <v>85.084875071523939</v>
      </c>
      <c r="Q15" s="283">
        <f t="shared" si="16"/>
        <v>82.452794201792869</v>
      </c>
      <c r="R15" s="283">
        <f t="shared" si="16"/>
        <v>88.460804882700756</v>
      </c>
      <c r="S15" s="283">
        <f t="shared" ref="S15:U18" si="23">(S7/AVERAGE($S$6:$U$6)*100)</f>
        <v>123.68795132768523</v>
      </c>
      <c r="T15" s="283">
        <f t="shared" si="23"/>
        <v>140.57542502985157</v>
      </c>
      <c r="U15" s="321">
        <f t="shared" si="23"/>
        <v>73.127878546653761</v>
      </c>
      <c r="V15" s="305">
        <f t="shared" ref="V15:V18" si="24">AVERAGE(P15:U15)</f>
        <v>98.898288176701342</v>
      </c>
      <c r="W15" s="284">
        <f t="shared" ref="W15:W18" si="25">STDEV(P15:U15)</f>
        <v>26.779958398479618</v>
      </c>
      <c r="X15" s="306">
        <f t="shared" ref="X15:X18" si="26">W15/SQRT(COUNT(P15:U15))</f>
        <v>10.932872234872676</v>
      </c>
      <c r="Y15" s="388">
        <f t="shared" ref="Y15:Y18" si="27">TTEST(P$14:U$14,P15:U15,2,2)</f>
        <v>0.94068677635490505</v>
      </c>
      <c r="Z15" s="387">
        <f t="shared" ref="Z15:Z18" si="28">TTEST(P15:U15,P$15:U$15,2,2)</f>
        <v>1</v>
      </c>
      <c r="AB15" s="351" t="s">
        <v>11</v>
      </c>
      <c r="AC15" s="353">
        <f t="shared" ref="AC15:AE18" si="29">(AC7/$AI$6)*100</f>
        <v>95.550039890080669</v>
      </c>
      <c r="AD15" s="283">
        <f t="shared" si="29"/>
        <v>107.62343763850721</v>
      </c>
      <c r="AE15" s="283">
        <f t="shared" si="29"/>
        <v>94.752238276748514</v>
      </c>
      <c r="AF15" s="283">
        <f t="shared" ref="AF15:AF18" si="30">(AF7/AVERAGE($AF$6:$AH$6)*100)</f>
        <v>71.127418278852559</v>
      </c>
      <c r="AG15" s="283">
        <f t="shared" ref="AG15:AH15" si="31">(AG7/AVERAGE($AF$6:$AH$6)*100)</f>
        <v>94.102735156771189</v>
      </c>
      <c r="AH15" s="321">
        <f t="shared" si="31"/>
        <v>63.722481654436294</v>
      </c>
      <c r="AI15" s="305">
        <f t="shared" ref="AI15:AI18" si="32">AVERAGE(AC15:AH15)</f>
        <v>87.813058482566078</v>
      </c>
      <c r="AJ15" s="284">
        <f t="shared" ref="AJ15:AJ18" si="33">STDEV(AC15:AH15)</f>
        <v>16.725972219301351</v>
      </c>
      <c r="AK15" s="306">
        <f t="shared" ref="AK15:AK18" si="34">AJ15/SQRT(COUNT(AC15:AH15))</f>
        <v>6.8283495648758423</v>
      </c>
      <c r="AL15" s="343">
        <f t="shared" ref="AL15:AL18" si="35">TTEST(AC$14:AH$14,AC15:AH15,2,2)</f>
        <v>0.29447362932355547</v>
      </c>
      <c r="AM15" s="337">
        <f t="shared" ref="AM15:AM18" si="36">TTEST(AC15:AH15,AC$15:AH$15,2,2)</f>
        <v>1</v>
      </c>
    </row>
    <row r="16" spans="2:39" x14ac:dyDescent="0.25">
      <c r="B16" s="324" t="s">
        <v>16</v>
      </c>
      <c r="C16" s="320">
        <f t="shared" si="15"/>
        <v>45.247616118117506</v>
      </c>
      <c r="D16" s="283">
        <f t="shared" si="15"/>
        <v>44.693940326053522</v>
      </c>
      <c r="E16" s="283">
        <f t="shared" si="15"/>
        <v>38.049830821285759</v>
      </c>
      <c r="F16" s="283">
        <f t="shared" si="18"/>
        <v>82.815024232633291</v>
      </c>
      <c r="G16" s="283">
        <f t="shared" si="18"/>
        <v>63.368336025848173</v>
      </c>
      <c r="H16" s="321">
        <f t="shared" si="18"/>
        <v>103.47334410339259</v>
      </c>
      <c r="I16" s="305">
        <f t="shared" si="19"/>
        <v>62.941348604555145</v>
      </c>
      <c r="J16" s="284">
        <f t="shared" si="20"/>
        <v>25.704519820780742</v>
      </c>
      <c r="K16" s="306">
        <f t="shared" si="21"/>
        <v>10.493826274028221</v>
      </c>
      <c r="L16" s="376">
        <f>TTEST(C$14:H$14,C16:H16,2,2)</f>
        <v>6.2148182881301408E-3</v>
      </c>
      <c r="M16" s="377">
        <f t="shared" si="22"/>
        <v>2.8497703392063234E-3</v>
      </c>
      <c r="O16" s="271" t="s">
        <v>16</v>
      </c>
      <c r="P16" s="320">
        <f t="shared" si="16"/>
        <v>70.551211138661074</v>
      </c>
      <c r="Q16" s="283">
        <f t="shared" si="16"/>
        <v>88.9185580774366</v>
      </c>
      <c r="R16" s="283">
        <f t="shared" si="16"/>
        <v>90.234598512302128</v>
      </c>
      <c r="S16" s="283">
        <f t="shared" si="23"/>
        <v>125.12082788423268</v>
      </c>
      <c r="T16" s="283">
        <f t="shared" si="23"/>
        <v>142.1277079661113</v>
      </c>
      <c r="U16" s="321">
        <f t="shared" si="23"/>
        <v>80.684596577017103</v>
      </c>
      <c r="V16" s="305">
        <f t="shared" si="24"/>
        <v>99.606250025960151</v>
      </c>
      <c r="W16" s="284">
        <f t="shared" si="25"/>
        <v>27.796931247554085</v>
      </c>
      <c r="X16" s="306">
        <f t="shared" si="26"/>
        <v>11.348049661955491</v>
      </c>
      <c r="Y16" s="388">
        <f t="shared" si="27"/>
        <v>0.97923728969493395</v>
      </c>
      <c r="Z16" s="387">
        <f t="shared" si="28"/>
        <v>0.9650492729573279</v>
      </c>
      <c r="AB16" s="351" t="s">
        <v>16</v>
      </c>
      <c r="AC16" s="353">
        <f t="shared" si="29"/>
        <v>105.81508731495435</v>
      </c>
      <c r="AD16" s="283">
        <f t="shared" si="29"/>
        <v>99.299707472741773</v>
      </c>
      <c r="AE16" s="283">
        <f t="shared" si="29"/>
        <v>100.44322311851785</v>
      </c>
      <c r="AF16" s="283">
        <f t="shared" si="30"/>
        <v>116.59773182121414</v>
      </c>
      <c r="AG16" s="283">
        <f t="shared" ref="AG16:AH16" si="37">(AG8/AVERAGE($AF$6:$AH$6)*100)</f>
        <v>117.91861240827217</v>
      </c>
      <c r="AH16" s="321">
        <f t="shared" si="37"/>
        <v>108.43228819212808</v>
      </c>
      <c r="AI16" s="305">
        <f t="shared" si="32"/>
        <v>108.08444172130474</v>
      </c>
      <c r="AJ16" s="284">
        <f t="shared" si="33"/>
        <v>7.8742334937181351</v>
      </c>
      <c r="AK16" s="306">
        <f t="shared" si="34"/>
        <v>3.2146423625237204</v>
      </c>
      <c r="AL16" s="343">
        <f t="shared" si="35"/>
        <v>0.4012454364120408</v>
      </c>
      <c r="AM16" s="342">
        <f t="shared" si="36"/>
        <v>2.2858209287054475E-2</v>
      </c>
    </row>
    <row r="17" spans="2:39" x14ac:dyDescent="0.25">
      <c r="B17" s="324" t="s">
        <v>17</v>
      </c>
      <c r="C17" s="320">
        <f t="shared" si="15"/>
        <v>105.99815441402647</v>
      </c>
      <c r="D17" s="283">
        <f t="shared" si="15"/>
        <v>109.38172869886191</v>
      </c>
      <c r="E17" s="283">
        <f t="shared" si="15"/>
        <v>101.16887111657952</v>
      </c>
      <c r="F17" s="283">
        <f>(F9/AVERAGE($F$6:$H$6)*100)</f>
        <v>149.03069466882067</v>
      </c>
      <c r="G17" s="283"/>
      <c r="H17" s="321">
        <f>(H9/AVERAGE($F$6:$H$6)*100)</f>
        <v>147.52221324717289</v>
      </c>
      <c r="I17" s="305">
        <f t="shared" si="19"/>
        <v>122.62033242909229</v>
      </c>
      <c r="J17" s="284">
        <f t="shared" si="20"/>
        <v>23.607909294579681</v>
      </c>
      <c r="K17" s="306">
        <f t="shared" si="21"/>
        <v>10.557777997865854</v>
      </c>
      <c r="L17" s="376">
        <f t="shared" ref="L17:L18" si="38">TTEST(C$14:H$14,C17:H17,2,2)</f>
        <v>4.7403533725379698E-2</v>
      </c>
      <c r="M17" s="378">
        <f t="shared" si="22"/>
        <v>2.4138834339659088E-6</v>
      </c>
      <c r="O17" s="271" t="s">
        <v>17</v>
      </c>
      <c r="P17" s="320">
        <f t="shared" si="16"/>
        <v>97.215334732023663</v>
      </c>
      <c r="Q17" s="283">
        <f t="shared" si="16"/>
        <v>100.59126454320047</v>
      </c>
      <c r="R17" s="283">
        <f t="shared" si="16"/>
        <v>106.65649437345033</v>
      </c>
      <c r="S17" s="283">
        <f t="shared" si="23"/>
        <v>85.085574572127143</v>
      </c>
      <c r="T17" s="283">
        <f t="shared" si="23"/>
        <v>117.05236822653096</v>
      </c>
      <c r="U17" s="321">
        <f t="shared" si="23"/>
        <v>56.035708193552047</v>
      </c>
      <c r="V17" s="305">
        <f t="shared" si="24"/>
        <v>93.772790773480764</v>
      </c>
      <c r="W17" s="284">
        <f t="shared" si="25"/>
        <v>21.287678902467082</v>
      </c>
      <c r="X17" s="306">
        <f t="shared" si="26"/>
        <v>8.6906585198758304</v>
      </c>
      <c r="Y17" s="388">
        <f t="shared" si="27"/>
        <v>0.63776718667784893</v>
      </c>
      <c r="Z17" s="387">
        <f t="shared" si="28"/>
        <v>0.721271441234695</v>
      </c>
      <c r="AB17" s="351" t="s">
        <v>17</v>
      </c>
      <c r="AC17" s="353">
        <f t="shared" si="29"/>
        <v>109.67112844605973</v>
      </c>
      <c r="AD17" s="283">
        <f t="shared" si="29"/>
        <v>137.27506426735218</v>
      </c>
      <c r="AE17" s="283">
        <f t="shared" si="29"/>
        <v>107.99574505806223</v>
      </c>
      <c r="AF17" s="283">
        <f t="shared" si="30"/>
        <v>65.403602401601063</v>
      </c>
      <c r="AG17" s="283">
        <f t="shared" ref="AG17:AH17" si="39">(AG9/AVERAGE($AF$6:$AH$6)*100)</f>
        <v>67.084723148765832</v>
      </c>
      <c r="AH17" s="321">
        <f t="shared" si="39"/>
        <v>35.079386257504993</v>
      </c>
      <c r="AI17" s="305">
        <f t="shared" si="32"/>
        <v>87.08494159655767</v>
      </c>
      <c r="AJ17" s="284">
        <f t="shared" si="33"/>
        <v>37.5262919694582</v>
      </c>
      <c r="AK17" s="306">
        <f t="shared" si="34"/>
        <v>15.320044543979103</v>
      </c>
      <c r="AL17" s="343">
        <f t="shared" si="35"/>
        <v>0.47967652582827669</v>
      </c>
      <c r="AM17" s="342">
        <f t="shared" si="36"/>
        <v>0.96622902828661372</v>
      </c>
    </row>
    <row r="18" spans="2:39" ht="15.75" thickBot="1" x14ac:dyDescent="0.3">
      <c r="B18" s="325" t="s">
        <v>18</v>
      </c>
      <c r="C18" s="322">
        <f t="shared" si="15"/>
        <v>35.127653029836978</v>
      </c>
      <c r="D18" s="301">
        <f t="shared" si="15"/>
        <v>34.881574900030756</v>
      </c>
      <c r="E18" s="301">
        <f t="shared" si="15"/>
        <v>33.620424484773913</v>
      </c>
      <c r="F18" s="301">
        <f>(F10/AVERAGE($F$6:$H$6)*100)</f>
        <v>74.818255250403894</v>
      </c>
      <c r="G18" s="301">
        <f>(G10/AVERAGE($F$6:$H$6)*100)</f>
        <v>74.878836833602591</v>
      </c>
      <c r="H18" s="323">
        <f>(H10/AVERAGE($F$6:$H$6)*100)</f>
        <v>95.597738287560617</v>
      </c>
      <c r="I18" s="307">
        <f t="shared" si="19"/>
        <v>58.154080464368121</v>
      </c>
      <c r="J18" s="302">
        <f t="shared" si="20"/>
        <v>26.956134216371034</v>
      </c>
      <c r="K18" s="308">
        <f t="shared" si="21"/>
        <v>11.004795711347919</v>
      </c>
      <c r="L18" s="379">
        <f t="shared" si="38"/>
        <v>3.9519449938183711E-3</v>
      </c>
      <c r="M18" s="380">
        <f t="shared" si="22"/>
        <v>7.8411127311802525E-3</v>
      </c>
      <c r="O18" s="272" t="s">
        <v>18</v>
      </c>
      <c r="P18" s="322">
        <f t="shared" si="16"/>
        <v>22.149532710280376</v>
      </c>
      <c r="Q18" s="301">
        <f t="shared" si="16"/>
        <v>35.206942590120164</v>
      </c>
      <c r="R18" s="301">
        <f t="shared" si="16"/>
        <v>35.41293152775129</v>
      </c>
      <c r="S18" s="301">
        <f t="shared" si="23"/>
        <v>66.714050150679469</v>
      </c>
      <c r="T18" s="301">
        <f t="shared" si="23"/>
        <v>59.276738500028415</v>
      </c>
      <c r="U18" s="323">
        <f t="shared" si="23"/>
        <v>70.893273440609534</v>
      </c>
      <c r="V18" s="307">
        <f t="shared" si="24"/>
        <v>48.275578153244872</v>
      </c>
      <c r="W18" s="302">
        <f t="shared" si="25"/>
        <v>19.956803766484445</v>
      </c>
      <c r="X18" s="308">
        <f t="shared" si="26"/>
        <v>8.1473310207900571</v>
      </c>
      <c r="Y18" s="389">
        <f t="shared" si="27"/>
        <v>1.9803513482151238E-3</v>
      </c>
      <c r="Z18" s="390">
        <f t="shared" si="28"/>
        <v>4.0229154708171328E-3</v>
      </c>
      <c r="AB18" s="352" t="s">
        <v>18</v>
      </c>
      <c r="AC18" s="354">
        <f t="shared" si="29"/>
        <v>97.970038117188196</v>
      </c>
      <c r="AD18" s="301">
        <f t="shared" si="29"/>
        <v>102.25157344207074</v>
      </c>
      <c r="AE18" s="301">
        <f t="shared" si="29"/>
        <v>81.402357946990506</v>
      </c>
      <c r="AF18" s="301">
        <f t="shared" si="30"/>
        <v>25.364909939959968</v>
      </c>
      <c r="AG18" s="301">
        <f t="shared" ref="AG18:AH18" si="40">(AG10/AVERAGE($AF$6:$AH$6)*100)</f>
        <v>50.393595730486993</v>
      </c>
      <c r="AH18" s="323">
        <f t="shared" si="40"/>
        <v>70.406937958639077</v>
      </c>
      <c r="AI18" s="307">
        <f t="shared" si="32"/>
        <v>71.298235522555899</v>
      </c>
      <c r="AJ18" s="302">
        <f t="shared" si="33"/>
        <v>29.39134650619139</v>
      </c>
      <c r="AK18" s="308">
        <f t="shared" si="34"/>
        <v>11.998966965583669</v>
      </c>
      <c r="AL18" s="344">
        <f t="shared" si="35"/>
        <v>8.0963171785879223E-2</v>
      </c>
      <c r="AM18" s="345">
        <f t="shared" si="36"/>
        <v>0.25920336197754079</v>
      </c>
    </row>
    <row r="20" spans="2:39" x14ac:dyDescent="0.25">
      <c r="B20" s="287"/>
      <c r="C20" s="159"/>
      <c r="D20" s="159"/>
      <c r="E20" s="15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</row>
    <row r="21" spans="2:39" x14ac:dyDescent="0.25">
      <c r="C21" s="286"/>
      <c r="D21" s="286"/>
      <c r="E21" s="286"/>
      <c r="F21" s="286"/>
      <c r="G21" s="286"/>
      <c r="H21" s="286"/>
      <c r="I21" s="285"/>
      <c r="J21" s="285"/>
      <c r="K21" s="285"/>
      <c r="P21" s="319"/>
      <c r="Q21" s="319"/>
      <c r="R21" s="319"/>
      <c r="S21" s="319"/>
      <c r="T21" s="319"/>
      <c r="U21" s="319"/>
      <c r="V21" s="49"/>
      <c r="W21" s="49"/>
      <c r="X21" s="49"/>
      <c r="Y21" s="49"/>
      <c r="Z21" s="49"/>
      <c r="AA21" s="49"/>
      <c r="AB21" s="49"/>
      <c r="AC21" s="49"/>
    </row>
    <row r="22" spans="2:39" x14ac:dyDescent="0.25">
      <c r="C22" s="286"/>
      <c r="D22" s="286"/>
      <c r="E22" s="286"/>
      <c r="F22" s="286"/>
      <c r="G22" s="286"/>
      <c r="H22" s="286"/>
      <c r="I22" s="285"/>
      <c r="J22" s="285"/>
      <c r="K22" s="285"/>
      <c r="P22" s="319"/>
      <c r="Q22" s="319"/>
      <c r="R22" s="31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</row>
    <row r="23" spans="2:39" ht="15.75" thickBot="1" x14ac:dyDescent="0.3">
      <c r="B23" s="269" t="s">
        <v>101</v>
      </c>
      <c r="C23" s="269"/>
      <c r="D23" s="269"/>
      <c r="E23" s="269"/>
      <c r="I23" s="269"/>
      <c r="J23" s="269"/>
      <c r="K23" s="269"/>
      <c r="L23" s="270" t="s">
        <v>2</v>
      </c>
      <c r="M23" s="269"/>
      <c r="O23" s="269" t="s">
        <v>101</v>
      </c>
      <c r="P23" s="356"/>
      <c r="Q23" s="356"/>
      <c r="R23" s="356"/>
      <c r="V23" s="356"/>
      <c r="W23" s="356"/>
      <c r="X23" s="357"/>
      <c r="Y23" s="270" t="s">
        <v>2</v>
      </c>
      <c r="Z23" s="357"/>
      <c r="AA23" s="49"/>
      <c r="AB23" s="391"/>
      <c r="AC23" s="269"/>
      <c r="AL23" s="270" t="s">
        <v>2</v>
      </c>
    </row>
    <row r="24" spans="2:39" ht="16.5" thickBot="1" x14ac:dyDescent="0.3">
      <c r="B24" s="291" t="s">
        <v>83</v>
      </c>
      <c r="C24" s="274" t="s">
        <v>89</v>
      </c>
      <c r="D24" s="275" t="s">
        <v>90</v>
      </c>
      <c r="E24" s="275" t="s">
        <v>91</v>
      </c>
      <c r="F24" s="275" t="s">
        <v>92</v>
      </c>
      <c r="G24" s="275" t="s">
        <v>93</v>
      </c>
      <c r="H24" s="276" t="s">
        <v>94</v>
      </c>
      <c r="I24" s="292" t="s">
        <v>7</v>
      </c>
      <c r="J24" s="293" t="s">
        <v>84</v>
      </c>
      <c r="K24" s="294" t="s">
        <v>8</v>
      </c>
      <c r="L24" s="295" t="s">
        <v>85</v>
      </c>
      <c r="M24" s="296" t="s">
        <v>86</v>
      </c>
      <c r="O24" s="291" t="s">
        <v>96</v>
      </c>
      <c r="P24" s="409" t="s">
        <v>89</v>
      </c>
      <c r="Q24" s="404" t="s">
        <v>90</v>
      </c>
      <c r="R24" s="404" t="s">
        <v>91</v>
      </c>
      <c r="S24" s="404" t="s">
        <v>92</v>
      </c>
      <c r="T24" s="404" t="s">
        <v>93</v>
      </c>
      <c r="U24" s="410" t="s">
        <v>94</v>
      </c>
      <c r="V24" s="411" t="s">
        <v>7</v>
      </c>
      <c r="W24" s="412" t="s">
        <v>84</v>
      </c>
      <c r="X24" s="413" t="s">
        <v>8</v>
      </c>
      <c r="Y24" s="414" t="s">
        <v>85</v>
      </c>
      <c r="Z24" s="318" t="s">
        <v>86</v>
      </c>
      <c r="AA24" s="49"/>
      <c r="AB24" s="349" t="s">
        <v>97</v>
      </c>
      <c r="AC24" s="274" t="s">
        <v>89</v>
      </c>
      <c r="AD24" s="275" t="s">
        <v>90</v>
      </c>
      <c r="AE24" s="275" t="s">
        <v>91</v>
      </c>
      <c r="AF24" s="275" t="s">
        <v>92</v>
      </c>
      <c r="AG24" s="275" t="s">
        <v>93</v>
      </c>
      <c r="AH24" s="275" t="s">
        <v>94</v>
      </c>
      <c r="AI24" s="292" t="s">
        <v>7</v>
      </c>
      <c r="AJ24" s="293" t="s">
        <v>84</v>
      </c>
      <c r="AK24" s="294" t="s">
        <v>8</v>
      </c>
      <c r="AL24" s="295" t="s">
        <v>85</v>
      </c>
      <c r="AM24" s="296" t="s">
        <v>86</v>
      </c>
    </row>
    <row r="25" spans="2:39" x14ac:dyDescent="0.25">
      <c r="B25" s="405" t="s">
        <v>87</v>
      </c>
      <c r="C25" s="406">
        <v>18.41</v>
      </c>
      <c r="D25" s="288">
        <v>20.04</v>
      </c>
      <c r="E25" s="288">
        <v>21.35</v>
      </c>
      <c r="F25" s="64"/>
      <c r="G25" s="64"/>
      <c r="H25" s="124"/>
      <c r="I25" s="401">
        <f>AVERAGE(C25:E25)</f>
        <v>19.933333333333334</v>
      </c>
      <c r="J25" s="290">
        <f>STDEV(C25:E25)</f>
        <v>1.472899634507842</v>
      </c>
      <c r="K25" s="402">
        <f t="shared" ref="K25:K29" si="41">J25/(4^0.5)</f>
        <v>0.736449817253921</v>
      </c>
      <c r="L25" s="407">
        <f t="shared" ref="L25" si="42">TTEST(C$25:E$25,C25:E25,2,2)</f>
        <v>1</v>
      </c>
      <c r="M25" s="403">
        <f>TTEST(C25:E25,C$26:E$26,2,2)</f>
        <v>5.4044242533158582E-5</v>
      </c>
      <c r="O25" s="405" t="s">
        <v>87</v>
      </c>
      <c r="P25" s="406">
        <v>68.8</v>
      </c>
      <c r="Q25" s="288">
        <v>84.13</v>
      </c>
      <c r="R25" s="288">
        <v>75.13</v>
      </c>
      <c r="S25" s="64"/>
      <c r="T25" s="64"/>
      <c r="U25" s="124"/>
      <c r="V25" s="401">
        <f>AVERAGE(P25:R25)</f>
        <v>76.02</v>
      </c>
      <c r="W25" s="290">
        <f>STDEV(P25:R25)</f>
        <v>7.7036549766977487</v>
      </c>
      <c r="X25" s="402">
        <f t="shared" ref="X25:X29" si="43">W25/(4^0.5)</f>
        <v>3.8518274883488743</v>
      </c>
      <c r="Y25" s="408"/>
      <c r="Z25" s="403">
        <f>TTEST(P25:R25,P$16:R$16,2,2)</f>
        <v>0.40487487220217888</v>
      </c>
      <c r="AA25" s="49"/>
      <c r="AB25" s="415" t="s">
        <v>87</v>
      </c>
      <c r="AC25" s="406">
        <v>2.0139999999999998</v>
      </c>
      <c r="AD25" s="288">
        <v>2.0169999999999999</v>
      </c>
      <c r="AE25" s="288">
        <v>1.2869999999999999</v>
      </c>
      <c r="AF25" s="64"/>
      <c r="AG25" s="64"/>
      <c r="AH25" s="81"/>
      <c r="AI25" s="401">
        <f>AVERAGE(AC25:AE25)</f>
        <v>1.7726666666666666</v>
      </c>
      <c r="AJ25" s="290">
        <f>STDEV(AC25:AE25)</f>
        <v>0.42060234584858658</v>
      </c>
      <c r="AK25" s="402">
        <f t="shared" ref="AK25:AK29" si="44">AJ25/(4^0.5)</f>
        <v>0.21030117292429329</v>
      </c>
      <c r="AL25" s="332">
        <f t="shared" ref="AL25" si="45">TTEST(AC$25:AE$25,AC25:AE25,2,2)</f>
        <v>1</v>
      </c>
      <c r="AM25" s="416">
        <f>TTEST(AC25:AE25,AC$26:AE$26,2,2)</f>
        <v>0.38424524770351365</v>
      </c>
    </row>
    <row r="26" spans="2:39" x14ac:dyDescent="0.25">
      <c r="B26" s="324" t="s">
        <v>98</v>
      </c>
      <c r="C26" s="300">
        <v>3.601</v>
      </c>
      <c r="D26" s="282">
        <v>2.262</v>
      </c>
      <c r="E26" s="282">
        <v>3.0169999999999999</v>
      </c>
      <c r="F26" s="69"/>
      <c r="G26" s="69"/>
      <c r="H26" s="65"/>
      <c r="I26" s="305">
        <f>AVERAGE(C26:E26)</f>
        <v>2.9599999999999995</v>
      </c>
      <c r="J26" s="284">
        <f>STDEV(C26:E26)</f>
        <v>0.67131736161073829</v>
      </c>
      <c r="K26" s="306">
        <f t="shared" si="41"/>
        <v>0.33565868080536915</v>
      </c>
      <c r="L26" s="376">
        <f>TTEST(C$25:E$25,C26:E26,2,2)</f>
        <v>5.4044242533158582E-5</v>
      </c>
      <c r="M26" s="369">
        <f>TTEST(C26:E26,C$26:E$26,2,2)</f>
        <v>1</v>
      </c>
      <c r="O26" s="324" t="s">
        <v>98</v>
      </c>
      <c r="P26" s="300">
        <v>81.62</v>
      </c>
      <c r="Q26" s="282">
        <v>74.650000000000006</v>
      </c>
      <c r="R26" s="282">
        <v>66.209999999999994</v>
      </c>
      <c r="S26" s="69"/>
      <c r="T26" s="69"/>
      <c r="U26" s="65"/>
      <c r="V26" s="305">
        <f>AVERAGE(P26:R26)</f>
        <v>74.160000000000011</v>
      </c>
      <c r="W26" s="284">
        <f>STDEV(P26:R26)</f>
        <v>7.7166767458537544</v>
      </c>
      <c r="X26" s="306">
        <f t="shared" si="43"/>
        <v>3.8583383729268772</v>
      </c>
      <c r="Y26" s="376">
        <f>TTEST(P$14:R$14,P26:R26,2,2)</f>
        <v>1.5807090912814688E-2</v>
      </c>
      <c r="Z26" s="377"/>
      <c r="AA26" s="49"/>
      <c r="AB26" s="351" t="s">
        <v>98</v>
      </c>
      <c r="AC26" s="300">
        <v>1.9359999999999999</v>
      </c>
      <c r="AD26" s="282">
        <v>0.99319999999999997</v>
      </c>
      <c r="AE26" s="282">
        <v>1.31</v>
      </c>
      <c r="AF26" s="69"/>
      <c r="AG26" s="69"/>
      <c r="AH26" s="229"/>
      <c r="AI26" s="305">
        <f>AVERAGE(AC26:AE26)</f>
        <v>1.4130666666666667</v>
      </c>
      <c r="AJ26" s="284">
        <f>STDEV(AC26:AE26)</f>
        <v>0.4797760032904238</v>
      </c>
      <c r="AK26" s="306">
        <f t="shared" si="44"/>
        <v>0.2398880016452119</v>
      </c>
      <c r="AL26" s="392">
        <f>TTEST(AC$25:AE$25,AC26:AE26,2,2)</f>
        <v>0.38424524770351365</v>
      </c>
      <c r="AM26" s="337">
        <f>TTEST(AC26:AE26,AC$26:AE$26,2,2)</f>
        <v>1</v>
      </c>
    </row>
    <row r="27" spans="2:39" x14ac:dyDescent="0.25">
      <c r="B27" s="324" t="s">
        <v>12</v>
      </c>
      <c r="C27" s="300">
        <v>20.65</v>
      </c>
      <c r="D27" s="282">
        <v>20.6</v>
      </c>
      <c r="E27" s="282">
        <v>18.829999999999998</v>
      </c>
      <c r="F27" s="69"/>
      <c r="G27" s="69"/>
      <c r="H27" s="65"/>
      <c r="I27" s="305">
        <f>AVERAGE(C27:E27)</f>
        <v>20.026666666666667</v>
      </c>
      <c r="J27" s="284">
        <f>STDEV(C27:E27)</f>
        <v>1.0366452302178095</v>
      </c>
      <c r="K27" s="306">
        <f t="shared" si="41"/>
        <v>0.51832261510890476</v>
      </c>
      <c r="L27" s="376">
        <f t="shared" ref="L27:L29" si="46">TTEST(C$25:E$25,C27:E27,2,2)</f>
        <v>0.93279743592155517</v>
      </c>
      <c r="M27" s="377">
        <f>TTEST(C27:E27,C$26:E$26,2,2)</f>
        <v>1.8071222872847412E-5</v>
      </c>
      <c r="O27" s="324" t="s">
        <v>12</v>
      </c>
      <c r="P27" s="300">
        <v>96.44</v>
      </c>
      <c r="Q27" s="282">
        <v>95.52</v>
      </c>
      <c r="R27" s="282">
        <v>66.39</v>
      </c>
      <c r="S27" s="69"/>
      <c r="T27" s="69"/>
      <c r="U27" s="65"/>
      <c r="V27" s="305">
        <f>AVERAGE(P27:R27)</f>
        <v>86.11666666666666</v>
      </c>
      <c r="W27" s="284">
        <f>STDEV(P27:R27)</f>
        <v>17.089986346786063</v>
      </c>
      <c r="X27" s="306">
        <f t="shared" si="43"/>
        <v>8.5449931733930313</v>
      </c>
      <c r="Y27" s="376">
        <f>TTEST(P$14:R$14,P27:R27,2,2)</f>
        <v>0.27161876387512252</v>
      </c>
      <c r="Z27" s="377">
        <f>TTEST(P27:R27,P$16:R$16,2,2)</f>
        <v>0.81809870258363715</v>
      </c>
      <c r="AA27" s="49"/>
      <c r="AB27" s="351" t="s">
        <v>12</v>
      </c>
      <c r="AC27" s="300">
        <v>2.0419999999999998</v>
      </c>
      <c r="AD27" s="282">
        <v>1.1359999999999999</v>
      </c>
      <c r="AE27" s="282">
        <v>1.5860000000000001</v>
      </c>
      <c r="AF27" s="69"/>
      <c r="AG27" s="69"/>
      <c r="AH27" s="229"/>
      <c r="AI27" s="305">
        <f>AVERAGE(AC27:AE27)</f>
        <v>1.5880000000000001</v>
      </c>
      <c r="AJ27" s="284">
        <f>STDEV(AC27:AE27)</f>
        <v>0.45300331124617516</v>
      </c>
      <c r="AK27" s="306">
        <f t="shared" si="44"/>
        <v>0.22650165562308758</v>
      </c>
      <c r="AL27" s="392">
        <f t="shared" ref="AL27:AL29" si="47">TTEST(AC$25:AE$25,AC27:AE27,2,2)</f>
        <v>0.63215496095372803</v>
      </c>
      <c r="AM27" s="342">
        <f>TTEST(AC27:AE27,AC$26:AE$26,2,2)</f>
        <v>0.66994481652963467</v>
      </c>
    </row>
    <row r="28" spans="2:39" x14ac:dyDescent="0.25">
      <c r="B28" s="324" t="s">
        <v>13</v>
      </c>
      <c r="C28" s="300">
        <v>17.68</v>
      </c>
      <c r="D28" s="282">
        <v>24.88</v>
      </c>
      <c r="E28" s="282">
        <v>12.54</v>
      </c>
      <c r="F28" s="69"/>
      <c r="G28" s="69"/>
      <c r="H28" s="65"/>
      <c r="I28" s="305">
        <f>AVERAGE(C28:E28)</f>
        <v>18.366666666666667</v>
      </c>
      <c r="J28" s="284">
        <f>STDEV(C28:E28)</f>
        <v>6.1985912378001835</v>
      </c>
      <c r="K28" s="306">
        <f t="shared" si="41"/>
        <v>3.0992956189000918</v>
      </c>
      <c r="L28" s="376">
        <f t="shared" si="46"/>
        <v>0.69209158116586433</v>
      </c>
      <c r="M28" s="377">
        <f>TTEST(C28:E28,C$26:E$26,2,2)</f>
        <v>1.2847615727714892E-2</v>
      </c>
      <c r="O28" s="324" t="s">
        <v>13</v>
      </c>
      <c r="P28" s="300">
        <v>90.02</v>
      </c>
      <c r="Q28" s="282">
        <v>77.430000000000007</v>
      </c>
      <c r="R28" s="282">
        <v>51.07</v>
      </c>
      <c r="S28" s="69"/>
      <c r="T28" s="69"/>
      <c r="U28" s="65"/>
      <c r="V28" s="305">
        <f>AVERAGE(P28:R28)</f>
        <v>72.839999999999989</v>
      </c>
      <c r="W28" s="284">
        <f>STDEV(P28:R28)</f>
        <v>19.87653641860172</v>
      </c>
      <c r="X28" s="306">
        <f t="shared" si="43"/>
        <v>9.9382682093008601</v>
      </c>
      <c r="Y28" s="376">
        <f>TTEST(P$14:R$14,P28:R28,2,2)</f>
        <v>9.3145079738816541E-2</v>
      </c>
      <c r="Z28" s="377">
        <f>TTEST(P28:R28,P$16:R$16,2,2)</f>
        <v>0.47243718442106913</v>
      </c>
      <c r="AA28" s="49"/>
      <c r="AB28" s="351" t="s">
        <v>13</v>
      </c>
      <c r="AC28" s="300">
        <v>1.897</v>
      </c>
      <c r="AD28" s="282">
        <v>1.946</v>
      </c>
      <c r="AE28" s="282">
        <v>1.1419999999999999</v>
      </c>
      <c r="AF28" s="69"/>
      <c r="AG28" s="69"/>
      <c r="AH28" s="229"/>
      <c r="AI28" s="305">
        <f>AVERAGE(AC28:AE28)</f>
        <v>1.6616666666666664</v>
      </c>
      <c r="AJ28" s="284">
        <f>STDEV(AC28:AE28)</f>
        <v>0.45071091991800433</v>
      </c>
      <c r="AK28" s="306">
        <f t="shared" si="44"/>
        <v>0.22535545995900216</v>
      </c>
      <c r="AL28" s="392">
        <f t="shared" si="47"/>
        <v>0.77072344407492088</v>
      </c>
      <c r="AM28" s="342">
        <f>TTEST(AC28:AE28,AC$26:AE$26,2,2)</f>
        <v>0.54873704022537151</v>
      </c>
    </row>
    <row r="29" spans="2:39" ht="15.75" thickBot="1" x14ac:dyDescent="0.3">
      <c r="B29" s="325" t="s">
        <v>14</v>
      </c>
      <c r="C29" s="331">
        <v>19.96</v>
      </c>
      <c r="D29" s="312">
        <v>22.68</v>
      </c>
      <c r="E29" s="312">
        <v>13.58</v>
      </c>
      <c r="F29" s="393"/>
      <c r="G29" s="393"/>
      <c r="H29" s="89"/>
      <c r="I29" s="307">
        <f>AVERAGE(C29:E29)</f>
        <v>18.739999999999998</v>
      </c>
      <c r="J29" s="302">
        <f>STDEV(C29:E29)</f>
        <v>4.6710598369106782</v>
      </c>
      <c r="K29" s="308">
        <f t="shared" si="41"/>
        <v>2.3355299184553391</v>
      </c>
      <c r="L29" s="379">
        <f t="shared" si="46"/>
        <v>0.69471141527124447</v>
      </c>
      <c r="M29" s="380">
        <f>TTEST(C29:E29,C$26:E$26,2,2)</f>
        <v>4.4174043305050528E-3</v>
      </c>
      <c r="O29" s="325" t="s">
        <v>14</v>
      </c>
      <c r="P29" s="331">
        <v>41.74</v>
      </c>
      <c r="Q29" s="312">
        <v>36.06</v>
      </c>
      <c r="R29" s="312">
        <v>11.12</v>
      </c>
      <c r="S29" s="393"/>
      <c r="T29" s="393"/>
      <c r="U29" s="89"/>
      <c r="V29" s="307">
        <f>AVERAGE(P29:R29)</f>
        <v>29.640000000000004</v>
      </c>
      <c r="W29" s="302">
        <f>STDEV(P29:R29)</f>
        <v>16.288290272462596</v>
      </c>
      <c r="X29" s="308">
        <f t="shared" si="43"/>
        <v>8.1441451362312982</v>
      </c>
      <c r="Y29" s="379">
        <f>TTEST(P$14:R$14,P29:R29,2,2)</f>
        <v>2.5616926900867043E-3</v>
      </c>
      <c r="Z29" s="380">
        <f>TTEST(P29:R29,P$16:R$16,2,2)</f>
        <v>9.1550376647790265E-3</v>
      </c>
      <c r="AA29" s="49"/>
      <c r="AB29" s="352" t="s">
        <v>14</v>
      </c>
      <c r="AC29" s="331">
        <v>1.98</v>
      </c>
      <c r="AD29" s="312">
        <v>1.9279999999999999</v>
      </c>
      <c r="AE29" s="312">
        <v>1.0509999999999999</v>
      </c>
      <c r="AF29" s="393"/>
      <c r="AG29" s="393"/>
      <c r="AH29" s="394"/>
      <c r="AI29" s="307">
        <f>AVERAGE(AC29:AE29)</f>
        <v>1.6529999999999998</v>
      </c>
      <c r="AJ29" s="302">
        <f>STDEV(AC29:AE29)</f>
        <v>0.52199521070599841</v>
      </c>
      <c r="AK29" s="308">
        <f t="shared" si="44"/>
        <v>0.26099760535299921</v>
      </c>
      <c r="AL29" s="395">
        <f t="shared" si="47"/>
        <v>0.77261348280349895</v>
      </c>
      <c r="AM29" s="345">
        <f>TTEST(AC29:AE29,AC$26:AE$26,2,2)</f>
        <v>0.58925223331372534</v>
      </c>
    </row>
    <row r="30" spans="2:39" x14ac:dyDescent="0.25">
      <c r="B30" s="358"/>
      <c r="C30" s="196"/>
      <c r="D30" s="196"/>
      <c r="E30" s="196"/>
      <c r="F30" s="196"/>
      <c r="G30" s="196"/>
      <c r="H30" s="196"/>
      <c r="I30" s="360"/>
      <c r="J30" s="360"/>
      <c r="K30" s="360"/>
      <c r="L30" s="364"/>
      <c r="M30" s="365"/>
      <c r="O30" s="358"/>
      <c r="P30" s="358"/>
      <c r="Q30" s="358"/>
      <c r="R30" s="358"/>
      <c r="S30" s="7"/>
      <c r="T30" s="7"/>
      <c r="U30" s="7"/>
      <c r="V30" s="360"/>
      <c r="W30" s="360"/>
      <c r="X30" s="360"/>
      <c r="Y30" s="359"/>
      <c r="Z30" s="359"/>
      <c r="AA30" s="7"/>
      <c r="AB30" s="358"/>
      <c r="AC30" s="196"/>
      <c r="AD30" s="196"/>
      <c r="AE30" s="196"/>
      <c r="AF30" s="196"/>
      <c r="AG30" s="196"/>
      <c r="AH30" s="196"/>
      <c r="AI30" s="360"/>
      <c r="AJ30" s="360"/>
      <c r="AK30" s="360"/>
      <c r="AL30" s="364"/>
      <c r="AM30" s="364"/>
    </row>
    <row r="31" spans="2:39" x14ac:dyDescent="0.25">
      <c r="V31" s="49"/>
      <c r="W31" s="49"/>
      <c r="X31" s="49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</row>
    <row r="32" spans="2:39" ht="15.75" thickBot="1" x14ac:dyDescent="0.3">
      <c r="B32" s="269" t="s">
        <v>102</v>
      </c>
      <c r="L32" s="270" t="s">
        <v>2</v>
      </c>
      <c r="O32" s="269" t="s">
        <v>102</v>
      </c>
      <c r="P32" s="356"/>
      <c r="Q32" s="356"/>
      <c r="R32" s="356"/>
      <c r="V32" s="356"/>
      <c r="W32" s="356"/>
      <c r="X32" s="357"/>
      <c r="Y32" s="270" t="s">
        <v>2</v>
      </c>
      <c r="Z32" s="357"/>
      <c r="AB32" s="269" t="s">
        <v>102</v>
      </c>
      <c r="AC32" s="356"/>
      <c r="AD32" s="356"/>
      <c r="AE32" s="356"/>
      <c r="AI32" s="356"/>
      <c r="AJ32" s="356"/>
      <c r="AK32" s="357"/>
      <c r="AL32" s="270" t="s">
        <v>2</v>
      </c>
      <c r="AM32" s="357"/>
    </row>
    <row r="33" spans="2:39" ht="16.5" thickBot="1" x14ac:dyDescent="0.3">
      <c r="B33" s="349" t="s">
        <v>83</v>
      </c>
      <c r="C33" s="421" t="s">
        <v>89</v>
      </c>
      <c r="D33" s="404" t="s">
        <v>90</v>
      </c>
      <c r="E33" s="404" t="s">
        <v>91</v>
      </c>
      <c r="F33" s="275" t="s">
        <v>92</v>
      </c>
      <c r="G33" s="275" t="s">
        <v>93</v>
      </c>
      <c r="H33" s="276" t="s">
        <v>94</v>
      </c>
      <c r="I33" s="292" t="s">
        <v>7</v>
      </c>
      <c r="J33" s="293" t="s">
        <v>84</v>
      </c>
      <c r="K33" s="294" t="s">
        <v>8</v>
      </c>
      <c r="L33" s="328" t="s">
        <v>85</v>
      </c>
      <c r="M33" s="296" t="s">
        <v>86</v>
      </c>
      <c r="O33" s="349" t="s">
        <v>96</v>
      </c>
      <c r="P33" s="409" t="s">
        <v>89</v>
      </c>
      <c r="Q33" s="404" t="s">
        <v>90</v>
      </c>
      <c r="R33" s="404" t="s">
        <v>91</v>
      </c>
      <c r="S33" s="404" t="s">
        <v>92</v>
      </c>
      <c r="T33" s="404" t="s">
        <v>93</v>
      </c>
      <c r="U33" s="410" t="s">
        <v>94</v>
      </c>
      <c r="V33" s="292" t="s">
        <v>7</v>
      </c>
      <c r="W33" s="293" t="s">
        <v>84</v>
      </c>
      <c r="X33" s="294" t="s">
        <v>8</v>
      </c>
      <c r="Y33" s="328" t="s">
        <v>85</v>
      </c>
      <c r="Z33" s="296" t="s">
        <v>86</v>
      </c>
      <c r="AB33" s="349" t="s">
        <v>97</v>
      </c>
      <c r="AC33" s="409" t="s">
        <v>89</v>
      </c>
      <c r="AD33" s="404" t="s">
        <v>90</v>
      </c>
      <c r="AE33" s="404" t="s">
        <v>91</v>
      </c>
      <c r="AF33" s="404" t="s">
        <v>92</v>
      </c>
      <c r="AG33" s="404" t="s">
        <v>93</v>
      </c>
      <c r="AH33" s="410" t="s">
        <v>94</v>
      </c>
      <c r="AI33" s="293" t="s">
        <v>7</v>
      </c>
      <c r="AJ33" s="293" t="s">
        <v>84</v>
      </c>
      <c r="AK33" s="294" t="s">
        <v>8</v>
      </c>
      <c r="AL33" s="328" t="s">
        <v>85</v>
      </c>
      <c r="AM33" s="296" t="s">
        <v>86</v>
      </c>
    </row>
    <row r="34" spans="2:39" x14ac:dyDescent="0.25">
      <c r="B34" s="415" t="s">
        <v>87</v>
      </c>
      <c r="C34" s="422">
        <f>(C25/$I$25)*100</f>
        <v>92.357859531772576</v>
      </c>
      <c r="D34" s="289">
        <f>(D25/$I$25)*100</f>
        <v>100.53511705685618</v>
      </c>
      <c r="E34" s="289">
        <f>(E25/$I$25)*100</f>
        <v>107.10702341137124</v>
      </c>
      <c r="F34" s="64"/>
      <c r="G34" s="64"/>
      <c r="H34" s="64"/>
      <c r="I34" s="401">
        <f>AVERAGE(C34:E34)</f>
        <v>100</v>
      </c>
      <c r="J34" s="290">
        <f>STDEV(C34:E34)</f>
        <v>7.3891286012099107</v>
      </c>
      <c r="K34" s="402">
        <f t="shared" ref="K34" si="48">J34/(4^0.5)</f>
        <v>3.6945643006049553</v>
      </c>
      <c r="L34" s="386">
        <f>TTEST(C$34:E$34,C34:E34,2,2)</f>
        <v>1</v>
      </c>
      <c r="M34" s="403">
        <f>TTEST(C34:E34,C$35:E$35,2,2)</f>
        <v>5.4044242533158582E-5</v>
      </c>
      <c r="O34" s="415" t="s">
        <v>87</v>
      </c>
      <c r="P34" s="418">
        <f>(P25/$V$25)*100</f>
        <v>90.502499342278355</v>
      </c>
      <c r="Q34" s="289">
        <f>(Q25/$V$25)*100</f>
        <v>110.66824519863194</v>
      </c>
      <c r="R34" s="289">
        <f>(R25/$V$25)*100</f>
        <v>98.829255459089723</v>
      </c>
      <c r="S34" s="64"/>
      <c r="T34" s="64"/>
      <c r="U34" s="124"/>
      <c r="V34" s="401">
        <f>AVERAGE(P34:R34)</f>
        <v>100</v>
      </c>
      <c r="W34" s="290">
        <f>STDEV(P34:R34)</f>
        <v>10.133721358455334</v>
      </c>
      <c r="X34" s="402">
        <f t="shared" ref="X34" si="49">W34/(4^0.5)</f>
        <v>5.0668606792276671</v>
      </c>
      <c r="Y34" s="386">
        <f>TTEST(P$34:R$34,P34:R34,2,2)</f>
        <v>1</v>
      </c>
      <c r="Z34" s="403">
        <f>TTEST(P34:R34,P$35:R$35,2,2)</f>
        <v>0.78234679302037624</v>
      </c>
      <c r="AB34" s="415" t="s">
        <v>87</v>
      </c>
      <c r="AC34" s="418">
        <f>(AC25/$AI$25)*100</f>
        <v>113.61414065438133</v>
      </c>
      <c r="AD34" s="289">
        <f>(AD25/$AI$25)*100</f>
        <v>113.78337720947724</v>
      </c>
      <c r="AE34" s="289">
        <f>(AE25/$AI$25)*100</f>
        <v>72.602482136141404</v>
      </c>
      <c r="AF34" s="64"/>
      <c r="AG34" s="64"/>
      <c r="AH34" s="124"/>
      <c r="AI34" s="417">
        <f>AVERAGE(AC34:AE34)</f>
        <v>100</v>
      </c>
      <c r="AJ34" s="290">
        <f>STDEV(AC34:AE34)</f>
        <v>23.727097358889669</v>
      </c>
      <c r="AK34" s="402">
        <f t="shared" ref="AK34" si="50">AJ34/(4^0.5)</f>
        <v>11.863548679444834</v>
      </c>
      <c r="AL34" s="386">
        <f>TTEST(AC$34:AE$34,AC34:AE34,2,2)</f>
        <v>1</v>
      </c>
      <c r="AM34" s="403">
        <f>TTEST(AC34:AE34,AC$35:AE$35,2,2)</f>
        <v>0.38424524770351393</v>
      </c>
    </row>
    <row r="35" spans="2:39" x14ac:dyDescent="0.25">
      <c r="B35" s="351" t="s">
        <v>98</v>
      </c>
      <c r="C35" s="353">
        <f t="shared" ref="C35:E35" si="51">(C26/$I$25)*100</f>
        <v>18.065217391304348</v>
      </c>
      <c r="D35" s="283">
        <f t="shared" si="51"/>
        <v>11.347826086956522</v>
      </c>
      <c r="E35" s="283">
        <f t="shared" si="51"/>
        <v>15.135451505016723</v>
      </c>
      <c r="F35" s="69"/>
      <c r="G35" s="69"/>
      <c r="H35" s="69"/>
      <c r="I35" s="305">
        <f>AVERAGE(C35:E35)</f>
        <v>14.849498327759198</v>
      </c>
      <c r="J35" s="284">
        <f>STDEV(C35:E35)</f>
        <v>3.3678128508899769</v>
      </c>
      <c r="K35" s="306">
        <f t="shared" ref="K35:K38" si="52">J35/(4^0.5)</f>
        <v>1.6839064254449885</v>
      </c>
      <c r="L35" s="398">
        <f>TTEST(C$34:E$34,C35:E35,2,2)</f>
        <v>5.4044242533158582E-5</v>
      </c>
      <c r="M35" s="369">
        <f>TTEST(C35:E35,C$35:E$35,2,2)</f>
        <v>1</v>
      </c>
      <c r="O35" s="351" t="s">
        <v>98</v>
      </c>
      <c r="P35" s="320">
        <f t="shared" ref="P35:R35" si="53">(P26/$V$25)*100</f>
        <v>107.36648250460405</v>
      </c>
      <c r="Q35" s="283">
        <f t="shared" si="53"/>
        <v>98.197842672980812</v>
      </c>
      <c r="R35" s="283">
        <f t="shared" si="53"/>
        <v>87.095501183898975</v>
      </c>
      <c r="S35" s="69"/>
      <c r="T35" s="69"/>
      <c r="U35" s="65"/>
      <c r="V35" s="305">
        <f>AVERAGE(P35:R35)</f>
        <v>97.553275453827951</v>
      </c>
      <c r="W35" s="284">
        <f>STDEV(P35:R35)</f>
        <v>10.150850757502958</v>
      </c>
      <c r="X35" s="306">
        <f t="shared" ref="X35:X38" si="54">W35/(4^0.5)</f>
        <v>5.0754253787514791</v>
      </c>
      <c r="Y35" s="398">
        <f>TTEST(P$34:R$34,P35:R35,2,2)</f>
        <v>0.78234679302037624</v>
      </c>
      <c r="Z35" s="369">
        <f>TTEST(P35:R35,P$35:R$35,2,2)</f>
        <v>1</v>
      </c>
      <c r="AB35" s="351" t="s">
        <v>98</v>
      </c>
      <c r="AC35" s="418">
        <f t="shared" ref="AC35:AE35" si="55">(AC26/$AI$25)*100</f>
        <v>109.21399022188794</v>
      </c>
      <c r="AD35" s="289">
        <f t="shared" si="55"/>
        <v>56.028582173749527</v>
      </c>
      <c r="AE35" s="289">
        <f t="shared" si="55"/>
        <v>73.899962391876656</v>
      </c>
      <c r="AF35" s="69"/>
      <c r="AG35" s="69"/>
      <c r="AH35" s="65"/>
      <c r="AI35" s="396">
        <f>AVERAGE(AC35:AE35)</f>
        <v>79.714178262504717</v>
      </c>
      <c r="AJ35" s="284">
        <f>STDEV(AC35:AE35)</f>
        <v>27.065212671516981</v>
      </c>
      <c r="AK35" s="306">
        <f t="shared" ref="AK35:AK38" si="56">AJ35/(4^0.5)</f>
        <v>13.532606335758491</v>
      </c>
      <c r="AL35" s="383">
        <f>TTEST(AC$34:AE$34,AC35:AE35,2,2)</f>
        <v>0.38424524770351393</v>
      </c>
      <c r="AM35" s="369">
        <f>TTEST(AC35:AE35,AC$35:AE$35,2,2)</f>
        <v>1</v>
      </c>
    </row>
    <row r="36" spans="2:39" x14ac:dyDescent="0.25">
      <c r="B36" s="351" t="s">
        <v>12</v>
      </c>
      <c r="C36" s="353">
        <f t="shared" ref="C36:E36" si="57">(C27/$I$25)*100</f>
        <v>103.59531772575249</v>
      </c>
      <c r="D36" s="283">
        <f t="shared" si="57"/>
        <v>103.34448160535116</v>
      </c>
      <c r="E36" s="283">
        <f t="shared" si="57"/>
        <v>94.464882943143806</v>
      </c>
      <c r="F36" s="69"/>
      <c r="G36" s="69"/>
      <c r="H36" s="69"/>
      <c r="I36" s="305">
        <f>AVERAGE(C36:E36)</f>
        <v>100.46822742474914</v>
      </c>
      <c r="J36" s="284">
        <f>STDEV(C36:E36)</f>
        <v>5.200561355607733</v>
      </c>
      <c r="K36" s="306">
        <f t="shared" si="52"/>
        <v>2.6002806778038665</v>
      </c>
      <c r="L36" s="383">
        <f t="shared" ref="L36:L38" si="58">TTEST(C$34:E$34,C36:E36,2,2)</f>
        <v>0.93279743592155884</v>
      </c>
      <c r="M36" s="377">
        <f>TTEST(C36:E36,C$35:E$35,2,2)</f>
        <v>1.8071222872847348E-5</v>
      </c>
      <c r="O36" s="351" t="s">
        <v>12</v>
      </c>
      <c r="P36" s="320">
        <f t="shared" ref="P36:R36" si="59">(P27/$V$25)*100</f>
        <v>126.86135227571691</v>
      </c>
      <c r="Q36" s="283">
        <f t="shared" si="59"/>
        <v>125.65114443567482</v>
      </c>
      <c r="R36" s="283">
        <f t="shared" si="59"/>
        <v>87.332280978689823</v>
      </c>
      <c r="S36" s="69"/>
      <c r="T36" s="69"/>
      <c r="U36" s="65"/>
      <c r="V36" s="305">
        <f>AVERAGE(P36:R36)</f>
        <v>113.28159256336052</v>
      </c>
      <c r="W36" s="284">
        <f>STDEV(P36:R36)</f>
        <v>22.480908112057417</v>
      </c>
      <c r="X36" s="306">
        <f t="shared" si="54"/>
        <v>11.240454056028709</v>
      </c>
      <c r="Y36" s="383">
        <f t="shared" ref="Y36:Y38" si="60">TTEST(P$34:R$34,P36:R36,2,2)</f>
        <v>0.40368903307470894</v>
      </c>
      <c r="Z36" s="377">
        <f>TTEST(P36:R36,P$35:R$35,2,2)</f>
        <v>0.33137260425183274</v>
      </c>
      <c r="AB36" s="351" t="s">
        <v>12</v>
      </c>
      <c r="AC36" s="418">
        <f t="shared" ref="AC36:AE36" si="61">(AC27/$AI$25)*100</f>
        <v>115.19368183527641</v>
      </c>
      <c r="AD36" s="289">
        <f t="shared" si="61"/>
        <v>64.084242196314406</v>
      </c>
      <c r="AE36" s="289">
        <f t="shared" si="61"/>
        <v>89.469725460699522</v>
      </c>
      <c r="AF36" s="69"/>
      <c r="AG36" s="69"/>
      <c r="AH36" s="65"/>
      <c r="AI36" s="396">
        <f>AVERAGE(AC36:AE36)</f>
        <v>89.582549830763455</v>
      </c>
      <c r="AJ36" s="284">
        <f>STDEV(AC36:AE36)</f>
        <v>25.554906614112948</v>
      </c>
      <c r="AK36" s="306">
        <f t="shared" si="56"/>
        <v>12.777453307056474</v>
      </c>
      <c r="AL36" s="383">
        <f t="shared" ref="AL36:AL38" si="62">TTEST(AC$34:AE$34,AC36:AE36,2,2)</f>
        <v>0.6321549609537287</v>
      </c>
      <c r="AM36" s="377">
        <f>TTEST(AC36:AE36,AC$35:AE$35,2,2)</f>
        <v>0.66994481652963467</v>
      </c>
    </row>
    <row r="37" spans="2:39" x14ac:dyDescent="0.25">
      <c r="B37" s="351" t="s">
        <v>13</v>
      </c>
      <c r="C37" s="353">
        <f t="shared" ref="C37:E37" si="63">(C28/$I$25)*100</f>
        <v>88.695652173913047</v>
      </c>
      <c r="D37" s="283">
        <f t="shared" si="63"/>
        <v>124.81605351170569</v>
      </c>
      <c r="E37" s="283">
        <f t="shared" si="63"/>
        <v>62.909698996655514</v>
      </c>
      <c r="F37" s="69"/>
      <c r="G37" s="69"/>
      <c r="H37" s="69"/>
      <c r="I37" s="305">
        <f>AVERAGE(C37:E37)</f>
        <v>92.140468227424734</v>
      </c>
      <c r="J37" s="284">
        <f>STDEV(C37:E37)</f>
        <v>31.096611560870599</v>
      </c>
      <c r="K37" s="306">
        <f t="shared" si="52"/>
        <v>15.5483057804353</v>
      </c>
      <c r="L37" s="383">
        <f t="shared" si="58"/>
        <v>0.692091581165864</v>
      </c>
      <c r="M37" s="399">
        <f>TTEST(C37:E37,C$35:E$35,2,2)</f>
        <v>1.2847615727714909E-2</v>
      </c>
      <c r="O37" s="351" t="s">
        <v>13</v>
      </c>
      <c r="P37" s="320">
        <f t="shared" ref="P37:R37" si="64">(P28/$V$25)*100</f>
        <v>118.41620626151013</v>
      </c>
      <c r="Q37" s="283">
        <f t="shared" si="64"/>
        <v>101.85477505919496</v>
      </c>
      <c r="R37" s="283">
        <f t="shared" si="64"/>
        <v>67.179689555380165</v>
      </c>
      <c r="S37" s="69"/>
      <c r="T37" s="69"/>
      <c r="U37" s="65"/>
      <c r="V37" s="305">
        <f>AVERAGE(P37:R37)</f>
        <v>95.816890292028418</v>
      </c>
      <c r="W37" s="284">
        <f>STDEV(P37:R37)</f>
        <v>26.146456746384757</v>
      </c>
      <c r="X37" s="306">
        <f t="shared" si="54"/>
        <v>13.073228373192379</v>
      </c>
      <c r="Y37" s="383">
        <f t="shared" si="60"/>
        <v>0.80886438847404651</v>
      </c>
      <c r="Z37" s="399">
        <f>TTEST(P37:R37,P$35:R$35,2,2)</f>
        <v>0.91977101009220008</v>
      </c>
      <c r="AB37" s="351" t="s">
        <v>13</v>
      </c>
      <c r="AC37" s="418">
        <f t="shared" ref="AC37:AE37" si="65">(AC28/$AI$25)*100</f>
        <v>107.01391500564121</v>
      </c>
      <c r="AD37" s="289">
        <f t="shared" si="65"/>
        <v>109.77811207220761</v>
      </c>
      <c r="AE37" s="289">
        <f t="shared" si="65"/>
        <v>64.422715306506205</v>
      </c>
      <c r="AF37" s="69"/>
      <c r="AG37" s="69"/>
      <c r="AH37" s="65"/>
      <c r="AI37" s="396">
        <f>AVERAGE(AC37:AE37)</f>
        <v>93.738247461451678</v>
      </c>
      <c r="AJ37" s="284">
        <f>STDEV(AC37:AE37)</f>
        <v>25.425587810342442</v>
      </c>
      <c r="AK37" s="306">
        <f t="shared" si="56"/>
        <v>12.712793905171221</v>
      </c>
      <c r="AL37" s="383">
        <f t="shared" si="62"/>
        <v>0.77072344407492088</v>
      </c>
      <c r="AM37" s="399">
        <f>TTEST(AC37:AE37,AC$35:AE$35,2,2)</f>
        <v>0.54873704022537106</v>
      </c>
    </row>
    <row r="38" spans="2:39" ht="15.75" thickBot="1" x14ac:dyDescent="0.3">
      <c r="B38" s="352" t="s">
        <v>14</v>
      </c>
      <c r="C38" s="354">
        <f t="shared" ref="C38:E38" si="66">(C29/$I$25)*100</f>
        <v>100.13377926421406</v>
      </c>
      <c r="D38" s="301">
        <f t="shared" si="66"/>
        <v>113.77926421404683</v>
      </c>
      <c r="E38" s="301">
        <f t="shared" si="66"/>
        <v>68.127090301003349</v>
      </c>
      <c r="F38" s="393"/>
      <c r="G38" s="393"/>
      <c r="H38" s="393"/>
      <c r="I38" s="307">
        <f>AVERAGE(C38:E38)</f>
        <v>94.013377926421413</v>
      </c>
      <c r="J38" s="302">
        <f>STDEV(C38:E38)</f>
        <v>23.433410553063567</v>
      </c>
      <c r="K38" s="308">
        <f t="shared" si="52"/>
        <v>11.716705276531783</v>
      </c>
      <c r="L38" s="384">
        <f t="shared" si="58"/>
        <v>0.6947114152712448</v>
      </c>
      <c r="M38" s="400">
        <f>TTEST(C38:E38,C$35:E$35,2,2)</f>
        <v>4.4174043305050528E-3</v>
      </c>
      <c r="O38" s="352" t="s">
        <v>14</v>
      </c>
      <c r="P38" s="322">
        <f t="shared" ref="P38:R38" si="67">(P29/$V$25)*100</f>
        <v>54.906603525388064</v>
      </c>
      <c r="Q38" s="301">
        <f t="shared" si="67"/>
        <v>47.434885556432519</v>
      </c>
      <c r="R38" s="301">
        <f t="shared" si="67"/>
        <v>14.627729544856615</v>
      </c>
      <c r="S38" s="393"/>
      <c r="T38" s="393"/>
      <c r="U38" s="89"/>
      <c r="V38" s="307">
        <f>AVERAGE(P38:R38)</f>
        <v>38.989739542225735</v>
      </c>
      <c r="W38" s="302">
        <f>STDEV(P38:R38)</f>
        <v>21.426322378930013</v>
      </c>
      <c r="X38" s="308">
        <f t="shared" si="54"/>
        <v>10.713161189465007</v>
      </c>
      <c r="Y38" s="384">
        <f t="shared" si="60"/>
        <v>1.1173939176850695E-2</v>
      </c>
      <c r="Z38" s="400">
        <f>TTEST(P38:R38,P$35:R$35,2,2)</f>
        <v>1.286506458103694E-2</v>
      </c>
      <c r="AB38" s="352" t="s">
        <v>14</v>
      </c>
      <c r="AC38" s="419">
        <f t="shared" ref="AC38:AE38" si="68">(AC29/$AI$25)*100</f>
        <v>111.69612636329447</v>
      </c>
      <c r="AD38" s="420">
        <f t="shared" si="68"/>
        <v>108.76269274163219</v>
      </c>
      <c r="AE38" s="420">
        <f t="shared" si="68"/>
        <v>59.289206468597214</v>
      </c>
      <c r="AF38" s="393"/>
      <c r="AG38" s="393"/>
      <c r="AH38" s="89"/>
      <c r="AI38" s="397">
        <f>AVERAGE(AC38:AE38)</f>
        <v>93.249341857841287</v>
      </c>
      <c r="AJ38" s="302">
        <f>STDEV(AC38:AE38)</f>
        <v>29.446890412147365</v>
      </c>
      <c r="AK38" s="308">
        <f t="shared" si="56"/>
        <v>14.723445206073682</v>
      </c>
      <c r="AL38" s="384">
        <f t="shared" si="62"/>
        <v>0.77261348280349984</v>
      </c>
      <c r="AM38" s="400">
        <f>TTEST(AC38:AE38,AC$35:AE$35,2,2)</f>
        <v>0.58925223331372556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J11" sqref="J11"/>
    </sheetView>
  </sheetViews>
  <sheetFormatPr defaultRowHeight="15" x14ac:dyDescent="0.25"/>
  <cols>
    <col min="1" max="1" width="29.5703125" customWidth="1"/>
    <col min="3" max="3" width="9.140625" customWidth="1"/>
  </cols>
  <sheetData>
    <row r="1" spans="1:5" ht="15.75" thickBot="1" x14ac:dyDescent="0.3"/>
    <row r="2" spans="1:5" x14ac:dyDescent="0.25">
      <c r="A2" s="430" t="s">
        <v>103</v>
      </c>
      <c r="B2" s="434" t="s">
        <v>104</v>
      </c>
      <c r="C2" s="435"/>
      <c r="D2" s="436" t="s">
        <v>105</v>
      </c>
      <c r="E2" s="435"/>
    </row>
    <row r="3" spans="1:5" ht="15.75" thickBot="1" x14ac:dyDescent="0.3">
      <c r="A3" s="431"/>
      <c r="B3" s="437" t="s">
        <v>41</v>
      </c>
      <c r="C3" s="438" t="s">
        <v>8</v>
      </c>
      <c r="D3" s="437" t="s">
        <v>41</v>
      </c>
      <c r="E3" s="438" t="s">
        <v>8</v>
      </c>
    </row>
    <row r="4" spans="1:5" x14ac:dyDescent="0.25">
      <c r="A4" s="432" t="s">
        <v>106</v>
      </c>
      <c r="B4" s="439">
        <v>5.52</v>
      </c>
      <c r="C4" s="440">
        <v>1.65</v>
      </c>
      <c r="D4" s="439">
        <v>21.86</v>
      </c>
      <c r="E4" s="440">
        <v>2.34</v>
      </c>
    </row>
    <row r="5" spans="1:5" x14ac:dyDescent="0.25">
      <c r="A5" s="432" t="s">
        <v>87</v>
      </c>
      <c r="B5" s="439">
        <v>100</v>
      </c>
      <c r="C5" s="440">
        <v>0</v>
      </c>
      <c r="D5" s="439">
        <v>1.05</v>
      </c>
      <c r="E5" s="440">
        <v>0.16</v>
      </c>
    </row>
    <row r="6" spans="1:5" x14ac:dyDescent="0.25">
      <c r="A6" s="432" t="s">
        <v>107</v>
      </c>
      <c r="B6" s="439">
        <v>0.46</v>
      </c>
      <c r="C6" s="440">
        <v>0.27</v>
      </c>
      <c r="D6" s="439">
        <v>100</v>
      </c>
      <c r="E6" s="440">
        <v>0</v>
      </c>
    </row>
    <row r="7" spans="1:5" x14ac:dyDescent="0.25">
      <c r="A7" s="432" t="s">
        <v>108</v>
      </c>
      <c r="B7" s="439">
        <v>126.1</v>
      </c>
      <c r="C7" s="440">
        <v>10.199999999999999</v>
      </c>
      <c r="D7" s="439">
        <v>0.91</v>
      </c>
      <c r="E7" s="440">
        <v>0.28000000000000003</v>
      </c>
    </row>
    <row r="8" spans="1:5" x14ac:dyDescent="0.25">
      <c r="A8" s="432" t="s">
        <v>109</v>
      </c>
      <c r="B8" s="439">
        <v>0.5</v>
      </c>
      <c r="C8" s="440">
        <v>0.24</v>
      </c>
      <c r="D8" s="439">
        <v>5.4</v>
      </c>
      <c r="E8" s="440">
        <v>1.6</v>
      </c>
    </row>
    <row r="9" spans="1:5" x14ac:dyDescent="0.25">
      <c r="A9" s="432" t="s">
        <v>110</v>
      </c>
      <c r="B9" s="439">
        <v>1.92</v>
      </c>
      <c r="C9" s="440">
        <v>1.53</v>
      </c>
      <c r="D9" s="439">
        <v>6.48</v>
      </c>
      <c r="E9" s="440">
        <v>1.39</v>
      </c>
    </row>
    <row r="10" spans="1:5" x14ac:dyDescent="0.25">
      <c r="A10" s="432" t="s">
        <v>111</v>
      </c>
      <c r="B10" s="439">
        <v>99.52</v>
      </c>
      <c r="C10" s="440">
        <v>16.399999999999999</v>
      </c>
      <c r="D10" s="439">
        <v>1.27</v>
      </c>
      <c r="E10" s="440">
        <v>0.4</v>
      </c>
    </row>
    <row r="11" spans="1:5" x14ac:dyDescent="0.25">
      <c r="A11" s="432" t="s">
        <v>112</v>
      </c>
      <c r="B11" s="439">
        <v>6.89</v>
      </c>
      <c r="C11" s="440">
        <v>2.2799999999999998</v>
      </c>
      <c r="D11" s="439">
        <v>2.7280000000000002</v>
      </c>
      <c r="E11" s="440">
        <v>0.74399999999999999</v>
      </c>
    </row>
    <row r="12" spans="1:5" x14ac:dyDescent="0.25">
      <c r="A12" s="432" t="s">
        <v>113</v>
      </c>
      <c r="B12" s="439">
        <v>118.7</v>
      </c>
      <c r="C12" s="440">
        <v>11</v>
      </c>
      <c r="D12" s="439">
        <v>0.67300000000000004</v>
      </c>
      <c r="E12" s="440">
        <v>0.29599999999999999</v>
      </c>
    </row>
    <row r="13" spans="1:5" x14ac:dyDescent="0.25">
      <c r="A13" s="432" t="s">
        <v>114</v>
      </c>
      <c r="B13" s="439">
        <v>105.7</v>
      </c>
      <c r="C13" s="440">
        <v>12.6</v>
      </c>
      <c r="D13" s="439">
        <v>0.48</v>
      </c>
      <c r="E13" s="440">
        <v>0.1</v>
      </c>
    </row>
    <row r="14" spans="1:5" x14ac:dyDescent="0.25">
      <c r="A14" s="432" t="s">
        <v>115</v>
      </c>
      <c r="B14" s="439">
        <v>83.83</v>
      </c>
      <c r="C14" s="440">
        <v>7.7</v>
      </c>
      <c r="D14" s="439">
        <v>0.7</v>
      </c>
      <c r="E14" s="440">
        <v>0.18</v>
      </c>
    </row>
    <row r="15" spans="1:5" x14ac:dyDescent="0.25">
      <c r="A15" s="432" t="s">
        <v>116</v>
      </c>
      <c r="B15" s="439">
        <v>31.94</v>
      </c>
      <c r="C15" s="440">
        <v>4.25</v>
      </c>
      <c r="D15" s="439">
        <v>1.1299999999999999</v>
      </c>
      <c r="E15" s="440">
        <v>0.1</v>
      </c>
    </row>
    <row r="16" spans="1:5" x14ac:dyDescent="0.25">
      <c r="A16" s="432" t="s">
        <v>117</v>
      </c>
      <c r="B16" s="439">
        <v>4.4000000000000004</v>
      </c>
      <c r="C16" s="440">
        <v>0.45</v>
      </c>
      <c r="D16" s="439">
        <v>6.94</v>
      </c>
      <c r="E16" s="440">
        <v>1.58</v>
      </c>
    </row>
    <row r="17" spans="1:5" x14ac:dyDescent="0.25">
      <c r="A17" s="432" t="s">
        <v>118</v>
      </c>
      <c r="B17" s="439">
        <v>46.3</v>
      </c>
      <c r="C17" s="440">
        <v>3.36</v>
      </c>
      <c r="D17" s="439">
        <v>1.83</v>
      </c>
      <c r="E17" s="440">
        <v>0.32</v>
      </c>
    </row>
    <row r="18" spans="1:5" x14ac:dyDescent="0.25">
      <c r="A18" s="432" t="s">
        <v>119</v>
      </c>
      <c r="B18" s="439">
        <v>31.98</v>
      </c>
      <c r="C18" s="440">
        <v>2.08</v>
      </c>
      <c r="D18" s="439">
        <v>2.1800000000000002</v>
      </c>
      <c r="E18" s="440">
        <v>0.52</v>
      </c>
    </row>
    <row r="19" spans="1:5" x14ac:dyDescent="0.25">
      <c r="A19" s="432" t="s">
        <v>120</v>
      </c>
      <c r="B19" s="439">
        <v>59.1</v>
      </c>
      <c r="C19" s="440">
        <v>3.58</v>
      </c>
      <c r="D19" s="439">
        <v>0.97</v>
      </c>
      <c r="E19" s="440">
        <v>0.76</v>
      </c>
    </row>
    <row r="20" spans="1:5" x14ac:dyDescent="0.25">
      <c r="A20" s="432" t="s">
        <v>121</v>
      </c>
      <c r="B20" s="439">
        <v>0.43</v>
      </c>
      <c r="C20" s="440">
        <v>0.09</v>
      </c>
      <c r="D20" s="439">
        <v>48.84</v>
      </c>
      <c r="E20" s="440">
        <v>4.68</v>
      </c>
    </row>
    <row r="21" spans="1:5" x14ac:dyDescent="0.25">
      <c r="A21" s="432" t="s">
        <v>122</v>
      </c>
      <c r="B21" s="439">
        <v>34.24</v>
      </c>
      <c r="C21" s="440">
        <v>5.03</v>
      </c>
      <c r="D21" s="439">
        <v>9.33</v>
      </c>
      <c r="E21" s="440">
        <v>0.63</v>
      </c>
    </row>
    <row r="22" spans="1:5" ht="15.75" thickBot="1" x14ac:dyDescent="0.3">
      <c r="A22" s="433" t="s">
        <v>123</v>
      </c>
      <c r="B22" s="441">
        <v>0.63</v>
      </c>
      <c r="C22" s="442">
        <v>0.34</v>
      </c>
      <c r="D22" s="441">
        <v>61.65</v>
      </c>
      <c r="E22" s="442">
        <v>11.17</v>
      </c>
    </row>
  </sheetData>
  <mergeCells count="2">
    <mergeCell ref="B2:C2"/>
    <mergeCell ref="D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Fig. 4A</vt:lpstr>
      <vt:lpstr>Fig. 4B</vt:lpstr>
      <vt:lpstr>Fig. 4C</vt:lpstr>
      <vt:lpstr>Fig. 4D</vt:lpstr>
      <vt:lpstr>Fig. 4E</vt:lpstr>
      <vt:lpstr>Figure 4-figure supplement 1</vt:lpstr>
      <vt:lpstr>Figure 4-figure supplement 2</vt:lpstr>
    </vt:vector>
  </TitlesOfParts>
  <Company>University of Glasgow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de-Koning</dc:creator>
  <cp:lastModifiedBy>Harry de-Koning</cp:lastModifiedBy>
  <dcterms:created xsi:type="dcterms:W3CDTF">2020-06-29T14:00:04Z</dcterms:created>
  <dcterms:modified xsi:type="dcterms:W3CDTF">2020-06-29T21:31:28Z</dcterms:modified>
</cp:coreProperties>
</file>