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13_ncr:1_{5CD5A1B4-0F2A-4AB6-B204-3C9E5FFDCF1D}" xr6:coauthVersionLast="45" xr6:coauthVersionMax="45" xr10:uidLastSave="{00000000-0000-0000-0000-000000000000}"/>
  <bookViews>
    <workbookView xWindow="-98" yWindow="-98" windowWidth="20715" windowHeight="13425" activeTab="3" xr2:uid="{00000000-000D-0000-FFFF-FFFF00000000}"/>
  </bookViews>
  <sheets>
    <sheet name="Cilk1_cilia length" sheetId="5" r:id="rId1"/>
    <sheet name="Cilk1_ciliated cells" sheetId="2" r:id="rId2"/>
    <sheet name="Tbc1d32_length + ciliated cells" sheetId="1" r:id="rId3"/>
    <sheet name="Ift88_ciliated cell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4" i="5" l="1"/>
  <c r="P174" i="5"/>
  <c r="M174" i="5"/>
  <c r="I174" i="5"/>
  <c r="F174" i="5"/>
  <c r="C174" i="5"/>
  <c r="AB158" i="5"/>
  <c r="AA158" i="5"/>
  <c r="Z158" i="5"/>
  <c r="Y158" i="5"/>
  <c r="X158" i="5"/>
  <c r="W158" i="5"/>
  <c r="AB157" i="5"/>
  <c r="AA157" i="5"/>
  <c r="Z157" i="5"/>
  <c r="Y157" i="5"/>
  <c r="X157" i="5"/>
  <c r="W157" i="5"/>
  <c r="S117" i="5"/>
  <c r="P117" i="5"/>
  <c r="M117" i="5"/>
  <c r="I117" i="5"/>
  <c r="F117" i="5"/>
  <c r="C117" i="5"/>
  <c r="S57" i="5"/>
  <c r="P57" i="5"/>
  <c r="M57" i="5"/>
  <c r="I57" i="5"/>
  <c r="F57" i="5"/>
  <c r="C57" i="5"/>
  <c r="C7" i="3"/>
  <c r="B7" i="3"/>
  <c r="D4" i="3" l="1"/>
  <c r="D3" i="3"/>
  <c r="D2" i="3"/>
  <c r="C6" i="3"/>
  <c r="B6" i="3"/>
  <c r="C4" i="2"/>
  <c r="D3" i="2"/>
  <c r="D2" i="2"/>
  <c r="D4" i="2"/>
  <c r="D6" i="2" s="1"/>
  <c r="B4" i="2"/>
  <c r="C3" i="2"/>
  <c r="C2" i="2"/>
  <c r="D7" i="3" l="1"/>
  <c r="C7" i="2"/>
  <c r="C6" i="2"/>
  <c r="D7" i="2"/>
  <c r="D6" i="3"/>
  <c r="B3" i="2" l="1"/>
  <c r="B2" i="2"/>
  <c r="B7" i="2" l="1"/>
  <c r="B6" i="2"/>
  <c r="D220" i="1" l="1"/>
  <c r="D219" i="1"/>
  <c r="D218" i="1"/>
  <c r="C220" i="1"/>
  <c r="C219" i="1"/>
  <c r="C218" i="1"/>
  <c r="D211" i="1"/>
  <c r="D210" i="1"/>
  <c r="D209" i="1"/>
  <c r="C211" i="1"/>
  <c r="C210" i="1"/>
  <c r="C209" i="1"/>
  <c r="L180" i="1" l="1"/>
  <c r="G204" i="1" s="1"/>
  <c r="H180" i="1"/>
  <c r="E204" i="1" s="1"/>
  <c r="D180" i="1"/>
  <c r="C204" i="1" s="1"/>
  <c r="L142" i="1"/>
  <c r="F204" i="1" s="1"/>
  <c r="H142" i="1"/>
  <c r="D204" i="1" s="1"/>
  <c r="D142" i="1" l="1"/>
  <c r="B204" i="1" s="1"/>
  <c r="L115" i="1"/>
  <c r="G203" i="1" s="1"/>
  <c r="H115" i="1"/>
  <c r="E203" i="1" s="1"/>
  <c r="D115" i="1"/>
  <c r="C203" i="1" s="1"/>
  <c r="L75" i="1"/>
  <c r="F203" i="1" s="1"/>
  <c r="H75" i="1"/>
  <c r="D203" i="1" s="1"/>
  <c r="D75" i="1"/>
  <c r="B203" i="1" s="1"/>
  <c r="H48" i="1"/>
  <c r="E202" i="1" s="1"/>
  <c r="D48" i="1"/>
  <c r="C202" i="1" s="1"/>
  <c r="L8" i="1"/>
  <c r="F202" i="1" s="1"/>
  <c r="D8" i="1"/>
  <c r="H8" i="1"/>
  <c r="D202" i="1" s="1"/>
  <c r="B202" i="1" l="1"/>
  <c r="G209" i="1"/>
  <c r="H210" i="1"/>
  <c r="H219" i="1"/>
  <c r="G210" i="1"/>
  <c r="G219" i="1"/>
  <c r="G218" i="1"/>
  <c r="G220" i="1"/>
  <c r="G211" i="1"/>
  <c r="H220" i="1"/>
  <c r="H211" i="1"/>
  <c r="H218" i="1"/>
  <c r="H209" i="1"/>
</calcChain>
</file>

<file path=xl/sharedStrings.xml><?xml version="1.0" encoding="utf-8"?>
<sst xmlns="http://schemas.openxmlformats.org/spreadsheetml/2006/main" count="172" uniqueCount="69">
  <si>
    <t>Number of ciliated cell</t>
    <phoneticPr fontId="1" type="noConversion"/>
  </si>
  <si>
    <t>Ciliary length</t>
    <phoneticPr fontId="1" type="noConversion"/>
  </si>
  <si>
    <t>B153 mutant</t>
    <phoneticPr fontId="1" type="noConversion"/>
  </si>
  <si>
    <t>B158 mutant</t>
    <phoneticPr fontId="1" type="noConversion"/>
  </si>
  <si>
    <t xml:space="preserve">  </t>
    <phoneticPr fontId="1" type="noConversion"/>
  </si>
  <si>
    <t>B195 control</t>
    <phoneticPr fontId="1" type="noConversion"/>
  </si>
  <si>
    <t>B195 mutant</t>
    <phoneticPr fontId="1" type="noConversion"/>
  </si>
  <si>
    <t>Conrol</t>
    <phoneticPr fontId="1" type="noConversion"/>
  </si>
  <si>
    <t>Cilia length</t>
    <phoneticPr fontId="1" type="noConversion"/>
  </si>
  <si>
    <t>Base</t>
    <phoneticPr fontId="1" type="noConversion"/>
  </si>
  <si>
    <t>Mid</t>
    <phoneticPr fontId="1" type="noConversion"/>
  </si>
  <si>
    <t>Apex</t>
    <phoneticPr fontId="1" type="noConversion"/>
  </si>
  <si>
    <t>Bromi</t>
    <phoneticPr fontId="1" type="noConversion"/>
  </si>
  <si>
    <t>Apex</t>
    <phoneticPr fontId="1" type="noConversion"/>
  </si>
  <si>
    <t>Mid</t>
    <phoneticPr fontId="1" type="noConversion"/>
  </si>
  <si>
    <t>Base</t>
    <phoneticPr fontId="1" type="noConversion"/>
  </si>
  <si>
    <t>Bromi</t>
    <phoneticPr fontId="1" type="noConversion"/>
  </si>
  <si>
    <t>Conrol</t>
    <phoneticPr fontId="1" type="noConversion"/>
  </si>
  <si>
    <t>Ciliated cell ratio</t>
    <phoneticPr fontId="1" type="noConversion"/>
  </si>
  <si>
    <t>Control</t>
    <phoneticPr fontId="1" type="noConversion"/>
  </si>
  <si>
    <t>bromi</t>
    <phoneticPr fontId="1" type="noConversion"/>
  </si>
  <si>
    <t>Base</t>
    <phoneticPr fontId="1" type="noConversion"/>
  </si>
  <si>
    <t>Mid</t>
    <phoneticPr fontId="1" type="noConversion"/>
  </si>
  <si>
    <t>Apex</t>
    <phoneticPr fontId="1" type="noConversion"/>
  </si>
  <si>
    <t>NUMBER OF CILIATED CELLS</t>
    <phoneticPr fontId="1" type="noConversion"/>
  </si>
  <si>
    <t xml:space="preserve"> </t>
    <phoneticPr fontId="1" type="noConversion"/>
  </si>
  <si>
    <t>AVERAGE</t>
    <phoneticPr fontId="1" type="noConversion"/>
  </si>
  <si>
    <t>Cilia length STDEV</t>
    <phoneticPr fontId="1" type="noConversion"/>
  </si>
  <si>
    <t>Ciliated cell ratio STDEV</t>
    <phoneticPr fontId="1" type="noConversion"/>
  </si>
  <si>
    <t>STDEV</t>
    <phoneticPr fontId="1" type="noConversion"/>
  </si>
  <si>
    <t>Age</t>
    <phoneticPr fontId="1" type="noConversion"/>
  </si>
  <si>
    <t>E14.5</t>
    <phoneticPr fontId="1" type="noConversion"/>
  </si>
  <si>
    <t>E14.5</t>
    <phoneticPr fontId="1" type="noConversion"/>
  </si>
  <si>
    <t>at least 100 cells from 1 embryo</t>
    <phoneticPr fontId="1" type="noConversion"/>
  </si>
  <si>
    <t>KO</t>
    <phoneticPr fontId="1" type="noConversion"/>
  </si>
  <si>
    <t>Control</t>
    <phoneticPr fontId="1" type="noConversion"/>
  </si>
  <si>
    <t>Length(um)</t>
    <phoneticPr fontId="1" type="noConversion"/>
  </si>
  <si>
    <t>Length(um)</t>
    <phoneticPr fontId="1" type="noConversion"/>
  </si>
  <si>
    <t>Base</t>
    <phoneticPr fontId="1" type="noConversion"/>
  </si>
  <si>
    <t>Mid</t>
    <phoneticPr fontId="1" type="noConversion"/>
  </si>
  <si>
    <t>Base</t>
    <phoneticPr fontId="1" type="noConversion"/>
  </si>
  <si>
    <t>Apex</t>
    <phoneticPr fontId="1" type="noConversion"/>
  </si>
  <si>
    <t>Average</t>
    <phoneticPr fontId="1" type="noConversion"/>
  </si>
  <si>
    <t xml:space="preserve">             </t>
    <phoneticPr fontId="1" type="noConversion"/>
  </si>
  <si>
    <t xml:space="preserve">Ick266C </t>
    <phoneticPr fontId="1" type="noConversion"/>
  </si>
  <si>
    <t>E14.5</t>
    <phoneticPr fontId="1" type="noConversion"/>
  </si>
  <si>
    <t>Base</t>
    <phoneticPr fontId="1" type="noConversion"/>
  </si>
  <si>
    <t>Length(um)</t>
    <phoneticPr fontId="1" type="noConversion"/>
  </si>
  <si>
    <t>Mid</t>
    <phoneticPr fontId="1" type="noConversion"/>
  </si>
  <si>
    <t>Mid</t>
    <phoneticPr fontId="1" type="noConversion"/>
  </si>
  <si>
    <t>Average</t>
    <phoneticPr fontId="1" type="noConversion"/>
  </si>
  <si>
    <t>Age</t>
    <phoneticPr fontId="1" type="noConversion"/>
  </si>
  <si>
    <t>at least 100 cells from 1 embryo</t>
    <phoneticPr fontId="1" type="noConversion"/>
  </si>
  <si>
    <t>Length(um)</t>
    <phoneticPr fontId="1" type="noConversion"/>
  </si>
  <si>
    <t>STDEV</t>
    <phoneticPr fontId="1" type="noConversion"/>
  </si>
  <si>
    <t>Base</t>
  </si>
  <si>
    <t>Mid</t>
  </si>
  <si>
    <t>Apex</t>
  </si>
  <si>
    <t xml:space="preserve">              </t>
    <phoneticPr fontId="1" type="noConversion"/>
  </si>
  <si>
    <t>Control</t>
    <phoneticPr fontId="1" type="noConversion"/>
  </si>
  <si>
    <t>cilk1KO</t>
    <phoneticPr fontId="1" type="noConversion"/>
  </si>
  <si>
    <t>wild type1</t>
    <phoneticPr fontId="1" type="noConversion"/>
  </si>
  <si>
    <t>Cilk1 KO 1</t>
    <phoneticPr fontId="1" type="noConversion"/>
  </si>
  <si>
    <t>wild type 2</t>
    <phoneticPr fontId="1" type="noConversion"/>
  </si>
  <si>
    <t>Cilk1 KO 2</t>
    <phoneticPr fontId="1" type="noConversion"/>
  </si>
  <si>
    <t>wild type 3</t>
    <phoneticPr fontId="1" type="noConversion"/>
  </si>
  <si>
    <t>Cilk1 KO 3</t>
    <phoneticPr fontId="1" type="noConversion"/>
  </si>
  <si>
    <t>B153 control</t>
    <phoneticPr fontId="1" type="noConversion"/>
  </si>
  <si>
    <t>B158 control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</si>
</sst>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;[Red]0.000"/>
    <numFmt numFmtId="165" formatCode="0.000_);\(0.000\)"/>
    <numFmt numFmtId="166" formatCode="0.000%"/>
    <numFmt numFmtId="167" formatCode="0.00000_ "/>
    <numFmt numFmtId="168" formatCode="0.00_);[Red]\(0.00\)"/>
  </numFmts>
  <fonts count="3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1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166" fontId="0" fillId="0" borderId="0" xfId="0" applyNumberForma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167" fontId="0" fillId="0" borderId="0" xfId="0" applyNumberFormat="1">
      <alignment vertical="center"/>
    </xf>
    <xf numFmtId="168" fontId="0" fillId="0" borderId="0" xfId="0" applyNumberFormat="1">
      <alignment vertical="center"/>
    </xf>
    <xf numFmtId="0" fontId="2" fillId="0" borderId="0" xfId="0" applyFont="1">
      <alignment vertical="center"/>
    </xf>
    <xf numFmtId="168" fontId="2" fillId="0" borderId="0" xfId="0" applyNumberFormat="1" applyFont="1">
      <alignment vertical="center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'Cilk1_cilia length'!$W$161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'Cilk1_cilia length'!$AB$161:$AC$161</c:f>
                <c:numCache>
                  <c:formatCode>General</c:formatCode>
                  <c:ptCount val="2"/>
                  <c:pt idx="0">
                    <c:v>0.29257574357261401</c:v>
                  </c:pt>
                  <c:pt idx="1">
                    <c:v>0.50349497890322326</c:v>
                  </c:pt>
                </c:numCache>
              </c:numRef>
            </c:plus>
            <c:minus>
              <c:numRef>
                <c:f>'Cilk1_cilia length'!$AB$161:$AC$161</c:f>
                <c:numCache>
                  <c:formatCode>General</c:formatCode>
                  <c:ptCount val="2"/>
                  <c:pt idx="0">
                    <c:v>0.29257574357261401</c:v>
                  </c:pt>
                  <c:pt idx="1">
                    <c:v>0.50349497890322326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'Cilk1_cilia length'!$X$160:$Y$160</c:f>
              <c:strCache>
                <c:ptCount val="2"/>
                <c:pt idx="0">
                  <c:v>Control</c:v>
                </c:pt>
                <c:pt idx="1">
                  <c:v>cilk1KO</c:v>
                </c:pt>
              </c:strCache>
            </c:strRef>
          </c:cat>
          <c:val>
            <c:numRef>
              <c:f>'Cilk1_cilia length'!$X$161:$Y$161</c:f>
              <c:numCache>
                <c:formatCode>General</c:formatCode>
                <c:ptCount val="2"/>
                <c:pt idx="0">
                  <c:v>1.4942266666666673</c:v>
                </c:pt>
                <c:pt idx="1">
                  <c:v>2.1532466666666665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4-4D26-8437-56312FC1B683}"/>
            </c:ext>
          </c:extLst>
        </c:ser>
        <c:ser>
          <c:idx val="1"/>
          <c:order val="1"/>
          <c:tx>
            <c:strRef>
              <c:f>'Cilk1_cilia length'!$W$162</c:f>
              <c:strCache>
                <c:ptCount val="1"/>
                <c:pt idx="0">
                  <c:v>Mid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'Cilk1_cilia length'!$AB$162:$AC$162</c:f>
                <c:numCache>
                  <c:formatCode>General</c:formatCode>
                  <c:ptCount val="2"/>
                  <c:pt idx="0">
                    <c:v>0.26639060352522087</c:v>
                  </c:pt>
                  <c:pt idx="1">
                    <c:v>0.31804140242283085</c:v>
                  </c:pt>
                </c:numCache>
              </c:numRef>
            </c:plus>
            <c:minus>
              <c:numRef>
                <c:f>'Cilk1_cilia length'!$AB$162:$AC$162</c:f>
                <c:numCache>
                  <c:formatCode>General</c:formatCode>
                  <c:ptCount val="2"/>
                  <c:pt idx="0">
                    <c:v>0.26639060352522087</c:v>
                  </c:pt>
                  <c:pt idx="1">
                    <c:v>0.31804140242283085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'Cilk1_cilia length'!$X$160:$Y$160</c:f>
              <c:strCache>
                <c:ptCount val="2"/>
                <c:pt idx="0">
                  <c:v>Control</c:v>
                </c:pt>
                <c:pt idx="1">
                  <c:v>cilk1KO</c:v>
                </c:pt>
              </c:strCache>
            </c:strRef>
          </c:cat>
          <c:val>
            <c:numRef>
              <c:f>'Cilk1_cilia length'!$X$162:$Y$162</c:f>
              <c:numCache>
                <c:formatCode>General</c:formatCode>
                <c:ptCount val="2"/>
                <c:pt idx="0">
                  <c:v>1.2462933333333339</c:v>
                </c:pt>
                <c:pt idx="1">
                  <c:v>1.8546148648648648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4-4D26-8437-56312FC1B683}"/>
            </c:ext>
          </c:extLst>
        </c:ser>
        <c:ser>
          <c:idx val="2"/>
          <c:order val="2"/>
          <c:tx>
            <c:strRef>
              <c:f>'Cilk1_cilia length'!$W$163</c:f>
              <c:strCache>
                <c:ptCount val="1"/>
                <c:pt idx="0">
                  <c:v>Apex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'Cilk1_cilia length'!$AB$163:$AC$163</c:f>
                <c:numCache>
                  <c:formatCode>General</c:formatCode>
                  <c:ptCount val="2"/>
                  <c:pt idx="0">
                    <c:v>0.15577590584284878</c:v>
                  </c:pt>
                  <c:pt idx="1">
                    <c:v>0.32500368340710362</c:v>
                  </c:pt>
                </c:numCache>
              </c:numRef>
            </c:plus>
            <c:minus>
              <c:numRef>
                <c:f>'Cilk1_cilia length'!$AB$163:$AC$163</c:f>
                <c:numCache>
                  <c:formatCode>General</c:formatCode>
                  <c:ptCount val="2"/>
                  <c:pt idx="0">
                    <c:v>0.15577590584284878</c:v>
                  </c:pt>
                  <c:pt idx="1">
                    <c:v>0.32500368340710362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'Cilk1_cilia length'!$X$160:$Y$160</c:f>
              <c:strCache>
                <c:ptCount val="2"/>
                <c:pt idx="0">
                  <c:v>Control</c:v>
                </c:pt>
                <c:pt idx="1">
                  <c:v>cilk1KO</c:v>
                </c:pt>
              </c:strCache>
            </c:strRef>
          </c:cat>
          <c:val>
            <c:numRef>
              <c:f>'Cilk1_cilia length'!$X$163:$Y$163</c:f>
              <c:numCache>
                <c:formatCode>General</c:formatCode>
                <c:ptCount val="2"/>
                <c:pt idx="0">
                  <c:v>1.1483933333333345</c:v>
                </c:pt>
                <c:pt idx="1">
                  <c:v>1.8097800000000011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4-4D26-8437-56312FC1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62312"/>
        <c:axId val="346553288"/>
      </c:barChart>
      <c:catAx>
        <c:axId val="34636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553288"/>
        <c:crosses val="autoZero"/>
        <c:auto val="1"/>
        <c:lblAlgn val="ctr"/>
        <c:lblOffset val="100"/>
        <c:noMultiLvlLbl val="0"/>
      </c:catAx>
      <c:valAx>
        <c:axId val="34655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62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'Tbc1d32_length + ciliated cells'!$B$209</c:f>
              <c:strCache>
                <c:ptCount val="1"/>
                <c:pt idx="0">
                  <c:v>Base</c:v>
                </c:pt>
              </c:strCache>
            </c:strRef>
          </c:tx>
          <c:invertIfNegative val="0"/>
          <c:cat>
            <c:strRef>
              <c:f>'Tbc1d32_length + ciliated cells'!$C$208:$D$208</c:f>
              <c:strCache>
                <c:ptCount val="2"/>
                <c:pt idx="0">
                  <c:v>Conrol</c:v>
                </c:pt>
                <c:pt idx="1">
                  <c:v>Bromi</c:v>
                </c:pt>
              </c:strCache>
            </c:strRef>
          </c:cat>
          <c:val>
            <c:numRef>
              <c:f>'Tbc1d32_length + ciliated cells'!$C$209:$D$209</c:f>
              <c:numCache>
                <c:formatCode>General</c:formatCode>
                <c:ptCount val="2"/>
                <c:pt idx="0">
                  <c:v>0.12306666666666667</c:v>
                </c:pt>
                <c:pt idx="1">
                  <c:v>7.2324999999999987E-2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B-4AFA-86C9-9E5C0A8EE969}"/>
            </c:ext>
          </c:extLst>
        </c:ser>
        <c:ser>
          <c:idx val="1"/>
          <c:order val="1"/>
          <c:tx>
            <c:strRef>
              <c:f>'Tbc1d32_length + ciliated cells'!$B$210</c:f>
              <c:strCache>
                <c:ptCount val="1"/>
                <c:pt idx="0">
                  <c:v>Mid</c:v>
                </c:pt>
              </c:strCache>
            </c:strRef>
          </c:tx>
          <c:invertIfNegative val="0"/>
          <c:cat>
            <c:strRef>
              <c:f>'Tbc1d32_length + ciliated cells'!$C$208:$D$208</c:f>
              <c:strCache>
                <c:ptCount val="2"/>
                <c:pt idx="0">
                  <c:v>Conrol</c:v>
                </c:pt>
                <c:pt idx="1">
                  <c:v>Bromi</c:v>
                </c:pt>
              </c:strCache>
            </c:strRef>
          </c:cat>
          <c:val>
            <c:numRef>
              <c:f>'Tbc1d32_length + ciliated cells'!$C$210:$D$210</c:f>
              <c:numCache>
                <c:formatCode>General</c:formatCode>
                <c:ptCount val="2"/>
                <c:pt idx="0">
                  <c:v>9.8700000000000024E-2</c:v>
                </c:pt>
                <c:pt idx="1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B-4AFA-86C9-9E5C0A8EE969}"/>
            </c:ext>
          </c:extLst>
        </c:ser>
        <c:ser>
          <c:idx val="2"/>
          <c:order val="2"/>
          <c:tx>
            <c:strRef>
              <c:f>'Tbc1d32_length + ciliated cells'!$B$211</c:f>
              <c:strCache>
                <c:ptCount val="1"/>
                <c:pt idx="0">
                  <c:v>Apex</c:v>
                </c:pt>
              </c:strCache>
            </c:strRef>
          </c:tx>
          <c:invertIfNegative val="0"/>
          <c:cat>
            <c:strRef>
              <c:f>'Tbc1d32_length + ciliated cells'!$C$208:$D$208</c:f>
              <c:strCache>
                <c:ptCount val="2"/>
                <c:pt idx="0">
                  <c:v>Conrol</c:v>
                </c:pt>
                <c:pt idx="1">
                  <c:v>Bromi</c:v>
                </c:pt>
              </c:strCache>
            </c:strRef>
          </c:cat>
          <c:val>
            <c:numRef>
              <c:f>'Tbc1d32_length + ciliated cells'!$C$211:$D$211</c:f>
              <c:numCache>
                <c:formatCode>General</c:formatCode>
                <c:ptCount val="2"/>
                <c:pt idx="0">
                  <c:v>8.106666666666669E-2</c:v>
                </c:pt>
                <c:pt idx="1">
                  <c:v>6.0041666666666681E-2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B-4AFA-86C9-9E5C0A8E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18178944"/>
        <c:axId val="118180480"/>
      </c:barChart>
      <c:catAx>
        <c:axId val="118178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8180480"/>
        <c:crosses val="autoZero"/>
        <c:auto val="1"/>
        <c:lblAlgn val="ctr"/>
        <c:lblOffset val="100"/>
        <c:noMultiLvlLbl val="0"/>
      </c:catAx>
      <c:valAx>
        <c:axId val="118180480"/>
        <c:scaling>
          <c:orientation val="minMax"/>
        </c:scaling>
        <c:delete val="0"/>
        <c:axPos val="l"/>
        <c:majorGridlines/>
        <c:minorGridlines/>
        <c:title>
          <c:overlay val="0"/>
        </c:title>
        <c:numFmt formatCode="General" sourceLinked="1"/>
        <c:majorTickMark val="out"/>
        <c:minorTickMark val="none"/>
        <c:tickLblPos val="nextTo"/>
        <c:crossAx val="11817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3079615048119"/>
          <c:y val="5.1400554097404488E-2"/>
          <c:w val="0.55622090988626427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'Tbc1d32_length + ciliated cells'!$F$209</c:f>
              <c:strCache>
                <c:ptCount val="1"/>
                <c:pt idx="0">
                  <c:v>Base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0.12962962962962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7A-4CCF-86AB-DDF57936E980}"/>
                </c:ext>
              </c:extLst>
            </c:dLbl>
            <c:dLbl>
              <c:idx val="1"/>
              <c:layout>
                <c:manualLayout>
                  <c:x val="2.7777777777777779E-3"/>
                  <c:y val="-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7A-4CCF-86AB-DDF57936E98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'Tbc1d32_length + ciliated cells'!$G$218:$H$218</c:f>
                <c:numCache>
                  <c:formatCode>General</c:formatCode>
                  <c:ptCount val="2"/>
                  <c:pt idx="0">
                    <c:v>1.1215947545048203E-2</c:v>
                  </c:pt>
                  <c:pt idx="1">
                    <c:v>3.0720525342347826E-2</c:v>
                  </c:pt>
                </c:numCache>
              </c:numRef>
            </c:plus>
            <c:minus>
              <c:numRef>
                <c:f>'Tbc1d32_length + ciliated cells'!$G$218:$H$218</c:f>
                <c:numCache>
                  <c:formatCode>General</c:formatCode>
                  <c:ptCount val="2"/>
                  <c:pt idx="0">
                    <c:v>1.1215947545048203E-2</c:v>
                  </c:pt>
                  <c:pt idx="1">
                    <c:v>3.0720525342347826E-2</c:v>
                  </c:pt>
                </c:numCache>
              </c:numRef>
            </c:minus>
          </c:errBars>
          <c:cat>
            <c:strRef>
              <c:f>'Tbc1d32_length + ciliated cells'!$G$207:$H$208</c:f>
              <c:strCache>
                <c:ptCount val="2"/>
                <c:pt idx="0">
                  <c:v>Conrol</c:v>
                </c:pt>
                <c:pt idx="1">
                  <c:v>Bromi</c:v>
                </c:pt>
              </c:strCache>
            </c:strRef>
          </c:cat>
          <c:val>
            <c:numRef>
              <c:f>'Tbc1d32_length + ciliated cells'!$G$209:$H$209</c:f>
              <c:numCache>
                <c:formatCode>0.000%</c:formatCode>
                <c:ptCount val="2"/>
                <c:pt idx="0">
                  <c:v>0.9686932178527935</c:v>
                </c:pt>
                <c:pt idx="1">
                  <c:v>9.4478980183961989E-2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7A-4CCF-86AB-DDF57936E980}"/>
            </c:ext>
          </c:extLst>
        </c:ser>
        <c:ser>
          <c:idx val="1"/>
          <c:order val="1"/>
          <c:tx>
            <c:strRef>
              <c:f>'Tbc1d32_length + ciliated cells'!$F$210</c:f>
              <c:strCache>
                <c:ptCount val="1"/>
                <c:pt idx="0">
                  <c:v>Mid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555555555555558E-3"/>
                  <c:y val="0.231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7A-4CCF-86AB-DDF57936E980}"/>
                </c:ext>
              </c:extLst>
            </c:dLbl>
            <c:dLbl>
              <c:idx val="1"/>
              <c:layout>
                <c:manualLayout>
                  <c:x val="5.5555555555555558E-3"/>
                  <c:y val="-4.62999416739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7A-4CCF-86AB-DDF57936E98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'Tbc1d32_length + ciliated cells'!$G$219:$H$219</c:f>
                <c:numCache>
                  <c:formatCode>General</c:formatCode>
                  <c:ptCount val="2"/>
                  <c:pt idx="0">
                    <c:v>8.1811130754196847E-3</c:v>
                  </c:pt>
                  <c:pt idx="1">
                    <c:v>3.5635865335294989E-2</c:v>
                  </c:pt>
                </c:numCache>
              </c:numRef>
            </c:plus>
            <c:minus>
              <c:numRef>
                <c:f>'Tbc1d32_length + ciliated cells'!$G$219:$H$219</c:f>
                <c:numCache>
                  <c:formatCode>General</c:formatCode>
                  <c:ptCount val="2"/>
                  <c:pt idx="0">
                    <c:v>8.1811130754196847E-3</c:v>
                  </c:pt>
                  <c:pt idx="1">
                    <c:v>3.5635865335294989E-2</c:v>
                  </c:pt>
                </c:numCache>
              </c:numRef>
            </c:minus>
          </c:errBars>
          <c:cat>
            <c:strRef>
              <c:f>'Tbc1d32_length + ciliated cells'!$G$207:$H$208</c:f>
              <c:strCache>
                <c:ptCount val="2"/>
                <c:pt idx="0">
                  <c:v>Conrol</c:v>
                </c:pt>
                <c:pt idx="1">
                  <c:v>Bromi</c:v>
                </c:pt>
              </c:strCache>
            </c:strRef>
          </c:cat>
          <c:val>
            <c:numRef>
              <c:f>'Tbc1d32_length + ciliated cells'!$G$210:$H$210</c:f>
              <c:numCache>
                <c:formatCode>0.000%</c:formatCode>
                <c:ptCount val="2"/>
                <c:pt idx="0">
                  <c:v>0.98813438965602185</c:v>
                </c:pt>
                <c:pt idx="1">
                  <c:v>8.0128494739500428E-2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7A-4CCF-86AB-DDF57936E980}"/>
            </c:ext>
          </c:extLst>
        </c:ser>
        <c:ser>
          <c:idx val="2"/>
          <c:order val="2"/>
          <c:tx>
            <c:strRef>
              <c:f>'Tbc1d32_length + ciliated cells'!$F$211</c:f>
              <c:strCache>
                <c:ptCount val="1"/>
                <c:pt idx="0">
                  <c:v>Apex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11111111111112E-2"/>
                  <c:y val="0.324074074074074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7A-4CCF-86AB-DDF57936E980}"/>
                </c:ext>
              </c:extLst>
            </c:dLbl>
            <c:dLbl>
              <c:idx val="1"/>
              <c:layout>
                <c:manualLayout>
                  <c:x val="1.1111111111111112E-2"/>
                  <c:y val="1.3888524351122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7A-4CCF-86AB-DDF57936E98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'Tbc1d32_length + ciliated cells'!$G$220:$H$220</c:f>
                <c:numCache>
                  <c:formatCode>General</c:formatCode>
                  <c:ptCount val="2"/>
                  <c:pt idx="0">
                    <c:v>5.7960885915009563E-3</c:v>
                  </c:pt>
                  <c:pt idx="1">
                    <c:v>1.1353330861723614E-2</c:v>
                  </c:pt>
                </c:numCache>
              </c:numRef>
            </c:plus>
            <c:minus>
              <c:numRef>
                <c:f>'Tbc1d32_length + ciliated cells'!$G$220:$H$220</c:f>
                <c:numCache>
                  <c:formatCode>General</c:formatCode>
                  <c:ptCount val="2"/>
                  <c:pt idx="0">
                    <c:v>5.7960885915009563E-3</c:v>
                  </c:pt>
                  <c:pt idx="1">
                    <c:v>1.1353330861723614E-2</c:v>
                  </c:pt>
                </c:numCache>
              </c:numRef>
            </c:minus>
          </c:errBars>
          <c:cat>
            <c:strRef>
              <c:f>'Tbc1d32_length + ciliated cells'!$G$207:$H$208</c:f>
              <c:strCache>
                <c:ptCount val="2"/>
                <c:pt idx="0">
                  <c:v>Conrol</c:v>
                </c:pt>
                <c:pt idx="1">
                  <c:v>Bromi</c:v>
                </c:pt>
              </c:strCache>
            </c:strRef>
          </c:cat>
          <c:val>
            <c:numRef>
              <c:f>'Tbc1d32_length + ciliated cells'!$G$211:$H$211</c:f>
              <c:numCache>
                <c:formatCode>0.000%</c:formatCode>
                <c:ptCount val="2"/>
                <c:pt idx="0">
                  <c:v>0.98922520318989016</c:v>
                </c:pt>
                <c:pt idx="1">
                  <c:v>7.0096982758620696E-2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7A-4CCF-86AB-DDF57936E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18266496"/>
        <c:axId val="118567296"/>
      </c:barChart>
      <c:catAx>
        <c:axId val="118266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18567296"/>
        <c:crosses val="autoZero"/>
        <c:auto val="1"/>
        <c:lblAlgn val="ctr"/>
        <c:lblOffset val="100"/>
        <c:noMultiLvlLbl val="0"/>
      </c:catAx>
      <c:valAx>
        <c:axId val="118567296"/>
        <c:scaling>
          <c:orientation val="minMax"/>
          <c:max val="1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altLang="ko-KR" sz="2400"/>
                  <a:t>Ciliated</a:t>
                </a:r>
                <a:r>
                  <a:rPr lang="en-US" altLang="ko-KR" sz="2400" baseline="0"/>
                  <a:t> cell ratio</a:t>
                </a:r>
                <a:endParaRPr lang="ko-KR" altLang="en-US" sz="2400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18266496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8087053805774278"/>
          <c:y val="0.2945439632545932"/>
          <c:w val="0.14129461942257218"/>
          <c:h val="0.28803026449769781"/>
        </c:manualLayout>
      </c:layout>
      <c:overlay val="0"/>
      <c:txPr>
        <a:bodyPr/>
        <a:lstStyle/>
        <a:p>
          <a:pPr>
            <a:defRPr sz="14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717176</xdr:colOff>
      <xdr:row>164</xdr:row>
      <xdr:rowOff>135590</xdr:rowOff>
    </xdr:from>
    <xdr:to>
      <xdr:col>28</xdr:col>
      <xdr:colOff>67235</xdr:colOff>
      <xdr:row>177</xdr:row>
      <xdr:rowOff>110937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741589</xdr:colOff>
      <xdr:row>198</xdr:row>
      <xdr:rowOff>179615</xdr:rowOff>
    </xdr:from>
    <xdr:to>
      <xdr:col>18</xdr:col>
      <xdr:colOff>483052</xdr:colOff>
      <xdr:row>213</xdr:row>
      <xdr:rowOff>115661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47622</xdr:colOff>
      <xdr:row>199</xdr:row>
      <xdr:rowOff>8843</xdr:rowOff>
    </xdr:from>
    <xdr:to>
      <xdr:col>13</xdr:col>
      <xdr:colOff>97290</xdr:colOff>
      <xdr:row>213</xdr:row>
      <xdr:rowOff>176893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628"/>
  <sheetViews>
    <sheetView zoomScale="70" zoomScaleNormal="70" workbookViewId="0">
      <selection activeCell="Q40" sqref="Q40"/>
    </sheetView>
  </sheetViews>
  <sheetFormatPr defaultColWidth="6.59765625" defaultRowHeight="14.25"/>
  <cols>
    <col min="2" max="2" width="10" bestFit="1" customWidth="1"/>
    <col min="3" max="3" width="10.73046875" bestFit="1" customWidth="1"/>
  </cols>
  <sheetData>
    <row r="2" spans="2:28">
      <c r="B2" s="24" t="s">
        <v>61</v>
      </c>
      <c r="D2" t="s">
        <v>30</v>
      </c>
      <c r="E2" t="s">
        <v>32</v>
      </c>
      <c r="F2" t="s">
        <v>19</v>
      </c>
      <c r="G2" t="s">
        <v>33</v>
      </c>
      <c r="L2" s="24" t="s">
        <v>62</v>
      </c>
      <c r="N2" t="s">
        <v>30</v>
      </c>
      <c r="O2" t="s">
        <v>31</v>
      </c>
      <c r="P2" t="s">
        <v>34</v>
      </c>
      <c r="Q2" t="s">
        <v>33</v>
      </c>
    </row>
    <row r="5" spans="2:28">
      <c r="W5" t="s">
        <v>35</v>
      </c>
      <c r="X5" t="s">
        <v>34</v>
      </c>
      <c r="Y5" t="s">
        <v>19</v>
      </c>
      <c r="Z5" t="s">
        <v>34</v>
      </c>
      <c r="AA5" t="s">
        <v>19</v>
      </c>
      <c r="AB5" t="s">
        <v>34</v>
      </c>
    </row>
    <row r="6" spans="2:28">
      <c r="B6" t="s">
        <v>9</v>
      </c>
      <c r="C6" t="s">
        <v>36</v>
      </c>
      <c r="E6" t="s">
        <v>10</v>
      </c>
      <c r="F6" t="s">
        <v>36</v>
      </c>
      <c r="H6" t="s">
        <v>11</v>
      </c>
      <c r="I6" t="s">
        <v>37</v>
      </c>
      <c r="L6" t="s">
        <v>38</v>
      </c>
      <c r="M6" t="s">
        <v>36</v>
      </c>
      <c r="O6" t="s">
        <v>39</v>
      </c>
      <c r="P6" t="s">
        <v>37</v>
      </c>
      <c r="R6" t="s">
        <v>11</v>
      </c>
      <c r="S6" t="s">
        <v>36</v>
      </c>
      <c r="W6" t="s">
        <v>9</v>
      </c>
      <c r="X6" t="s">
        <v>40</v>
      </c>
      <c r="Y6" t="s">
        <v>10</v>
      </c>
      <c r="Z6" t="s">
        <v>39</v>
      </c>
      <c r="AA6" t="s">
        <v>41</v>
      </c>
      <c r="AB6" t="s">
        <v>11</v>
      </c>
    </row>
    <row r="7" spans="2:28">
      <c r="B7">
        <v>1</v>
      </c>
      <c r="C7">
        <v>1.5189999999999999</v>
      </c>
      <c r="E7">
        <v>1</v>
      </c>
      <c r="F7">
        <v>1.1459999999999999</v>
      </c>
      <c r="H7">
        <v>1</v>
      </c>
      <c r="I7">
        <v>1.3089999999999999</v>
      </c>
      <c r="L7">
        <v>1</v>
      </c>
      <c r="M7">
        <v>2.0339999999999998</v>
      </c>
      <c r="O7">
        <v>1</v>
      </c>
      <c r="P7">
        <v>2.2890000000000001</v>
      </c>
      <c r="R7">
        <v>1</v>
      </c>
      <c r="S7">
        <v>1.5760000000000001</v>
      </c>
      <c r="W7">
        <v>1.5189999999999999</v>
      </c>
      <c r="X7">
        <v>2.0339999999999998</v>
      </c>
      <c r="Y7">
        <v>1.1459999999999999</v>
      </c>
      <c r="Z7">
        <v>2.2890000000000001</v>
      </c>
      <c r="AA7">
        <v>1.3089999999999999</v>
      </c>
      <c r="AB7">
        <v>1.5760000000000001</v>
      </c>
    </row>
    <row r="8" spans="2:28">
      <c r="B8">
        <v>2</v>
      </c>
      <c r="C8">
        <v>1.468</v>
      </c>
      <c r="E8">
        <v>2</v>
      </c>
      <c r="F8">
        <v>1.141</v>
      </c>
      <c r="H8">
        <v>2</v>
      </c>
      <c r="I8">
        <v>1.2390000000000001</v>
      </c>
      <c r="L8">
        <v>2</v>
      </c>
      <c r="M8">
        <v>2.0379999999999998</v>
      </c>
      <c r="O8">
        <v>2</v>
      </c>
      <c r="P8">
        <v>1.6639999999999999</v>
      </c>
      <c r="R8">
        <v>2</v>
      </c>
      <c r="S8">
        <v>1.66</v>
      </c>
      <c r="W8">
        <v>1.468</v>
      </c>
      <c r="X8">
        <v>2.0379999999999998</v>
      </c>
      <c r="Y8">
        <v>1.141</v>
      </c>
      <c r="Z8">
        <v>1.6639999999999999</v>
      </c>
      <c r="AA8">
        <v>1.2390000000000001</v>
      </c>
      <c r="AB8">
        <v>1.66</v>
      </c>
    </row>
    <row r="9" spans="2:28">
      <c r="B9">
        <v>3</v>
      </c>
      <c r="C9">
        <v>1.0820000000000001</v>
      </c>
      <c r="E9">
        <v>3</v>
      </c>
      <c r="F9">
        <v>1.37</v>
      </c>
      <c r="H9">
        <v>3</v>
      </c>
      <c r="I9">
        <v>1.046</v>
      </c>
      <c r="L9">
        <v>3</v>
      </c>
      <c r="M9">
        <v>2.2610000000000001</v>
      </c>
      <c r="O9">
        <v>3</v>
      </c>
      <c r="P9">
        <v>1.5069999999999999</v>
      </c>
      <c r="R9">
        <v>3</v>
      </c>
      <c r="S9">
        <v>1.3280000000000001</v>
      </c>
      <c r="W9">
        <v>1.0820000000000001</v>
      </c>
      <c r="X9">
        <v>2.2610000000000001</v>
      </c>
      <c r="Y9">
        <v>1.37</v>
      </c>
      <c r="Z9">
        <v>1.5069999999999999</v>
      </c>
      <c r="AA9">
        <v>1.046</v>
      </c>
      <c r="AB9">
        <v>1.3280000000000001</v>
      </c>
    </row>
    <row r="10" spans="2:28">
      <c r="B10">
        <v>4</v>
      </c>
      <c r="C10">
        <v>1.5489999999999999</v>
      </c>
      <c r="E10">
        <v>4</v>
      </c>
      <c r="F10">
        <v>1.087</v>
      </c>
      <c r="H10">
        <v>4</v>
      </c>
      <c r="I10">
        <v>1.089</v>
      </c>
      <c r="L10">
        <v>4</v>
      </c>
      <c r="M10">
        <v>3.1629999999999998</v>
      </c>
      <c r="O10">
        <v>4</v>
      </c>
      <c r="P10">
        <v>1.86</v>
      </c>
      <c r="R10">
        <v>4</v>
      </c>
      <c r="S10">
        <v>1.9379999999999999</v>
      </c>
      <c r="W10">
        <v>1.5489999999999999</v>
      </c>
      <c r="X10">
        <v>3.1629999999999998</v>
      </c>
      <c r="Y10">
        <v>1.087</v>
      </c>
      <c r="Z10">
        <v>1.86</v>
      </c>
      <c r="AA10">
        <v>1.089</v>
      </c>
      <c r="AB10">
        <v>1.9379999999999999</v>
      </c>
    </row>
    <row r="11" spans="2:28">
      <c r="B11">
        <v>5</v>
      </c>
      <c r="C11">
        <v>1.167</v>
      </c>
      <c r="E11">
        <v>5</v>
      </c>
      <c r="F11">
        <v>1.139</v>
      </c>
      <c r="H11">
        <v>5</v>
      </c>
      <c r="I11">
        <v>0.97</v>
      </c>
      <c r="L11">
        <v>5</v>
      </c>
      <c r="M11">
        <v>2.7</v>
      </c>
      <c r="O11">
        <v>5</v>
      </c>
      <c r="P11">
        <v>1.522</v>
      </c>
      <c r="R11">
        <v>5</v>
      </c>
      <c r="S11">
        <v>1.325</v>
      </c>
      <c r="W11">
        <v>1.167</v>
      </c>
      <c r="X11">
        <v>2.7</v>
      </c>
      <c r="Y11">
        <v>1.139</v>
      </c>
      <c r="Z11">
        <v>1.522</v>
      </c>
      <c r="AA11">
        <v>0.97</v>
      </c>
      <c r="AB11">
        <v>1.325</v>
      </c>
    </row>
    <row r="12" spans="2:28">
      <c r="B12">
        <v>6</v>
      </c>
      <c r="C12">
        <v>1.294</v>
      </c>
      <c r="E12">
        <v>6</v>
      </c>
      <c r="F12">
        <v>0.90400000000000003</v>
      </c>
      <c r="H12">
        <v>6</v>
      </c>
      <c r="I12">
        <v>1.1399999999999999</v>
      </c>
      <c r="L12">
        <v>6</v>
      </c>
      <c r="M12">
        <v>2.0470000000000002</v>
      </c>
      <c r="O12">
        <v>6</v>
      </c>
      <c r="P12">
        <v>1.966</v>
      </c>
      <c r="R12">
        <v>6</v>
      </c>
      <c r="S12">
        <v>1.647</v>
      </c>
      <c r="W12">
        <v>1.294</v>
      </c>
      <c r="X12">
        <v>2.0470000000000002</v>
      </c>
      <c r="Y12">
        <v>0.90400000000000003</v>
      </c>
      <c r="Z12">
        <v>1.966</v>
      </c>
      <c r="AA12">
        <v>1.1399999999999999</v>
      </c>
      <c r="AB12">
        <v>1.647</v>
      </c>
    </row>
    <row r="13" spans="2:28">
      <c r="B13">
        <v>7</v>
      </c>
      <c r="C13">
        <v>1.528</v>
      </c>
      <c r="E13">
        <v>7</v>
      </c>
      <c r="F13">
        <v>1.0920000000000001</v>
      </c>
      <c r="H13">
        <v>7</v>
      </c>
      <c r="I13">
        <v>0.79800000000000004</v>
      </c>
      <c r="L13">
        <v>7</v>
      </c>
      <c r="M13">
        <v>1.6160000000000001</v>
      </c>
      <c r="O13">
        <v>7</v>
      </c>
      <c r="P13">
        <v>1.6779999999999999</v>
      </c>
      <c r="R13">
        <v>7</v>
      </c>
      <c r="S13">
        <v>2.383</v>
      </c>
      <c r="W13">
        <v>1.528</v>
      </c>
      <c r="X13">
        <v>1.6160000000000001</v>
      </c>
      <c r="Y13">
        <v>1.0920000000000001</v>
      </c>
      <c r="Z13">
        <v>1.6779999999999999</v>
      </c>
      <c r="AA13">
        <v>0.79800000000000004</v>
      </c>
      <c r="AB13">
        <v>2.383</v>
      </c>
    </row>
    <row r="14" spans="2:28">
      <c r="B14">
        <v>8</v>
      </c>
      <c r="C14">
        <v>1.5249999999999999</v>
      </c>
      <c r="E14">
        <v>8</v>
      </c>
      <c r="F14">
        <v>0.871</v>
      </c>
      <c r="H14">
        <v>8</v>
      </c>
      <c r="I14">
        <v>1.077</v>
      </c>
      <c r="L14">
        <v>8</v>
      </c>
      <c r="M14">
        <v>3.4039999999999999</v>
      </c>
      <c r="O14">
        <v>8</v>
      </c>
      <c r="P14">
        <v>1.6519999999999999</v>
      </c>
      <c r="R14">
        <v>8</v>
      </c>
      <c r="S14">
        <v>1.776</v>
      </c>
      <c r="W14">
        <v>1.5249999999999999</v>
      </c>
      <c r="X14">
        <v>3.4039999999999999</v>
      </c>
      <c r="Y14">
        <v>0.871</v>
      </c>
      <c r="Z14">
        <v>1.6519999999999999</v>
      </c>
      <c r="AA14">
        <v>1.077</v>
      </c>
      <c r="AB14">
        <v>1.776</v>
      </c>
    </row>
    <row r="15" spans="2:28">
      <c r="B15">
        <v>9</v>
      </c>
      <c r="C15">
        <v>1.371</v>
      </c>
      <c r="E15">
        <v>9</v>
      </c>
      <c r="F15">
        <v>1.0329999999999999</v>
      </c>
      <c r="H15">
        <v>9</v>
      </c>
      <c r="I15">
        <v>1.014</v>
      </c>
      <c r="L15">
        <v>9</v>
      </c>
      <c r="M15">
        <v>2.5609999999999999</v>
      </c>
      <c r="O15">
        <v>9</v>
      </c>
      <c r="P15">
        <v>2.194</v>
      </c>
      <c r="R15">
        <v>9</v>
      </c>
      <c r="S15">
        <v>1.2170000000000001</v>
      </c>
      <c r="W15">
        <v>1.371</v>
      </c>
      <c r="X15">
        <v>2.5609999999999999</v>
      </c>
      <c r="Y15">
        <v>1.0329999999999999</v>
      </c>
      <c r="Z15">
        <v>2.194</v>
      </c>
      <c r="AA15">
        <v>1.014</v>
      </c>
      <c r="AB15">
        <v>1.2170000000000001</v>
      </c>
    </row>
    <row r="16" spans="2:28">
      <c r="B16">
        <v>10</v>
      </c>
      <c r="C16">
        <v>1.2989999999999999</v>
      </c>
      <c r="E16">
        <v>10</v>
      </c>
      <c r="F16">
        <v>0.94599999999999995</v>
      </c>
      <c r="H16">
        <v>10</v>
      </c>
      <c r="I16">
        <v>1.169</v>
      </c>
      <c r="L16">
        <v>10</v>
      </c>
      <c r="M16">
        <v>1.893</v>
      </c>
      <c r="O16">
        <v>10</v>
      </c>
      <c r="P16">
        <v>1.804</v>
      </c>
      <c r="R16">
        <v>10</v>
      </c>
      <c r="S16">
        <v>2.028</v>
      </c>
      <c r="W16">
        <v>1.2989999999999999</v>
      </c>
      <c r="X16">
        <v>1.893</v>
      </c>
      <c r="Y16">
        <v>0.94599999999999995</v>
      </c>
      <c r="Z16">
        <v>1.804</v>
      </c>
      <c r="AA16">
        <v>1.169</v>
      </c>
      <c r="AB16">
        <v>2.028</v>
      </c>
    </row>
    <row r="17" spans="2:28">
      <c r="B17">
        <v>11</v>
      </c>
      <c r="C17">
        <v>1.7030000000000001</v>
      </c>
      <c r="E17">
        <v>11</v>
      </c>
      <c r="F17">
        <v>1.355</v>
      </c>
      <c r="H17">
        <v>11</v>
      </c>
      <c r="I17">
        <v>2.0590000000000002</v>
      </c>
      <c r="L17">
        <v>11</v>
      </c>
      <c r="M17">
        <v>2.7850000000000001</v>
      </c>
      <c r="O17">
        <v>11</v>
      </c>
      <c r="P17">
        <v>1.629</v>
      </c>
      <c r="R17">
        <v>11</v>
      </c>
      <c r="S17">
        <v>1.7969999999999999</v>
      </c>
      <c r="W17">
        <v>1.7030000000000001</v>
      </c>
      <c r="X17">
        <v>2.7850000000000001</v>
      </c>
      <c r="Y17">
        <v>1.355</v>
      </c>
      <c r="Z17">
        <v>1.629</v>
      </c>
      <c r="AA17">
        <v>2.0590000000000002</v>
      </c>
      <c r="AB17">
        <v>1.7969999999999999</v>
      </c>
    </row>
    <row r="18" spans="2:28">
      <c r="B18">
        <v>12</v>
      </c>
      <c r="C18">
        <v>2.0339999999999998</v>
      </c>
      <c r="E18">
        <v>12</v>
      </c>
      <c r="F18">
        <v>1.3129999999999999</v>
      </c>
      <c r="H18">
        <v>12</v>
      </c>
      <c r="I18">
        <v>0.99299999999999999</v>
      </c>
      <c r="L18">
        <v>12</v>
      </c>
      <c r="M18">
        <v>1.331</v>
      </c>
      <c r="O18">
        <v>12</v>
      </c>
      <c r="P18">
        <v>1.637</v>
      </c>
      <c r="R18">
        <v>12</v>
      </c>
      <c r="S18">
        <v>1.425</v>
      </c>
      <c r="W18">
        <v>2.0339999999999998</v>
      </c>
      <c r="X18">
        <v>1.331</v>
      </c>
      <c r="Y18">
        <v>1.3129999999999999</v>
      </c>
      <c r="Z18">
        <v>1.637</v>
      </c>
      <c r="AA18">
        <v>0.99299999999999999</v>
      </c>
      <c r="AB18">
        <v>1.425</v>
      </c>
    </row>
    <row r="19" spans="2:28">
      <c r="B19">
        <v>13</v>
      </c>
      <c r="C19">
        <v>1.9139999999999999</v>
      </c>
      <c r="E19">
        <v>13</v>
      </c>
      <c r="F19">
        <v>0.98399999999999999</v>
      </c>
      <c r="H19">
        <v>13</v>
      </c>
      <c r="I19">
        <v>1.1220000000000001</v>
      </c>
      <c r="L19">
        <v>13</v>
      </c>
      <c r="M19">
        <v>2.6419999999999999</v>
      </c>
      <c r="O19">
        <v>13</v>
      </c>
      <c r="P19">
        <v>2.016</v>
      </c>
      <c r="R19">
        <v>13</v>
      </c>
      <c r="S19">
        <v>2.1859999999999999</v>
      </c>
      <c r="W19">
        <v>1.9139999999999999</v>
      </c>
      <c r="X19">
        <v>2.6419999999999999</v>
      </c>
      <c r="Y19">
        <v>0.98399999999999999</v>
      </c>
      <c r="Z19">
        <v>2.016</v>
      </c>
      <c r="AA19">
        <v>1.1220000000000001</v>
      </c>
      <c r="AB19">
        <v>2.1859999999999999</v>
      </c>
    </row>
    <row r="20" spans="2:28">
      <c r="B20">
        <v>14</v>
      </c>
      <c r="C20">
        <v>1.4730000000000001</v>
      </c>
      <c r="E20">
        <v>14</v>
      </c>
      <c r="F20">
        <v>1.115</v>
      </c>
      <c r="H20">
        <v>14</v>
      </c>
      <c r="I20">
        <v>1.1779999999999999</v>
      </c>
      <c r="L20">
        <v>14</v>
      </c>
      <c r="M20">
        <v>2.427</v>
      </c>
      <c r="O20">
        <v>14</v>
      </c>
      <c r="P20">
        <v>1.6850000000000001</v>
      </c>
      <c r="R20">
        <v>14</v>
      </c>
      <c r="S20">
        <v>1.8939999999999999</v>
      </c>
      <c r="W20">
        <v>1.4730000000000001</v>
      </c>
      <c r="X20">
        <v>2.427</v>
      </c>
      <c r="Y20">
        <v>1.115</v>
      </c>
      <c r="Z20">
        <v>1.6850000000000001</v>
      </c>
      <c r="AA20">
        <v>1.1779999999999999</v>
      </c>
      <c r="AB20">
        <v>1.8939999999999999</v>
      </c>
    </row>
    <row r="21" spans="2:28">
      <c r="B21">
        <v>15</v>
      </c>
      <c r="C21">
        <v>1.073</v>
      </c>
      <c r="E21">
        <v>15</v>
      </c>
      <c r="F21">
        <v>1.276</v>
      </c>
      <c r="H21">
        <v>15</v>
      </c>
      <c r="I21">
        <v>1.22</v>
      </c>
      <c r="L21">
        <v>15</v>
      </c>
      <c r="M21">
        <v>1.909</v>
      </c>
      <c r="O21">
        <v>15</v>
      </c>
      <c r="P21">
        <v>1.607</v>
      </c>
      <c r="R21">
        <v>15</v>
      </c>
      <c r="S21">
        <v>1.5920000000000001</v>
      </c>
      <c r="W21">
        <v>1.073</v>
      </c>
      <c r="X21">
        <v>1.909</v>
      </c>
      <c r="Y21">
        <v>1.276</v>
      </c>
      <c r="Z21">
        <v>1.607</v>
      </c>
      <c r="AA21">
        <v>1.22</v>
      </c>
      <c r="AB21">
        <v>1.5920000000000001</v>
      </c>
    </row>
    <row r="22" spans="2:28">
      <c r="B22">
        <v>16</v>
      </c>
      <c r="C22">
        <v>1.56</v>
      </c>
      <c r="E22">
        <v>16</v>
      </c>
      <c r="F22">
        <v>1.196</v>
      </c>
      <c r="H22">
        <v>16</v>
      </c>
      <c r="I22">
        <v>1.2589999999999999</v>
      </c>
      <c r="L22">
        <v>16</v>
      </c>
      <c r="M22">
        <v>2.4550000000000001</v>
      </c>
      <c r="O22">
        <v>16</v>
      </c>
      <c r="P22">
        <v>1.6439999999999999</v>
      </c>
      <c r="R22">
        <v>16</v>
      </c>
      <c r="S22">
        <v>1.88</v>
      </c>
      <c r="W22">
        <v>1.56</v>
      </c>
      <c r="X22">
        <v>2.4550000000000001</v>
      </c>
      <c r="Y22">
        <v>1.196</v>
      </c>
      <c r="Z22">
        <v>1.6439999999999999</v>
      </c>
      <c r="AA22">
        <v>1.2589999999999999</v>
      </c>
      <c r="AB22">
        <v>1.88</v>
      </c>
    </row>
    <row r="23" spans="2:28">
      <c r="B23">
        <v>17</v>
      </c>
      <c r="C23">
        <v>1.948</v>
      </c>
      <c r="E23">
        <v>17</v>
      </c>
      <c r="F23">
        <v>1.1739999999999999</v>
      </c>
      <c r="H23">
        <v>17</v>
      </c>
      <c r="I23">
        <v>1.075</v>
      </c>
      <c r="L23">
        <v>17</v>
      </c>
      <c r="M23">
        <v>1.5309999999999999</v>
      </c>
      <c r="O23">
        <v>17</v>
      </c>
      <c r="P23">
        <v>1.6539999999999999</v>
      </c>
      <c r="R23">
        <v>17</v>
      </c>
      <c r="S23">
        <v>2.0619999999999998</v>
      </c>
      <c r="W23">
        <v>1.948</v>
      </c>
      <c r="X23">
        <v>1.5309999999999999</v>
      </c>
      <c r="Y23">
        <v>1.1739999999999999</v>
      </c>
      <c r="Z23">
        <v>1.6539999999999999</v>
      </c>
      <c r="AA23">
        <v>1.075</v>
      </c>
      <c r="AB23">
        <v>2.0619999999999998</v>
      </c>
    </row>
    <row r="24" spans="2:28">
      <c r="B24">
        <v>18</v>
      </c>
      <c r="C24">
        <v>1.5189999999999999</v>
      </c>
      <c r="E24">
        <v>18</v>
      </c>
      <c r="F24">
        <v>0.98299999999999998</v>
      </c>
      <c r="H24">
        <v>18</v>
      </c>
      <c r="I24">
        <v>1.157</v>
      </c>
      <c r="L24">
        <v>18</v>
      </c>
      <c r="M24">
        <v>1.732</v>
      </c>
      <c r="O24">
        <v>18</v>
      </c>
      <c r="P24">
        <v>2.3460000000000001</v>
      </c>
      <c r="R24">
        <v>18</v>
      </c>
      <c r="S24">
        <v>1.75</v>
      </c>
      <c r="W24">
        <v>1.5189999999999999</v>
      </c>
      <c r="X24">
        <v>1.732</v>
      </c>
      <c r="Y24">
        <v>0.98299999999999998</v>
      </c>
      <c r="Z24">
        <v>2.3460000000000001</v>
      </c>
      <c r="AA24">
        <v>1.157</v>
      </c>
      <c r="AB24">
        <v>1.75</v>
      </c>
    </row>
    <row r="25" spans="2:28">
      <c r="B25">
        <v>19</v>
      </c>
      <c r="C25">
        <v>1.175</v>
      </c>
      <c r="E25">
        <v>19</v>
      </c>
      <c r="F25">
        <v>0.89600000000000002</v>
      </c>
      <c r="H25">
        <v>19</v>
      </c>
      <c r="I25">
        <v>1.099</v>
      </c>
      <c r="L25">
        <v>19</v>
      </c>
      <c r="M25">
        <v>2.0760000000000001</v>
      </c>
      <c r="O25">
        <v>19</v>
      </c>
      <c r="P25">
        <v>1.7110000000000001</v>
      </c>
      <c r="R25">
        <v>19</v>
      </c>
      <c r="S25">
        <v>1.6120000000000001</v>
      </c>
      <c r="W25">
        <v>1.175</v>
      </c>
      <c r="X25">
        <v>2.0760000000000001</v>
      </c>
      <c r="Y25">
        <v>0.89600000000000002</v>
      </c>
      <c r="Z25">
        <v>1.7110000000000001</v>
      </c>
      <c r="AA25">
        <v>1.099</v>
      </c>
      <c r="AB25">
        <v>1.6120000000000001</v>
      </c>
    </row>
    <row r="26" spans="2:28">
      <c r="B26">
        <v>20</v>
      </c>
      <c r="C26">
        <v>1.524</v>
      </c>
      <c r="E26">
        <v>20</v>
      </c>
      <c r="F26">
        <v>1.1719999999999999</v>
      </c>
      <c r="H26">
        <v>20</v>
      </c>
      <c r="I26">
        <v>1.0369999999999999</v>
      </c>
      <c r="L26">
        <v>20</v>
      </c>
      <c r="M26">
        <v>2.2109999999999999</v>
      </c>
      <c r="O26">
        <v>20</v>
      </c>
      <c r="P26">
        <v>2.0289999999999999</v>
      </c>
      <c r="R26">
        <v>20</v>
      </c>
      <c r="S26">
        <v>2.6389999999999998</v>
      </c>
      <c r="W26">
        <v>1.524</v>
      </c>
      <c r="X26">
        <v>2.2109999999999999</v>
      </c>
      <c r="Y26">
        <v>1.1719999999999999</v>
      </c>
      <c r="Z26">
        <v>2.0289999999999999</v>
      </c>
      <c r="AA26">
        <v>1.0369999999999999</v>
      </c>
      <c r="AB26">
        <v>2.6389999999999998</v>
      </c>
    </row>
    <row r="27" spans="2:28">
      <c r="B27">
        <v>21</v>
      </c>
      <c r="C27">
        <v>1.37</v>
      </c>
      <c r="E27">
        <v>21</v>
      </c>
      <c r="F27">
        <v>1</v>
      </c>
      <c r="H27">
        <v>21</v>
      </c>
      <c r="I27">
        <v>1.4970000000000001</v>
      </c>
      <c r="L27">
        <v>21</v>
      </c>
      <c r="M27">
        <v>2.2080000000000002</v>
      </c>
      <c r="O27">
        <v>21</v>
      </c>
      <c r="P27">
        <v>1.5780000000000001</v>
      </c>
      <c r="R27">
        <v>21</v>
      </c>
      <c r="S27">
        <v>1.9990000000000001</v>
      </c>
      <c r="W27">
        <v>1.37</v>
      </c>
      <c r="X27">
        <v>2.2080000000000002</v>
      </c>
      <c r="Y27">
        <v>1</v>
      </c>
      <c r="Z27">
        <v>1.5780000000000001</v>
      </c>
      <c r="AA27">
        <v>1.4970000000000001</v>
      </c>
      <c r="AB27">
        <v>1.9990000000000001</v>
      </c>
    </row>
    <row r="28" spans="2:28">
      <c r="B28">
        <v>22</v>
      </c>
      <c r="C28">
        <v>1.3220000000000001</v>
      </c>
      <c r="E28">
        <v>22</v>
      </c>
      <c r="F28">
        <v>0.878</v>
      </c>
      <c r="H28">
        <v>22</v>
      </c>
      <c r="I28">
        <v>1.056</v>
      </c>
      <c r="L28">
        <v>22</v>
      </c>
      <c r="M28">
        <v>2.4340000000000002</v>
      </c>
      <c r="O28">
        <v>22</v>
      </c>
      <c r="P28">
        <v>1.6779999999999999</v>
      </c>
      <c r="R28">
        <v>22</v>
      </c>
      <c r="S28">
        <v>1.7030000000000001</v>
      </c>
      <c r="W28">
        <v>1.3220000000000001</v>
      </c>
      <c r="X28">
        <v>2.4340000000000002</v>
      </c>
      <c r="Y28">
        <v>0.878</v>
      </c>
      <c r="Z28">
        <v>1.6779999999999999</v>
      </c>
      <c r="AA28">
        <v>1.056</v>
      </c>
      <c r="AB28">
        <v>1.7030000000000001</v>
      </c>
    </row>
    <row r="29" spans="2:28">
      <c r="B29">
        <v>23</v>
      </c>
      <c r="C29">
        <v>1.3640000000000001</v>
      </c>
      <c r="E29">
        <v>23</v>
      </c>
      <c r="F29">
        <v>1.1539999999999999</v>
      </c>
      <c r="H29">
        <v>23</v>
      </c>
      <c r="I29">
        <v>1.2470000000000001</v>
      </c>
      <c r="L29">
        <v>23</v>
      </c>
      <c r="M29">
        <v>1.849</v>
      </c>
      <c r="O29">
        <v>23</v>
      </c>
      <c r="P29">
        <v>2.0299999999999998</v>
      </c>
      <c r="R29">
        <v>23</v>
      </c>
      <c r="S29">
        <v>1.786</v>
      </c>
      <c r="W29">
        <v>1.3640000000000001</v>
      </c>
      <c r="X29">
        <v>1.849</v>
      </c>
      <c r="Y29">
        <v>1.1539999999999999</v>
      </c>
      <c r="Z29">
        <v>2.0299999999999998</v>
      </c>
      <c r="AA29">
        <v>1.2470000000000001</v>
      </c>
      <c r="AB29">
        <v>1.786</v>
      </c>
    </row>
    <row r="30" spans="2:28">
      <c r="B30">
        <v>24</v>
      </c>
      <c r="C30">
        <v>1.0529999999999999</v>
      </c>
      <c r="E30">
        <v>24</v>
      </c>
      <c r="F30">
        <v>1.0129999999999999</v>
      </c>
      <c r="H30">
        <v>24</v>
      </c>
      <c r="I30">
        <v>1.39</v>
      </c>
      <c r="L30">
        <v>24</v>
      </c>
      <c r="M30">
        <v>1.9510000000000001</v>
      </c>
      <c r="O30">
        <v>24</v>
      </c>
      <c r="P30">
        <v>2.052</v>
      </c>
      <c r="R30">
        <v>24</v>
      </c>
      <c r="S30">
        <v>2.1459999999999999</v>
      </c>
      <c r="W30">
        <v>1.0529999999999999</v>
      </c>
      <c r="X30">
        <v>1.9510000000000001</v>
      </c>
      <c r="Y30">
        <v>1.0129999999999999</v>
      </c>
      <c r="Z30">
        <v>2.052</v>
      </c>
      <c r="AA30">
        <v>1.39</v>
      </c>
      <c r="AB30">
        <v>2.1459999999999999</v>
      </c>
    </row>
    <row r="31" spans="2:28">
      <c r="B31">
        <v>25</v>
      </c>
      <c r="C31">
        <v>1.117</v>
      </c>
      <c r="E31">
        <v>25</v>
      </c>
      <c r="F31">
        <v>1.17</v>
      </c>
      <c r="H31">
        <v>25</v>
      </c>
      <c r="I31">
        <v>1.07</v>
      </c>
      <c r="L31">
        <v>25</v>
      </c>
      <c r="M31">
        <v>2.0550000000000002</v>
      </c>
      <c r="O31">
        <v>25</v>
      </c>
      <c r="P31">
        <v>1.5680000000000001</v>
      </c>
      <c r="R31">
        <v>25</v>
      </c>
      <c r="S31">
        <v>1.3129999999999999</v>
      </c>
      <c r="W31">
        <v>1.117</v>
      </c>
      <c r="X31">
        <v>2.0550000000000002</v>
      </c>
      <c r="Y31">
        <v>1.17</v>
      </c>
      <c r="Z31">
        <v>1.5680000000000001</v>
      </c>
      <c r="AA31">
        <v>1.07</v>
      </c>
      <c r="AB31">
        <v>1.3129999999999999</v>
      </c>
    </row>
    <row r="32" spans="2:28">
      <c r="B32">
        <v>26</v>
      </c>
      <c r="C32">
        <v>1.411</v>
      </c>
      <c r="E32">
        <v>26</v>
      </c>
      <c r="F32">
        <v>1.054</v>
      </c>
      <c r="H32">
        <v>26</v>
      </c>
      <c r="I32">
        <v>1.2310000000000001</v>
      </c>
      <c r="L32">
        <v>26</v>
      </c>
      <c r="M32">
        <v>1.8819999999999999</v>
      </c>
      <c r="O32">
        <v>26</v>
      </c>
      <c r="P32">
        <v>1.617</v>
      </c>
      <c r="R32">
        <v>26</v>
      </c>
      <c r="S32">
        <v>1.581</v>
      </c>
      <c r="W32">
        <v>1.411</v>
      </c>
      <c r="X32">
        <v>1.8819999999999999</v>
      </c>
      <c r="Y32">
        <v>1.054</v>
      </c>
      <c r="Z32">
        <v>1.617</v>
      </c>
      <c r="AA32">
        <v>1.2310000000000001</v>
      </c>
      <c r="AB32">
        <v>1.581</v>
      </c>
    </row>
    <row r="33" spans="2:28">
      <c r="B33">
        <v>27</v>
      </c>
      <c r="C33">
        <v>1.403</v>
      </c>
      <c r="E33">
        <v>27</v>
      </c>
      <c r="F33">
        <v>0.96799999999999997</v>
      </c>
      <c r="H33">
        <v>27</v>
      </c>
      <c r="I33">
        <v>1.05</v>
      </c>
      <c r="L33">
        <v>27</v>
      </c>
      <c r="M33">
        <v>2.5369999999999999</v>
      </c>
      <c r="O33">
        <v>27</v>
      </c>
      <c r="P33">
        <v>1.732</v>
      </c>
      <c r="R33">
        <v>27</v>
      </c>
      <c r="S33">
        <v>1.633</v>
      </c>
      <c r="W33">
        <v>1.403</v>
      </c>
      <c r="X33">
        <v>2.5369999999999999</v>
      </c>
      <c r="Y33">
        <v>0.96799999999999997</v>
      </c>
      <c r="Z33">
        <v>1.732</v>
      </c>
      <c r="AA33">
        <v>1.05</v>
      </c>
      <c r="AB33">
        <v>1.633</v>
      </c>
    </row>
    <row r="34" spans="2:28">
      <c r="B34">
        <v>28</v>
      </c>
      <c r="C34">
        <v>1.4159999999999999</v>
      </c>
      <c r="E34">
        <v>28</v>
      </c>
      <c r="F34">
        <v>1.002</v>
      </c>
      <c r="H34">
        <v>28</v>
      </c>
      <c r="I34">
        <v>1.21</v>
      </c>
      <c r="L34">
        <v>28</v>
      </c>
      <c r="M34">
        <v>2.1139999999999999</v>
      </c>
      <c r="O34">
        <v>28</v>
      </c>
      <c r="P34">
        <v>1.4</v>
      </c>
      <c r="R34">
        <v>28</v>
      </c>
      <c r="S34">
        <v>2.2730000000000001</v>
      </c>
      <c r="W34">
        <v>1.4159999999999999</v>
      </c>
      <c r="X34">
        <v>2.1139999999999999</v>
      </c>
      <c r="Y34">
        <v>1.002</v>
      </c>
      <c r="Z34">
        <v>1.4</v>
      </c>
      <c r="AA34">
        <v>1.21</v>
      </c>
      <c r="AB34">
        <v>2.2730000000000001</v>
      </c>
    </row>
    <row r="35" spans="2:28">
      <c r="B35">
        <v>29</v>
      </c>
      <c r="C35">
        <v>1.2490000000000001</v>
      </c>
      <c r="E35">
        <v>29</v>
      </c>
      <c r="F35">
        <v>1.0369999999999999</v>
      </c>
      <c r="H35">
        <v>29</v>
      </c>
      <c r="I35">
        <v>1.2450000000000001</v>
      </c>
      <c r="L35">
        <v>29</v>
      </c>
      <c r="M35">
        <v>1.538</v>
      </c>
      <c r="O35">
        <v>29</v>
      </c>
      <c r="P35">
        <v>1.948</v>
      </c>
      <c r="R35">
        <v>29</v>
      </c>
      <c r="S35">
        <v>1.9770000000000001</v>
      </c>
      <c r="W35">
        <v>1.2490000000000001</v>
      </c>
      <c r="X35">
        <v>1.538</v>
      </c>
      <c r="Y35">
        <v>1.0369999999999999</v>
      </c>
      <c r="Z35">
        <v>1.948</v>
      </c>
      <c r="AA35">
        <v>1.2450000000000001</v>
      </c>
      <c r="AB35">
        <v>1.9770000000000001</v>
      </c>
    </row>
    <row r="36" spans="2:28">
      <c r="B36">
        <v>30</v>
      </c>
      <c r="C36">
        <v>1.482</v>
      </c>
      <c r="E36">
        <v>30</v>
      </c>
      <c r="F36">
        <v>1.0389999999999999</v>
      </c>
      <c r="H36">
        <v>30</v>
      </c>
      <c r="I36">
        <v>1.0309999999999999</v>
      </c>
      <c r="L36">
        <v>30</v>
      </c>
      <c r="M36">
        <v>1.236</v>
      </c>
      <c r="O36">
        <v>30</v>
      </c>
      <c r="P36">
        <v>1.667</v>
      </c>
      <c r="R36">
        <v>30</v>
      </c>
      <c r="S36">
        <v>2.3069999999999999</v>
      </c>
      <c r="W36">
        <v>1.482</v>
      </c>
      <c r="X36">
        <v>1.236</v>
      </c>
      <c r="Y36">
        <v>1.0389999999999999</v>
      </c>
      <c r="Z36">
        <v>1.667</v>
      </c>
      <c r="AA36">
        <v>1.0309999999999999</v>
      </c>
      <c r="AB36">
        <v>2.3069999999999999</v>
      </c>
    </row>
    <row r="37" spans="2:28">
      <c r="B37">
        <v>31</v>
      </c>
      <c r="C37">
        <v>1.425</v>
      </c>
      <c r="E37">
        <v>31</v>
      </c>
      <c r="F37">
        <v>1.091</v>
      </c>
      <c r="H37">
        <v>31</v>
      </c>
      <c r="I37">
        <v>1.264</v>
      </c>
      <c r="L37">
        <v>31</v>
      </c>
      <c r="M37">
        <v>2.9769999999999999</v>
      </c>
      <c r="O37">
        <v>31</v>
      </c>
      <c r="P37">
        <v>1.8480000000000001</v>
      </c>
      <c r="R37">
        <v>31</v>
      </c>
      <c r="S37">
        <v>2.6150000000000002</v>
      </c>
      <c r="W37">
        <v>1.425</v>
      </c>
      <c r="X37">
        <v>2.9769999999999999</v>
      </c>
      <c r="Y37">
        <v>1.091</v>
      </c>
      <c r="Z37">
        <v>1.8480000000000001</v>
      </c>
      <c r="AA37">
        <v>1.264</v>
      </c>
      <c r="AB37">
        <v>2.6150000000000002</v>
      </c>
    </row>
    <row r="38" spans="2:28">
      <c r="B38">
        <v>32</v>
      </c>
      <c r="C38">
        <v>1.3160000000000001</v>
      </c>
      <c r="E38">
        <v>32</v>
      </c>
      <c r="F38">
        <v>1.075</v>
      </c>
      <c r="H38">
        <v>32</v>
      </c>
      <c r="I38">
        <v>1.3</v>
      </c>
      <c r="L38">
        <v>32</v>
      </c>
      <c r="M38">
        <v>1.7609999999999999</v>
      </c>
      <c r="O38">
        <v>32</v>
      </c>
      <c r="P38">
        <v>1.6919999999999999</v>
      </c>
      <c r="R38">
        <v>32</v>
      </c>
      <c r="S38">
        <v>2.4710000000000001</v>
      </c>
      <c r="W38">
        <v>1.3160000000000001</v>
      </c>
      <c r="X38">
        <v>1.7609999999999999</v>
      </c>
      <c r="Y38">
        <v>1.075</v>
      </c>
      <c r="Z38">
        <v>1.6919999999999999</v>
      </c>
      <c r="AA38">
        <v>1.3</v>
      </c>
      <c r="AB38">
        <v>2.4710000000000001</v>
      </c>
    </row>
    <row r="39" spans="2:28">
      <c r="B39">
        <v>33</v>
      </c>
      <c r="C39">
        <v>1.292</v>
      </c>
      <c r="E39">
        <v>33</v>
      </c>
      <c r="F39">
        <v>1.1970000000000001</v>
      </c>
      <c r="H39">
        <v>33</v>
      </c>
      <c r="I39">
        <v>1.3480000000000001</v>
      </c>
      <c r="L39">
        <v>33</v>
      </c>
      <c r="M39">
        <v>2.3849999999999998</v>
      </c>
      <c r="O39">
        <v>33</v>
      </c>
      <c r="P39">
        <v>1.651</v>
      </c>
      <c r="R39">
        <v>33</v>
      </c>
      <c r="S39">
        <v>2.109</v>
      </c>
      <c r="W39">
        <v>1.292</v>
      </c>
      <c r="X39">
        <v>2.3849999999999998</v>
      </c>
      <c r="Y39">
        <v>1.1970000000000001</v>
      </c>
      <c r="Z39">
        <v>1.651</v>
      </c>
      <c r="AA39">
        <v>1.3480000000000001</v>
      </c>
      <c r="AB39">
        <v>2.109</v>
      </c>
    </row>
    <row r="40" spans="2:28">
      <c r="B40">
        <v>34</v>
      </c>
      <c r="C40">
        <v>1.4730000000000001</v>
      </c>
      <c r="E40">
        <v>34</v>
      </c>
      <c r="F40">
        <v>2.4319999999999999</v>
      </c>
      <c r="H40">
        <v>34</v>
      </c>
      <c r="I40">
        <v>1.361</v>
      </c>
      <c r="L40">
        <v>34</v>
      </c>
      <c r="M40">
        <v>2.2480000000000002</v>
      </c>
      <c r="O40">
        <v>34</v>
      </c>
      <c r="P40">
        <v>2.2669999999999999</v>
      </c>
      <c r="R40">
        <v>34</v>
      </c>
      <c r="S40">
        <v>2.258</v>
      </c>
      <c r="W40">
        <v>1.4730000000000001</v>
      </c>
      <c r="X40">
        <v>2.2480000000000002</v>
      </c>
      <c r="Y40">
        <v>2.4319999999999999</v>
      </c>
      <c r="Z40">
        <v>2.2669999999999999</v>
      </c>
      <c r="AA40">
        <v>1.361</v>
      </c>
      <c r="AB40">
        <v>2.258</v>
      </c>
    </row>
    <row r="41" spans="2:28">
      <c r="B41">
        <v>35</v>
      </c>
      <c r="C41">
        <v>1.2949999999999999</v>
      </c>
      <c r="E41">
        <v>35</v>
      </c>
      <c r="F41">
        <v>1.954</v>
      </c>
      <c r="H41">
        <v>35</v>
      </c>
      <c r="I41">
        <v>1.171</v>
      </c>
      <c r="L41">
        <v>35</v>
      </c>
      <c r="M41">
        <v>1.71</v>
      </c>
      <c r="O41">
        <v>35</v>
      </c>
      <c r="P41">
        <v>2.552</v>
      </c>
      <c r="R41">
        <v>35</v>
      </c>
      <c r="S41">
        <v>1.4630000000000001</v>
      </c>
      <c r="W41">
        <v>1.2949999999999999</v>
      </c>
      <c r="X41">
        <v>1.71</v>
      </c>
      <c r="Y41">
        <v>1.954</v>
      </c>
      <c r="Z41">
        <v>2.552</v>
      </c>
      <c r="AA41">
        <v>1.171</v>
      </c>
      <c r="AB41">
        <v>1.4630000000000001</v>
      </c>
    </row>
    <row r="42" spans="2:28">
      <c r="B42">
        <v>36</v>
      </c>
      <c r="C42">
        <v>1.381</v>
      </c>
      <c r="E42">
        <v>36</v>
      </c>
      <c r="F42">
        <v>1.0149999999999999</v>
      </c>
      <c r="H42">
        <v>36</v>
      </c>
      <c r="I42">
        <v>1.159</v>
      </c>
      <c r="L42">
        <v>36</v>
      </c>
      <c r="M42">
        <v>2.3959999999999999</v>
      </c>
      <c r="O42">
        <v>36</v>
      </c>
      <c r="P42">
        <v>1.649</v>
      </c>
      <c r="R42">
        <v>36</v>
      </c>
      <c r="S42">
        <v>2.2629999999999999</v>
      </c>
      <c r="W42">
        <v>1.381</v>
      </c>
      <c r="X42">
        <v>2.3959999999999999</v>
      </c>
      <c r="Y42">
        <v>1.0149999999999999</v>
      </c>
      <c r="Z42">
        <v>1.649</v>
      </c>
      <c r="AA42">
        <v>1.159</v>
      </c>
      <c r="AB42">
        <v>2.2629999999999999</v>
      </c>
    </row>
    <row r="43" spans="2:28">
      <c r="B43">
        <v>37</v>
      </c>
      <c r="C43">
        <v>1.925</v>
      </c>
      <c r="E43">
        <v>37</v>
      </c>
      <c r="F43">
        <v>0.85599999999999998</v>
      </c>
      <c r="H43">
        <v>37</v>
      </c>
      <c r="I43">
        <v>1.147</v>
      </c>
      <c r="L43">
        <v>37</v>
      </c>
      <c r="M43">
        <v>2.3719999999999999</v>
      </c>
      <c r="O43">
        <v>37</v>
      </c>
      <c r="P43">
        <v>1.3839999999999999</v>
      </c>
      <c r="R43">
        <v>37</v>
      </c>
      <c r="S43">
        <v>1.871</v>
      </c>
      <c r="W43">
        <v>1.925</v>
      </c>
      <c r="X43">
        <v>2.3719999999999999</v>
      </c>
      <c r="Y43">
        <v>0.85599999999999998</v>
      </c>
      <c r="Z43">
        <v>1.3839999999999999</v>
      </c>
      <c r="AA43">
        <v>1.147</v>
      </c>
      <c r="AB43">
        <v>1.871</v>
      </c>
    </row>
    <row r="44" spans="2:28">
      <c r="B44">
        <v>38</v>
      </c>
      <c r="C44">
        <v>1.4710000000000001</v>
      </c>
      <c r="E44">
        <v>38</v>
      </c>
      <c r="F44">
        <v>1.194</v>
      </c>
      <c r="H44">
        <v>38</v>
      </c>
      <c r="I44">
        <v>1.246</v>
      </c>
      <c r="L44">
        <v>38</v>
      </c>
      <c r="M44">
        <v>2.0339999999999998</v>
      </c>
      <c r="O44">
        <v>38</v>
      </c>
      <c r="P44">
        <v>1.4379999999999999</v>
      </c>
      <c r="R44">
        <v>38</v>
      </c>
      <c r="S44">
        <v>2.5859999999999999</v>
      </c>
      <c r="W44">
        <v>1.4710000000000001</v>
      </c>
      <c r="X44">
        <v>2.0339999999999998</v>
      </c>
      <c r="Y44">
        <v>1.194</v>
      </c>
      <c r="Z44">
        <v>1.4379999999999999</v>
      </c>
      <c r="AA44">
        <v>1.246</v>
      </c>
      <c r="AB44">
        <v>2.5859999999999999</v>
      </c>
    </row>
    <row r="45" spans="2:28">
      <c r="B45">
        <v>39</v>
      </c>
      <c r="C45">
        <v>2.113</v>
      </c>
      <c r="E45">
        <v>39</v>
      </c>
      <c r="F45">
        <v>1.4339999999999999</v>
      </c>
      <c r="H45">
        <v>39</v>
      </c>
      <c r="I45">
        <v>1.1739999999999999</v>
      </c>
      <c r="L45">
        <v>39</v>
      </c>
      <c r="M45">
        <v>1.8129999999999999</v>
      </c>
      <c r="O45">
        <v>39</v>
      </c>
      <c r="P45">
        <v>2.0209999999999999</v>
      </c>
      <c r="R45">
        <v>39</v>
      </c>
      <c r="S45">
        <v>2.1259999999999999</v>
      </c>
      <c r="W45">
        <v>2.113</v>
      </c>
      <c r="X45">
        <v>1.8129999999999999</v>
      </c>
      <c r="Y45">
        <v>1.4339999999999999</v>
      </c>
      <c r="Z45">
        <v>2.0209999999999999</v>
      </c>
      <c r="AA45">
        <v>1.1739999999999999</v>
      </c>
      <c r="AB45">
        <v>2.1259999999999999</v>
      </c>
    </row>
    <row r="46" spans="2:28">
      <c r="B46">
        <v>40</v>
      </c>
      <c r="C46">
        <v>1.429</v>
      </c>
      <c r="E46">
        <v>40</v>
      </c>
      <c r="F46">
        <v>1.014</v>
      </c>
      <c r="H46">
        <v>40</v>
      </c>
      <c r="I46">
        <v>1.345</v>
      </c>
      <c r="L46">
        <v>40</v>
      </c>
      <c r="M46">
        <v>2.48</v>
      </c>
      <c r="O46">
        <v>40</v>
      </c>
      <c r="P46">
        <v>1.3939999999999999</v>
      </c>
      <c r="R46">
        <v>40</v>
      </c>
      <c r="S46">
        <v>2.3210000000000002</v>
      </c>
      <c r="W46">
        <v>1.429</v>
      </c>
      <c r="X46">
        <v>2.48</v>
      </c>
      <c r="Y46">
        <v>1.014</v>
      </c>
      <c r="Z46">
        <v>1.3939999999999999</v>
      </c>
      <c r="AA46">
        <v>1.345</v>
      </c>
      <c r="AB46">
        <v>2.3210000000000002</v>
      </c>
    </row>
    <row r="47" spans="2:28">
      <c r="B47">
        <v>41</v>
      </c>
      <c r="C47">
        <v>1.657</v>
      </c>
      <c r="E47">
        <v>41</v>
      </c>
      <c r="F47">
        <v>1.113</v>
      </c>
      <c r="H47">
        <v>41</v>
      </c>
      <c r="I47">
        <v>1.1180000000000001</v>
      </c>
      <c r="L47">
        <v>41</v>
      </c>
      <c r="M47">
        <v>2.2599999999999998</v>
      </c>
      <c r="O47">
        <v>41</v>
      </c>
      <c r="P47">
        <v>1.9490000000000001</v>
      </c>
      <c r="R47">
        <v>41</v>
      </c>
      <c r="S47">
        <v>1.8939999999999999</v>
      </c>
      <c r="W47">
        <v>1.657</v>
      </c>
      <c r="X47">
        <v>2.2599999999999998</v>
      </c>
      <c r="Y47">
        <v>1.113</v>
      </c>
      <c r="Z47">
        <v>1.9490000000000001</v>
      </c>
      <c r="AA47">
        <v>1.1180000000000001</v>
      </c>
      <c r="AB47">
        <v>1.8939999999999999</v>
      </c>
    </row>
    <row r="48" spans="2:28">
      <c r="B48">
        <v>42</v>
      </c>
      <c r="C48">
        <v>1.982</v>
      </c>
      <c r="E48">
        <v>42</v>
      </c>
      <c r="F48">
        <v>1.21</v>
      </c>
      <c r="H48">
        <v>42</v>
      </c>
      <c r="I48">
        <v>0.996</v>
      </c>
      <c r="L48">
        <v>42</v>
      </c>
      <c r="M48">
        <v>1.2929999999999999</v>
      </c>
      <c r="O48">
        <v>42</v>
      </c>
      <c r="P48">
        <v>1.4750000000000001</v>
      </c>
      <c r="R48">
        <v>42</v>
      </c>
      <c r="S48">
        <v>1.71</v>
      </c>
      <c r="W48">
        <v>1.982</v>
      </c>
      <c r="X48">
        <v>1.2929999999999999</v>
      </c>
      <c r="Y48">
        <v>1.21</v>
      </c>
      <c r="Z48">
        <v>1.4750000000000001</v>
      </c>
      <c r="AA48">
        <v>0.996</v>
      </c>
      <c r="AB48">
        <v>1.71</v>
      </c>
    </row>
    <row r="49" spans="1:28">
      <c r="B49">
        <v>43</v>
      </c>
      <c r="C49">
        <v>1.8140000000000001</v>
      </c>
      <c r="E49">
        <v>43</v>
      </c>
      <c r="F49">
        <v>1.198</v>
      </c>
      <c r="H49">
        <v>43</v>
      </c>
      <c r="I49">
        <v>1.22</v>
      </c>
      <c r="L49">
        <v>43</v>
      </c>
      <c r="M49">
        <v>1.52</v>
      </c>
      <c r="O49">
        <v>43</v>
      </c>
      <c r="P49">
        <v>1.5029999999999999</v>
      </c>
      <c r="R49">
        <v>43</v>
      </c>
      <c r="S49">
        <v>1.718</v>
      </c>
      <c r="W49">
        <v>1.8140000000000001</v>
      </c>
      <c r="X49">
        <v>1.52</v>
      </c>
      <c r="Y49">
        <v>1.198</v>
      </c>
      <c r="Z49">
        <v>1.5029999999999999</v>
      </c>
      <c r="AA49">
        <v>1.22</v>
      </c>
      <c r="AB49">
        <v>1.718</v>
      </c>
    </row>
    <row r="50" spans="1:28">
      <c r="B50">
        <v>44</v>
      </c>
      <c r="C50">
        <v>1.4410000000000001</v>
      </c>
      <c r="E50">
        <v>44</v>
      </c>
      <c r="F50">
        <v>0.84099999999999997</v>
      </c>
      <c r="G50" s="12"/>
      <c r="H50">
        <v>44</v>
      </c>
      <c r="I50">
        <v>0.88300000000000001</v>
      </c>
      <c r="L50">
        <v>44</v>
      </c>
      <c r="M50">
        <v>2.1019999999999999</v>
      </c>
      <c r="O50">
        <v>44</v>
      </c>
      <c r="P50">
        <v>1.6819999999999999</v>
      </c>
      <c r="R50">
        <v>44</v>
      </c>
      <c r="S50">
        <v>1.68</v>
      </c>
      <c r="W50">
        <v>1.4410000000000001</v>
      </c>
      <c r="X50">
        <v>2.1019999999999999</v>
      </c>
      <c r="Y50">
        <v>0.84099999999999997</v>
      </c>
      <c r="Z50">
        <v>1.6819999999999999</v>
      </c>
      <c r="AA50">
        <v>0.88300000000000001</v>
      </c>
      <c r="AB50">
        <v>1.68</v>
      </c>
    </row>
    <row r="51" spans="1:28">
      <c r="B51">
        <v>45</v>
      </c>
      <c r="C51">
        <v>1.4490000000000001</v>
      </c>
      <c r="E51">
        <v>45</v>
      </c>
      <c r="F51">
        <v>1.0640000000000001</v>
      </c>
      <c r="G51" s="12"/>
      <c r="H51">
        <v>45</v>
      </c>
      <c r="I51">
        <v>1.1140000000000001</v>
      </c>
      <c r="L51">
        <v>45</v>
      </c>
      <c r="M51">
        <v>1.927</v>
      </c>
      <c r="O51">
        <v>45</v>
      </c>
      <c r="P51">
        <v>1.653</v>
      </c>
      <c r="R51">
        <v>45</v>
      </c>
      <c r="S51">
        <v>2.0819999999999999</v>
      </c>
      <c r="W51">
        <v>1.4490000000000001</v>
      </c>
      <c r="X51">
        <v>1.927</v>
      </c>
      <c r="Y51">
        <v>1.0640000000000001</v>
      </c>
      <c r="Z51">
        <v>1.653</v>
      </c>
      <c r="AA51">
        <v>1.1140000000000001</v>
      </c>
      <c r="AB51">
        <v>2.0819999999999999</v>
      </c>
    </row>
    <row r="52" spans="1:28">
      <c r="B52">
        <v>46</v>
      </c>
      <c r="C52">
        <v>1.663</v>
      </c>
      <c r="E52">
        <v>46</v>
      </c>
      <c r="F52">
        <v>1.08</v>
      </c>
      <c r="G52" s="12"/>
      <c r="H52">
        <v>46</v>
      </c>
      <c r="I52">
        <v>1.1919999999999999</v>
      </c>
      <c r="L52">
        <v>46</v>
      </c>
      <c r="M52">
        <v>1.7070000000000001</v>
      </c>
      <c r="O52">
        <v>46</v>
      </c>
      <c r="P52">
        <v>2.1949999999999998</v>
      </c>
      <c r="R52">
        <v>46</v>
      </c>
      <c r="S52">
        <v>1.96</v>
      </c>
      <c r="W52">
        <v>1.663</v>
      </c>
      <c r="X52">
        <v>1.7070000000000001</v>
      </c>
      <c r="Y52">
        <v>1.08</v>
      </c>
      <c r="Z52">
        <v>2.1949999999999998</v>
      </c>
      <c r="AA52">
        <v>1.1919999999999999</v>
      </c>
      <c r="AB52">
        <v>1.96</v>
      </c>
    </row>
    <row r="53" spans="1:28">
      <c r="B53">
        <v>47</v>
      </c>
      <c r="C53">
        <v>1.2470000000000001</v>
      </c>
      <c r="E53">
        <v>47</v>
      </c>
      <c r="F53">
        <v>1.115</v>
      </c>
      <c r="G53" s="12"/>
      <c r="H53">
        <v>47</v>
      </c>
      <c r="I53">
        <v>1.0980000000000001</v>
      </c>
      <c r="L53">
        <v>47</v>
      </c>
      <c r="M53">
        <v>1.375</v>
      </c>
      <c r="O53">
        <v>47</v>
      </c>
      <c r="P53">
        <v>1.3460000000000001</v>
      </c>
      <c r="R53">
        <v>47</v>
      </c>
      <c r="S53">
        <v>2.0459999999999998</v>
      </c>
      <c r="W53">
        <v>1.2470000000000001</v>
      </c>
      <c r="X53">
        <v>1.375</v>
      </c>
      <c r="Y53">
        <v>1.115</v>
      </c>
      <c r="Z53">
        <v>1.3460000000000001</v>
      </c>
      <c r="AA53">
        <v>1.0980000000000001</v>
      </c>
      <c r="AB53">
        <v>2.0459999999999998</v>
      </c>
    </row>
    <row r="54" spans="1:28">
      <c r="B54">
        <v>48</v>
      </c>
      <c r="C54">
        <v>0.873</v>
      </c>
      <c r="E54">
        <v>48</v>
      </c>
      <c r="F54">
        <v>1.29</v>
      </c>
      <c r="G54" s="12"/>
      <c r="H54">
        <v>48</v>
      </c>
      <c r="I54">
        <v>1.0329999999999999</v>
      </c>
      <c r="L54">
        <v>48</v>
      </c>
      <c r="M54">
        <v>1.8360000000000001</v>
      </c>
      <c r="O54">
        <v>48</v>
      </c>
      <c r="P54">
        <v>1.9079999999999999</v>
      </c>
      <c r="R54">
        <v>48</v>
      </c>
      <c r="S54">
        <v>1.7370000000000001</v>
      </c>
      <c r="W54">
        <v>0.873</v>
      </c>
      <c r="X54">
        <v>1.8360000000000001</v>
      </c>
      <c r="Y54">
        <v>1.29</v>
      </c>
      <c r="Z54">
        <v>1.9079999999999999</v>
      </c>
      <c r="AA54">
        <v>1.0329999999999999</v>
      </c>
      <c r="AB54">
        <v>1.7370000000000001</v>
      </c>
    </row>
    <row r="55" spans="1:28">
      <c r="B55">
        <v>49</v>
      </c>
      <c r="C55">
        <v>1.429</v>
      </c>
      <c r="E55">
        <v>49</v>
      </c>
      <c r="F55">
        <v>1.3180000000000001</v>
      </c>
      <c r="G55" s="12"/>
      <c r="H55">
        <v>49</v>
      </c>
      <c r="I55">
        <v>1.0780000000000001</v>
      </c>
      <c r="L55">
        <v>49</v>
      </c>
      <c r="M55">
        <v>1.9219999999999999</v>
      </c>
      <c r="O55">
        <v>49</v>
      </c>
      <c r="P55">
        <v>2.5150000000000001</v>
      </c>
      <c r="R55">
        <v>49</v>
      </c>
      <c r="S55">
        <v>1.5029999999999999</v>
      </c>
      <c r="W55">
        <v>1.429</v>
      </c>
      <c r="X55">
        <v>1.9219999999999999</v>
      </c>
      <c r="Y55">
        <v>1.3180000000000001</v>
      </c>
      <c r="Z55">
        <v>2.5150000000000001</v>
      </c>
      <c r="AA55">
        <v>1.0780000000000001</v>
      </c>
      <c r="AB55">
        <v>1.5029999999999999</v>
      </c>
    </row>
    <row r="56" spans="1:28">
      <c r="B56">
        <v>50</v>
      </c>
      <c r="C56">
        <v>1.3879999999999999</v>
      </c>
      <c r="E56">
        <v>50</v>
      </c>
      <c r="F56">
        <v>1.2250000000000001</v>
      </c>
      <c r="G56" s="12"/>
      <c r="H56">
        <v>50</v>
      </c>
      <c r="I56">
        <v>0.93100000000000005</v>
      </c>
      <c r="L56">
        <v>50</v>
      </c>
      <c r="M56">
        <v>1.234</v>
      </c>
      <c r="O56">
        <v>50</v>
      </c>
      <c r="P56">
        <v>2.9780000000000002</v>
      </c>
      <c r="R56">
        <v>50</v>
      </c>
      <c r="S56">
        <v>2.0070000000000001</v>
      </c>
      <c r="W56">
        <v>1.3879999999999999</v>
      </c>
      <c r="X56">
        <v>1.234</v>
      </c>
      <c r="Y56">
        <v>1.2250000000000001</v>
      </c>
      <c r="Z56">
        <v>2.9780000000000002</v>
      </c>
      <c r="AA56">
        <v>0.93100000000000005</v>
      </c>
      <c r="AB56">
        <v>2.0070000000000001</v>
      </c>
    </row>
    <row r="57" spans="1:28">
      <c r="A57" t="s">
        <v>42</v>
      </c>
      <c r="B57" s="23"/>
      <c r="C57" s="23">
        <f>AVERAGE(C7:C56)</f>
        <v>1.4594999999999998</v>
      </c>
      <c r="D57" s="23"/>
      <c r="E57" s="23"/>
      <c r="F57" s="23">
        <f>AVERAGE(F7:F56)</f>
        <v>1.1444800000000004</v>
      </c>
      <c r="G57" s="23"/>
      <c r="H57" s="23"/>
      <c r="I57" s="23">
        <f>AVERAGE(I7:I56)</f>
        <v>1.1650999999999998</v>
      </c>
      <c r="J57" s="23"/>
      <c r="K57" s="23"/>
      <c r="L57" s="23"/>
      <c r="M57" s="23">
        <f>AVERAGE(M7:M56)</f>
        <v>2.07944</v>
      </c>
      <c r="P57" s="23">
        <f>AVERAGE(P7:P56)</f>
        <v>1.80928</v>
      </c>
      <c r="S57" s="23">
        <f>AVERAGE(S7:S56)</f>
        <v>1.8970600000000004</v>
      </c>
      <c r="U57" t="s">
        <v>43</v>
      </c>
      <c r="W57">
        <v>1.804</v>
      </c>
      <c r="X57" s="23">
        <v>3.2519999999999998</v>
      </c>
      <c r="Y57">
        <v>1.425</v>
      </c>
      <c r="Z57">
        <v>1.7090000000000001</v>
      </c>
      <c r="AA57">
        <v>1.3029999999999999</v>
      </c>
      <c r="AB57">
        <v>2.0750000000000002</v>
      </c>
    </row>
    <row r="58" spans="1:28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12"/>
      <c r="W58">
        <v>1.556</v>
      </c>
      <c r="X58" s="23">
        <v>2.5920000000000001</v>
      </c>
      <c r="Y58">
        <v>1.63</v>
      </c>
      <c r="Z58">
        <v>1.9259999999999999</v>
      </c>
      <c r="AA58">
        <v>1.2669999999999999</v>
      </c>
      <c r="AB58">
        <v>1.645</v>
      </c>
    </row>
    <row r="59" spans="1:28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12"/>
      <c r="W59">
        <v>1.5669999999999999</v>
      </c>
      <c r="X59" s="23">
        <v>2.9369999999999998</v>
      </c>
      <c r="Y59">
        <v>1.375</v>
      </c>
      <c r="Z59">
        <v>2.1160000000000001</v>
      </c>
      <c r="AA59">
        <v>1.216</v>
      </c>
      <c r="AB59">
        <v>1.6120000000000001</v>
      </c>
    </row>
    <row r="60" spans="1:28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12"/>
      <c r="W60">
        <v>1.65</v>
      </c>
      <c r="X60" s="23">
        <v>2.4870000000000001</v>
      </c>
      <c r="Y60">
        <v>1.2170000000000001</v>
      </c>
      <c r="AA60">
        <v>1.2070000000000001</v>
      </c>
      <c r="AB60">
        <v>1.44</v>
      </c>
    </row>
    <row r="61" spans="1:28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12"/>
      <c r="W61">
        <v>2.069</v>
      </c>
      <c r="X61" s="23">
        <v>2.2440000000000002</v>
      </c>
      <c r="Y61">
        <v>1.1220000000000001</v>
      </c>
      <c r="Z61">
        <v>2.4929999999999999</v>
      </c>
      <c r="AA61">
        <v>1.2350000000000001</v>
      </c>
      <c r="AB61">
        <v>1.117</v>
      </c>
    </row>
    <row r="62" spans="1:28">
      <c r="B62" s="24" t="s">
        <v>63</v>
      </c>
      <c r="C62" t="s">
        <v>44</v>
      </c>
      <c r="D62" t="s">
        <v>30</v>
      </c>
      <c r="E62" t="s">
        <v>45</v>
      </c>
      <c r="F62" t="s">
        <v>19</v>
      </c>
      <c r="G62" t="s">
        <v>33</v>
      </c>
      <c r="J62" s="23"/>
      <c r="K62" s="23"/>
      <c r="L62" s="24" t="s">
        <v>64</v>
      </c>
      <c r="N62" t="s">
        <v>30</v>
      </c>
      <c r="O62" t="s">
        <v>31</v>
      </c>
      <c r="P62" t="s">
        <v>34</v>
      </c>
      <c r="Q62" t="s">
        <v>33</v>
      </c>
      <c r="W62">
        <v>1.893</v>
      </c>
      <c r="X62" s="23">
        <v>2.5169999999999999</v>
      </c>
      <c r="Y62">
        <v>1.605</v>
      </c>
      <c r="Z62">
        <v>1.333</v>
      </c>
      <c r="AA62">
        <v>1.0589999999999999</v>
      </c>
      <c r="AB62">
        <v>1.6870000000000001</v>
      </c>
    </row>
    <row r="63" spans="1:28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W63">
        <v>2.0030000000000001</v>
      </c>
      <c r="X63" s="23">
        <v>2.2709999999999999</v>
      </c>
      <c r="Y63">
        <v>1.6419999999999999</v>
      </c>
      <c r="Z63">
        <v>1.417</v>
      </c>
      <c r="AA63">
        <v>1.0780000000000001</v>
      </c>
      <c r="AB63">
        <v>1.7170000000000001</v>
      </c>
    </row>
    <row r="64" spans="1:28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12"/>
      <c r="W64">
        <v>1.488</v>
      </c>
      <c r="X64" s="23">
        <v>2.948</v>
      </c>
      <c r="Y64">
        <v>1.381</v>
      </c>
      <c r="Z64">
        <v>1.5680000000000001</v>
      </c>
      <c r="AA64">
        <v>1.099</v>
      </c>
      <c r="AB64">
        <v>1.925</v>
      </c>
    </row>
    <row r="65" spans="2:28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12"/>
      <c r="W65">
        <v>1.514</v>
      </c>
      <c r="X65" s="23">
        <v>1.8560000000000001</v>
      </c>
      <c r="Y65">
        <v>1.556</v>
      </c>
      <c r="Z65">
        <v>1.651</v>
      </c>
      <c r="AA65">
        <v>1.4450000000000001</v>
      </c>
      <c r="AB65">
        <v>2.2890000000000001</v>
      </c>
    </row>
    <row r="66" spans="2:28">
      <c r="B66" t="s">
        <v>46</v>
      </c>
      <c r="C66" t="s">
        <v>47</v>
      </c>
      <c r="E66" t="s">
        <v>48</v>
      </c>
      <c r="F66" t="s">
        <v>37</v>
      </c>
      <c r="H66" t="s">
        <v>11</v>
      </c>
      <c r="I66" t="s">
        <v>47</v>
      </c>
      <c r="J66" s="23"/>
      <c r="K66" s="23"/>
      <c r="L66" t="s">
        <v>9</v>
      </c>
      <c r="M66" t="s">
        <v>47</v>
      </c>
      <c r="O66" t="s">
        <v>49</v>
      </c>
      <c r="P66" t="s">
        <v>47</v>
      </c>
      <c r="R66" t="s">
        <v>11</v>
      </c>
      <c r="S66" t="s">
        <v>47</v>
      </c>
      <c r="W66">
        <v>1.873</v>
      </c>
      <c r="X66" s="23">
        <v>2.5739999999999998</v>
      </c>
      <c r="Y66">
        <v>1.4390000000000001</v>
      </c>
      <c r="Z66">
        <v>2.2400000000000002</v>
      </c>
      <c r="AA66">
        <v>1.2629999999999999</v>
      </c>
      <c r="AB66">
        <v>1.605</v>
      </c>
    </row>
    <row r="67" spans="2:28">
      <c r="B67">
        <v>1</v>
      </c>
      <c r="C67">
        <v>1.804</v>
      </c>
      <c r="E67">
        <v>1</v>
      </c>
      <c r="F67">
        <v>1.425</v>
      </c>
      <c r="H67">
        <v>1</v>
      </c>
      <c r="I67">
        <v>1.3029999999999999</v>
      </c>
      <c r="J67" s="23"/>
      <c r="K67" s="23"/>
      <c r="L67">
        <v>1</v>
      </c>
      <c r="M67" s="23">
        <v>3.2519999999999998</v>
      </c>
      <c r="O67">
        <v>1</v>
      </c>
      <c r="P67">
        <v>1.7090000000000001</v>
      </c>
      <c r="R67">
        <v>1</v>
      </c>
      <c r="S67">
        <v>2.0750000000000002</v>
      </c>
      <c r="W67">
        <v>1.339</v>
      </c>
      <c r="X67" s="23">
        <v>2.2549999999999999</v>
      </c>
      <c r="Y67">
        <v>1.3839999999999999</v>
      </c>
      <c r="Z67">
        <v>2.4630000000000001</v>
      </c>
      <c r="AA67">
        <v>1.002</v>
      </c>
      <c r="AB67">
        <v>1.7629999999999999</v>
      </c>
    </row>
    <row r="68" spans="2:28">
      <c r="B68">
        <v>2</v>
      </c>
      <c r="C68">
        <v>1.556</v>
      </c>
      <c r="E68">
        <v>2</v>
      </c>
      <c r="F68">
        <v>1.63</v>
      </c>
      <c r="H68">
        <v>2</v>
      </c>
      <c r="I68">
        <v>1.2669999999999999</v>
      </c>
      <c r="L68">
        <v>2</v>
      </c>
      <c r="M68" s="23">
        <v>2.5920000000000001</v>
      </c>
      <c r="O68">
        <v>2</v>
      </c>
      <c r="P68">
        <v>1.9259999999999999</v>
      </c>
      <c r="R68">
        <v>2</v>
      </c>
      <c r="S68">
        <v>1.645</v>
      </c>
      <c r="W68">
        <v>1.415</v>
      </c>
      <c r="X68" s="23">
        <v>2.6160000000000001</v>
      </c>
      <c r="Y68">
        <v>1.417</v>
      </c>
      <c r="Z68">
        <v>1.6479999999999999</v>
      </c>
      <c r="AA68">
        <v>1.21</v>
      </c>
      <c r="AB68">
        <v>1.4359999999999999</v>
      </c>
    </row>
    <row r="69" spans="2:28">
      <c r="B69">
        <v>3</v>
      </c>
      <c r="C69">
        <v>1.5669999999999999</v>
      </c>
      <c r="E69">
        <v>3</v>
      </c>
      <c r="F69">
        <v>1.375</v>
      </c>
      <c r="H69">
        <v>3</v>
      </c>
      <c r="I69">
        <v>1.216</v>
      </c>
      <c r="L69">
        <v>3</v>
      </c>
      <c r="M69" s="23">
        <v>2.9369999999999998</v>
      </c>
      <c r="O69">
        <v>3</v>
      </c>
      <c r="P69">
        <v>2.1160000000000001</v>
      </c>
      <c r="R69">
        <v>3</v>
      </c>
      <c r="S69">
        <v>1.6120000000000001</v>
      </c>
      <c r="W69">
        <v>1.2030000000000001</v>
      </c>
      <c r="X69" s="23">
        <v>2.343</v>
      </c>
      <c r="Y69">
        <v>1.47</v>
      </c>
      <c r="Z69">
        <v>1.873</v>
      </c>
      <c r="AA69">
        <v>1.1240000000000001</v>
      </c>
      <c r="AB69">
        <v>2.2829999999999999</v>
      </c>
    </row>
    <row r="70" spans="2:28">
      <c r="B70">
        <v>4</v>
      </c>
      <c r="C70">
        <v>1.65</v>
      </c>
      <c r="E70">
        <v>4</v>
      </c>
      <c r="F70">
        <v>1.2170000000000001</v>
      </c>
      <c r="H70">
        <v>4</v>
      </c>
      <c r="I70">
        <v>1.2070000000000001</v>
      </c>
      <c r="L70">
        <v>4</v>
      </c>
      <c r="M70" s="23">
        <v>2.4870000000000001</v>
      </c>
      <c r="O70">
        <v>4</v>
      </c>
      <c r="P70">
        <v>4.0110000000000001</v>
      </c>
      <c r="R70">
        <v>4</v>
      </c>
      <c r="S70">
        <v>1.44</v>
      </c>
      <c r="W70">
        <v>1.78</v>
      </c>
      <c r="X70" s="23">
        <v>2.9009999999999998</v>
      </c>
      <c r="Y70">
        <v>1.3440000000000001</v>
      </c>
      <c r="Z70">
        <v>2.028</v>
      </c>
      <c r="AA70">
        <v>0.97399999999999998</v>
      </c>
      <c r="AB70">
        <v>1.8420000000000001</v>
      </c>
    </row>
    <row r="71" spans="2:28">
      <c r="B71">
        <v>5</v>
      </c>
      <c r="C71">
        <v>2.069</v>
      </c>
      <c r="E71">
        <v>5</v>
      </c>
      <c r="F71">
        <v>1.1220000000000001</v>
      </c>
      <c r="H71">
        <v>5</v>
      </c>
      <c r="I71">
        <v>1.2350000000000001</v>
      </c>
      <c r="L71">
        <v>5</v>
      </c>
      <c r="M71" s="23">
        <v>2.2440000000000002</v>
      </c>
      <c r="O71">
        <v>5</v>
      </c>
      <c r="P71">
        <v>2.4929999999999999</v>
      </c>
      <c r="R71">
        <v>5</v>
      </c>
      <c r="S71">
        <v>1.117</v>
      </c>
      <c r="W71">
        <v>1.1120000000000001</v>
      </c>
      <c r="X71" s="23">
        <v>3.03</v>
      </c>
      <c r="Y71">
        <v>1.788</v>
      </c>
      <c r="Z71">
        <v>2.2069999999999999</v>
      </c>
      <c r="AA71">
        <v>1.1220000000000001</v>
      </c>
      <c r="AB71">
        <v>1.1479999999999999</v>
      </c>
    </row>
    <row r="72" spans="2:28">
      <c r="B72">
        <v>6</v>
      </c>
      <c r="C72">
        <v>1.893</v>
      </c>
      <c r="E72">
        <v>6</v>
      </c>
      <c r="F72">
        <v>1.605</v>
      </c>
      <c r="H72">
        <v>6</v>
      </c>
      <c r="I72">
        <v>1.0589999999999999</v>
      </c>
      <c r="L72">
        <v>6</v>
      </c>
      <c r="M72" s="23">
        <v>2.5169999999999999</v>
      </c>
      <c r="O72">
        <v>6</v>
      </c>
      <c r="P72">
        <v>1.333</v>
      </c>
      <c r="R72">
        <v>6</v>
      </c>
      <c r="S72">
        <v>1.6870000000000001</v>
      </c>
      <c r="W72">
        <v>1.802</v>
      </c>
      <c r="X72" s="23">
        <v>2.1480000000000001</v>
      </c>
      <c r="Y72">
        <v>1.393</v>
      </c>
      <c r="Z72">
        <v>2.105</v>
      </c>
      <c r="AA72">
        <v>1.242</v>
      </c>
      <c r="AB72">
        <v>1.7949999999999999</v>
      </c>
    </row>
    <row r="73" spans="2:28">
      <c r="B73">
        <v>7</v>
      </c>
      <c r="C73">
        <v>2.0030000000000001</v>
      </c>
      <c r="E73">
        <v>7</v>
      </c>
      <c r="F73">
        <v>1.6419999999999999</v>
      </c>
      <c r="H73">
        <v>7</v>
      </c>
      <c r="I73">
        <v>1.0780000000000001</v>
      </c>
      <c r="L73">
        <v>7</v>
      </c>
      <c r="M73" s="23">
        <v>2.2709999999999999</v>
      </c>
      <c r="O73">
        <v>7</v>
      </c>
      <c r="P73">
        <v>1.417</v>
      </c>
      <c r="R73">
        <v>7</v>
      </c>
      <c r="S73">
        <v>1.7170000000000001</v>
      </c>
      <c r="W73">
        <v>1.327</v>
      </c>
      <c r="X73" s="23">
        <v>1.7829999999999999</v>
      </c>
      <c r="Y73">
        <v>1.6859999999999999</v>
      </c>
      <c r="Z73">
        <v>1.1100000000000001</v>
      </c>
      <c r="AA73">
        <v>1.0980000000000001</v>
      </c>
      <c r="AB73">
        <v>1.65</v>
      </c>
    </row>
    <row r="74" spans="2:28">
      <c r="B74">
        <v>8</v>
      </c>
      <c r="C74">
        <v>1.488</v>
      </c>
      <c r="E74">
        <v>8</v>
      </c>
      <c r="F74">
        <v>1.381</v>
      </c>
      <c r="H74">
        <v>8</v>
      </c>
      <c r="I74">
        <v>1.099</v>
      </c>
      <c r="L74">
        <v>8</v>
      </c>
      <c r="M74" s="23">
        <v>2.948</v>
      </c>
      <c r="O74">
        <v>8</v>
      </c>
      <c r="P74">
        <v>1.5680000000000001</v>
      </c>
      <c r="R74">
        <v>8</v>
      </c>
      <c r="S74">
        <v>1.925</v>
      </c>
      <c r="W74">
        <v>1.4019999999999999</v>
      </c>
      <c r="X74" s="23">
        <v>2.085</v>
      </c>
      <c r="Y74">
        <v>1.4410000000000001</v>
      </c>
      <c r="Z74">
        <v>1.4830000000000001</v>
      </c>
      <c r="AA74">
        <v>1.02</v>
      </c>
      <c r="AB74">
        <v>2.2130000000000001</v>
      </c>
    </row>
    <row r="75" spans="2:28">
      <c r="B75">
        <v>9</v>
      </c>
      <c r="C75">
        <v>1.514</v>
      </c>
      <c r="E75">
        <v>9</v>
      </c>
      <c r="F75">
        <v>1.556</v>
      </c>
      <c r="H75">
        <v>9</v>
      </c>
      <c r="I75">
        <v>1.4450000000000001</v>
      </c>
      <c r="L75">
        <v>9</v>
      </c>
      <c r="M75" s="23">
        <v>1.8560000000000001</v>
      </c>
      <c r="O75">
        <v>9</v>
      </c>
      <c r="P75">
        <v>1.651</v>
      </c>
      <c r="R75">
        <v>9</v>
      </c>
      <c r="S75">
        <v>2.2890000000000001</v>
      </c>
      <c r="W75">
        <v>1.4119999999999999</v>
      </c>
      <c r="X75" s="23">
        <v>1.9330000000000001</v>
      </c>
      <c r="Y75">
        <v>1.115</v>
      </c>
      <c r="Z75">
        <v>2.0659999999999998</v>
      </c>
      <c r="AA75">
        <v>1.1419999999999999</v>
      </c>
      <c r="AB75">
        <v>1.849</v>
      </c>
    </row>
    <row r="76" spans="2:28">
      <c r="B76">
        <v>10</v>
      </c>
      <c r="C76">
        <v>1.873</v>
      </c>
      <c r="E76">
        <v>10</v>
      </c>
      <c r="F76">
        <v>1.4390000000000001</v>
      </c>
      <c r="H76">
        <v>10</v>
      </c>
      <c r="I76">
        <v>1.2629999999999999</v>
      </c>
      <c r="L76">
        <v>10</v>
      </c>
      <c r="M76" s="23">
        <v>2.5739999999999998</v>
      </c>
      <c r="O76">
        <v>10</v>
      </c>
      <c r="P76">
        <v>2.2400000000000002</v>
      </c>
      <c r="R76">
        <v>10</v>
      </c>
      <c r="S76">
        <v>1.605</v>
      </c>
      <c r="W76">
        <v>1.4770000000000001</v>
      </c>
      <c r="X76" s="23">
        <v>2.4790000000000001</v>
      </c>
      <c r="Y76">
        <v>1.722</v>
      </c>
      <c r="Z76">
        <v>1.52</v>
      </c>
      <c r="AA76">
        <v>1.18</v>
      </c>
      <c r="AB76">
        <v>1.7050000000000001</v>
      </c>
    </row>
    <row r="77" spans="2:28">
      <c r="B77">
        <v>11</v>
      </c>
      <c r="C77">
        <v>1.339</v>
      </c>
      <c r="E77">
        <v>11</v>
      </c>
      <c r="F77">
        <v>1.3839999999999999</v>
      </c>
      <c r="H77">
        <v>11</v>
      </c>
      <c r="I77">
        <v>1.002</v>
      </c>
      <c r="L77">
        <v>11</v>
      </c>
      <c r="M77" s="23">
        <v>2.2549999999999999</v>
      </c>
      <c r="O77">
        <v>11</v>
      </c>
      <c r="P77">
        <v>2.4630000000000001</v>
      </c>
      <c r="R77">
        <v>11</v>
      </c>
      <c r="S77">
        <v>1.7629999999999999</v>
      </c>
      <c r="W77">
        <v>1.4419999999999999</v>
      </c>
      <c r="X77" s="23">
        <v>2.9620000000000002</v>
      </c>
      <c r="Y77">
        <v>2.2919999999999998</v>
      </c>
      <c r="Z77">
        <v>2.2530000000000001</v>
      </c>
      <c r="AA77">
        <v>1.151</v>
      </c>
      <c r="AB77">
        <v>2.1709999999999998</v>
      </c>
    </row>
    <row r="78" spans="2:28">
      <c r="B78">
        <v>12</v>
      </c>
      <c r="C78">
        <v>1.415</v>
      </c>
      <c r="E78">
        <v>12</v>
      </c>
      <c r="F78">
        <v>1.417</v>
      </c>
      <c r="H78">
        <v>12</v>
      </c>
      <c r="I78">
        <v>1.21</v>
      </c>
      <c r="L78">
        <v>12</v>
      </c>
      <c r="M78" s="23">
        <v>2.6160000000000001</v>
      </c>
      <c r="O78">
        <v>12</v>
      </c>
      <c r="P78">
        <v>1.6479999999999999</v>
      </c>
      <c r="R78">
        <v>12</v>
      </c>
      <c r="S78">
        <v>1.4359999999999999</v>
      </c>
      <c r="W78">
        <v>1.2569999999999999</v>
      </c>
      <c r="X78" s="23">
        <v>2.5640000000000001</v>
      </c>
      <c r="Y78">
        <v>1.3380000000000001</v>
      </c>
      <c r="Z78">
        <v>1.5569999999999999</v>
      </c>
      <c r="AA78">
        <v>1.105</v>
      </c>
      <c r="AB78">
        <v>2.0270000000000001</v>
      </c>
    </row>
    <row r="79" spans="2:28">
      <c r="B79">
        <v>13</v>
      </c>
      <c r="C79">
        <v>1.2030000000000001</v>
      </c>
      <c r="E79">
        <v>13</v>
      </c>
      <c r="F79">
        <v>1.47</v>
      </c>
      <c r="H79">
        <v>13</v>
      </c>
      <c r="I79">
        <v>1.1240000000000001</v>
      </c>
      <c r="L79">
        <v>13</v>
      </c>
      <c r="M79" s="23">
        <v>2.343</v>
      </c>
      <c r="O79">
        <v>13</v>
      </c>
      <c r="P79">
        <v>1.873</v>
      </c>
      <c r="R79">
        <v>13</v>
      </c>
      <c r="S79">
        <v>2.2829999999999999</v>
      </c>
      <c r="W79">
        <v>2.004</v>
      </c>
      <c r="X79" s="23">
        <v>1.964</v>
      </c>
      <c r="Y79">
        <v>1.61</v>
      </c>
      <c r="Z79">
        <v>1.671</v>
      </c>
      <c r="AA79">
        <v>1.238</v>
      </c>
      <c r="AB79">
        <v>1.66</v>
      </c>
    </row>
    <row r="80" spans="2:28">
      <c r="B80">
        <v>14</v>
      </c>
      <c r="C80">
        <v>1.78</v>
      </c>
      <c r="E80">
        <v>14</v>
      </c>
      <c r="F80">
        <v>1.3440000000000001</v>
      </c>
      <c r="H80">
        <v>14</v>
      </c>
      <c r="I80">
        <v>0.97399999999999998</v>
      </c>
      <c r="L80">
        <v>14</v>
      </c>
      <c r="M80" s="23">
        <v>2.9009999999999998</v>
      </c>
      <c r="O80">
        <v>14</v>
      </c>
      <c r="P80">
        <v>2.028</v>
      </c>
      <c r="R80">
        <v>14</v>
      </c>
      <c r="S80">
        <v>1.8420000000000001</v>
      </c>
      <c r="W80">
        <v>1.8</v>
      </c>
      <c r="X80" s="23">
        <v>2.0779999999999998</v>
      </c>
      <c r="Y80">
        <v>1.27</v>
      </c>
      <c r="Z80">
        <v>2.077</v>
      </c>
      <c r="AA80">
        <v>1.1559999999999999</v>
      </c>
      <c r="AB80">
        <v>1.218</v>
      </c>
    </row>
    <row r="81" spans="2:28">
      <c r="B81">
        <v>15</v>
      </c>
      <c r="C81">
        <v>1.1120000000000001</v>
      </c>
      <c r="E81">
        <v>15</v>
      </c>
      <c r="F81">
        <v>1.788</v>
      </c>
      <c r="H81">
        <v>15</v>
      </c>
      <c r="I81">
        <v>1.1220000000000001</v>
      </c>
      <c r="L81">
        <v>15</v>
      </c>
      <c r="M81" s="23">
        <v>3.03</v>
      </c>
      <c r="O81">
        <v>15</v>
      </c>
      <c r="P81">
        <v>2.2069999999999999</v>
      </c>
      <c r="R81">
        <v>15</v>
      </c>
      <c r="S81">
        <v>1.1479999999999999</v>
      </c>
      <c r="W81">
        <v>2.048</v>
      </c>
      <c r="X81" s="23">
        <v>2.3439999999999999</v>
      </c>
      <c r="Y81">
        <v>1.444</v>
      </c>
      <c r="Z81">
        <v>2.1819999999999999</v>
      </c>
      <c r="AA81">
        <v>1.139</v>
      </c>
      <c r="AB81">
        <v>1.857</v>
      </c>
    </row>
    <row r="82" spans="2:28">
      <c r="B82">
        <v>16</v>
      </c>
      <c r="C82">
        <v>1.802</v>
      </c>
      <c r="E82">
        <v>16</v>
      </c>
      <c r="F82">
        <v>1.393</v>
      </c>
      <c r="H82">
        <v>16</v>
      </c>
      <c r="I82">
        <v>1.242</v>
      </c>
      <c r="L82">
        <v>16</v>
      </c>
      <c r="M82" s="23">
        <v>2.1480000000000001</v>
      </c>
      <c r="O82">
        <v>16</v>
      </c>
      <c r="P82">
        <v>2.105</v>
      </c>
      <c r="R82">
        <v>16</v>
      </c>
      <c r="S82">
        <v>1.7949999999999999</v>
      </c>
      <c r="W82">
        <v>2.2090000000000001</v>
      </c>
      <c r="X82" s="23">
        <v>2.5550000000000002</v>
      </c>
      <c r="Y82">
        <v>1.448</v>
      </c>
      <c r="Z82">
        <v>1.71</v>
      </c>
      <c r="AA82">
        <v>1.165</v>
      </c>
      <c r="AB82">
        <v>1.792</v>
      </c>
    </row>
    <row r="83" spans="2:28">
      <c r="B83">
        <v>17</v>
      </c>
      <c r="C83">
        <v>1.327</v>
      </c>
      <c r="E83">
        <v>17</v>
      </c>
      <c r="F83">
        <v>1.6859999999999999</v>
      </c>
      <c r="H83">
        <v>17</v>
      </c>
      <c r="I83">
        <v>1.0980000000000001</v>
      </c>
      <c r="L83">
        <v>17</v>
      </c>
      <c r="M83" s="23">
        <v>1.7829999999999999</v>
      </c>
      <c r="O83">
        <v>17</v>
      </c>
      <c r="P83">
        <v>1.1100000000000001</v>
      </c>
      <c r="R83">
        <v>17</v>
      </c>
      <c r="S83">
        <v>1.65</v>
      </c>
      <c r="W83">
        <v>1.2909999999999999</v>
      </c>
      <c r="X83" s="23">
        <v>1.6850000000000001</v>
      </c>
      <c r="Y83">
        <v>1.1850000000000001</v>
      </c>
      <c r="Z83">
        <v>2.0129999999999999</v>
      </c>
      <c r="AA83">
        <v>1.2529999999999999</v>
      </c>
      <c r="AB83">
        <v>1.498</v>
      </c>
    </row>
    <row r="84" spans="2:28">
      <c r="B84">
        <v>18</v>
      </c>
      <c r="C84">
        <v>1.4019999999999999</v>
      </c>
      <c r="E84">
        <v>18</v>
      </c>
      <c r="F84">
        <v>1.4410000000000001</v>
      </c>
      <c r="H84">
        <v>18</v>
      </c>
      <c r="I84">
        <v>1.02</v>
      </c>
      <c r="L84">
        <v>18</v>
      </c>
      <c r="M84" s="23">
        <v>2.085</v>
      </c>
      <c r="O84">
        <v>18</v>
      </c>
      <c r="P84">
        <v>1.4830000000000001</v>
      </c>
      <c r="R84">
        <v>18</v>
      </c>
      <c r="S84">
        <v>2.2130000000000001</v>
      </c>
      <c r="W84">
        <v>1.2529999999999999</v>
      </c>
      <c r="X84" s="23">
        <v>2.5339999999999998</v>
      </c>
      <c r="Y84">
        <v>1.42</v>
      </c>
      <c r="Z84">
        <v>1.516</v>
      </c>
      <c r="AA84">
        <v>1.2190000000000001</v>
      </c>
      <c r="AB84">
        <v>1.6180000000000001</v>
      </c>
    </row>
    <row r="85" spans="2:28">
      <c r="B85">
        <v>19</v>
      </c>
      <c r="C85">
        <v>1.4119999999999999</v>
      </c>
      <c r="E85">
        <v>19</v>
      </c>
      <c r="F85">
        <v>1.115</v>
      </c>
      <c r="H85">
        <v>19</v>
      </c>
      <c r="I85">
        <v>1.1419999999999999</v>
      </c>
      <c r="L85">
        <v>19</v>
      </c>
      <c r="M85" s="23">
        <v>1.9330000000000001</v>
      </c>
      <c r="O85">
        <v>19</v>
      </c>
      <c r="P85">
        <v>2.0659999999999998</v>
      </c>
      <c r="R85">
        <v>19</v>
      </c>
      <c r="S85">
        <v>1.849</v>
      </c>
      <c r="W85">
        <v>2.1589999999999998</v>
      </c>
      <c r="X85" s="23">
        <v>2.8319999999999999</v>
      </c>
      <c r="Y85">
        <v>1.413</v>
      </c>
      <c r="Z85">
        <v>1.581</v>
      </c>
      <c r="AA85">
        <v>1.081</v>
      </c>
      <c r="AB85">
        <v>1.3720000000000001</v>
      </c>
    </row>
    <row r="86" spans="2:28">
      <c r="B86">
        <v>20</v>
      </c>
      <c r="C86">
        <v>1.4770000000000001</v>
      </c>
      <c r="E86">
        <v>20</v>
      </c>
      <c r="F86">
        <v>1.722</v>
      </c>
      <c r="H86">
        <v>20</v>
      </c>
      <c r="I86">
        <v>1.18</v>
      </c>
      <c r="L86">
        <v>20</v>
      </c>
      <c r="M86" s="23">
        <v>2.4790000000000001</v>
      </c>
      <c r="O86">
        <v>20</v>
      </c>
      <c r="P86">
        <v>1.52</v>
      </c>
      <c r="R86">
        <v>20</v>
      </c>
      <c r="S86">
        <v>1.7050000000000001</v>
      </c>
      <c r="W86">
        <v>1.6080000000000001</v>
      </c>
      <c r="X86" s="23">
        <v>2.5950000000000002</v>
      </c>
      <c r="Y86">
        <v>1.6040000000000001</v>
      </c>
      <c r="Z86">
        <v>1.9430000000000001</v>
      </c>
      <c r="AA86">
        <v>1.161</v>
      </c>
      <c r="AB86">
        <v>1.714</v>
      </c>
    </row>
    <row r="87" spans="2:28">
      <c r="B87">
        <v>21</v>
      </c>
      <c r="C87">
        <v>1.4419999999999999</v>
      </c>
      <c r="E87">
        <v>21</v>
      </c>
      <c r="F87">
        <v>2.2919999999999998</v>
      </c>
      <c r="H87">
        <v>21</v>
      </c>
      <c r="I87">
        <v>1.151</v>
      </c>
      <c r="L87">
        <v>21</v>
      </c>
      <c r="M87" s="23">
        <v>2.9620000000000002</v>
      </c>
      <c r="O87">
        <v>21</v>
      </c>
      <c r="P87">
        <v>2.2530000000000001</v>
      </c>
      <c r="R87">
        <v>21</v>
      </c>
      <c r="S87">
        <v>2.1709999999999998</v>
      </c>
      <c r="W87">
        <v>1.722</v>
      </c>
      <c r="X87" s="23">
        <v>2.718</v>
      </c>
      <c r="Y87">
        <v>1.5069999999999999</v>
      </c>
      <c r="Z87">
        <v>2.0720000000000001</v>
      </c>
      <c r="AA87">
        <v>1.048</v>
      </c>
      <c r="AB87">
        <v>1.9770000000000001</v>
      </c>
    </row>
    <row r="88" spans="2:28">
      <c r="B88">
        <v>22</v>
      </c>
      <c r="C88">
        <v>1.2569999999999999</v>
      </c>
      <c r="E88">
        <v>22</v>
      </c>
      <c r="F88">
        <v>1.3380000000000001</v>
      </c>
      <c r="H88">
        <v>22</v>
      </c>
      <c r="I88">
        <v>1.105</v>
      </c>
      <c r="L88">
        <v>22</v>
      </c>
      <c r="M88" s="23">
        <v>2.5640000000000001</v>
      </c>
      <c r="O88">
        <v>22</v>
      </c>
      <c r="P88">
        <v>1.5569999999999999</v>
      </c>
      <c r="R88">
        <v>22</v>
      </c>
      <c r="S88">
        <v>2.0270000000000001</v>
      </c>
      <c r="W88">
        <v>2.19</v>
      </c>
      <c r="X88" s="23">
        <v>2.4630000000000001</v>
      </c>
      <c r="Y88">
        <v>1.246</v>
      </c>
      <c r="Z88">
        <v>1.4950000000000001</v>
      </c>
      <c r="AA88">
        <v>1.252</v>
      </c>
      <c r="AB88">
        <v>1.482</v>
      </c>
    </row>
    <row r="89" spans="2:28">
      <c r="B89">
        <v>23</v>
      </c>
      <c r="C89">
        <v>2.004</v>
      </c>
      <c r="E89">
        <v>23</v>
      </c>
      <c r="F89">
        <v>1.61</v>
      </c>
      <c r="H89">
        <v>23</v>
      </c>
      <c r="I89">
        <v>1.238</v>
      </c>
      <c r="L89">
        <v>23</v>
      </c>
      <c r="M89" s="23">
        <v>1.964</v>
      </c>
      <c r="O89">
        <v>23</v>
      </c>
      <c r="P89">
        <v>1.671</v>
      </c>
      <c r="R89">
        <v>23</v>
      </c>
      <c r="S89">
        <v>1.66</v>
      </c>
      <c r="W89">
        <v>1.444</v>
      </c>
      <c r="X89" s="23">
        <v>2.3069999999999999</v>
      </c>
      <c r="Y89">
        <v>1.617</v>
      </c>
      <c r="Z89">
        <v>1.54</v>
      </c>
      <c r="AA89">
        <v>1.089</v>
      </c>
      <c r="AB89">
        <v>1.8049999999999999</v>
      </c>
    </row>
    <row r="90" spans="2:28">
      <c r="B90">
        <v>24</v>
      </c>
      <c r="C90">
        <v>1.8</v>
      </c>
      <c r="E90">
        <v>24</v>
      </c>
      <c r="F90">
        <v>1.27</v>
      </c>
      <c r="H90">
        <v>24</v>
      </c>
      <c r="I90">
        <v>1.1559999999999999</v>
      </c>
      <c r="L90">
        <v>24</v>
      </c>
      <c r="M90" s="23">
        <v>2.0779999999999998</v>
      </c>
      <c r="O90">
        <v>24</v>
      </c>
      <c r="P90">
        <v>2.077</v>
      </c>
      <c r="R90">
        <v>24</v>
      </c>
      <c r="S90">
        <v>1.218</v>
      </c>
      <c r="W90">
        <v>1.139</v>
      </c>
      <c r="X90" s="23">
        <v>1.915</v>
      </c>
      <c r="Y90">
        <v>1.155</v>
      </c>
      <c r="Z90">
        <v>1.554</v>
      </c>
      <c r="AA90">
        <v>1.143</v>
      </c>
      <c r="AB90">
        <v>2.032</v>
      </c>
    </row>
    <row r="91" spans="2:28">
      <c r="B91">
        <v>25</v>
      </c>
      <c r="C91">
        <v>2.048</v>
      </c>
      <c r="E91">
        <v>25</v>
      </c>
      <c r="F91">
        <v>1.444</v>
      </c>
      <c r="H91">
        <v>25</v>
      </c>
      <c r="I91">
        <v>1.139</v>
      </c>
      <c r="L91">
        <v>25</v>
      </c>
      <c r="M91" s="23">
        <v>2.3439999999999999</v>
      </c>
      <c r="O91">
        <v>25</v>
      </c>
      <c r="P91">
        <v>2.1819999999999999</v>
      </c>
      <c r="R91">
        <v>25</v>
      </c>
      <c r="S91">
        <v>1.857</v>
      </c>
      <c r="W91">
        <v>1.75</v>
      </c>
      <c r="X91" s="23">
        <v>2.4169999999999998</v>
      </c>
      <c r="Y91">
        <v>1.276</v>
      </c>
      <c r="Z91">
        <v>1.264</v>
      </c>
      <c r="AA91">
        <v>1.0549999999999999</v>
      </c>
      <c r="AB91">
        <v>2.6379999999999999</v>
      </c>
    </row>
    <row r="92" spans="2:28">
      <c r="B92">
        <v>26</v>
      </c>
      <c r="C92">
        <v>2.2090000000000001</v>
      </c>
      <c r="E92">
        <v>26</v>
      </c>
      <c r="F92">
        <v>1.448</v>
      </c>
      <c r="H92">
        <v>26</v>
      </c>
      <c r="I92">
        <v>1.165</v>
      </c>
      <c r="L92">
        <v>26</v>
      </c>
      <c r="M92" s="23">
        <v>2.5550000000000002</v>
      </c>
      <c r="O92">
        <v>26</v>
      </c>
      <c r="P92">
        <v>1.71</v>
      </c>
      <c r="R92">
        <v>26</v>
      </c>
      <c r="S92">
        <v>1.792</v>
      </c>
      <c r="W92">
        <v>1.522</v>
      </c>
      <c r="X92" s="23">
        <v>2.8069999999999999</v>
      </c>
      <c r="Y92">
        <v>1.6839999999999999</v>
      </c>
      <c r="Z92">
        <v>1.9410000000000001</v>
      </c>
      <c r="AA92">
        <v>1.0549999999999999</v>
      </c>
      <c r="AB92">
        <v>2.2970000000000002</v>
      </c>
    </row>
    <row r="93" spans="2:28">
      <c r="B93">
        <v>27</v>
      </c>
      <c r="C93">
        <v>1.2909999999999999</v>
      </c>
      <c r="E93">
        <v>27</v>
      </c>
      <c r="F93">
        <v>1.1850000000000001</v>
      </c>
      <c r="H93">
        <v>27</v>
      </c>
      <c r="I93">
        <v>1.2529999999999999</v>
      </c>
      <c r="L93">
        <v>27</v>
      </c>
      <c r="M93" s="23">
        <v>1.6850000000000001</v>
      </c>
      <c r="O93">
        <v>27</v>
      </c>
      <c r="P93">
        <v>2.0129999999999999</v>
      </c>
      <c r="R93">
        <v>27</v>
      </c>
      <c r="S93">
        <v>1.498</v>
      </c>
      <c r="W93">
        <v>1.9730000000000001</v>
      </c>
      <c r="X93" s="23">
        <v>3.1970000000000001</v>
      </c>
      <c r="Y93">
        <v>1.5209999999999999</v>
      </c>
      <c r="Z93">
        <v>1.7110000000000001</v>
      </c>
      <c r="AA93">
        <v>1.0880000000000001</v>
      </c>
      <c r="AB93">
        <v>1.913</v>
      </c>
    </row>
    <row r="94" spans="2:28">
      <c r="B94">
        <v>28</v>
      </c>
      <c r="C94">
        <v>1.2529999999999999</v>
      </c>
      <c r="E94">
        <v>28</v>
      </c>
      <c r="F94">
        <v>1.42</v>
      </c>
      <c r="H94">
        <v>28</v>
      </c>
      <c r="I94">
        <v>1.2190000000000001</v>
      </c>
      <c r="L94">
        <v>28</v>
      </c>
      <c r="M94" s="23">
        <v>2.5339999999999998</v>
      </c>
      <c r="O94">
        <v>28</v>
      </c>
      <c r="P94">
        <v>1.516</v>
      </c>
      <c r="R94">
        <v>28</v>
      </c>
      <c r="S94">
        <v>1.6180000000000001</v>
      </c>
      <c r="W94">
        <v>1.907</v>
      </c>
      <c r="X94" s="23">
        <v>2.1560000000000001</v>
      </c>
      <c r="Y94">
        <v>1.53</v>
      </c>
      <c r="Z94">
        <v>1.9690000000000001</v>
      </c>
      <c r="AA94">
        <v>1.0940000000000001</v>
      </c>
      <c r="AB94">
        <v>1.508</v>
      </c>
    </row>
    <row r="95" spans="2:28">
      <c r="B95">
        <v>29</v>
      </c>
      <c r="C95">
        <v>2.1589999999999998</v>
      </c>
      <c r="E95">
        <v>29</v>
      </c>
      <c r="F95">
        <v>1.413</v>
      </c>
      <c r="H95">
        <v>29</v>
      </c>
      <c r="I95">
        <v>1.081</v>
      </c>
      <c r="L95">
        <v>29</v>
      </c>
      <c r="M95" s="23">
        <v>2.8319999999999999</v>
      </c>
      <c r="O95">
        <v>29</v>
      </c>
      <c r="P95">
        <v>1.581</v>
      </c>
      <c r="R95">
        <v>29</v>
      </c>
      <c r="S95">
        <v>1.3720000000000001</v>
      </c>
      <c r="W95">
        <v>1.1120000000000001</v>
      </c>
      <c r="X95" s="23">
        <v>3.1309999999999998</v>
      </c>
      <c r="Y95">
        <v>1.7649999999999999</v>
      </c>
      <c r="Z95">
        <v>1.796</v>
      </c>
      <c r="AA95">
        <v>1.107</v>
      </c>
      <c r="AB95">
        <v>2.2029999999999998</v>
      </c>
    </row>
    <row r="96" spans="2:28">
      <c r="B96">
        <v>30</v>
      </c>
      <c r="C96">
        <v>1.6080000000000001</v>
      </c>
      <c r="E96">
        <v>30</v>
      </c>
      <c r="F96">
        <v>1.6040000000000001</v>
      </c>
      <c r="H96">
        <v>30</v>
      </c>
      <c r="I96">
        <v>1.161</v>
      </c>
      <c r="L96">
        <v>30</v>
      </c>
      <c r="M96" s="23">
        <v>2.5950000000000002</v>
      </c>
      <c r="O96">
        <v>30</v>
      </c>
      <c r="P96">
        <v>1.9430000000000001</v>
      </c>
      <c r="R96">
        <v>30</v>
      </c>
      <c r="S96">
        <v>1.714</v>
      </c>
      <c r="W96">
        <v>1.0009999999999999</v>
      </c>
      <c r="X96" s="23">
        <v>3.0739999999999998</v>
      </c>
      <c r="Y96">
        <v>1.528</v>
      </c>
      <c r="Z96">
        <v>1.7050000000000001</v>
      </c>
      <c r="AA96">
        <v>0.98299999999999998</v>
      </c>
      <c r="AB96">
        <v>2.194</v>
      </c>
    </row>
    <row r="97" spans="2:28">
      <c r="B97">
        <v>31</v>
      </c>
      <c r="C97">
        <v>1.722</v>
      </c>
      <c r="E97">
        <v>31</v>
      </c>
      <c r="F97">
        <v>1.5069999999999999</v>
      </c>
      <c r="H97">
        <v>31</v>
      </c>
      <c r="I97">
        <v>1.048</v>
      </c>
      <c r="L97">
        <v>31</v>
      </c>
      <c r="M97" s="23">
        <v>2.718</v>
      </c>
      <c r="O97">
        <v>31</v>
      </c>
      <c r="P97">
        <v>2.0720000000000001</v>
      </c>
      <c r="R97">
        <v>31</v>
      </c>
      <c r="S97">
        <v>1.9770000000000001</v>
      </c>
      <c r="W97">
        <v>1.57</v>
      </c>
      <c r="X97" s="23">
        <v>2.0430000000000001</v>
      </c>
      <c r="Y97">
        <v>1.179</v>
      </c>
      <c r="Z97">
        <v>1.9670000000000001</v>
      </c>
      <c r="AA97">
        <v>1.1459999999999999</v>
      </c>
      <c r="AB97">
        <v>1.7809999999999999</v>
      </c>
    </row>
    <row r="98" spans="2:28">
      <c r="B98">
        <v>32</v>
      </c>
      <c r="C98">
        <v>2.19</v>
      </c>
      <c r="E98">
        <v>32</v>
      </c>
      <c r="F98">
        <v>1.246</v>
      </c>
      <c r="H98">
        <v>32</v>
      </c>
      <c r="I98">
        <v>1.252</v>
      </c>
      <c r="L98">
        <v>32</v>
      </c>
      <c r="M98" s="23">
        <v>2.4630000000000001</v>
      </c>
      <c r="O98">
        <v>32</v>
      </c>
      <c r="P98">
        <v>1.4950000000000001</v>
      </c>
      <c r="R98">
        <v>32</v>
      </c>
      <c r="S98">
        <v>1.482</v>
      </c>
      <c r="W98">
        <v>1.0580000000000001</v>
      </c>
      <c r="X98" s="23">
        <v>3.0910000000000002</v>
      </c>
      <c r="Y98">
        <v>1.3180000000000001</v>
      </c>
      <c r="Z98">
        <v>1.3420000000000001</v>
      </c>
      <c r="AA98">
        <v>1.1519999999999999</v>
      </c>
      <c r="AB98">
        <v>1.7170000000000001</v>
      </c>
    </row>
    <row r="99" spans="2:28">
      <c r="B99">
        <v>33</v>
      </c>
      <c r="C99">
        <v>1.444</v>
      </c>
      <c r="E99">
        <v>33</v>
      </c>
      <c r="F99">
        <v>1.617</v>
      </c>
      <c r="H99">
        <v>33</v>
      </c>
      <c r="I99">
        <v>1.089</v>
      </c>
      <c r="L99">
        <v>33</v>
      </c>
      <c r="M99" s="23">
        <v>2.3069999999999999</v>
      </c>
      <c r="O99">
        <v>33</v>
      </c>
      <c r="P99">
        <v>1.54</v>
      </c>
      <c r="R99">
        <v>33</v>
      </c>
      <c r="S99">
        <v>1.8049999999999999</v>
      </c>
      <c r="W99">
        <v>1.5860000000000001</v>
      </c>
      <c r="X99" s="23">
        <v>2.5150000000000001</v>
      </c>
      <c r="Y99">
        <v>1.502</v>
      </c>
      <c r="Z99">
        <v>2.1629999999999998</v>
      </c>
      <c r="AA99">
        <v>1.0029999999999999</v>
      </c>
      <c r="AB99">
        <v>2.0569999999999999</v>
      </c>
    </row>
    <row r="100" spans="2:28">
      <c r="B100">
        <v>34</v>
      </c>
      <c r="C100">
        <v>1.139</v>
      </c>
      <c r="E100">
        <v>34</v>
      </c>
      <c r="F100">
        <v>1.155</v>
      </c>
      <c r="H100">
        <v>34</v>
      </c>
      <c r="I100">
        <v>1.143</v>
      </c>
      <c r="L100">
        <v>34</v>
      </c>
      <c r="M100" s="23">
        <v>1.915</v>
      </c>
      <c r="O100">
        <v>34</v>
      </c>
      <c r="P100">
        <v>1.554</v>
      </c>
      <c r="R100">
        <v>34</v>
      </c>
      <c r="S100">
        <v>2.032</v>
      </c>
      <c r="W100">
        <v>1.1719999999999999</v>
      </c>
      <c r="X100" s="23">
        <v>2.742</v>
      </c>
      <c r="Y100">
        <v>1.2130000000000001</v>
      </c>
      <c r="Z100">
        <v>1.8460000000000001</v>
      </c>
      <c r="AA100">
        <v>1.2749999999999999</v>
      </c>
      <c r="AB100">
        <v>2.0859999999999999</v>
      </c>
    </row>
    <row r="101" spans="2:28">
      <c r="B101">
        <v>35</v>
      </c>
      <c r="C101">
        <v>1.75</v>
      </c>
      <c r="E101">
        <v>35</v>
      </c>
      <c r="F101">
        <v>1.276</v>
      </c>
      <c r="H101">
        <v>35</v>
      </c>
      <c r="I101">
        <v>1.0549999999999999</v>
      </c>
      <c r="L101">
        <v>35</v>
      </c>
      <c r="M101" s="23">
        <v>2.4169999999999998</v>
      </c>
      <c r="O101">
        <v>35</v>
      </c>
      <c r="P101">
        <v>1.264</v>
      </c>
      <c r="R101">
        <v>35</v>
      </c>
      <c r="S101">
        <v>2.6379999999999999</v>
      </c>
      <c r="W101">
        <v>1.0960000000000001</v>
      </c>
      <c r="X101" s="23">
        <v>2.8889999999999998</v>
      </c>
      <c r="Y101">
        <v>1.4450000000000001</v>
      </c>
      <c r="Z101">
        <v>1.8129999999999999</v>
      </c>
      <c r="AA101">
        <v>1.2290000000000001</v>
      </c>
      <c r="AB101">
        <v>2.359</v>
      </c>
    </row>
    <row r="102" spans="2:28">
      <c r="B102">
        <v>36</v>
      </c>
      <c r="C102">
        <v>1.522</v>
      </c>
      <c r="E102">
        <v>36</v>
      </c>
      <c r="F102">
        <v>1.6839999999999999</v>
      </c>
      <c r="H102">
        <v>36</v>
      </c>
      <c r="I102">
        <v>1.0549999999999999</v>
      </c>
      <c r="L102">
        <v>36</v>
      </c>
      <c r="M102" s="23">
        <v>2.8069999999999999</v>
      </c>
      <c r="O102">
        <v>36</v>
      </c>
      <c r="P102">
        <v>1.9410000000000001</v>
      </c>
      <c r="R102">
        <v>36</v>
      </c>
      <c r="S102">
        <v>2.2970000000000002</v>
      </c>
      <c r="W102">
        <v>1.3580000000000001</v>
      </c>
      <c r="X102" s="23">
        <v>1.8089999999999999</v>
      </c>
      <c r="Y102">
        <v>1.288</v>
      </c>
      <c r="Z102">
        <v>1.819</v>
      </c>
      <c r="AA102">
        <v>0.91500000000000004</v>
      </c>
      <c r="AB102">
        <v>2.5790000000000002</v>
      </c>
    </row>
    <row r="103" spans="2:28">
      <c r="B103">
        <v>37</v>
      </c>
      <c r="C103">
        <v>1.9730000000000001</v>
      </c>
      <c r="E103">
        <v>37</v>
      </c>
      <c r="F103">
        <v>1.5209999999999999</v>
      </c>
      <c r="H103">
        <v>37</v>
      </c>
      <c r="I103">
        <v>1.0880000000000001</v>
      </c>
      <c r="L103">
        <v>37</v>
      </c>
      <c r="M103" s="23">
        <v>3.1970000000000001</v>
      </c>
      <c r="O103">
        <v>37</v>
      </c>
      <c r="P103">
        <v>1.7110000000000001</v>
      </c>
      <c r="R103">
        <v>37</v>
      </c>
      <c r="S103">
        <v>1.913</v>
      </c>
      <c r="W103">
        <v>1.093</v>
      </c>
      <c r="X103" s="23">
        <v>2.2850000000000001</v>
      </c>
      <c r="Y103">
        <v>1.423</v>
      </c>
      <c r="Z103">
        <v>1.9610000000000001</v>
      </c>
      <c r="AA103">
        <v>1.236</v>
      </c>
      <c r="AB103">
        <v>1.9610000000000001</v>
      </c>
    </row>
    <row r="104" spans="2:28">
      <c r="B104">
        <v>38</v>
      </c>
      <c r="C104">
        <v>1.907</v>
      </c>
      <c r="E104">
        <v>38</v>
      </c>
      <c r="F104">
        <v>1.53</v>
      </c>
      <c r="H104">
        <v>38</v>
      </c>
      <c r="I104">
        <v>1.0940000000000001</v>
      </c>
      <c r="L104">
        <v>38</v>
      </c>
      <c r="M104" s="23">
        <v>2.1560000000000001</v>
      </c>
      <c r="O104">
        <v>38</v>
      </c>
      <c r="P104">
        <v>1.9690000000000001</v>
      </c>
      <c r="R104">
        <v>38</v>
      </c>
      <c r="S104">
        <v>1.508</v>
      </c>
      <c r="W104">
        <v>1.0029999999999999</v>
      </c>
      <c r="X104" s="23">
        <v>3.238</v>
      </c>
      <c r="Y104">
        <v>1.6830000000000001</v>
      </c>
      <c r="Z104">
        <v>1.601</v>
      </c>
      <c r="AA104">
        <v>1.147</v>
      </c>
      <c r="AB104">
        <v>1.819</v>
      </c>
    </row>
    <row r="105" spans="2:28">
      <c r="B105">
        <v>39</v>
      </c>
      <c r="C105">
        <v>1.1120000000000001</v>
      </c>
      <c r="E105">
        <v>39</v>
      </c>
      <c r="F105">
        <v>1.7649999999999999</v>
      </c>
      <c r="H105">
        <v>39</v>
      </c>
      <c r="I105">
        <v>1.107</v>
      </c>
      <c r="L105">
        <v>39</v>
      </c>
      <c r="M105" s="23">
        <v>3.1309999999999998</v>
      </c>
      <c r="O105">
        <v>39</v>
      </c>
      <c r="P105">
        <v>1.796</v>
      </c>
      <c r="R105">
        <v>39</v>
      </c>
      <c r="S105">
        <v>2.2029999999999998</v>
      </c>
      <c r="W105">
        <v>1.202</v>
      </c>
      <c r="X105" s="23">
        <v>3.2709999999999999</v>
      </c>
      <c r="Y105">
        <v>1.7190000000000001</v>
      </c>
      <c r="Z105">
        <v>1.51</v>
      </c>
      <c r="AA105">
        <v>1.3959999999999999</v>
      </c>
      <c r="AB105">
        <v>1.91</v>
      </c>
    </row>
    <row r="106" spans="2:28">
      <c r="B106">
        <v>40</v>
      </c>
      <c r="C106">
        <v>1.0009999999999999</v>
      </c>
      <c r="E106">
        <v>40</v>
      </c>
      <c r="F106">
        <v>1.528</v>
      </c>
      <c r="H106">
        <v>40</v>
      </c>
      <c r="I106">
        <v>0.98299999999999998</v>
      </c>
      <c r="L106">
        <v>40</v>
      </c>
      <c r="M106" s="23">
        <v>3.0739999999999998</v>
      </c>
      <c r="O106">
        <v>40</v>
      </c>
      <c r="P106">
        <v>1.7050000000000001</v>
      </c>
      <c r="R106">
        <v>40</v>
      </c>
      <c r="S106">
        <v>2.194</v>
      </c>
      <c r="W106">
        <v>0.95699999999999996</v>
      </c>
      <c r="X106" s="23">
        <v>1.3959999999999999</v>
      </c>
      <c r="Y106">
        <v>1.423</v>
      </c>
      <c r="Z106">
        <v>2.0249999999999999</v>
      </c>
      <c r="AA106" s="23">
        <v>1.147</v>
      </c>
      <c r="AB106">
        <v>1.6319999999999999</v>
      </c>
    </row>
    <row r="107" spans="2:28">
      <c r="B107">
        <v>41</v>
      </c>
      <c r="C107">
        <v>1.57</v>
      </c>
      <c r="E107">
        <v>41</v>
      </c>
      <c r="F107">
        <v>1.179</v>
      </c>
      <c r="H107">
        <v>41</v>
      </c>
      <c r="I107">
        <v>1.1459999999999999</v>
      </c>
      <c r="L107">
        <v>41</v>
      </c>
      <c r="M107" s="23">
        <v>2.0430000000000001</v>
      </c>
      <c r="O107">
        <v>41</v>
      </c>
      <c r="P107">
        <v>1.9670000000000001</v>
      </c>
      <c r="R107">
        <v>41</v>
      </c>
      <c r="S107">
        <v>1.7809999999999999</v>
      </c>
      <c r="W107">
        <v>0.82</v>
      </c>
      <c r="X107">
        <v>2.032</v>
      </c>
      <c r="Y107">
        <v>1.095</v>
      </c>
      <c r="Z107">
        <v>2.367</v>
      </c>
      <c r="AA107">
        <v>1.4239999999999999</v>
      </c>
      <c r="AB107">
        <v>1.746</v>
      </c>
    </row>
    <row r="108" spans="2:28">
      <c r="B108">
        <v>42</v>
      </c>
      <c r="C108">
        <v>1.0580000000000001</v>
      </c>
      <c r="E108">
        <v>42</v>
      </c>
      <c r="F108">
        <v>1.3180000000000001</v>
      </c>
      <c r="H108">
        <v>42</v>
      </c>
      <c r="I108">
        <v>1.1519999999999999</v>
      </c>
      <c r="L108">
        <v>42</v>
      </c>
      <c r="M108" s="23">
        <v>3.0910000000000002</v>
      </c>
      <c r="O108">
        <v>42</v>
      </c>
      <c r="P108">
        <v>1.3420000000000001</v>
      </c>
      <c r="R108">
        <v>42</v>
      </c>
      <c r="S108">
        <v>1.7170000000000001</v>
      </c>
      <c r="W108">
        <v>0.87</v>
      </c>
      <c r="X108">
        <v>2.472</v>
      </c>
      <c r="Y108">
        <v>1.2250000000000001</v>
      </c>
      <c r="Z108">
        <v>2.0790000000000002</v>
      </c>
      <c r="AA108">
        <v>1.1619999999999999</v>
      </c>
      <c r="AB108">
        <v>1.8420000000000001</v>
      </c>
    </row>
    <row r="109" spans="2:28">
      <c r="B109">
        <v>43</v>
      </c>
      <c r="C109">
        <v>1.5860000000000001</v>
      </c>
      <c r="E109">
        <v>43</v>
      </c>
      <c r="F109">
        <v>1.502</v>
      </c>
      <c r="H109">
        <v>43</v>
      </c>
      <c r="I109">
        <v>1.0029999999999999</v>
      </c>
      <c r="L109">
        <v>43</v>
      </c>
      <c r="M109" s="23">
        <v>2.5150000000000001</v>
      </c>
      <c r="O109">
        <v>43</v>
      </c>
      <c r="P109">
        <v>2.1629999999999998</v>
      </c>
      <c r="R109">
        <v>43</v>
      </c>
      <c r="S109">
        <v>2.0569999999999999</v>
      </c>
      <c r="W109">
        <v>1.47</v>
      </c>
      <c r="X109">
        <v>2.1619999999999999</v>
      </c>
      <c r="Y109">
        <v>1.294</v>
      </c>
      <c r="Z109">
        <v>2.0640000000000001</v>
      </c>
      <c r="AA109">
        <v>1.194</v>
      </c>
      <c r="AB109">
        <v>1.625</v>
      </c>
    </row>
    <row r="110" spans="2:28">
      <c r="B110">
        <v>44</v>
      </c>
      <c r="C110">
        <v>1.1719999999999999</v>
      </c>
      <c r="E110">
        <v>44</v>
      </c>
      <c r="F110">
        <v>1.2130000000000001</v>
      </c>
      <c r="G110" s="12"/>
      <c r="H110">
        <v>44</v>
      </c>
      <c r="I110">
        <v>1.2749999999999999</v>
      </c>
      <c r="L110">
        <v>44</v>
      </c>
      <c r="M110" s="23">
        <v>2.742</v>
      </c>
      <c r="O110">
        <v>44</v>
      </c>
      <c r="P110">
        <v>1.8460000000000001</v>
      </c>
      <c r="R110">
        <v>44</v>
      </c>
      <c r="S110">
        <v>2.0859999999999999</v>
      </c>
      <c r="W110">
        <v>1.423</v>
      </c>
      <c r="X110">
        <v>2.0529999999999999</v>
      </c>
      <c r="Y110">
        <v>0.999</v>
      </c>
      <c r="Z110">
        <v>1.893</v>
      </c>
      <c r="AA110">
        <v>1.302</v>
      </c>
      <c r="AB110">
        <v>1.9410000000000001</v>
      </c>
    </row>
    <row r="111" spans="2:28">
      <c r="B111">
        <v>45</v>
      </c>
      <c r="C111">
        <v>1.0960000000000001</v>
      </c>
      <c r="E111">
        <v>45</v>
      </c>
      <c r="F111">
        <v>1.4450000000000001</v>
      </c>
      <c r="G111" s="12"/>
      <c r="H111">
        <v>45</v>
      </c>
      <c r="I111">
        <v>1.2290000000000001</v>
      </c>
      <c r="L111">
        <v>45</v>
      </c>
      <c r="M111" s="23">
        <v>2.8889999999999998</v>
      </c>
      <c r="O111">
        <v>45</v>
      </c>
      <c r="P111">
        <v>1.8129999999999999</v>
      </c>
      <c r="R111">
        <v>45</v>
      </c>
      <c r="S111">
        <v>2.359</v>
      </c>
      <c r="W111">
        <v>1.4890000000000001</v>
      </c>
      <c r="X111">
        <v>2.0640000000000001</v>
      </c>
      <c r="Y111">
        <v>1.198</v>
      </c>
      <c r="Z111">
        <v>2.1150000000000002</v>
      </c>
      <c r="AA111">
        <v>1.0389999999999999</v>
      </c>
      <c r="AB111">
        <v>1.7290000000000001</v>
      </c>
    </row>
    <row r="112" spans="2:28">
      <c r="B112">
        <v>46</v>
      </c>
      <c r="C112">
        <v>1.3580000000000001</v>
      </c>
      <c r="E112">
        <v>46</v>
      </c>
      <c r="F112">
        <v>1.288</v>
      </c>
      <c r="G112" s="12"/>
      <c r="H112">
        <v>46</v>
      </c>
      <c r="I112">
        <v>0.91500000000000004</v>
      </c>
      <c r="L112">
        <v>46</v>
      </c>
      <c r="M112" s="23">
        <v>1.8089999999999999</v>
      </c>
      <c r="O112">
        <v>46</v>
      </c>
      <c r="P112">
        <v>1.819</v>
      </c>
      <c r="R112">
        <v>46</v>
      </c>
      <c r="S112">
        <v>2.5790000000000002</v>
      </c>
      <c r="W112">
        <v>1.339</v>
      </c>
      <c r="X112">
        <v>1.66</v>
      </c>
      <c r="Y112">
        <v>1.159</v>
      </c>
      <c r="Z112">
        <v>2.452</v>
      </c>
      <c r="AA112">
        <v>1.3979999999999999</v>
      </c>
      <c r="AB112">
        <v>1.5069999999999999</v>
      </c>
    </row>
    <row r="113" spans="1:28">
      <c r="B113">
        <v>47</v>
      </c>
      <c r="C113">
        <v>1.093</v>
      </c>
      <c r="E113">
        <v>47</v>
      </c>
      <c r="F113">
        <v>1.423</v>
      </c>
      <c r="G113" s="12"/>
      <c r="H113">
        <v>47</v>
      </c>
      <c r="I113">
        <v>1.236</v>
      </c>
      <c r="L113">
        <v>47</v>
      </c>
      <c r="M113" s="23">
        <v>2.2850000000000001</v>
      </c>
      <c r="O113">
        <v>47</v>
      </c>
      <c r="P113">
        <v>1.9610000000000001</v>
      </c>
      <c r="R113">
        <v>47</v>
      </c>
      <c r="S113">
        <v>1.9610000000000001</v>
      </c>
      <c r="W113">
        <v>1.1879999999999999</v>
      </c>
      <c r="X113">
        <v>1.823</v>
      </c>
      <c r="Y113">
        <v>0.93300000000000005</v>
      </c>
      <c r="Z113">
        <v>1.4510000000000001</v>
      </c>
      <c r="AA113">
        <v>1.2210000000000001</v>
      </c>
      <c r="AB113">
        <v>1.966</v>
      </c>
    </row>
    <row r="114" spans="1:28">
      <c r="B114">
        <v>48</v>
      </c>
      <c r="C114">
        <v>1.0029999999999999</v>
      </c>
      <c r="E114">
        <v>48</v>
      </c>
      <c r="F114">
        <v>1.6830000000000001</v>
      </c>
      <c r="G114" s="12"/>
      <c r="H114">
        <v>48</v>
      </c>
      <c r="I114">
        <v>1.147</v>
      </c>
      <c r="L114">
        <v>48</v>
      </c>
      <c r="M114" s="23">
        <v>3.238</v>
      </c>
      <c r="O114">
        <v>48</v>
      </c>
      <c r="P114">
        <v>1.601</v>
      </c>
      <c r="R114">
        <v>48</v>
      </c>
      <c r="S114">
        <v>1.819</v>
      </c>
      <c r="W114">
        <v>1.2929999999999999</v>
      </c>
      <c r="X114">
        <v>1.825</v>
      </c>
      <c r="Y114">
        <v>1.0529999999999999</v>
      </c>
      <c r="Z114">
        <v>2.339</v>
      </c>
      <c r="AA114">
        <v>1.1160000000000001</v>
      </c>
      <c r="AB114">
        <v>1.363</v>
      </c>
    </row>
    <row r="115" spans="1:28">
      <c r="B115">
        <v>49</v>
      </c>
      <c r="C115">
        <v>1.202</v>
      </c>
      <c r="E115">
        <v>49</v>
      </c>
      <c r="F115">
        <v>1.7190000000000001</v>
      </c>
      <c r="G115" s="12"/>
      <c r="H115">
        <v>49</v>
      </c>
      <c r="I115">
        <v>1.3959999999999999</v>
      </c>
      <c r="L115">
        <v>49</v>
      </c>
      <c r="M115" s="23">
        <v>3.2709999999999999</v>
      </c>
      <c r="O115">
        <v>49</v>
      </c>
      <c r="P115">
        <v>1.51</v>
      </c>
      <c r="R115">
        <v>49</v>
      </c>
      <c r="S115">
        <v>1.91</v>
      </c>
      <c r="W115">
        <v>1.482</v>
      </c>
      <c r="X115">
        <v>1.6579999999999999</v>
      </c>
      <c r="Y115">
        <v>1.33</v>
      </c>
      <c r="Z115">
        <v>2.0710000000000002</v>
      </c>
      <c r="AA115">
        <v>1.177</v>
      </c>
      <c r="AB115">
        <v>1.696</v>
      </c>
    </row>
    <row r="116" spans="1:28">
      <c r="B116">
        <v>50</v>
      </c>
      <c r="C116">
        <v>0.95699999999999996</v>
      </c>
      <c r="E116">
        <v>50</v>
      </c>
      <c r="F116">
        <v>1.423</v>
      </c>
      <c r="G116" s="12"/>
      <c r="H116">
        <v>50</v>
      </c>
      <c r="I116" s="23">
        <v>1.147</v>
      </c>
      <c r="L116">
        <v>50</v>
      </c>
      <c r="M116" s="23">
        <v>1.3959999999999999</v>
      </c>
      <c r="O116">
        <v>50</v>
      </c>
      <c r="P116">
        <v>2.0249999999999999</v>
      </c>
      <c r="R116">
        <v>50</v>
      </c>
      <c r="S116">
        <v>1.6319999999999999</v>
      </c>
      <c r="W116">
        <v>1.4430000000000001</v>
      </c>
      <c r="X116">
        <v>2.3919999999999999</v>
      </c>
      <c r="Y116">
        <v>1.0509999999999999</v>
      </c>
      <c r="Z116">
        <v>1.893</v>
      </c>
      <c r="AA116">
        <v>1.159</v>
      </c>
      <c r="AB116">
        <v>1.536</v>
      </c>
    </row>
    <row r="117" spans="1:28">
      <c r="A117" t="s">
        <v>50</v>
      </c>
      <c r="B117" s="23"/>
      <c r="C117" s="23">
        <f>AVERAGE(C67:C116)</f>
        <v>1.5322399999999996</v>
      </c>
      <c r="D117" s="23"/>
      <c r="E117" s="23"/>
      <c r="F117" s="23">
        <f>AVERAGE(F67:F116)</f>
        <v>1.4639600000000002</v>
      </c>
      <c r="G117" s="23"/>
      <c r="H117" s="23"/>
      <c r="I117" s="23">
        <f>AVERAGE(I67:I116)</f>
        <v>1.15028</v>
      </c>
      <c r="M117" s="23">
        <f>AVERAGE(M66:M116)</f>
        <v>2.4965600000000006</v>
      </c>
      <c r="P117" s="23">
        <f>AVERAGE(P66:P116)</f>
        <v>1.85128</v>
      </c>
      <c r="S117" s="23">
        <f>AVERAGE(S66:S116)</f>
        <v>1.8334599999999994</v>
      </c>
      <c r="W117">
        <v>1.651</v>
      </c>
      <c r="X117">
        <v>1.637</v>
      </c>
      <c r="Y117">
        <v>1.2150000000000001</v>
      </c>
      <c r="Z117">
        <v>2.31</v>
      </c>
      <c r="AA117">
        <v>0.89500000000000002</v>
      </c>
      <c r="AB117">
        <v>2.2200000000000002</v>
      </c>
    </row>
    <row r="118" spans="1:28">
      <c r="F118" s="12"/>
      <c r="G118" s="12"/>
      <c r="W118">
        <v>1.4710000000000001</v>
      </c>
      <c r="X118">
        <v>1.5489999999999999</v>
      </c>
      <c r="Y118">
        <v>1.1140000000000001</v>
      </c>
      <c r="Z118">
        <v>1.998</v>
      </c>
      <c r="AA118">
        <v>1.2030000000000001</v>
      </c>
      <c r="AB118">
        <v>1.595</v>
      </c>
    </row>
    <row r="119" spans="1:28">
      <c r="F119" s="12"/>
      <c r="G119" s="12"/>
      <c r="W119">
        <v>1.56</v>
      </c>
      <c r="X119">
        <v>1.8180000000000001</v>
      </c>
      <c r="Y119">
        <v>0.79800000000000004</v>
      </c>
      <c r="Z119">
        <v>2.1920000000000002</v>
      </c>
      <c r="AA119">
        <v>0.79800000000000004</v>
      </c>
      <c r="AB119">
        <v>1.716</v>
      </c>
    </row>
    <row r="120" spans="1:28">
      <c r="F120" s="12"/>
      <c r="G120" s="12"/>
      <c r="L120" s="23"/>
      <c r="M120" s="23"/>
      <c r="N120" s="23"/>
      <c r="O120" s="23"/>
      <c r="P120" s="23"/>
      <c r="Q120" s="23"/>
      <c r="R120" s="23"/>
      <c r="S120" s="23"/>
      <c r="W120">
        <v>1.5549999999999999</v>
      </c>
      <c r="X120">
        <v>1.8540000000000001</v>
      </c>
      <c r="Y120">
        <v>0.9</v>
      </c>
      <c r="Z120">
        <v>1.609</v>
      </c>
      <c r="AA120">
        <v>1.0189999999999999</v>
      </c>
      <c r="AB120">
        <v>1.8839999999999999</v>
      </c>
    </row>
    <row r="121" spans="1:28">
      <c r="B121" s="24" t="s">
        <v>65</v>
      </c>
      <c r="F121" s="12"/>
      <c r="G121" s="12"/>
      <c r="L121" s="25" t="s">
        <v>66</v>
      </c>
      <c r="M121" s="12"/>
      <c r="N121" t="s">
        <v>51</v>
      </c>
      <c r="O121" t="s">
        <v>45</v>
      </c>
      <c r="P121" t="s">
        <v>34</v>
      </c>
      <c r="Q121" t="s">
        <v>52</v>
      </c>
      <c r="W121">
        <v>1.3180000000000001</v>
      </c>
      <c r="X121">
        <v>1.585</v>
      </c>
      <c r="Y121">
        <v>1.0489999999999999</v>
      </c>
      <c r="Z121">
        <v>2.0529999999999999</v>
      </c>
      <c r="AA121">
        <v>0.998</v>
      </c>
      <c r="AB121">
        <v>1.85</v>
      </c>
    </row>
    <row r="122" spans="1:28">
      <c r="F122" s="12"/>
      <c r="G122" s="12"/>
      <c r="L122" s="23"/>
      <c r="M122" s="12"/>
      <c r="W122">
        <v>1.5680000000000001</v>
      </c>
      <c r="X122">
        <v>1.5629999999999999</v>
      </c>
      <c r="Y122">
        <v>0.96099999999999997</v>
      </c>
      <c r="Z122">
        <v>1.7709999999999999</v>
      </c>
      <c r="AA122">
        <v>0.94099999999999995</v>
      </c>
      <c r="AB122">
        <v>2.0449999999999999</v>
      </c>
    </row>
    <row r="123" spans="1:28">
      <c r="B123" t="s">
        <v>9</v>
      </c>
      <c r="C123" t="s">
        <v>36</v>
      </c>
      <c r="E123" t="s">
        <v>10</v>
      </c>
      <c r="F123" t="s">
        <v>47</v>
      </c>
      <c r="H123" t="s">
        <v>41</v>
      </c>
      <c r="I123" t="s">
        <v>37</v>
      </c>
      <c r="L123" t="s">
        <v>40</v>
      </c>
      <c r="M123" t="s">
        <v>47</v>
      </c>
      <c r="O123" t="s">
        <v>39</v>
      </c>
      <c r="P123" t="s">
        <v>53</v>
      </c>
      <c r="R123" t="s">
        <v>11</v>
      </c>
      <c r="S123" t="s">
        <v>36</v>
      </c>
      <c r="W123">
        <v>1.278</v>
      </c>
      <c r="X123">
        <v>1.55</v>
      </c>
      <c r="Y123">
        <v>1.083</v>
      </c>
      <c r="Z123">
        <v>2.3039999999999998</v>
      </c>
      <c r="AA123">
        <v>0.65600000000000003</v>
      </c>
      <c r="AB123">
        <v>1.341</v>
      </c>
    </row>
    <row r="124" spans="1:28">
      <c r="B124">
        <v>1</v>
      </c>
      <c r="C124">
        <v>0.82</v>
      </c>
      <c r="E124">
        <v>1</v>
      </c>
      <c r="F124">
        <v>1.095</v>
      </c>
      <c r="G124" s="12"/>
      <c r="H124">
        <v>1</v>
      </c>
      <c r="I124">
        <v>1.4239999999999999</v>
      </c>
      <c r="L124">
        <v>1</v>
      </c>
      <c r="M124">
        <v>2.032</v>
      </c>
      <c r="O124">
        <v>1</v>
      </c>
      <c r="P124">
        <v>2.367</v>
      </c>
      <c r="R124">
        <v>1</v>
      </c>
      <c r="S124">
        <v>1.746</v>
      </c>
      <c r="W124">
        <v>1.4359999999999999</v>
      </c>
      <c r="X124">
        <v>2.15</v>
      </c>
      <c r="Y124">
        <v>0.98399999999999999</v>
      </c>
      <c r="Z124">
        <v>2.3380000000000001</v>
      </c>
      <c r="AA124">
        <v>0.78800000000000003</v>
      </c>
      <c r="AB124">
        <v>1.474</v>
      </c>
    </row>
    <row r="125" spans="1:28">
      <c r="B125">
        <v>2</v>
      </c>
      <c r="C125">
        <v>0.87</v>
      </c>
      <c r="E125">
        <v>2</v>
      </c>
      <c r="F125">
        <v>1.2250000000000001</v>
      </c>
      <c r="G125" s="12"/>
      <c r="H125">
        <v>2</v>
      </c>
      <c r="I125">
        <v>1.1619999999999999</v>
      </c>
      <c r="L125">
        <v>2</v>
      </c>
      <c r="M125">
        <v>2.472</v>
      </c>
      <c r="O125">
        <v>2</v>
      </c>
      <c r="P125">
        <v>2.0790000000000002</v>
      </c>
      <c r="R125">
        <v>2</v>
      </c>
      <c r="S125">
        <v>1.8420000000000001</v>
      </c>
      <c r="W125">
        <v>1.462</v>
      </c>
      <c r="X125">
        <v>1.6890000000000001</v>
      </c>
      <c r="Y125">
        <v>0.89200000000000002</v>
      </c>
      <c r="Z125">
        <v>2.069</v>
      </c>
      <c r="AA125">
        <v>1.032</v>
      </c>
      <c r="AB125">
        <v>1.7450000000000001</v>
      </c>
    </row>
    <row r="126" spans="1:28">
      <c r="B126">
        <v>3</v>
      </c>
      <c r="C126">
        <v>1.47</v>
      </c>
      <c r="E126">
        <v>3</v>
      </c>
      <c r="F126">
        <v>1.294</v>
      </c>
      <c r="G126" s="12"/>
      <c r="H126">
        <v>3</v>
      </c>
      <c r="I126">
        <v>1.194</v>
      </c>
      <c r="L126">
        <v>3</v>
      </c>
      <c r="M126">
        <v>2.1619999999999999</v>
      </c>
      <c r="O126">
        <v>3</v>
      </c>
      <c r="P126">
        <v>2.0640000000000001</v>
      </c>
      <c r="R126">
        <v>3</v>
      </c>
      <c r="S126">
        <v>1.625</v>
      </c>
      <c r="W126">
        <v>1.74</v>
      </c>
      <c r="X126">
        <v>1.4259999999999999</v>
      </c>
      <c r="Y126">
        <v>1.3580000000000001</v>
      </c>
      <c r="Z126">
        <v>1.575</v>
      </c>
      <c r="AA126">
        <v>1.2350000000000001</v>
      </c>
      <c r="AB126">
        <v>1.5269999999999999</v>
      </c>
    </row>
    <row r="127" spans="1:28">
      <c r="B127">
        <v>4</v>
      </c>
      <c r="C127">
        <v>1.423</v>
      </c>
      <c r="E127">
        <v>4</v>
      </c>
      <c r="F127">
        <v>0.999</v>
      </c>
      <c r="G127" s="12"/>
      <c r="H127">
        <v>4</v>
      </c>
      <c r="I127">
        <v>1.302</v>
      </c>
      <c r="L127">
        <v>4</v>
      </c>
      <c r="M127">
        <v>2.0529999999999999</v>
      </c>
      <c r="O127">
        <v>4</v>
      </c>
      <c r="P127">
        <v>1.893</v>
      </c>
      <c r="R127">
        <v>4</v>
      </c>
      <c r="S127">
        <v>1.9410000000000001</v>
      </c>
      <c r="W127">
        <v>1.4730000000000001</v>
      </c>
      <c r="X127">
        <v>1.8180000000000001</v>
      </c>
      <c r="Y127">
        <v>1.0680000000000001</v>
      </c>
      <c r="Z127">
        <v>2.1360000000000001</v>
      </c>
      <c r="AA127">
        <v>0.97799999999999998</v>
      </c>
      <c r="AB127">
        <v>1.4490000000000001</v>
      </c>
    </row>
    <row r="128" spans="1:28">
      <c r="B128">
        <v>5</v>
      </c>
      <c r="C128">
        <v>1.4890000000000001</v>
      </c>
      <c r="E128">
        <v>5</v>
      </c>
      <c r="F128">
        <v>1.198</v>
      </c>
      <c r="G128" s="12"/>
      <c r="H128">
        <v>5</v>
      </c>
      <c r="I128">
        <v>1.0389999999999999</v>
      </c>
      <c r="L128">
        <v>5</v>
      </c>
      <c r="M128">
        <v>2.0640000000000001</v>
      </c>
      <c r="O128">
        <v>5</v>
      </c>
      <c r="P128">
        <v>2.1150000000000002</v>
      </c>
      <c r="R128">
        <v>5</v>
      </c>
      <c r="S128">
        <v>1.7290000000000001</v>
      </c>
      <c r="W128">
        <v>1.335</v>
      </c>
      <c r="X128">
        <v>1.877</v>
      </c>
      <c r="Y128">
        <v>1.125</v>
      </c>
      <c r="Z128">
        <v>2.4350000000000001</v>
      </c>
      <c r="AA128">
        <v>1.0549999999999999</v>
      </c>
      <c r="AB128">
        <v>1.5620000000000001</v>
      </c>
    </row>
    <row r="129" spans="2:28">
      <c r="B129">
        <v>6</v>
      </c>
      <c r="C129">
        <v>1.339</v>
      </c>
      <c r="E129">
        <v>6</v>
      </c>
      <c r="F129">
        <v>1.159</v>
      </c>
      <c r="G129" s="12"/>
      <c r="H129">
        <v>6</v>
      </c>
      <c r="I129">
        <v>1.3979999999999999</v>
      </c>
      <c r="L129">
        <v>6</v>
      </c>
      <c r="M129">
        <v>1.66</v>
      </c>
      <c r="O129">
        <v>6</v>
      </c>
      <c r="P129">
        <v>2.452</v>
      </c>
      <c r="R129">
        <v>6</v>
      </c>
      <c r="S129">
        <v>1.5069999999999999</v>
      </c>
      <c r="W129">
        <v>1.7170000000000001</v>
      </c>
      <c r="X129">
        <v>2.3260000000000001</v>
      </c>
      <c r="Y129">
        <v>1.2729999999999999</v>
      </c>
      <c r="AA129">
        <v>0.86499999999999999</v>
      </c>
      <c r="AB129">
        <v>1.5940000000000001</v>
      </c>
    </row>
    <row r="130" spans="2:28">
      <c r="B130">
        <v>7</v>
      </c>
      <c r="C130">
        <v>1.1879999999999999</v>
      </c>
      <c r="E130">
        <v>7</v>
      </c>
      <c r="F130">
        <v>0.93300000000000005</v>
      </c>
      <c r="G130" s="12"/>
      <c r="H130">
        <v>7</v>
      </c>
      <c r="I130">
        <v>1.2210000000000001</v>
      </c>
      <c r="L130">
        <v>7</v>
      </c>
      <c r="M130">
        <v>1.823</v>
      </c>
      <c r="O130">
        <v>7</v>
      </c>
      <c r="P130">
        <v>1.4510000000000001</v>
      </c>
      <c r="R130">
        <v>7</v>
      </c>
      <c r="S130">
        <v>1.966</v>
      </c>
      <c r="W130">
        <v>1.591</v>
      </c>
      <c r="X130">
        <v>2.1720000000000002</v>
      </c>
      <c r="Y130">
        <v>1.151</v>
      </c>
      <c r="Z130">
        <v>2.1429999999999998</v>
      </c>
      <c r="AA130">
        <v>0.97899999999999998</v>
      </c>
      <c r="AB130">
        <v>1.6259999999999999</v>
      </c>
    </row>
    <row r="131" spans="2:28">
      <c r="B131">
        <v>8</v>
      </c>
      <c r="C131">
        <v>1.2929999999999999</v>
      </c>
      <c r="E131">
        <v>8</v>
      </c>
      <c r="F131">
        <v>1.0529999999999999</v>
      </c>
      <c r="G131" s="12"/>
      <c r="H131">
        <v>8</v>
      </c>
      <c r="I131">
        <v>1.1160000000000001</v>
      </c>
      <c r="L131">
        <v>8</v>
      </c>
      <c r="M131">
        <v>1.825</v>
      </c>
      <c r="O131">
        <v>8</v>
      </c>
      <c r="P131">
        <v>2.339</v>
      </c>
      <c r="R131">
        <v>8</v>
      </c>
      <c r="S131">
        <v>1.363</v>
      </c>
      <c r="W131">
        <v>1.466</v>
      </c>
      <c r="X131">
        <v>1.5620000000000001</v>
      </c>
      <c r="Y131">
        <v>1.079</v>
      </c>
      <c r="Z131">
        <v>1.7490000000000001</v>
      </c>
      <c r="AA131">
        <v>1.2470000000000001</v>
      </c>
      <c r="AB131">
        <v>2.0609999999999999</v>
      </c>
    </row>
    <row r="132" spans="2:28">
      <c r="B132">
        <v>9</v>
      </c>
      <c r="C132">
        <v>1.482</v>
      </c>
      <c r="E132">
        <v>9</v>
      </c>
      <c r="F132">
        <v>1.33</v>
      </c>
      <c r="G132" s="12"/>
      <c r="H132">
        <v>9</v>
      </c>
      <c r="I132">
        <v>1.177</v>
      </c>
      <c r="L132">
        <v>9</v>
      </c>
      <c r="M132">
        <v>1.6579999999999999</v>
      </c>
      <c r="O132">
        <v>9</v>
      </c>
      <c r="P132">
        <v>2.0710000000000002</v>
      </c>
      <c r="R132">
        <v>9</v>
      </c>
      <c r="S132">
        <v>1.696</v>
      </c>
      <c r="W132">
        <v>1.7350000000000001</v>
      </c>
      <c r="X132">
        <v>1.843</v>
      </c>
      <c r="Y132">
        <v>0.86299999999999999</v>
      </c>
      <c r="Z132">
        <v>2.4489999999999998</v>
      </c>
      <c r="AA132">
        <v>1.0329999999999999</v>
      </c>
      <c r="AB132">
        <v>1.6539999999999999</v>
      </c>
    </row>
    <row r="133" spans="2:28">
      <c r="B133">
        <v>10</v>
      </c>
      <c r="C133">
        <v>1.4430000000000001</v>
      </c>
      <c r="E133">
        <v>10</v>
      </c>
      <c r="F133">
        <v>1.0509999999999999</v>
      </c>
      <c r="G133" s="12"/>
      <c r="H133">
        <v>10</v>
      </c>
      <c r="I133">
        <v>1.159</v>
      </c>
      <c r="L133">
        <v>10</v>
      </c>
      <c r="M133">
        <v>2.3919999999999999</v>
      </c>
      <c r="O133">
        <v>10</v>
      </c>
      <c r="P133">
        <v>1.893</v>
      </c>
      <c r="R133">
        <v>10</v>
      </c>
      <c r="S133">
        <v>1.536</v>
      </c>
      <c r="W133">
        <v>1.4870000000000001</v>
      </c>
      <c r="X133">
        <v>2.141</v>
      </c>
      <c r="Y133">
        <v>0.81</v>
      </c>
      <c r="Z133">
        <v>1.651</v>
      </c>
      <c r="AA133">
        <v>1.208</v>
      </c>
      <c r="AB133">
        <v>1.5549999999999999</v>
      </c>
    </row>
    <row r="134" spans="2:28">
      <c r="B134">
        <v>11</v>
      </c>
      <c r="C134">
        <v>1.651</v>
      </c>
      <c r="E134">
        <v>11</v>
      </c>
      <c r="F134">
        <v>1.2150000000000001</v>
      </c>
      <c r="G134" s="12"/>
      <c r="H134">
        <v>11</v>
      </c>
      <c r="I134">
        <v>0.89500000000000002</v>
      </c>
      <c r="L134">
        <v>11</v>
      </c>
      <c r="M134">
        <v>1.637</v>
      </c>
      <c r="N134" s="12"/>
      <c r="O134">
        <v>11</v>
      </c>
      <c r="P134">
        <v>2.31</v>
      </c>
      <c r="R134">
        <v>11</v>
      </c>
      <c r="S134">
        <v>2.2200000000000002</v>
      </c>
      <c r="W134">
        <v>1.4419999999999999</v>
      </c>
      <c r="X134">
        <v>1.6990000000000001</v>
      </c>
      <c r="Y134">
        <v>0.85699999999999998</v>
      </c>
      <c r="Z134">
        <v>2.177</v>
      </c>
      <c r="AA134">
        <v>1.198</v>
      </c>
      <c r="AB134">
        <v>1.3029999999999999</v>
      </c>
    </row>
    <row r="135" spans="2:28">
      <c r="B135">
        <v>12</v>
      </c>
      <c r="C135">
        <v>1.4710000000000001</v>
      </c>
      <c r="E135">
        <v>12</v>
      </c>
      <c r="F135">
        <v>1.1140000000000001</v>
      </c>
      <c r="G135" s="12"/>
      <c r="H135">
        <v>12</v>
      </c>
      <c r="I135">
        <v>1.2030000000000001</v>
      </c>
      <c r="L135">
        <v>12</v>
      </c>
      <c r="M135">
        <v>1.5489999999999999</v>
      </c>
      <c r="N135" s="12"/>
      <c r="O135">
        <v>12</v>
      </c>
      <c r="P135">
        <v>1.998</v>
      </c>
      <c r="R135">
        <v>12</v>
      </c>
      <c r="S135">
        <v>1.595</v>
      </c>
      <c r="W135">
        <v>1.625</v>
      </c>
      <c r="X135">
        <v>2.7770000000000001</v>
      </c>
      <c r="Y135">
        <v>1.226</v>
      </c>
      <c r="Z135">
        <v>1.7070000000000001</v>
      </c>
      <c r="AA135">
        <v>1.2290000000000001</v>
      </c>
      <c r="AB135">
        <v>1.966</v>
      </c>
    </row>
    <row r="136" spans="2:28">
      <c r="B136">
        <v>13</v>
      </c>
      <c r="C136">
        <v>1.56</v>
      </c>
      <c r="E136">
        <v>13</v>
      </c>
      <c r="F136">
        <v>0.79800000000000004</v>
      </c>
      <c r="G136" s="12"/>
      <c r="H136">
        <v>13</v>
      </c>
      <c r="I136">
        <v>0.79800000000000004</v>
      </c>
      <c r="L136">
        <v>13</v>
      </c>
      <c r="M136">
        <v>1.8180000000000001</v>
      </c>
      <c r="N136" s="12"/>
      <c r="O136">
        <v>13</v>
      </c>
      <c r="P136">
        <v>2.1920000000000002</v>
      </c>
      <c r="R136">
        <v>13</v>
      </c>
      <c r="S136">
        <v>1.716</v>
      </c>
      <c r="W136">
        <v>1.61</v>
      </c>
      <c r="X136">
        <v>2.1179999999999999</v>
      </c>
      <c r="Y136">
        <v>1.1080000000000001</v>
      </c>
      <c r="Z136">
        <v>2.0870000000000002</v>
      </c>
      <c r="AA136">
        <v>0.97899999999999998</v>
      </c>
      <c r="AB136">
        <v>2.3239999999999998</v>
      </c>
    </row>
    <row r="137" spans="2:28">
      <c r="B137">
        <v>14</v>
      </c>
      <c r="C137">
        <v>1.5549999999999999</v>
      </c>
      <c r="E137">
        <v>14</v>
      </c>
      <c r="F137">
        <v>0.9</v>
      </c>
      <c r="G137" s="12"/>
      <c r="H137">
        <v>14</v>
      </c>
      <c r="I137">
        <v>1.0189999999999999</v>
      </c>
      <c r="L137">
        <v>14</v>
      </c>
      <c r="M137">
        <v>1.8540000000000001</v>
      </c>
      <c r="N137" s="12"/>
      <c r="O137">
        <v>14</v>
      </c>
      <c r="P137">
        <v>1.609</v>
      </c>
      <c r="R137">
        <v>14</v>
      </c>
      <c r="S137">
        <v>1.8839999999999999</v>
      </c>
      <c r="W137">
        <v>1.26</v>
      </c>
      <c r="X137">
        <v>2.387</v>
      </c>
      <c r="Y137">
        <v>1.5920000000000001</v>
      </c>
      <c r="Z137">
        <v>1.6140000000000001</v>
      </c>
      <c r="AA137">
        <v>1.0640000000000001</v>
      </c>
      <c r="AB137">
        <v>1.7010000000000001</v>
      </c>
    </row>
    <row r="138" spans="2:28">
      <c r="B138">
        <v>15</v>
      </c>
      <c r="C138">
        <v>1.3180000000000001</v>
      </c>
      <c r="E138">
        <v>15</v>
      </c>
      <c r="F138">
        <v>1.0489999999999999</v>
      </c>
      <c r="G138" s="12"/>
      <c r="H138">
        <v>15</v>
      </c>
      <c r="I138">
        <v>0.998</v>
      </c>
      <c r="L138">
        <v>15</v>
      </c>
      <c r="M138">
        <v>1.585</v>
      </c>
      <c r="N138" s="12"/>
      <c r="O138">
        <v>15</v>
      </c>
      <c r="P138">
        <v>2.0529999999999999</v>
      </c>
      <c r="R138">
        <v>15</v>
      </c>
      <c r="S138">
        <v>1.85</v>
      </c>
      <c r="W138">
        <v>1.5529999999999999</v>
      </c>
      <c r="X138">
        <v>1.7130000000000001</v>
      </c>
      <c r="Y138">
        <v>1.347</v>
      </c>
      <c r="Z138">
        <v>1.5109999999999999</v>
      </c>
      <c r="AA138">
        <v>1.1599999999999999</v>
      </c>
      <c r="AB138">
        <v>1.3720000000000001</v>
      </c>
    </row>
    <row r="139" spans="2:28">
      <c r="B139">
        <v>16</v>
      </c>
      <c r="C139">
        <v>1.5680000000000001</v>
      </c>
      <c r="E139">
        <v>16</v>
      </c>
      <c r="F139">
        <v>0.96099999999999997</v>
      </c>
      <c r="G139" s="12"/>
      <c r="H139">
        <v>16</v>
      </c>
      <c r="I139">
        <v>0.94099999999999995</v>
      </c>
      <c r="L139">
        <v>16</v>
      </c>
      <c r="M139">
        <v>1.5629999999999999</v>
      </c>
      <c r="N139" s="12"/>
      <c r="O139">
        <v>16</v>
      </c>
      <c r="P139">
        <v>1.7709999999999999</v>
      </c>
      <c r="R139">
        <v>16</v>
      </c>
      <c r="S139">
        <v>2.0449999999999999</v>
      </c>
      <c r="W139">
        <v>1.7070000000000001</v>
      </c>
      <c r="X139">
        <v>1.591</v>
      </c>
      <c r="Y139">
        <v>1.57</v>
      </c>
      <c r="Z139">
        <v>2.2759999999999998</v>
      </c>
      <c r="AA139">
        <v>1.1160000000000001</v>
      </c>
      <c r="AB139">
        <v>1.925</v>
      </c>
    </row>
    <row r="140" spans="2:28">
      <c r="B140">
        <v>17</v>
      </c>
      <c r="C140">
        <v>1.278</v>
      </c>
      <c r="E140">
        <v>17</v>
      </c>
      <c r="F140">
        <v>1.083</v>
      </c>
      <c r="G140" s="12"/>
      <c r="H140">
        <v>17</v>
      </c>
      <c r="I140">
        <v>0.65600000000000003</v>
      </c>
      <c r="L140">
        <v>17</v>
      </c>
      <c r="M140">
        <v>1.55</v>
      </c>
      <c r="N140" s="12"/>
      <c r="O140">
        <v>17</v>
      </c>
      <c r="P140">
        <v>2.3039999999999998</v>
      </c>
      <c r="R140">
        <v>17</v>
      </c>
      <c r="S140">
        <v>1.341</v>
      </c>
      <c r="W140">
        <v>1.5649999999999999</v>
      </c>
      <c r="X140">
        <v>1.76</v>
      </c>
      <c r="Y140">
        <v>1.268</v>
      </c>
      <c r="Z140">
        <v>1.66</v>
      </c>
      <c r="AA140">
        <v>1.0740000000000001</v>
      </c>
      <c r="AB140">
        <v>1.4830000000000001</v>
      </c>
    </row>
    <row r="141" spans="2:28">
      <c r="B141">
        <v>18</v>
      </c>
      <c r="C141">
        <v>1.4359999999999999</v>
      </c>
      <c r="E141">
        <v>18</v>
      </c>
      <c r="F141">
        <v>0.98399999999999999</v>
      </c>
      <c r="G141" s="12"/>
      <c r="H141">
        <v>18</v>
      </c>
      <c r="I141">
        <v>0.78800000000000003</v>
      </c>
      <c r="L141">
        <v>18</v>
      </c>
      <c r="M141">
        <v>2.15</v>
      </c>
      <c r="N141" s="12"/>
      <c r="O141">
        <v>18</v>
      </c>
      <c r="P141">
        <v>2.3380000000000001</v>
      </c>
      <c r="R141">
        <v>18</v>
      </c>
      <c r="S141">
        <v>1.474</v>
      </c>
      <c r="W141">
        <v>1.694</v>
      </c>
      <c r="X141">
        <v>1.5680000000000001</v>
      </c>
      <c r="Y141">
        <v>1.151</v>
      </c>
      <c r="Z141">
        <v>2.2629999999999999</v>
      </c>
      <c r="AA141">
        <v>1.2290000000000001</v>
      </c>
      <c r="AB141">
        <v>1.454</v>
      </c>
    </row>
    <row r="142" spans="2:28">
      <c r="B142">
        <v>19</v>
      </c>
      <c r="C142">
        <v>1.462</v>
      </c>
      <c r="E142">
        <v>19</v>
      </c>
      <c r="F142">
        <v>0.89200000000000002</v>
      </c>
      <c r="G142" s="12"/>
      <c r="H142">
        <v>19</v>
      </c>
      <c r="I142">
        <v>1.032</v>
      </c>
      <c r="L142">
        <v>19</v>
      </c>
      <c r="M142">
        <v>1.6890000000000001</v>
      </c>
      <c r="N142" s="12"/>
      <c r="O142">
        <v>19</v>
      </c>
      <c r="P142">
        <v>2.069</v>
      </c>
      <c r="R142">
        <v>19</v>
      </c>
      <c r="S142">
        <v>1.7450000000000001</v>
      </c>
      <c r="W142">
        <v>1.946</v>
      </c>
      <c r="X142">
        <v>1.601</v>
      </c>
      <c r="Y142">
        <v>0.98299999999999998</v>
      </c>
      <c r="Z142">
        <v>1.964</v>
      </c>
      <c r="AA142">
        <v>1.2969999999999999</v>
      </c>
      <c r="AB142">
        <v>1.5049999999999999</v>
      </c>
    </row>
    <row r="143" spans="2:28">
      <c r="B143">
        <v>20</v>
      </c>
      <c r="C143">
        <v>1.74</v>
      </c>
      <c r="E143">
        <v>20</v>
      </c>
      <c r="F143">
        <v>1.3580000000000001</v>
      </c>
      <c r="G143" s="12"/>
      <c r="H143">
        <v>20</v>
      </c>
      <c r="I143">
        <v>1.2350000000000001</v>
      </c>
      <c r="L143">
        <v>20</v>
      </c>
      <c r="M143">
        <v>1.4259999999999999</v>
      </c>
      <c r="O143">
        <v>20</v>
      </c>
      <c r="P143">
        <v>1.575</v>
      </c>
      <c r="R143">
        <v>20</v>
      </c>
      <c r="S143">
        <v>1.5269999999999999</v>
      </c>
      <c r="W143">
        <v>2.0499999999999998</v>
      </c>
      <c r="X143">
        <v>1.556</v>
      </c>
      <c r="Y143">
        <v>1.2190000000000001</v>
      </c>
      <c r="Z143">
        <v>1.55</v>
      </c>
      <c r="AA143">
        <v>1.034</v>
      </c>
      <c r="AB143">
        <v>1.601</v>
      </c>
    </row>
    <row r="144" spans="2:28">
      <c r="B144">
        <v>21</v>
      </c>
      <c r="C144">
        <v>1.4730000000000001</v>
      </c>
      <c r="E144">
        <v>21</v>
      </c>
      <c r="F144">
        <v>1.0680000000000001</v>
      </c>
      <c r="G144" s="12"/>
      <c r="H144">
        <v>21</v>
      </c>
      <c r="I144">
        <v>0.97799999999999998</v>
      </c>
      <c r="L144">
        <v>21</v>
      </c>
      <c r="M144">
        <v>1.8180000000000001</v>
      </c>
      <c r="N144" s="12"/>
      <c r="O144">
        <v>21</v>
      </c>
      <c r="P144">
        <v>2.1360000000000001</v>
      </c>
      <c r="R144">
        <v>21</v>
      </c>
      <c r="S144">
        <v>1.4490000000000001</v>
      </c>
      <c r="W144">
        <v>1.395</v>
      </c>
      <c r="X144">
        <v>2.8079999999999998</v>
      </c>
      <c r="Y144">
        <v>1.1919999999999999</v>
      </c>
      <c r="Z144">
        <v>1.528</v>
      </c>
      <c r="AA144">
        <v>1.272</v>
      </c>
      <c r="AB144">
        <v>2.33</v>
      </c>
    </row>
    <row r="145" spans="2:28">
      <c r="B145">
        <v>22</v>
      </c>
      <c r="C145">
        <v>1.335</v>
      </c>
      <c r="E145">
        <v>22</v>
      </c>
      <c r="F145">
        <v>1.125</v>
      </c>
      <c r="G145" s="12"/>
      <c r="H145">
        <v>22</v>
      </c>
      <c r="I145">
        <v>1.0549999999999999</v>
      </c>
      <c r="L145">
        <v>22</v>
      </c>
      <c r="M145">
        <v>1.877</v>
      </c>
      <c r="O145">
        <v>22</v>
      </c>
      <c r="P145">
        <v>2.4350000000000001</v>
      </c>
      <c r="R145">
        <v>22</v>
      </c>
      <c r="S145">
        <v>1.5620000000000001</v>
      </c>
      <c r="W145">
        <v>1.004</v>
      </c>
      <c r="X145">
        <v>2.4710000000000001</v>
      </c>
      <c r="Y145">
        <v>1.218</v>
      </c>
      <c r="Z145">
        <v>1.863</v>
      </c>
      <c r="AA145">
        <v>1.385</v>
      </c>
      <c r="AB145">
        <v>1.7949999999999999</v>
      </c>
    </row>
    <row r="146" spans="2:28">
      <c r="B146">
        <v>23</v>
      </c>
      <c r="C146">
        <v>1.7170000000000001</v>
      </c>
      <c r="E146">
        <v>23</v>
      </c>
      <c r="F146">
        <v>1.2729999999999999</v>
      </c>
      <c r="G146" s="12"/>
      <c r="H146">
        <v>23</v>
      </c>
      <c r="I146">
        <v>0.86499999999999999</v>
      </c>
      <c r="L146">
        <v>23</v>
      </c>
      <c r="M146">
        <v>2.3260000000000001</v>
      </c>
      <c r="O146">
        <v>23</v>
      </c>
      <c r="P146">
        <v>3.722</v>
      </c>
      <c r="R146">
        <v>23</v>
      </c>
      <c r="S146">
        <v>1.5940000000000001</v>
      </c>
      <c r="W146">
        <v>1.2949999999999999</v>
      </c>
      <c r="X146">
        <v>2.2719999999999998</v>
      </c>
      <c r="Y146">
        <v>1.1499999999999999</v>
      </c>
      <c r="Z146">
        <v>1.6870000000000001</v>
      </c>
      <c r="AA146">
        <v>1.242</v>
      </c>
      <c r="AB146">
        <v>1.569</v>
      </c>
    </row>
    <row r="147" spans="2:28">
      <c r="B147">
        <v>24</v>
      </c>
      <c r="C147">
        <v>1.591</v>
      </c>
      <c r="E147">
        <v>24</v>
      </c>
      <c r="F147">
        <v>1.151</v>
      </c>
      <c r="G147" s="12"/>
      <c r="H147">
        <v>24</v>
      </c>
      <c r="I147">
        <v>0.97899999999999998</v>
      </c>
      <c r="L147">
        <v>24</v>
      </c>
      <c r="M147">
        <v>2.1720000000000002</v>
      </c>
      <c r="N147" s="12"/>
      <c r="O147">
        <v>24</v>
      </c>
      <c r="P147">
        <v>2.1429999999999998</v>
      </c>
      <c r="R147">
        <v>24</v>
      </c>
      <c r="S147">
        <v>1.6259999999999999</v>
      </c>
      <c r="W147">
        <v>1.3080000000000001</v>
      </c>
      <c r="X147">
        <v>2.391</v>
      </c>
      <c r="Y147">
        <v>1.2230000000000001</v>
      </c>
      <c r="Z147">
        <v>1.7609999999999999</v>
      </c>
      <c r="AA147">
        <v>1.26</v>
      </c>
      <c r="AB147">
        <v>1.6659999999999999</v>
      </c>
    </row>
    <row r="148" spans="2:28">
      <c r="B148">
        <v>25</v>
      </c>
      <c r="C148">
        <v>1.466</v>
      </c>
      <c r="E148">
        <v>25</v>
      </c>
      <c r="F148">
        <v>1.079</v>
      </c>
      <c r="G148" s="12"/>
      <c r="H148">
        <v>25</v>
      </c>
      <c r="I148">
        <v>1.2470000000000001</v>
      </c>
      <c r="L148">
        <v>25</v>
      </c>
      <c r="M148">
        <v>1.5620000000000001</v>
      </c>
      <c r="N148" s="12"/>
      <c r="O148">
        <v>25</v>
      </c>
      <c r="P148">
        <v>1.7490000000000001</v>
      </c>
      <c r="R148">
        <v>25</v>
      </c>
      <c r="S148">
        <v>2.0609999999999999</v>
      </c>
      <c r="W148">
        <v>1.194</v>
      </c>
      <c r="X148">
        <v>1.4710000000000001</v>
      </c>
      <c r="Y148">
        <v>1.0089999999999999</v>
      </c>
      <c r="Z148">
        <v>1.7569999999999999</v>
      </c>
      <c r="AA148">
        <v>1.335</v>
      </c>
      <c r="AB148">
        <v>1.8640000000000001</v>
      </c>
    </row>
    <row r="149" spans="2:28">
      <c r="B149">
        <v>26</v>
      </c>
      <c r="C149">
        <v>1.7350000000000001</v>
      </c>
      <c r="E149">
        <v>26</v>
      </c>
      <c r="F149">
        <v>0.86299999999999999</v>
      </c>
      <c r="G149" s="12"/>
      <c r="H149">
        <v>26</v>
      </c>
      <c r="I149">
        <v>1.0329999999999999</v>
      </c>
      <c r="L149">
        <v>26</v>
      </c>
      <c r="M149">
        <v>1.843</v>
      </c>
      <c r="N149" s="12"/>
      <c r="O149">
        <v>26</v>
      </c>
      <c r="P149">
        <v>2.4489999999999998</v>
      </c>
      <c r="R149">
        <v>26</v>
      </c>
      <c r="S149">
        <v>1.6539999999999999</v>
      </c>
      <c r="W149">
        <v>1.4119999999999999</v>
      </c>
      <c r="X149">
        <v>1.738</v>
      </c>
      <c r="Y149">
        <v>1.145</v>
      </c>
      <c r="Z149">
        <v>1.655</v>
      </c>
      <c r="AA149">
        <v>1.0580000000000001</v>
      </c>
      <c r="AB149">
        <v>1.581</v>
      </c>
    </row>
    <row r="150" spans="2:28">
      <c r="B150">
        <v>27</v>
      </c>
      <c r="C150">
        <v>1.4870000000000001</v>
      </c>
      <c r="E150">
        <v>27</v>
      </c>
      <c r="F150">
        <v>0.81</v>
      </c>
      <c r="G150" s="12"/>
      <c r="H150">
        <v>27</v>
      </c>
      <c r="I150">
        <v>1.208</v>
      </c>
      <c r="L150">
        <v>27</v>
      </c>
      <c r="M150">
        <v>2.141</v>
      </c>
      <c r="N150" s="12"/>
      <c r="O150">
        <v>27</v>
      </c>
      <c r="P150">
        <v>1.651</v>
      </c>
      <c r="R150">
        <v>27</v>
      </c>
      <c r="S150">
        <v>1.5549999999999999</v>
      </c>
      <c r="W150">
        <v>1.4470000000000001</v>
      </c>
      <c r="X150">
        <v>1.625</v>
      </c>
      <c r="Y150">
        <v>0.92500000000000004</v>
      </c>
      <c r="Z150">
        <v>2.0579999999999998</v>
      </c>
      <c r="AA150">
        <v>1.2290000000000001</v>
      </c>
      <c r="AB150">
        <v>2.0329999999999999</v>
      </c>
    </row>
    <row r="151" spans="2:28">
      <c r="B151">
        <v>28</v>
      </c>
      <c r="C151">
        <v>1.4419999999999999</v>
      </c>
      <c r="E151">
        <v>28</v>
      </c>
      <c r="F151">
        <v>0.85699999999999998</v>
      </c>
      <c r="G151" s="12"/>
      <c r="H151">
        <v>28</v>
      </c>
      <c r="I151">
        <v>1.198</v>
      </c>
      <c r="L151">
        <v>28</v>
      </c>
      <c r="M151">
        <v>1.6990000000000001</v>
      </c>
      <c r="N151" s="12"/>
      <c r="O151">
        <v>28</v>
      </c>
      <c r="P151">
        <v>2.177</v>
      </c>
      <c r="R151">
        <v>28</v>
      </c>
      <c r="S151">
        <v>1.3029999999999999</v>
      </c>
      <c r="W151">
        <v>1.5840000000000001</v>
      </c>
      <c r="X151">
        <v>1.2110000000000001</v>
      </c>
      <c r="Y151">
        <v>1.351</v>
      </c>
      <c r="Z151">
        <v>2.028</v>
      </c>
      <c r="AA151">
        <v>1.2070000000000001</v>
      </c>
      <c r="AB151">
        <v>1.2030000000000001</v>
      </c>
    </row>
    <row r="152" spans="2:28">
      <c r="B152">
        <v>29</v>
      </c>
      <c r="C152">
        <v>1.625</v>
      </c>
      <c r="E152">
        <v>29</v>
      </c>
      <c r="F152">
        <v>1.226</v>
      </c>
      <c r="G152" s="12"/>
      <c r="H152">
        <v>29</v>
      </c>
      <c r="I152">
        <v>1.2290000000000001</v>
      </c>
      <c r="L152">
        <v>29</v>
      </c>
      <c r="M152">
        <v>2.7770000000000001</v>
      </c>
      <c r="N152" s="12"/>
      <c r="O152">
        <v>29</v>
      </c>
      <c r="P152">
        <v>1.7070000000000001</v>
      </c>
      <c r="R152">
        <v>29</v>
      </c>
      <c r="S152">
        <v>1.966</v>
      </c>
      <c r="W152">
        <v>1.857</v>
      </c>
      <c r="X152">
        <v>1.591</v>
      </c>
      <c r="Y152">
        <v>1.2350000000000001</v>
      </c>
      <c r="Z152">
        <v>1.919</v>
      </c>
      <c r="AA152">
        <v>1.0429999999999999</v>
      </c>
      <c r="AB152">
        <v>1.504</v>
      </c>
    </row>
    <row r="153" spans="2:28">
      <c r="B153">
        <v>30</v>
      </c>
      <c r="C153">
        <v>1.61</v>
      </c>
      <c r="E153">
        <v>30</v>
      </c>
      <c r="F153">
        <v>1.1080000000000001</v>
      </c>
      <c r="H153">
        <v>30</v>
      </c>
      <c r="I153">
        <v>0.97899999999999998</v>
      </c>
      <c r="L153">
        <v>30</v>
      </c>
      <c r="M153">
        <v>2.1179999999999999</v>
      </c>
      <c r="N153" s="12"/>
      <c r="O153">
        <v>30</v>
      </c>
      <c r="P153">
        <v>2.0870000000000002</v>
      </c>
      <c r="R153">
        <v>30</v>
      </c>
      <c r="S153">
        <v>2.3239999999999998</v>
      </c>
      <c r="W153">
        <v>1.9179999999999999</v>
      </c>
      <c r="X153">
        <v>1.5069999999999999</v>
      </c>
      <c r="Y153">
        <v>1.135</v>
      </c>
      <c r="Z153">
        <v>1.61</v>
      </c>
      <c r="AA153">
        <v>1.1659999999999999</v>
      </c>
      <c r="AB153">
        <v>1.651</v>
      </c>
    </row>
    <row r="154" spans="2:28">
      <c r="B154">
        <v>31</v>
      </c>
      <c r="C154">
        <v>1.26</v>
      </c>
      <c r="E154">
        <v>31</v>
      </c>
      <c r="F154">
        <v>1.5920000000000001</v>
      </c>
      <c r="H154">
        <v>31</v>
      </c>
      <c r="I154">
        <v>1.0640000000000001</v>
      </c>
      <c r="L154">
        <v>31</v>
      </c>
      <c r="M154">
        <v>2.387</v>
      </c>
      <c r="N154" s="12"/>
      <c r="O154">
        <v>31</v>
      </c>
      <c r="P154">
        <v>1.6140000000000001</v>
      </c>
      <c r="R154">
        <v>31</v>
      </c>
      <c r="S154">
        <v>1.7010000000000001</v>
      </c>
      <c r="W154">
        <v>1.4079999999999999</v>
      </c>
      <c r="X154">
        <v>1.653</v>
      </c>
      <c r="Y154">
        <v>0.98499999999999999</v>
      </c>
      <c r="Z154">
        <v>1.7490000000000001</v>
      </c>
      <c r="AA154">
        <v>1.268</v>
      </c>
      <c r="AB154">
        <v>1.7629999999999999</v>
      </c>
    </row>
    <row r="155" spans="2:28">
      <c r="B155">
        <v>32</v>
      </c>
      <c r="C155">
        <v>1.5529999999999999</v>
      </c>
      <c r="E155">
        <v>32</v>
      </c>
      <c r="F155">
        <v>1.347</v>
      </c>
      <c r="H155">
        <v>32</v>
      </c>
      <c r="I155">
        <v>1.1599999999999999</v>
      </c>
      <c r="L155">
        <v>32</v>
      </c>
      <c r="M155">
        <v>1.7130000000000001</v>
      </c>
      <c r="N155" s="12"/>
      <c r="O155">
        <v>32</v>
      </c>
      <c r="P155">
        <v>1.5109999999999999</v>
      </c>
      <c r="R155">
        <v>32</v>
      </c>
      <c r="S155">
        <v>1.3720000000000001</v>
      </c>
      <c r="W155">
        <v>1.43</v>
      </c>
      <c r="X155">
        <v>1.792</v>
      </c>
      <c r="Y155">
        <v>1.23</v>
      </c>
      <c r="Z155">
        <v>1.988</v>
      </c>
      <c r="AA155">
        <v>1.083</v>
      </c>
      <c r="AB155">
        <v>1.595</v>
      </c>
    </row>
    <row r="156" spans="2:28">
      <c r="B156">
        <v>33</v>
      </c>
      <c r="C156">
        <v>1.7070000000000001</v>
      </c>
      <c r="E156">
        <v>33</v>
      </c>
      <c r="F156">
        <v>1.57</v>
      </c>
      <c r="H156">
        <v>33</v>
      </c>
      <c r="I156">
        <v>1.1160000000000001</v>
      </c>
      <c r="L156">
        <v>33</v>
      </c>
      <c r="M156">
        <v>1.591</v>
      </c>
      <c r="O156">
        <v>33</v>
      </c>
      <c r="P156">
        <v>2.2759999999999998</v>
      </c>
      <c r="R156">
        <v>33</v>
      </c>
      <c r="S156">
        <v>1.925</v>
      </c>
      <c r="W156">
        <v>2.1829999999999998</v>
      </c>
      <c r="X156">
        <v>2.1859999999999999</v>
      </c>
      <c r="Y156">
        <v>1.343</v>
      </c>
      <c r="Z156">
        <v>1.548</v>
      </c>
      <c r="AA156">
        <v>1.44</v>
      </c>
      <c r="AB156">
        <v>1.9039999999999999</v>
      </c>
    </row>
    <row r="157" spans="2:28">
      <c r="B157">
        <v>34</v>
      </c>
      <c r="C157">
        <v>1.5649999999999999</v>
      </c>
      <c r="E157">
        <v>34</v>
      </c>
      <c r="F157">
        <v>1.268</v>
      </c>
      <c r="H157">
        <v>34</v>
      </c>
      <c r="I157">
        <v>1.0740000000000001</v>
      </c>
      <c r="L157">
        <v>34</v>
      </c>
      <c r="M157">
        <v>1.76</v>
      </c>
      <c r="N157" s="12"/>
      <c r="O157">
        <v>34</v>
      </c>
      <c r="P157">
        <v>1.66</v>
      </c>
      <c r="R157">
        <v>34</v>
      </c>
      <c r="S157">
        <v>1.4830000000000001</v>
      </c>
      <c r="V157" t="s">
        <v>42</v>
      </c>
      <c r="W157">
        <f>AVERAGE(W7:W156)</f>
        <v>1.4942266666666673</v>
      </c>
      <c r="X157">
        <f t="shared" ref="X157:AB157" si="0">AVERAGE(X7:X156)</f>
        <v>2.1532466666666665</v>
      </c>
      <c r="Y157">
        <f t="shared" si="0"/>
        <v>1.2462933333333339</v>
      </c>
      <c r="Z157">
        <f t="shared" si="0"/>
        <v>1.8546148648648648</v>
      </c>
      <c r="AA157">
        <f t="shared" si="0"/>
        <v>1.1483933333333345</v>
      </c>
      <c r="AB157">
        <f t="shared" si="0"/>
        <v>1.8097800000000011</v>
      </c>
    </row>
    <row r="158" spans="2:28">
      <c r="B158">
        <v>35</v>
      </c>
      <c r="C158">
        <v>1.694</v>
      </c>
      <c r="E158">
        <v>35</v>
      </c>
      <c r="F158">
        <v>1.151</v>
      </c>
      <c r="H158">
        <v>35</v>
      </c>
      <c r="I158">
        <v>1.2290000000000001</v>
      </c>
      <c r="L158">
        <v>35</v>
      </c>
      <c r="M158">
        <v>1.5680000000000001</v>
      </c>
      <c r="N158" s="12"/>
      <c r="O158">
        <v>35</v>
      </c>
      <c r="P158">
        <v>2.2629999999999999</v>
      </c>
      <c r="R158">
        <v>35</v>
      </c>
      <c r="S158">
        <v>1.454</v>
      </c>
      <c r="V158" t="s">
        <v>54</v>
      </c>
      <c r="W158">
        <f>STDEVA(W7:W156)</f>
        <v>0.2925757435726139</v>
      </c>
      <c r="X158">
        <f>STDEVA(X7:X156)</f>
        <v>0.50349497890322326</v>
      </c>
      <c r="Y158">
        <f t="shared" ref="Y158:AB158" si="1">STDEVA(Y7:Y156)</f>
        <v>0.26639060352522087</v>
      </c>
      <c r="Z158">
        <f t="shared" si="1"/>
        <v>0.31804140242283085</v>
      </c>
      <c r="AA158">
        <f>STDEVA(AA7:AA156)</f>
        <v>0.15577590584284878</v>
      </c>
      <c r="AB158">
        <f t="shared" si="1"/>
        <v>0.32500368340710362</v>
      </c>
    </row>
    <row r="159" spans="2:28">
      <c r="B159">
        <v>36</v>
      </c>
      <c r="C159">
        <v>1.946</v>
      </c>
      <c r="E159">
        <v>36</v>
      </c>
      <c r="F159">
        <v>0.98299999999999998</v>
      </c>
      <c r="H159">
        <v>36</v>
      </c>
      <c r="I159">
        <v>1.2969999999999999</v>
      </c>
      <c r="L159">
        <v>36</v>
      </c>
      <c r="M159">
        <v>1.601</v>
      </c>
      <c r="N159" s="12"/>
      <c r="O159">
        <v>36</v>
      </c>
      <c r="P159">
        <v>1.964</v>
      </c>
      <c r="R159">
        <v>36</v>
      </c>
      <c r="S159">
        <v>1.5049999999999999</v>
      </c>
    </row>
    <row r="160" spans="2:28">
      <c r="B160">
        <v>37</v>
      </c>
      <c r="C160">
        <v>2.0499999999999998</v>
      </c>
      <c r="E160">
        <v>37</v>
      </c>
      <c r="F160">
        <v>1.2190000000000001</v>
      </c>
      <c r="H160">
        <v>37</v>
      </c>
      <c r="I160">
        <v>1.034</v>
      </c>
      <c r="L160">
        <v>37</v>
      </c>
      <c r="M160">
        <v>1.556</v>
      </c>
      <c r="N160" s="12"/>
      <c r="O160">
        <v>37</v>
      </c>
      <c r="P160">
        <v>1.55</v>
      </c>
      <c r="R160">
        <v>37</v>
      </c>
      <c r="S160">
        <v>1.601</v>
      </c>
      <c r="X160" t="s">
        <v>59</v>
      </c>
      <c r="Y160" t="s">
        <v>60</v>
      </c>
    </row>
    <row r="161" spans="2:29">
      <c r="B161">
        <v>38</v>
      </c>
      <c r="C161">
        <v>1.395</v>
      </c>
      <c r="E161">
        <v>38</v>
      </c>
      <c r="F161">
        <v>1.1919999999999999</v>
      </c>
      <c r="H161">
        <v>38</v>
      </c>
      <c r="I161">
        <v>1.272</v>
      </c>
      <c r="L161">
        <v>38</v>
      </c>
      <c r="M161">
        <v>2.8079999999999998</v>
      </c>
      <c r="N161" s="12"/>
      <c r="O161">
        <v>38</v>
      </c>
      <c r="P161">
        <v>1.528</v>
      </c>
      <c r="R161">
        <v>38</v>
      </c>
      <c r="S161">
        <v>2.33</v>
      </c>
      <c r="W161" t="s">
        <v>9</v>
      </c>
      <c r="X161">
        <v>1.4942266666666673</v>
      </c>
      <c r="Y161">
        <v>2.1532466666666665</v>
      </c>
      <c r="AA161" t="s">
        <v>55</v>
      </c>
      <c r="AB161">
        <v>0.29257574357261401</v>
      </c>
      <c r="AC161">
        <v>0.50349497890322326</v>
      </c>
    </row>
    <row r="162" spans="2:29">
      <c r="B162">
        <v>39</v>
      </c>
      <c r="C162">
        <v>1.004</v>
      </c>
      <c r="E162">
        <v>39</v>
      </c>
      <c r="F162">
        <v>1.218</v>
      </c>
      <c r="H162">
        <v>39</v>
      </c>
      <c r="I162">
        <v>1.385</v>
      </c>
      <c r="L162">
        <v>39</v>
      </c>
      <c r="M162">
        <v>2.4710000000000001</v>
      </c>
      <c r="N162" s="12"/>
      <c r="O162">
        <v>39</v>
      </c>
      <c r="P162">
        <v>1.863</v>
      </c>
      <c r="R162">
        <v>39</v>
      </c>
      <c r="S162">
        <v>1.7949999999999999</v>
      </c>
      <c r="W162" t="s">
        <v>39</v>
      </c>
      <c r="X162">
        <v>1.2462933333333339</v>
      </c>
      <c r="Y162">
        <v>1.8546148648648648</v>
      </c>
      <c r="AA162" t="s">
        <v>56</v>
      </c>
      <c r="AB162">
        <v>0.26639060352522087</v>
      </c>
      <c r="AC162">
        <v>0.31804140242283085</v>
      </c>
    </row>
    <row r="163" spans="2:29">
      <c r="B163">
        <v>40</v>
      </c>
      <c r="C163">
        <v>1.2949999999999999</v>
      </c>
      <c r="E163">
        <v>40</v>
      </c>
      <c r="F163">
        <v>1.1499999999999999</v>
      </c>
      <c r="H163">
        <v>40</v>
      </c>
      <c r="I163">
        <v>1.242</v>
      </c>
      <c r="L163">
        <v>40</v>
      </c>
      <c r="M163">
        <v>2.2719999999999998</v>
      </c>
      <c r="N163" s="12"/>
      <c r="O163">
        <v>40</v>
      </c>
      <c r="P163">
        <v>1.6870000000000001</v>
      </c>
      <c r="R163">
        <v>40</v>
      </c>
      <c r="S163">
        <v>1.569</v>
      </c>
      <c r="W163" t="s">
        <v>41</v>
      </c>
      <c r="X163">
        <v>1.1483933333333345</v>
      </c>
      <c r="Y163">
        <v>1.8097800000000011</v>
      </c>
      <c r="AA163" t="s">
        <v>57</v>
      </c>
      <c r="AB163">
        <v>0.15577590584284878</v>
      </c>
      <c r="AC163">
        <v>0.32500368340710362</v>
      </c>
    </row>
    <row r="164" spans="2:29">
      <c r="B164">
        <v>41</v>
      </c>
      <c r="C164">
        <v>1.3080000000000001</v>
      </c>
      <c r="E164">
        <v>41</v>
      </c>
      <c r="F164">
        <v>1.2230000000000001</v>
      </c>
      <c r="H164">
        <v>41</v>
      </c>
      <c r="I164">
        <v>1.26</v>
      </c>
      <c r="L164">
        <v>41</v>
      </c>
      <c r="M164">
        <v>2.391</v>
      </c>
      <c r="N164" s="12"/>
      <c r="O164">
        <v>41</v>
      </c>
      <c r="P164">
        <v>1.7609999999999999</v>
      </c>
      <c r="R164">
        <v>41</v>
      </c>
      <c r="S164">
        <v>1.6659999999999999</v>
      </c>
    </row>
    <row r="165" spans="2:29">
      <c r="B165">
        <v>42</v>
      </c>
      <c r="C165">
        <v>1.194</v>
      </c>
      <c r="E165">
        <v>42</v>
      </c>
      <c r="F165">
        <v>1.0089999999999999</v>
      </c>
      <c r="H165">
        <v>42</v>
      </c>
      <c r="I165">
        <v>1.335</v>
      </c>
      <c r="L165">
        <v>42</v>
      </c>
      <c r="M165">
        <v>1.4710000000000001</v>
      </c>
      <c r="N165" s="12"/>
      <c r="O165">
        <v>42</v>
      </c>
      <c r="P165">
        <v>1.7569999999999999</v>
      </c>
      <c r="R165">
        <v>42</v>
      </c>
      <c r="S165">
        <v>1.8640000000000001</v>
      </c>
    </row>
    <row r="166" spans="2:29">
      <c r="B166">
        <v>43</v>
      </c>
      <c r="C166">
        <v>1.4119999999999999</v>
      </c>
      <c r="E166">
        <v>43</v>
      </c>
      <c r="F166">
        <v>1.145</v>
      </c>
      <c r="H166">
        <v>43</v>
      </c>
      <c r="I166">
        <v>1.0580000000000001</v>
      </c>
      <c r="L166">
        <v>43</v>
      </c>
      <c r="M166">
        <v>1.738</v>
      </c>
      <c r="N166" s="12"/>
      <c r="O166">
        <v>43</v>
      </c>
      <c r="P166">
        <v>1.655</v>
      </c>
      <c r="R166">
        <v>43</v>
      </c>
      <c r="S166">
        <v>1.581</v>
      </c>
    </row>
    <row r="167" spans="2:29">
      <c r="B167">
        <v>44</v>
      </c>
      <c r="C167">
        <v>1.4470000000000001</v>
      </c>
      <c r="E167">
        <v>44</v>
      </c>
      <c r="F167">
        <v>0.92500000000000004</v>
      </c>
      <c r="H167">
        <v>44</v>
      </c>
      <c r="I167">
        <v>1.2290000000000001</v>
      </c>
      <c r="L167">
        <v>44</v>
      </c>
      <c r="M167">
        <v>1.625</v>
      </c>
      <c r="N167" s="12"/>
      <c r="O167">
        <v>44</v>
      </c>
      <c r="P167">
        <v>2.0579999999999998</v>
      </c>
      <c r="R167">
        <v>44</v>
      </c>
      <c r="S167">
        <v>2.0329999999999999</v>
      </c>
    </row>
    <row r="168" spans="2:29">
      <c r="B168">
        <v>45</v>
      </c>
      <c r="C168">
        <v>1.5840000000000001</v>
      </c>
      <c r="E168">
        <v>45</v>
      </c>
      <c r="F168">
        <v>1.351</v>
      </c>
      <c r="H168">
        <v>45</v>
      </c>
      <c r="I168">
        <v>1.2070000000000001</v>
      </c>
      <c r="L168">
        <v>45</v>
      </c>
      <c r="M168">
        <v>1.2110000000000001</v>
      </c>
      <c r="N168" s="12"/>
      <c r="O168">
        <v>45</v>
      </c>
      <c r="P168">
        <v>2.028</v>
      </c>
      <c r="R168">
        <v>45</v>
      </c>
      <c r="S168">
        <v>1.2030000000000001</v>
      </c>
    </row>
    <row r="169" spans="2:29">
      <c r="B169">
        <v>46</v>
      </c>
      <c r="C169">
        <v>1.857</v>
      </c>
      <c r="E169">
        <v>46</v>
      </c>
      <c r="F169">
        <v>1.2350000000000001</v>
      </c>
      <c r="H169">
        <v>46</v>
      </c>
      <c r="I169">
        <v>1.0429999999999999</v>
      </c>
      <c r="L169">
        <v>46</v>
      </c>
      <c r="M169">
        <v>1.591</v>
      </c>
      <c r="N169" s="12"/>
      <c r="O169">
        <v>46</v>
      </c>
      <c r="P169">
        <v>1.919</v>
      </c>
      <c r="R169">
        <v>46</v>
      </c>
      <c r="S169">
        <v>1.504</v>
      </c>
    </row>
    <row r="170" spans="2:29">
      <c r="B170">
        <v>47</v>
      </c>
      <c r="C170">
        <v>1.9179999999999999</v>
      </c>
      <c r="E170">
        <v>47</v>
      </c>
      <c r="F170">
        <v>1.135</v>
      </c>
      <c r="H170">
        <v>47</v>
      </c>
      <c r="I170">
        <v>1.1659999999999999</v>
      </c>
      <c r="L170">
        <v>47</v>
      </c>
      <c r="M170">
        <v>1.5069999999999999</v>
      </c>
      <c r="N170" s="12"/>
      <c r="O170">
        <v>47</v>
      </c>
      <c r="P170">
        <v>1.61</v>
      </c>
      <c r="R170">
        <v>47</v>
      </c>
      <c r="S170">
        <v>1.651</v>
      </c>
    </row>
    <row r="171" spans="2:29">
      <c r="B171">
        <v>48</v>
      </c>
      <c r="C171">
        <v>1.4079999999999999</v>
      </c>
      <c r="E171">
        <v>48</v>
      </c>
      <c r="F171">
        <v>0.98499999999999999</v>
      </c>
      <c r="H171">
        <v>48</v>
      </c>
      <c r="I171">
        <v>1.268</v>
      </c>
      <c r="L171">
        <v>48</v>
      </c>
      <c r="M171">
        <v>1.653</v>
      </c>
      <c r="N171" s="12"/>
      <c r="O171">
        <v>48</v>
      </c>
      <c r="P171">
        <v>1.7490000000000001</v>
      </c>
      <c r="R171">
        <v>48</v>
      </c>
      <c r="S171">
        <v>1.7629999999999999</v>
      </c>
    </row>
    <row r="172" spans="2:29">
      <c r="B172">
        <v>49</v>
      </c>
      <c r="C172">
        <v>1.43</v>
      </c>
      <c r="E172">
        <v>49</v>
      </c>
      <c r="F172">
        <v>1.23</v>
      </c>
      <c r="H172">
        <v>49</v>
      </c>
      <c r="I172">
        <v>1.083</v>
      </c>
      <c r="L172">
        <v>49</v>
      </c>
      <c r="M172">
        <v>1.792</v>
      </c>
      <c r="N172" s="12"/>
      <c r="O172">
        <v>49</v>
      </c>
      <c r="P172">
        <v>1.988</v>
      </c>
      <c r="R172">
        <v>49</v>
      </c>
      <c r="S172">
        <v>1.595</v>
      </c>
    </row>
    <row r="173" spans="2:29">
      <c r="B173">
        <v>50</v>
      </c>
      <c r="C173">
        <v>2.1829999999999998</v>
      </c>
      <c r="E173">
        <v>50</v>
      </c>
      <c r="F173">
        <v>1.343</v>
      </c>
      <c r="H173">
        <v>50</v>
      </c>
      <c r="I173">
        <v>1.44</v>
      </c>
      <c r="L173">
        <v>50</v>
      </c>
      <c r="M173">
        <v>2.1859999999999999</v>
      </c>
      <c r="N173" s="12"/>
      <c r="O173">
        <v>50</v>
      </c>
      <c r="P173">
        <v>1.548</v>
      </c>
      <c r="R173">
        <v>50</v>
      </c>
      <c r="S173">
        <v>1.9039999999999999</v>
      </c>
    </row>
    <row r="174" spans="2:29">
      <c r="C174" s="23">
        <f>AVERAGE(C123:C173)</f>
        <v>1.4909400000000006</v>
      </c>
      <c r="F174" s="23">
        <f>AVERAGE(F123:F173)</f>
        <v>1.1304399999999999</v>
      </c>
      <c r="H174" s="12"/>
      <c r="I174" s="23">
        <f>AVERAGE(I123:I173)</f>
        <v>1.1297999999999992</v>
      </c>
      <c r="M174" s="23">
        <f>AVERAGE(M123:M173)</f>
        <v>1.8837400000000002</v>
      </c>
      <c r="N174" s="12"/>
      <c r="P174" s="23">
        <f>AVERAGE(P123:P173)</f>
        <v>1.9837600000000006</v>
      </c>
      <c r="S174" s="23">
        <f>AVERAGE(S123:S173)</f>
        <v>1.69882</v>
      </c>
    </row>
    <row r="175" spans="2:29">
      <c r="H175" s="12"/>
      <c r="N175" s="12"/>
    </row>
    <row r="176" spans="2:29">
      <c r="C176" s="23" t="s">
        <v>58</v>
      </c>
      <c r="H176" s="12"/>
      <c r="N176" s="12"/>
    </row>
    <row r="177" spans="8:14">
      <c r="H177" s="12"/>
      <c r="N177" s="12"/>
    </row>
    <row r="178" spans="8:14">
      <c r="H178" s="12"/>
      <c r="N178" s="12"/>
    </row>
    <row r="179" spans="8:14">
      <c r="H179" s="12"/>
      <c r="N179" s="12"/>
    </row>
    <row r="180" spans="8:14">
      <c r="H180" s="12"/>
      <c r="N180" s="12"/>
    </row>
    <row r="181" spans="8:14">
      <c r="H181" s="12"/>
      <c r="N181" s="12"/>
    </row>
    <row r="182" spans="8:14">
      <c r="H182" s="12"/>
      <c r="N182" s="12"/>
    </row>
    <row r="183" spans="8:14">
      <c r="H183" s="12"/>
      <c r="N183" s="12"/>
    </row>
    <row r="184" spans="8:14">
      <c r="H184" s="12"/>
      <c r="N184" s="12"/>
    </row>
    <row r="185" spans="8:14">
      <c r="H185" s="12"/>
      <c r="N185" s="12"/>
    </row>
    <row r="186" spans="8:14">
      <c r="H186" s="12"/>
      <c r="N186" s="12"/>
    </row>
    <row r="187" spans="8:14">
      <c r="H187" s="12"/>
      <c r="N187" s="12"/>
    </row>
    <row r="188" spans="8:14">
      <c r="H188" s="12"/>
      <c r="N188" s="12"/>
    </row>
    <row r="189" spans="8:14">
      <c r="H189" s="12"/>
      <c r="N189" s="12"/>
    </row>
    <row r="190" spans="8:14">
      <c r="H190" s="12"/>
      <c r="N190" s="12"/>
    </row>
    <row r="191" spans="8:14">
      <c r="H191" s="12"/>
      <c r="N191" s="12"/>
    </row>
    <row r="192" spans="8:14">
      <c r="H192" s="12"/>
      <c r="N192" s="12"/>
    </row>
    <row r="193" spans="8:14">
      <c r="H193" s="12"/>
      <c r="N193" s="12"/>
    </row>
    <row r="194" spans="8:14">
      <c r="H194" s="12"/>
      <c r="N194" s="12"/>
    </row>
    <row r="195" spans="8:14">
      <c r="H195" s="12"/>
      <c r="N195" s="12"/>
    </row>
    <row r="196" spans="8:14">
      <c r="H196" s="12"/>
      <c r="N196" s="12"/>
    </row>
    <row r="197" spans="8:14">
      <c r="H197" s="12"/>
      <c r="N197" s="12"/>
    </row>
    <row r="198" spans="8:14">
      <c r="H198" s="12"/>
      <c r="N198" s="12"/>
    </row>
    <row r="199" spans="8:14">
      <c r="H199" s="12"/>
      <c r="N199" s="12"/>
    </row>
    <row r="200" spans="8:14">
      <c r="H200" s="12"/>
      <c r="N200" s="12"/>
    </row>
    <row r="201" spans="8:14">
      <c r="H201" s="12"/>
      <c r="N201" s="12"/>
    </row>
    <row r="202" spans="8:14">
      <c r="H202" s="12"/>
      <c r="N202" s="12"/>
    </row>
    <row r="203" spans="8:14">
      <c r="H203" s="12"/>
      <c r="N203" s="12"/>
    </row>
    <row r="204" spans="8:14">
      <c r="H204" s="12"/>
      <c r="N204" s="12"/>
    </row>
    <row r="205" spans="8:14">
      <c r="H205" s="12"/>
      <c r="N205" s="12"/>
    </row>
    <row r="206" spans="8:14">
      <c r="H206" s="12"/>
      <c r="N206" s="12"/>
    </row>
    <row r="207" spans="8:14">
      <c r="H207" s="12"/>
      <c r="N207" s="12"/>
    </row>
    <row r="208" spans="8:14">
      <c r="H208" s="12"/>
      <c r="N208" s="12"/>
    </row>
    <row r="209" spans="8:14">
      <c r="H209" s="12"/>
      <c r="N209" s="12"/>
    </row>
    <row r="210" spans="8:14">
      <c r="H210" s="12"/>
      <c r="N210" s="12"/>
    </row>
    <row r="211" spans="8:14">
      <c r="H211" s="12"/>
      <c r="N211" s="12"/>
    </row>
    <row r="212" spans="8:14">
      <c r="H212" s="12"/>
      <c r="N212" s="12"/>
    </row>
    <row r="213" spans="8:14">
      <c r="H213" s="12"/>
      <c r="N213" s="12"/>
    </row>
    <row r="214" spans="8:14">
      <c r="H214" s="12"/>
      <c r="N214" s="12"/>
    </row>
    <row r="215" spans="8:14">
      <c r="H215" s="12"/>
      <c r="N215" s="12"/>
    </row>
    <row r="216" spans="8:14">
      <c r="H216" s="12"/>
      <c r="N216" s="12"/>
    </row>
    <row r="217" spans="8:14">
      <c r="H217" s="12"/>
      <c r="N217" s="12"/>
    </row>
    <row r="218" spans="8:14">
      <c r="H218" s="12"/>
      <c r="N218" s="12"/>
    </row>
    <row r="219" spans="8:14">
      <c r="H219" s="12"/>
      <c r="N219" s="12"/>
    </row>
    <row r="220" spans="8:14">
      <c r="H220" s="12"/>
      <c r="N220" s="12"/>
    </row>
    <row r="221" spans="8:14">
      <c r="H221" s="12"/>
      <c r="N221" s="12"/>
    </row>
    <row r="222" spans="8:14">
      <c r="H222" s="12"/>
      <c r="N222" s="12"/>
    </row>
    <row r="223" spans="8:14">
      <c r="H223" s="12"/>
      <c r="N223" s="12"/>
    </row>
    <row r="224" spans="8:14">
      <c r="H224" s="12"/>
      <c r="N224" s="12"/>
    </row>
    <row r="225" spans="8:14">
      <c r="H225" s="12"/>
      <c r="N225" s="12"/>
    </row>
    <row r="226" spans="8:14">
      <c r="H226" s="12"/>
      <c r="N226" s="12"/>
    </row>
    <row r="227" spans="8:14">
      <c r="H227" s="12"/>
      <c r="N227" s="12"/>
    </row>
    <row r="228" spans="8:14">
      <c r="H228" s="12"/>
      <c r="N228" s="12"/>
    </row>
    <row r="229" spans="8:14">
      <c r="H229" s="12"/>
      <c r="N229" s="12"/>
    </row>
    <row r="230" spans="8:14">
      <c r="H230" s="12"/>
      <c r="N230" s="12"/>
    </row>
    <row r="231" spans="8:14">
      <c r="H231" s="12"/>
      <c r="N231" s="12"/>
    </row>
    <row r="232" spans="8:14">
      <c r="H232" s="12"/>
      <c r="N232" s="12"/>
    </row>
    <row r="233" spans="8:14">
      <c r="H233" s="12"/>
      <c r="N233" s="12"/>
    </row>
    <row r="234" spans="8:14">
      <c r="H234" s="12"/>
      <c r="N234" s="12"/>
    </row>
    <row r="235" spans="8:14">
      <c r="H235" s="12"/>
      <c r="N235" s="12"/>
    </row>
    <row r="236" spans="8:14">
      <c r="H236" s="12"/>
      <c r="N236" s="12"/>
    </row>
    <row r="237" spans="8:14">
      <c r="H237" s="12"/>
      <c r="N237" s="12"/>
    </row>
    <row r="238" spans="8:14">
      <c r="H238" s="12"/>
      <c r="N238" s="12"/>
    </row>
    <row r="239" spans="8:14">
      <c r="H239" s="12"/>
      <c r="N239" s="12"/>
    </row>
    <row r="240" spans="8:14">
      <c r="H240" s="12"/>
      <c r="N240" s="12"/>
    </row>
    <row r="241" spans="8:14">
      <c r="H241" s="12"/>
      <c r="N241" s="12"/>
    </row>
    <row r="242" spans="8:14">
      <c r="H242" s="12"/>
      <c r="N242" s="12"/>
    </row>
    <row r="243" spans="8:14">
      <c r="H243" s="12"/>
      <c r="N243" s="12"/>
    </row>
    <row r="244" spans="8:14">
      <c r="H244" s="12"/>
      <c r="N244" s="12"/>
    </row>
    <row r="245" spans="8:14">
      <c r="H245" s="12"/>
      <c r="N245" s="12"/>
    </row>
    <row r="246" spans="8:14">
      <c r="N246" s="12"/>
    </row>
    <row r="247" spans="8:14">
      <c r="H247" s="12"/>
      <c r="N247" s="12"/>
    </row>
    <row r="248" spans="8:14">
      <c r="H248" s="12"/>
      <c r="N248" s="12"/>
    </row>
    <row r="249" spans="8:14">
      <c r="H249" s="12"/>
      <c r="N249" s="12"/>
    </row>
    <row r="250" spans="8:14">
      <c r="H250" s="12"/>
      <c r="N250" s="12"/>
    </row>
    <row r="251" spans="8:14">
      <c r="H251" s="12"/>
      <c r="N251" s="12"/>
    </row>
    <row r="252" spans="8:14">
      <c r="H252" s="12"/>
    </row>
    <row r="253" spans="8:14">
      <c r="H253" s="12"/>
    </row>
    <row r="254" spans="8:14">
      <c r="H254" s="12"/>
    </row>
    <row r="255" spans="8:14">
      <c r="H255" s="12"/>
    </row>
    <row r="256" spans="8:14">
      <c r="H256" s="12"/>
    </row>
    <row r="257" spans="8:15">
      <c r="H257" s="12"/>
    </row>
    <row r="258" spans="8:15">
      <c r="H258" s="12"/>
    </row>
    <row r="259" spans="8:15">
      <c r="H259" s="12"/>
    </row>
    <row r="260" spans="8:15">
      <c r="H260" s="12"/>
    </row>
    <row r="261" spans="8:15">
      <c r="H261" s="12"/>
    </row>
    <row r="262" spans="8:15">
      <c r="H262" s="12"/>
    </row>
    <row r="263" spans="8:15">
      <c r="H263" s="12"/>
    </row>
    <row r="264" spans="8:15">
      <c r="H264" s="12"/>
    </row>
    <row r="265" spans="8:15">
      <c r="H265" s="12"/>
    </row>
    <row r="266" spans="8:15">
      <c r="H266" s="12"/>
    </row>
    <row r="267" spans="8:15">
      <c r="H267" s="12"/>
    </row>
    <row r="268" spans="8:15">
      <c r="H268" s="12"/>
    </row>
    <row r="269" spans="8:15">
      <c r="H269" s="12"/>
    </row>
    <row r="270" spans="8:15">
      <c r="H270" s="12"/>
    </row>
    <row r="271" spans="8:15">
      <c r="H271" s="12"/>
      <c r="O271" s="12"/>
    </row>
    <row r="272" spans="8:15">
      <c r="H272" s="12"/>
      <c r="O272" s="12"/>
    </row>
    <row r="273" spans="8:15">
      <c r="H273" s="12"/>
      <c r="O273" s="12"/>
    </row>
    <row r="274" spans="8:15">
      <c r="H274" s="12"/>
    </row>
    <row r="275" spans="8:15">
      <c r="H275" s="12"/>
      <c r="O275" s="12"/>
    </row>
    <row r="276" spans="8:15">
      <c r="H276" s="12"/>
      <c r="O276" s="12"/>
    </row>
    <row r="277" spans="8:15">
      <c r="H277" s="12"/>
      <c r="O277" s="12"/>
    </row>
    <row r="278" spans="8:15">
      <c r="H278" s="12"/>
      <c r="O278" s="12"/>
    </row>
    <row r="279" spans="8:15">
      <c r="H279" s="12"/>
      <c r="O279" s="12"/>
    </row>
    <row r="280" spans="8:15">
      <c r="H280" s="12"/>
    </row>
    <row r="281" spans="8:15">
      <c r="H281" s="12"/>
      <c r="O281" s="12"/>
    </row>
    <row r="282" spans="8:15">
      <c r="H282" s="12"/>
      <c r="O282" s="12"/>
    </row>
    <row r="283" spans="8:15">
      <c r="H283" s="12"/>
      <c r="O283" s="12"/>
    </row>
    <row r="284" spans="8:15">
      <c r="H284" s="12"/>
      <c r="O284" s="12"/>
    </row>
    <row r="285" spans="8:15">
      <c r="O285" s="12"/>
    </row>
    <row r="286" spans="8:15">
      <c r="H286" s="12"/>
      <c r="O286" s="12"/>
    </row>
    <row r="287" spans="8:15">
      <c r="H287" s="12"/>
      <c r="O287" s="12"/>
    </row>
    <row r="288" spans="8:15">
      <c r="H288" s="12"/>
      <c r="O288" s="12"/>
    </row>
    <row r="289" spans="8:15">
      <c r="H289" s="12"/>
      <c r="O289" s="12"/>
    </row>
    <row r="290" spans="8:15">
      <c r="H290" s="12"/>
      <c r="O290" s="12"/>
    </row>
    <row r="291" spans="8:15">
      <c r="H291" s="12"/>
      <c r="O291" s="12"/>
    </row>
    <row r="292" spans="8:15">
      <c r="H292" s="12"/>
      <c r="O292" s="12"/>
    </row>
    <row r="293" spans="8:15">
      <c r="H293" s="12"/>
      <c r="O293" s="12"/>
    </row>
    <row r="294" spans="8:15">
      <c r="H294" s="12"/>
      <c r="O294" s="12"/>
    </row>
    <row r="295" spans="8:15">
      <c r="H295" s="12"/>
      <c r="O295" s="12"/>
    </row>
    <row r="296" spans="8:15">
      <c r="H296" s="12"/>
      <c r="O296" s="12"/>
    </row>
    <row r="297" spans="8:15">
      <c r="H297" s="12"/>
      <c r="O297" s="12"/>
    </row>
    <row r="298" spans="8:15">
      <c r="H298" s="12"/>
      <c r="O298" s="12"/>
    </row>
    <row r="299" spans="8:15">
      <c r="H299" s="12"/>
      <c r="O299" s="12"/>
    </row>
    <row r="300" spans="8:15">
      <c r="H300" s="12"/>
      <c r="O300" s="12"/>
    </row>
    <row r="301" spans="8:15">
      <c r="H301" s="12"/>
      <c r="O301" s="12"/>
    </row>
    <row r="302" spans="8:15">
      <c r="H302" s="12"/>
      <c r="O302" s="12"/>
    </row>
    <row r="303" spans="8:15">
      <c r="H303" s="12"/>
      <c r="O303" s="12"/>
    </row>
    <row r="304" spans="8:15">
      <c r="H304" s="12"/>
      <c r="O304" s="12"/>
    </row>
    <row r="305" spans="8:15">
      <c r="H305" s="12"/>
      <c r="O305" s="12"/>
    </row>
    <row r="306" spans="8:15">
      <c r="H306" s="12"/>
      <c r="O306" s="12"/>
    </row>
    <row r="307" spans="8:15">
      <c r="H307" s="12"/>
      <c r="O307" s="12"/>
    </row>
    <row r="308" spans="8:15">
      <c r="H308" s="12"/>
      <c r="O308" s="12"/>
    </row>
    <row r="309" spans="8:15">
      <c r="H309" s="12"/>
      <c r="O309" s="12"/>
    </row>
    <row r="310" spans="8:15">
      <c r="H310" s="12"/>
      <c r="O310" s="12"/>
    </row>
    <row r="311" spans="8:15">
      <c r="H311" s="12"/>
      <c r="O311" s="12"/>
    </row>
    <row r="312" spans="8:15">
      <c r="H312" s="12"/>
    </row>
    <row r="313" spans="8:15">
      <c r="H313" s="12"/>
      <c r="O313" s="12"/>
    </row>
    <row r="314" spans="8:15">
      <c r="H314" s="12"/>
      <c r="O314" s="12"/>
    </row>
    <row r="315" spans="8:15">
      <c r="H315" s="12"/>
      <c r="O315" s="12"/>
    </row>
    <row r="316" spans="8:15">
      <c r="H316" s="12"/>
      <c r="O316" s="12"/>
    </row>
    <row r="317" spans="8:15">
      <c r="H317" s="12"/>
      <c r="O317" s="12"/>
    </row>
    <row r="318" spans="8:15">
      <c r="H318" s="12"/>
      <c r="O318" s="12"/>
    </row>
    <row r="319" spans="8:15">
      <c r="H319" s="12"/>
      <c r="O319" s="12"/>
    </row>
    <row r="320" spans="8:15">
      <c r="H320" s="12"/>
      <c r="O320" s="12"/>
    </row>
    <row r="321" spans="8:15">
      <c r="H321" s="12"/>
      <c r="O321" s="12"/>
    </row>
    <row r="322" spans="8:15">
      <c r="H322" s="12"/>
      <c r="O322" s="12"/>
    </row>
    <row r="323" spans="8:15">
      <c r="H323" s="12"/>
      <c r="O323" s="12"/>
    </row>
    <row r="324" spans="8:15">
      <c r="H324" s="12"/>
      <c r="O324" s="12"/>
    </row>
    <row r="325" spans="8:15">
      <c r="H325" s="12"/>
      <c r="O325" s="12"/>
    </row>
    <row r="326" spans="8:15">
      <c r="H326" s="12"/>
      <c r="O326" s="12"/>
    </row>
    <row r="327" spans="8:15">
      <c r="H327" s="12"/>
      <c r="O327" s="12"/>
    </row>
    <row r="328" spans="8:15">
      <c r="H328" s="12"/>
      <c r="O328" s="12"/>
    </row>
    <row r="329" spans="8:15">
      <c r="H329" s="12"/>
      <c r="O329" s="12"/>
    </row>
    <row r="330" spans="8:15">
      <c r="H330" s="12"/>
      <c r="O330" s="12"/>
    </row>
    <row r="331" spans="8:15">
      <c r="H331" s="12"/>
      <c r="O331" s="12"/>
    </row>
    <row r="332" spans="8:15">
      <c r="H332" s="12"/>
    </row>
    <row r="333" spans="8:15">
      <c r="H333" s="12"/>
      <c r="O333" s="12"/>
    </row>
    <row r="334" spans="8:15">
      <c r="H334" s="12"/>
      <c r="O334" s="12"/>
    </row>
    <row r="335" spans="8:15">
      <c r="H335" s="12"/>
      <c r="O335" s="12"/>
    </row>
    <row r="336" spans="8:15">
      <c r="H336" s="12"/>
      <c r="O336" s="12"/>
    </row>
    <row r="337" spans="8:15">
      <c r="H337" s="12"/>
      <c r="O337" s="12"/>
    </row>
    <row r="338" spans="8:15">
      <c r="H338" s="12"/>
      <c r="O338" s="12"/>
    </row>
    <row r="339" spans="8:15">
      <c r="H339" s="12"/>
      <c r="O339" s="12"/>
    </row>
    <row r="340" spans="8:15">
      <c r="H340" s="12"/>
      <c r="O340" s="12"/>
    </row>
    <row r="341" spans="8:15">
      <c r="H341" s="12"/>
      <c r="O341" s="12"/>
    </row>
    <row r="342" spans="8:15">
      <c r="H342" s="12"/>
      <c r="O342" s="12"/>
    </row>
    <row r="343" spans="8:15">
      <c r="H343" s="12"/>
    </row>
    <row r="344" spans="8:15">
      <c r="H344" s="12"/>
    </row>
    <row r="345" spans="8:15">
      <c r="H345" s="12"/>
      <c r="O345" s="12"/>
    </row>
    <row r="346" spans="8:15">
      <c r="H346" s="12"/>
      <c r="O346" s="12"/>
    </row>
    <row r="347" spans="8:15">
      <c r="H347" s="12"/>
      <c r="O347" s="12"/>
    </row>
    <row r="348" spans="8:15">
      <c r="H348" s="12"/>
      <c r="O348" s="12"/>
    </row>
    <row r="349" spans="8:15">
      <c r="H349" s="12"/>
      <c r="O349" s="12"/>
    </row>
    <row r="350" spans="8:15">
      <c r="H350" s="12"/>
      <c r="O350" s="12"/>
    </row>
    <row r="351" spans="8:15">
      <c r="H351" s="12"/>
      <c r="O351" s="12"/>
    </row>
    <row r="352" spans="8:15">
      <c r="H352" s="12"/>
      <c r="O352" s="12"/>
    </row>
    <row r="353" spans="8:15">
      <c r="H353" s="12"/>
      <c r="O353" s="12"/>
    </row>
    <row r="354" spans="8:15">
      <c r="H354" s="12"/>
      <c r="O354" s="12"/>
    </row>
    <row r="355" spans="8:15">
      <c r="H355" s="12"/>
      <c r="O355" s="12"/>
    </row>
    <row r="356" spans="8:15">
      <c r="H356" s="12"/>
      <c r="O356" s="12"/>
    </row>
    <row r="357" spans="8:15">
      <c r="H357" s="12"/>
      <c r="O357" s="12"/>
    </row>
    <row r="358" spans="8:15">
      <c r="H358" s="12"/>
      <c r="O358" s="12"/>
    </row>
    <row r="359" spans="8:15">
      <c r="H359" s="12"/>
      <c r="O359" s="12"/>
    </row>
    <row r="360" spans="8:15">
      <c r="H360" s="12"/>
      <c r="O360" s="12"/>
    </row>
    <row r="361" spans="8:15">
      <c r="H361" s="12"/>
      <c r="O361" s="12"/>
    </row>
    <row r="362" spans="8:15">
      <c r="H362" s="12"/>
      <c r="O362" s="12"/>
    </row>
    <row r="363" spans="8:15">
      <c r="H363" s="12"/>
      <c r="O363" s="12"/>
    </row>
    <row r="364" spans="8:15">
      <c r="H364" s="12"/>
      <c r="O364" s="12"/>
    </row>
    <row r="365" spans="8:15">
      <c r="H365" s="12"/>
      <c r="O365" s="12"/>
    </row>
    <row r="366" spans="8:15">
      <c r="H366" s="12"/>
      <c r="O366" s="12"/>
    </row>
    <row r="367" spans="8:15">
      <c r="H367" s="12"/>
      <c r="O367" s="12"/>
    </row>
    <row r="368" spans="8:15">
      <c r="H368" s="12"/>
      <c r="O368" s="12"/>
    </row>
    <row r="369" spans="8:15">
      <c r="H369" s="12"/>
      <c r="O369" s="12"/>
    </row>
    <row r="370" spans="8:15">
      <c r="H370" s="12"/>
      <c r="O370" s="12"/>
    </row>
    <row r="371" spans="8:15">
      <c r="H371" s="12"/>
      <c r="O371" s="12"/>
    </row>
    <row r="372" spans="8:15">
      <c r="H372" s="12"/>
      <c r="O372" s="12"/>
    </row>
    <row r="373" spans="8:15">
      <c r="H373" s="12"/>
    </row>
    <row r="374" spans="8:15">
      <c r="H374" s="12"/>
    </row>
    <row r="375" spans="8:15">
      <c r="H375" s="12"/>
    </row>
    <row r="376" spans="8:15">
      <c r="H376" s="12"/>
    </row>
    <row r="377" spans="8:15">
      <c r="H377" s="12"/>
    </row>
    <row r="378" spans="8:15">
      <c r="H378" s="12"/>
    </row>
    <row r="379" spans="8:15">
      <c r="H379" s="12"/>
    </row>
    <row r="380" spans="8:15">
      <c r="H380" s="12"/>
    </row>
    <row r="381" spans="8:15">
      <c r="H381" s="12"/>
    </row>
    <row r="382" spans="8:15">
      <c r="H382" s="12"/>
    </row>
    <row r="383" spans="8:15">
      <c r="H383" s="12"/>
    </row>
    <row r="391" spans="8:8">
      <c r="H391" s="12"/>
    </row>
    <row r="392" spans="8:8">
      <c r="H392" s="12"/>
    </row>
    <row r="393" spans="8:8">
      <c r="H393" s="12"/>
    </row>
    <row r="394" spans="8:8">
      <c r="H394" s="12"/>
    </row>
    <row r="395" spans="8:8">
      <c r="H395" s="12"/>
    </row>
    <row r="396" spans="8:8">
      <c r="H396" s="12"/>
    </row>
    <row r="397" spans="8:8">
      <c r="H397" s="12"/>
    </row>
    <row r="398" spans="8:8">
      <c r="H398" s="12"/>
    </row>
    <row r="399" spans="8:8">
      <c r="H399" s="12"/>
    </row>
    <row r="400" spans="8:8">
      <c r="H400" s="12"/>
    </row>
    <row r="401" spans="8:8">
      <c r="H401" s="12"/>
    </row>
    <row r="402" spans="8:8">
      <c r="H402" s="12"/>
    </row>
    <row r="403" spans="8:8">
      <c r="H403" s="12"/>
    </row>
    <row r="404" spans="8:8">
      <c r="H404" s="12"/>
    </row>
    <row r="405" spans="8:8">
      <c r="H405" s="12"/>
    </row>
    <row r="406" spans="8:8">
      <c r="H406" s="12"/>
    </row>
    <row r="407" spans="8:8">
      <c r="H407" s="12"/>
    </row>
    <row r="408" spans="8:8">
      <c r="H408" s="12"/>
    </row>
    <row r="409" spans="8:8">
      <c r="H409" s="12"/>
    </row>
    <row r="410" spans="8:8">
      <c r="H410" s="12"/>
    </row>
    <row r="411" spans="8:8">
      <c r="H411" s="12"/>
    </row>
    <row r="412" spans="8:8">
      <c r="H412" s="12"/>
    </row>
    <row r="413" spans="8:8">
      <c r="H413" s="12"/>
    </row>
    <row r="414" spans="8:8">
      <c r="H414" s="12"/>
    </row>
    <row r="415" spans="8:8">
      <c r="H415" s="12"/>
    </row>
    <row r="416" spans="8:8">
      <c r="H416" s="12"/>
    </row>
    <row r="417" spans="8:15">
      <c r="H417" s="12"/>
    </row>
    <row r="418" spans="8:15">
      <c r="H418" s="12"/>
    </row>
    <row r="419" spans="8:15">
      <c r="H419" s="12"/>
    </row>
    <row r="420" spans="8:15">
      <c r="H420" s="12"/>
    </row>
    <row r="421" spans="8:15">
      <c r="H421" s="12"/>
    </row>
    <row r="422" spans="8:15">
      <c r="H422" s="12"/>
    </row>
    <row r="423" spans="8:15">
      <c r="H423" s="12"/>
    </row>
    <row r="424" spans="8:15">
      <c r="H424" s="12"/>
    </row>
    <row r="425" spans="8:15">
      <c r="H425" s="12"/>
    </row>
    <row r="426" spans="8:15">
      <c r="H426" s="12"/>
    </row>
    <row r="427" spans="8:15">
      <c r="H427" s="12"/>
    </row>
    <row r="428" spans="8:15">
      <c r="H428" s="12"/>
    </row>
    <row r="429" spans="8:15">
      <c r="H429" s="12"/>
    </row>
    <row r="430" spans="8:15">
      <c r="H430" s="12"/>
      <c r="O430" s="12"/>
    </row>
    <row r="431" spans="8:15">
      <c r="H431" s="12"/>
      <c r="O431" s="12"/>
    </row>
    <row r="432" spans="8:15">
      <c r="H432" s="12"/>
      <c r="O432" s="12"/>
    </row>
    <row r="433" spans="8:15">
      <c r="H433" s="12"/>
      <c r="O433" s="12"/>
    </row>
    <row r="434" spans="8:15">
      <c r="H434" s="12"/>
      <c r="O434" s="12"/>
    </row>
    <row r="435" spans="8:15">
      <c r="H435" s="12"/>
      <c r="O435" s="12"/>
    </row>
    <row r="436" spans="8:15">
      <c r="H436" s="12"/>
      <c r="O436" s="12"/>
    </row>
    <row r="437" spans="8:15">
      <c r="H437" s="12"/>
      <c r="O437" s="12"/>
    </row>
    <row r="438" spans="8:15">
      <c r="H438" s="12"/>
      <c r="O438" s="12"/>
    </row>
    <row r="439" spans="8:15">
      <c r="H439" s="12"/>
      <c r="O439" s="12"/>
    </row>
    <row r="440" spans="8:15">
      <c r="H440" s="12"/>
      <c r="O440" s="12"/>
    </row>
    <row r="441" spans="8:15">
      <c r="H441" s="12"/>
      <c r="O441" s="12"/>
    </row>
    <row r="442" spans="8:15">
      <c r="H442" s="12"/>
      <c r="O442" s="12"/>
    </row>
    <row r="443" spans="8:15">
      <c r="H443" s="12"/>
      <c r="O443" s="12"/>
    </row>
    <row r="444" spans="8:15">
      <c r="H444" s="12"/>
      <c r="O444" s="12"/>
    </row>
    <row r="445" spans="8:15">
      <c r="H445" s="12"/>
      <c r="O445" s="12"/>
    </row>
    <row r="446" spans="8:15">
      <c r="H446" s="12"/>
      <c r="O446" s="12"/>
    </row>
    <row r="447" spans="8:15">
      <c r="H447" s="12"/>
      <c r="O447" s="12"/>
    </row>
    <row r="448" spans="8:15">
      <c r="H448" s="12"/>
      <c r="O448" s="12"/>
    </row>
    <row r="449" spans="8:15">
      <c r="H449" s="12"/>
      <c r="O449" s="12"/>
    </row>
    <row r="450" spans="8:15">
      <c r="H450" s="12"/>
      <c r="O450" s="12"/>
    </row>
    <row r="451" spans="8:15">
      <c r="H451" s="12"/>
      <c r="O451" s="12"/>
    </row>
    <row r="452" spans="8:15">
      <c r="H452" s="12"/>
      <c r="O452" s="12"/>
    </row>
    <row r="453" spans="8:15">
      <c r="H453" s="12"/>
      <c r="O453" s="12"/>
    </row>
    <row r="454" spans="8:15">
      <c r="H454" s="12"/>
      <c r="O454" s="12"/>
    </row>
    <row r="455" spans="8:15">
      <c r="H455" s="12"/>
      <c r="O455" s="12"/>
    </row>
    <row r="456" spans="8:15">
      <c r="H456" s="12"/>
      <c r="O456" s="12"/>
    </row>
    <row r="457" spans="8:15">
      <c r="H457" s="12"/>
      <c r="O457" s="12"/>
    </row>
    <row r="458" spans="8:15">
      <c r="H458" s="12"/>
      <c r="O458" s="12"/>
    </row>
    <row r="459" spans="8:15">
      <c r="H459" s="12"/>
      <c r="O459" s="12"/>
    </row>
    <row r="460" spans="8:15">
      <c r="H460" s="12"/>
      <c r="O460" s="12"/>
    </row>
    <row r="461" spans="8:15">
      <c r="H461" s="12"/>
      <c r="O461" s="12"/>
    </row>
    <row r="462" spans="8:15">
      <c r="H462" s="12"/>
      <c r="O462" s="12"/>
    </row>
    <row r="463" spans="8:15">
      <c r="H463" s="12"/>
      <c r="O463" s="12"/>
    </row>
    <row r="464" spans="8:15">
      <c r="O464" s="12"/>
    </row>
    <row r="465" spans="6:15">
      <c r="O465" s="12"/>
    </row>
    <row r="466" spans="6:15">
      <c r="O466" s="12"/>
    </row>
    <row r="467" spans="6:15">
      <c r="O467" s="12"/>
    </row>
    <row r="468" spans="6:15">
      <c r="O468" s="12"/>
    </row>
    <row r="469" spans="6:15">
      <c r="O469" s="12"/>
    </row>
    <row r="470" spans="6:15">
      <c r="O470" s="12"/>
    </row>
    <row r="471" spans="6:15">
      <c r="O471" s="12"/>
    </row>
    <row r="472" spans="6:15">
      <c r="O472" s="12"/>
    </row>
    <row r="473" spans="6:15">
      <c r="O473" s="12"/>
    </row>
    <row r="474" spans="6:15">
      <c r="O474" s="12"/>
    </row>
    <row r="475" spans="6:15">
      <c r="O475" s="12"/>
    </row>
    <row r="476" spans="6:15">
      <c r="O476" s="12"/>
    </row>
    <row r="477" spans="6:15">
      <c r="O477" s="12"/>
    </row>
    <row r="478" spans="6:15">
      <c r="O478" s="12"/>
    </row>
    <row r="479" spans="6:15">
      <c r="O479" s="12"/>
    </row>
    <row r="480" spans="6:15">
      <c r="F480" s="12"/>
      <c r="G480" s="12"/>
      <c r="O480" s="12"/>
    </row>
    <row r="481" spans="6:15">
      <c r="F481" s="12"/>
      <c r="G481" s="12"/>
      <c r="O481" s="12"/>
    </row>
    <row r="482" spans="6:15">
      <c r="F482" s="12"/>
      <c r="G482" s="12"/>
      <c r="O482" s="12"/>
    </row>
    <row r="483" spans="6:15">
      <c r="F483" s="12"/>
      <c r="G483" s="12"/>
      <c r="O483" s="12"/>
    </row>
    <row r="484" spans="6:15">
      <c r="F484" s="12"/>
      <c r="G484" s="12"/>
      <c r="O484" s="12"/>
    </row>
    <row r="485" spans="6:15">
      <c r="F485" s="12"/>
      <c r="G485" s="12"/>
      <c r="O485" s="12"/>
    </row>
    <row r="486" spans="6:15">
      <c r="F486" s="12"/>
      <c r="G486" s="12"/>
      <c r="O486" s="12"/>
    </row>
    <row r="487" spans="6:15">
      <c r="F487" s="12"/>
      <c r="G487" s="12"/>
      <c r="O487" s="12"/>
    </row>
    <row r="488" spans="6:15">
      <c r="F488" s="12"/>
      <c r="G488" s="12"/>
      <c r="O488" s="12"/>
    </row>
    <row r="489" spans="6:15">
      <c r="F489" s="12"/>
      <c r="G489" s="12"/>
      <c r="O489" s="12"/>
    </row>
    <row r="490" spans="6:15">
      <c r="F490" s="12"/>
      <c r="G490" s="12"/>
      <c r="O490" s="12"/>
    </row>
    <row r="491" spans="6:15">
      <c r="F491" s="12"/>
      <c r="G491" s="12"/>
      <c r="O491" s="12"/>
    </row>
    <row r="492" spans="6:15">
      <c r="F492" s="12"/>
      <c r="G492" s="12"/>
      <c r="O492" s="12"/>
    </row>
    <row r="493" spans="6:15">
      <c r="F493" s="12"/>
      <c r="G493" s="12"/>
      <c r="O493" s="12"/>
    </row>
    <row r="494" spans="6:15">
      <c r="F494" s="12"/>
      <c r="G494" s="12"/>
      <c r="O494" s="12"/>
    </row>
    <row r="495" spans="6:15">
      <c r="F495" s="12"/>
      <c r="G495" s="12"/>
      <c r="O495" s="12"/>
    </row>
    <row r="496" spans="6:15">
      <c r="F496" s="12"/>
      <c r="G496" s="12"/>
      <c r="O496" s="12"/>
    </row>
    <row r="497" spans="6:15">
      <c r="F497" s="12"/>
      <c r="G497" s="12"/>
      <c r="O497" s="12"/>
    </row>
    <row r="498" spans="6:15">
      <c r="F498" s="12"/>
      <c r="G498" s="12"/>
      <c r="O498" s="12"/>
    </row>
    <row r="499" spans="6:15">
      <c r="F499" s="12"/>
      <c r="G499" s="12"/>
      <c r="H499" s="12"/>
      <c r="O499" s="12"/>
    </row>
    <row r="500" spans="6:15">
      <c r="F500" s="12"/>
      <c r="G500" s="12"/>
      <c r="H500" s="12"/>
      <c r="O500" s="12"/>
    </row>
    <row r="501" spans="6:15">
      <c r="F501" s="12"/>
      <c r="G501" s="12"/>
      <c r="H501" s="12"/>
      <c r="O501" s="12"/>
    </row>
    <row r="502" spans="6:15">
      <c r="F502" s="12"/>
      <c r="G502" s="12"/>
      <c r="H502" s="12"/>
      <c r="O502" s="12"/>
    </row>
    <row r="503" spans="6:15">
      <c r="F503" s="12"/>
      <c r="G503" s="12"/>
      <c r="H503" s="12"/>
      <c r="O503" s="12"/>
    </row>
    <row r="504" spans="6:15">
      <c r="F504" s="12"/>
      <c r="G504" s="12"/>
      <c r="H504" s="12"/>
      <c r="O504" s="12"/>
    </row>
    <row r="505" spans="6:15">
      <c r="F505" s="12"/>
      <c r="G505" s="12"/>
      <c r="H505" s="12"/>
      <c r="O505" s="12"/>
    </row>
    <row r="506" spans="6:15">
      <c r="F506" s="12"/>
      <c r="G506" s="12"/>
      <c r="H506" s="12"/>
      <c r="O506" s="12"/>
    </row>
    <row r="507" spans="6:15">
      <c r="F507" s="12"/>
      <c r="G507" s="12"/>
      <c r="H507" s="12"/>
      <c r="O507" s="12"/>
    </row>
    <row r="508" spans="6:15">
      <c r="F508" s="12"/>
      <c r="G508" s="12"/>
      <c r="H508" s="12"/>
      <c r="O508" s="12"/>
    </row>
    <row r="509" spans="6:15">
      <c r="F509" s="12"/>
      <c r="G509" s="12"/>
      <c r="H509" s="12"/>
      <c r="O509" s="12"/>
    </row>
    <row r="510" spans="6:15">
      <c r="F510" s="12"/>
      <c r="G510" s="12"/>
      <c r="H510" s="12"/>
      <c r="O510" s="12"/>
    </row>
    <row r="511" spans="6:15">
      <c r="F511" s="12"/>
      <c r="G511" s="12"/>
      <c r="H511" s="12"/>
      <c r="O511" s="12"/>
    </row>
    <row r="512" spans="6:15">
      <c r="F512" s="12"/>
      <c r="G512" s="12"/>
      <c r="H512" s="12"/>
      <c r="O512" s="12"/>
    </row>
    <row r="513" spans="6:15">
      <c r="F513" s="12"/>
      <c r="G513" s="12"/>
      <c r="H513" s="12"/>
      <c r="O513" s="12"/>
    </row>
    <row r="514" spans="6:15">
      <c r="F514" s="12"/>
      <c r="G514" s="12"/>
      <c r="H514" s="12"/>
      <c r="O514" s="12"/>
    </row>
    <row r="515" spans="6:15">
      <c r="F515" s="12"/>
      <c r="G515" s="12"/>
      <c r="H515" s="12"/>
      <c r="O515" s="12"/>
    </row>
    <row r="516" spans="6:15">
      <c r="F516" s="12"/>
      <c r="G516" s="12"/>
      <c r="H516" s="12"/>
      <c r="O516" s="12"/>
    </row>
    <row r="517" spans="6:15">
      <c r="F517" s="12"/>
      <c r="G517" s="12"/>
      <c r="H517" s="12"/>
      <c r="O517" s="12"/>
    </row>
    <row r="518" spans="6:15">
      <c r="F518" s="12"/>
      <c r="G518" s="12"/>
      <c r="H518" s="12"/>
      <c r="O518" s="12"/>
    </row>
    <row r="519" spans="6:15">
      <c r="F519" s="12"/>
      <c r="G519" s="12"/>
      <c r="H519" s="12"/>
      <c r="O519" s="12"/>
    </row>
    <row r="520" spans="6:15">
      <c r="F520" s="12"/>
      <c r="G520" s="12"/>
      <c r="H520" s="12"/>
      <c r="O520" s="12"/>
    </row>
    <row r="521" spans="6:15">
      <c r="F521" s="12"/>
      <c r="G521" s="12"/>
      <c r="H521" s="12"/>
      <c r="O521" s="12"/>
    </row>
    <row r="522" spans="6:15">
      <c r="F522" s="12"/>
      <c r="G522" s="12"/>
      <c r="H522" s="12"/>
      <c r="O522" s="12"/>
    </row>
    <row r="523" spans="6:15">
      <c r="F523" s="12"/>
      <c r="G523" s="12"/>
      <c r="H523" s="12"/>
      <c r="O523" s="12"/>
    </row>
    <row r="524" spans="6:15">
      <c r="F524" s="12"/>
      <c r="G524" s="12"/>
      <c r="H524" s="12"/>
      <c r="O524" s="12"/>
    </row>
    <row r="525" spans="6:15">
      <c r="F525" s="12"/>
      <c r="G525" s="12"/>
      <c r="H525" s="12"/>
      <c r="O525" s="12"/>
    </row>
    <row r="526" spans="6:15">
      <c r="F526" s="12"/>
      <c r="G526" s="12"/>
      <c r="H526" s="12"/>
      <c r="O526" s="12"/>
    </row>
    <row r="527" spans="6:15">
      <c r="F527" s="12"/>
      <c r="G527" s="12"/>
      <c r="H527" s="12"/>
      <c r="O527" s="12"/>
    </row>
    <row r="528" spans="6:15">
      <c r="F528" s="12"/>
      <c r="G528" s="12"/>
      <c r="O528" s="12"/>
    </row>
    <row r="529" spans="6:15">
      <c r="F529" s="12"/>
      <c r="G529" s="12"/>
      <c r="O529" s="12"/>
    </row>
    <row r="530" spans="6:15">
      <c r="F530" s="12"/>
      <c r="G530" s="12"/>
      <c r="O530" s="12"/>
    </row>
    <row r="531" spans="6:15">
      <c r="F531" s="12"/>
      <c r="G531" s="12"/>
      <c r="O531" s="12"/>
    </row>
    <row r="532" spans="6:15">
      <c r="F532" s="12"/>
      <c r="G532" s="12"/>
    </row>
    <row r="533" spans="6:15">
      <c r="F533" s="12"/>
      <c r="G533" s="12"/>
    </row>
    <row r="534" spans="6:15">
      <c r="F534" s="12"/>
      <c r="G534" s="12"/>
    </row>
    <row r="535" spans="6:15">
      <c r="F535" s="12"/>
      <c r="G535" s="12"/>
    </row>
    <row r="536" spans="6:15">
      <c r="F536" s="12"/>
      <c r="G536" s="12"/>
    </row>
    <row r="537" spans="6:15">
      <c r="F537" s="12"/>
      <c r="G537" s="12"/>
    </row>
    <row r="538" spans="6:15">
      <c r="F538" s="12"/>
      <c r="G538" s="12"/>
    </row>
    <row r="539" spans="6:15">
      <c r="F539" s="12"/>
      <c r="G539" s="12"/>
    </row>
    <row r="540" spans="6:15">
      <c r="F540" s="12"/>
      <c r="G540" s="12"/>
    </row>
    <row r="541" spans="6:15">
      <c r="F541" s="12"/>
      <c r="G541" s="12"/>
    </row>
    <row r="542" spans="6:15">
      <c r="F542" s="12"/>
      <c r="G542" s="12"/>
    </row>
    <row r="543" spans="6:15">
      <c r="F543" s="12"/>
      <c r="G543" s="12"/>
    </row>
    <row r="544" spans="6:15">
      <c r="F544" s="12"/>
      <c r="G544" s="12"/>
    </row>
    <row r="545" spans="6:7">
      <c r="F545" s="12"/>
      <c r="G545" s="12"/>
    </row>
    <row r="546" spans="6:7">
      <c r="F546" s="12"/>
      <c r="G546" s="12"/>
    </row>
    <row r="547" spans="6:7">
      <c r="F547" s="12"/>
      <c r="G547" s="12"/>
    </row>
    <row r="548" spans="6:7">
      <c r="F548" s="12"/>
      <c r="G548" s="12"/>
    </row>
    <row r="549" spans="6:7">
      <c r="F549" s="12"/>
      <c r="G549" s="12"/>
    </row>
    <row r="550" spans="6:7">
      <c r="F550" s="12"/>
      <c r="G550" s="12"/>
    </row>
    <row r="551" spans="6:7">
      <c r="F551" s="12"/>
      <c r="G551" s="12"/>
    </row>
    <row r="552" spans="6:7">
      <c r="F552" s="12"/>
      <c r="G552" s="12"/>
    </row>
    <row r="553" spans="6:7">
      <c r="F553" s="12"/>
      <c r="G553" s="12"/>
    </row>
    <row r="554" spans="6:7">
      <c r="F554" s="12"/>
      <c r="G554" s="12"/>
    </row>
    <row r="555" spans="6:7">
      <c r="F555" s="12"/>
      <c r="G555" s="12"/>
    </row>
    <row r="556" spans="6:7">
      <c r="F556" s="12"/>
      <c r="G556" s="12"/>
    </row>
    <row r="557" spans="6:7">
      <c r="F557" s="12"/>
      <c r="G557" s="12"/>
    </row>
    <row r="559" spans="6:7">
      <c r="F559" s="12"/>
      <c r="G559" s="12"/>
    </row>
    <row r="560" spans="6:7">
      <c r="F560" s="12"/>
      <c r="G560" s="12"/>
    </row>
    <row r="561" spans="6:7">
      <c r="F561" s="12"/>
      <c r="G561" s="12"/>
    </row>
    <row r="562" spans="6:7">
      <c r="F562" s="12"/>
      <c r="G562" s="12"/>
    </row>
    <row r="563" spans="6:7">
      <c r="F563" s="12"/>
      <c r="G563" s="12"/>
    </row>
    <row r="564" spans="6:7">
      <c r="F564" s="12"/>
      <c r="G564" s="12"/>
    </row>
    <row r="565" spans="6:7">
      <c r="F565" s="12"/>
      <c r="G565" s="12"/>
    </row>
    <row r="566" spans="6:7">
      <c r="F566" s="12"/>
      <c r="G566" s="12"/>
    </row>
    <row r="567" spans="6:7">
      <c r="F567" s="12"/>
      <c r="G567" s="12"/>
    </row>
    <row r="568" spans="6:7">
      <c r="F568" s="12"/>
      <c r="G568" s="12"/>
    </row>
    <row r="569" spans="6:7">
      <c r="F569" s="12"/>
      <c r="G569" s="12"/>
    </row>
    <row r="570" spans="6:7">
      <c r="F570" s="12"/>
      <c r="G570" s="12"/>
    </row>
    <row r="571" spans="6:7">
      <c r="F571" s="12"/>
      <c r="G571" s="12"/>
    </row>
    <row r="572" spans="6:7">
      <c r="F572" s="12"/>
      <c r="G572" s="12"/>
    </row>
    <row r="573" spans="6:7">
      <c r="F573" s="12"/>
      <c r="G573" s="12"/>
    </row>
    <row r="574" spans="6:7">
      <c r="F574" s="12"/>
      <c r="G574" s="12"/>
    </row>
    <row r="575" spans="6:7">
      <c r="F575" s="12"/>
      <c r="G575" s="12"/>
    </row>
    <row r="576" spans="6:7">
      <c r="F576" s="12"/>
      <c r="G576" s="12"/>
    </row>
    <row r="577" spans="6:7">
      <c r="F577" s="12"/>
      <c r="G577" s="12"/>
    </row>
    <row r="578" spans="6:7">
      <c r="F578" s="12"/>
      <c r="G578" s="12"/>
    </row>
    <row r="579" spans="6:7">
      <c r="F579" s="12"/>
      <c r="G579" s="12"/>
    </row>
    <row r="580" spans="6:7">
      <c r="F580" s="12"/>
      <c r="G580" s="12"/>
    </row>
    <row r="581" spans="6:7">
      <c r="F581" s="12"/>
      <c r="G581" s="12"/>
    </row>
    <row r="582" spans="6:7">
      <c r="F582" s="12"/>
      <c r="G582" s="12"/>
    </row>
    <row r="583" spans="6:7">
      <c r="F583" s="12"/>
      <c r="G583" s="12"/>
    </row>
    <row r="584" spans="6:7">
      <c r="F584" s="12"/>
      <c r="G584" s="12"/>
    </row>
    <row r="585" spans="6:7">
      <c r="F585" s="12"/>
      <c r="G585" s="12"/>
    </row>
    <row r="586" spans="6:7">
      <c r="F586" s="12"/>
      <c r="G586" s="12"/>
    </row>
    <row r="587" spans="6:7">
      <c r="F587" s="12"/>
      <c r="G587" s="12"/>
    </row>
    <row r="588" spans="6:7">
      <c r="F588" s="12"/>
      <c r="G588" s="12"/>
    </row>
    <row r="589" spans="6:7">
      <c r="F589" s="12"/>
      <c r="G589" s="12"/>
    </row>
    <row r="590" spans="6:7">
      <c r="F590" s="12"/>
      <c r="G590" s="12"/>
    </row>
    <row r="591" spans="6:7">
      <c r="F591" s="12"/>
      <c r="G591" s="12"/>
    </row>
    <row r="592" spans="6:7">
      <c r="F592" s="12"/>
      <c r="G592" s="12"/>
    </row>
    <row r="593" spans="6:7">
      <c r="F593" s="12"/>
      <c r="G593" s="12"/>
    </row>
    <row r="594" spans="6:7">
      <c r="F594" s="12"/>
      <c r="G594" s="12"/>
    </row>
    <row r="595" spans="6:7">
      <c r="F595" s="12"/>
      <c r="G595" s="12"/>
    </row>
    <row r="596" spans="6:7">
      <c r="F596" s="12"/>
      <c r="G596" s="12"/>
    </row>
    <row r="597" spans="6:7">
      <c r="F597" s="12"/>
      <c r="G597" s="12"/>
    </row>
    <row r="598" spans="6:7">
      <c r="F598" s="12"/>
      <c r="G598" s="12"/>
    </row>
    <row r="599" spans="6:7">
      <c r="F599" s="12"/>
      <c r="G599" s="12"/>
    </row>
    <row r="600" spans="6:7">
      <c r="F600" s="12"/>
      <c r="G600" s="12"/>
    </row>
    <row r="601" spans="6:7">
      <c r="F601" s="12"/>
      <c r="G601" s="12"/>
    </row>
    <row r="602" spans="6:7">
      <c r="F602" s="12"/>
      <c r="G602" s="12"/>
    </row>
    <row r="603" spans="6:7">
      <c r="F603" s="12"/>
      <c r="G603" s="12"/>
    </row>
    <row r="604" spans="6:7">
      <c r="F604" s="12"/>
      <c r="G604" s="12"/>
    </row>
    <row r="605" spans="6:7">
      <c r="F605" s="12"/>
      <c r="G605" s="12"/>
    </row>
    <row r="606" spans="6:7">
      <c r="F606" s="12"/>
      <c r="G606" s="12"/>
    </row>
    <row r="607" spans="6:7">
      <c r="F607" s="12"/>
      <c r="G607" s="12"/>
    </row>
    <row r="608" spans="6:7">
      <c r="F608" s="12"/>
      <c r="G608" s="12"/>
    </row>
    <row r="609" spans="6:7">
      <c r="F609" s="12"/>
      <c r="G609" s="12"/>
    </row>
    <row r="610" spans="6:7">
      <c r="F610" s="12"/>
      <c r="G610" s="12"/>
    </row>
    <row r="611" spans="6:7">
      <c r="F611" s="12"/>
      <c r="G611" s="12"/>
    </row>
    <row r="612" spans="6:7">
      <c r="F612" s="12"/>
      <c r="G612" s="12"/>
    </row>
    <row r="613" spans="6:7">
      <c r="F613" s="12"/>
      <c r="G613" s="12"/>
    </row>
    <row r="614" spans="6:7">
      <c r="F614" s="12"/>
      <c r="G614" s="12"/>
    </row>
    <row r="615" spans="6:7">
      <c r="F615" s="12"/>
      <c r="G615" s="12"/>
    </row>
    <row r="616" spans="6:7">
      <c r="F616" s="12"/>
      <c r="G616" s="12"/>
    </row>
    <row r="617" spans="6:7">
      <c r="F617" s="12"/>
      <c r="G617" s="12"/>
    </row>
    <row r="618" spans="6:7">
      <c r="F618" s="12"/>
      <c r="G618" s="12"/>
    </row>
    <row r="619" spans="6:7">
      <c r="F619" s="12"/>
      <c r="G619" s="12"/>
    </row>
    <row r="620" spans="6:7">
      <c r="F620" s="12"/>
      <c r="G620" s="12"/>
    </row>
    <row r="621" spans="6:7">
      <c r="F621" s="12"/>
      <c r="G621" s="12"/>
    </row>
    <row r="622" spans="6:7">
      <c r="F622" s="12"/>
      <c r="G622" s="12"/>
    </row>
    <row r="623" spans="6:7">
      <c r="F623" s="12"/>
      <c r="G623" s="12"/>
    </row>
    <row r="624" spans="6:7">
      <c r="F624" s="12"/>
      <c r="G624" s="12"/>
    </row>
    <row r="625" spans="6:7">
      <c r="F625" s="12"/>
      <c r="G625" s="12"/>
    </row>
    <row r="626" spans="6:7">
      <c r="F626" s="12"/>
      <c r="G626" s="12"/>
    </row>
    <row r="627" spans="6:7">
      <c r="F627" s="12"/>
      <c r="G627" s="12"/>
    </row>
    <row r="628" spans="6:7">
      <c r="F628" s="12"/>
      <c r="G628" s="12"/>
    </row>
  </sheetData>
  <phoneticPr fontId="1" type="noConversion"/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"/>
  <sheetViews>
    <sheetView zoomScaleNormal="100" workbookViewId="0">
      <selection activeCell="G22" sqref="G22"/>
    </sheetView>
  </sheetViews>
  <sheetFormatPr defaultRowHeight="14.25"/>
  <cols>
    <col min="1" max="1" width="28" bestFit="1" customWidth="1"/>
  </cols>
  <sheetData>
    <row r="1" spans="1:15">
      <c r="A1" s="1"/>
      <c r="B1" s="10">
        <v>0.1</v>
      </c>
      <c r="C1" s="3">
        <v>0.5</v>
      </c>
      <c r="D1" s="3">
        <v>0.9</v>
      </c>
      <c r="E1" s="4"/>
      <c r="F1" s="4"/>
      <c r="G1" s="4"/>
      <c r="H1" s="4"/>
      <c r="I1" s="4"/>
      <c r="J1" s="4"/>
      <c r="K1" s="4"/>
    </row>
    <row r="2" spans="1:15">
      <c r="A2" s="21" t="s">
        <v>24</v>
      </c>
      <c r="B2" s="21">
        <f>154/183</f>
        <v>0.84153005464480879</v>
      </c>
      <c r="C2" s="21">
        <f>122/168</f>
        <v>0.72619047619047616</v>
      </c>
      <c r="D2" s="21">
        <f>34/56</f>
        <v>0.6071428571428571</v>
      </c>
      <c r="E2" s="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>
      <c r="A3" s="21"/>
      <c r="B3" s="21">
        <f>151/187</f>
        <v>0.80748663101604279</v>
      </c>
      <c r="C3" s="21">
        <f>81/112</f>
        <v>0.7232142857142857</v>
      </c>
      <c r="D3" s="21">
        <f>55/85</f>
        <v>0.6470588235294118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>
      <c r="A4" s="21"/>
      <c r="B4" s="21">
        <f>111/136</f>
        <v>0.81617647058823528</v>
      </c>
      <c r="C4" s="21">
        <f>40/53</f>
        <v>0.75471698113207553</v>
      </c>
      <c r="D4" s="21">
        <f>39/64</f>
        <v>0.609375</v>
      </c>
      <c r="E4" s="21"/>
      <c r="G4" s="21"/>
      <c r="H4" s="21"/>
      <c r="I4" s="21"/>
      <c r="J4" s="21"/>
      <c r="K4" s="21"/>
      <c r="L4" s="21"/>
      <c r="M4" s="21"/>
      <c r="N4" s="21"/>
      <c r="O4" s="21"/>
    </row>
    <row r="5" spans="1: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>
      <c r="A6" s="21" t="s">
        <v>26</v>
      </c>
      <c r="B6" s="21">
        <f>AVERAGE(B2:B4)</f>
        <v>0.82173105208302888</v>
      </c>
      <c r="C6" s="21">
        <f>AVERAGE(C2:C4)</f>
        <v>0.73470724767894569</v>
      </c>
      <c r="D6" s="21">
        <f>AVERAGE(D2:D4)</f>
        <v>0.62119222689075626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>
      <c r="A7" s="21" t="s">
        <v>29</v>
      </c>
      <c r="B7" s="21">
        <f>STDEVA(B2:B4)</f>
        <v>1.7688377675146867E-2</v>
      </c>
      <c r="C7" s="21">
        <f>STDEVA(C2:C4)</f>
        <v>1.7392714051769377E-2</v>
      </c>
      <c r="D7" s="21">
        <f>STDEVA(D2:D4)</f>
        <v>2.242891508040127E-2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220"/>
  <sheetViews>
    <sheetView zoomScale="70" zoomScaleNormal="70" workbookViewId="0">
      <selection activeCell="O227" sqref="O227"/>
    </sheetView>
  </sheetViews>
  <sheetFormatPr defaultColWidth="10.59765625" defaultRowHeight="14.25"/>
  <sheetData>
    <row r="3" spans="2:19">
      <c r="B3" s="13" t="s">
        <v>67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5" spans="2:19">
      <c r="B5" s="9" t="s">
        <v>25</v>
      </c>
      <c r="C5" s="1"/>
      <c r="D5" s="10">
        <v>0.1</v>
      </c>
      <c r="E5" s="2"/>
      <c r="F5" s="1"/>
      <c r="G5" s="1"/>
      <c r="H5" s="3">
        <v>0.5</v>
      </c>
      <c r="J5" s="1"/>
      <c r="K5" s="1"/>
      <c r="L5" s="3">
        <v>0.9</v>
      </c>
      <c r="M5" s="1"/>
      <c r="N5" s="1"/>
      <c r="O5" s="1"/>
      <c r="P5" s="1"/>
    </row>
    <row r="6" spans="2:19"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2:19">
      <c r="B7" s="9"/>
      <c r="C7" s="6" t="s">
        <v>1</v>
      </c>
      <c r="D7" s="6" t="s">
        <v>0</v>
      </c>
      <c r="E7" s="1"/>
      <c r="F7" s="6"/>
      <c r="G7" s="6" t="s">
        <v>1</v>
      </c>
      <c r="H7" s="6" t="s">
        <v>0</v>
      </c>
      <c r="I7" s="4"/>
      <c r="J7" s="6"/>
      <c r="K7" s="6" t="s">
        <v>1</v>
      </c>
      <c r="L7" s="6" t="s">
        <v>0</v>
      </c>
      <c r="M7" s="4"/>
      <c r="N7" s="4"/>
      <c r="O7" s="4"/>
      <c r="P7" s="4"/>
      <c r="Q7" s="4"/>
      <c r="R7" s="4"/>
      <c r="S7" s="4"/>
    </row>
    <row r="8" spans="2:19">
      <c r="B8" s="6">
        <v>1</v>
      </c>
      <c r="C8">
        <v>0.126</v>
      </c>
      <c r="D8" s="17">
        <f>159/162</f>
        <v>0.98148148148148151</v>
      </c>
      <c r="E8" s="1"/>
      <c r="F8" s="6">
        <v>1</v>
      </c>
      <c r="G8">
        <v>9.4E-2</v>
      </c>
      <c r="H8" s="17">
        <f>(203/207)</f>
        <v>0.98067632850241548</v>
      </c>
      <c r="I8" s="4"/>
      <c r="J8" s="6">
        <v>1</v>
      </c>
      <c r="K8">
        <v>5.0999999999999997E-2</v>
      </c>
      <c r="L8" s="17">
        <f>(241/245)</f>
        <v>0.98367346938775513</v>
      </c>
      <c r="M8" s="4"/>
      <c r="N8" s="4"/>
      <c r="O8" s="4"/>
      <c r="P8" s="4"/>
      <c r="Q8" s="4"/>
      <c r="R8" s="4"/>
      <c r="S8" s="4"/>
    </row>
    <row r="9" spans="2:19">
      <c r="B9" s="6">
        <v>2</v>
      </c>
      <c r="C9">
        <v>0.122</v>
      </c>
      <c r="D9" s="18"/>
      <c r="E9" s="1"/>
      <c r="F9" s="6">
        <v>2</v>
      </c>
      <c r="G9">
        <v>0.10100000000000001</v>
      </c>
      <c r="H9" s="18"/>
      <c r="I9" s="4"/>
      <c r="J9" s="6">
        <v>2</v>
      </c>
      <c r="K9">
        <v>5.2999999999999999E-2</v>
      </c>
      <c r="L9" s="18"/>
      <c r="M9" s="4"/>
      <c r="N9" s="4"/>
      <c r="O9" s="4"/>
      <c r="P9" s="4"/>
      <c r="Q9" s="4"/>
      <c r="R9" s="4"/>
      <c r="S9" s="4"/>
    </row>
    <row r="10" spans="2:19">
      <c r="B10" s="6">
        <v>3</v>
      </c>
      <c r="C10">
        <v>0.10199999999999999</v>
      </c>
      <c r="D10" s="18"/>
      <c r="E10" s="1"/>
      <c r="F10" s="6">
        <v>3</v>
      </c>
      <c r="G10">
        <v>8.8999999999999996E-2</v>
      </c>
      <c r="H10" s="18"/>
      <c r="I10" s="4"/>
      <c r="J10" s="6">
        <v>3</v>
      </c>
      <c r="K10">
        <v>5.0999999999999997E-2</v>
      </c>
      <c r="L10" s="18"/>
      <c r="M10" s="4"/>
      <c r="N10" s="4"/>
      <c r="O10" s="4"/>
      <c r="P10" s="4"/>
      <c r="Q10" s="4"/>
      <c r="R10" s="4"/>
      <c r="S10" s="4"/>
    </row>
    <row r="11" spans="2:19">
      <c r="B11" s="6">
        <v>4</v>
      </c>
      <c r="C11">
        <v>0.112</v>
      </c>
      <c r="D11" s="18"/>
      <c r="E11" s="1"/>
      <c r="F11" s="6">
        <v>4</v>
      </c>
      <c r="G11">
        <v>9.4E-2</v>
      </c>
      <c r="H11" s="18"/>
      <c r="I11" s="4"/>
      <c r="J11" s="6">
        <v>4</v>
      </c>
      <c r="K11">
        <v>4.8000000000000001E-2</v>
      </c>
      <c r="L11" s="18"/>
      <c r="M11" s="4"/>
      <c r="N11" s="4"/>
      <c r="O11" s="4"/>
      <c r="P11" s="4"/>
      <c r="Q11" s="4"/>
      <c r="R11" s="4"/>
      <c r="S11" s="4"/>
    </row>
    <row r="12" spans="2:19">
      <c r="B12" s="6">
        <v>5</v>
      </c>
      <c r="C12">
        <v>8.6999999999999994E-2</v>
      </c>
      <c r="D12" s="18"/>
      <c r="E12" s="1"/>
      <c r="F12" s="6">
        <v>5</v>
      </c>
      <c r="G12">
        <v>7.9000000000000001E-2</v>
      </c>
      <c r="H12" s="18"/>
      <c r="I12" s="4"/>
      <c r="J12" s="6">
        <v>5</v>
      </c>
      <c r="K12">
        <v>3.7999999999999999E-2</v>
      </c>
      <c r="L12" s="18"/>
      <c r="M12" s="4"/>
      <c r="N12" s="4"/>
      <c r="O12" s="4"/>
      <c r="P12" s="4"/>
      <c r="Q12" s="4"/>
      <c r="R12" s="4"/>
      <c r="S12" s="4"/>
    </row>
    <row r="13" spans="2:19">
      <c r="B13" s="6">
        <v>6</v>
      </c>
      <c r="C13">
        <v>0.11700000000000001</v>
      </c>
      <c r="D13" s="18"/>
      <c r="E13" s="1"/>
      <c r="F13" s="6">
        <v>6</v>
      </c>
      <c r="G13">
        <v>0.10100000000000001</v>
      </c>
      <c r="H13" s="18"/>
      <c r="J13" s="6">
        <v>6</v>
      </c>
      <c r="K13">
        <v>5.8000000000000003E-2</v>
      </c>
      <c r="L13" s="18"/>
      <c r="M13" s="1"/>
    </row>
    <row r="14" spans="2:19">
      <c r="B14" s="6">
        <v>7</v>
      </c>
      <c r="C14">
        <v>0.10100000000000001</v>
      </c>
      <c r="D14" s="18"/>
      <c r="E14" s="1"/>
      <c r="F14" s="6">
        <v>7</v>
      </c>
      <c r="G14">
        <v>9.5000000000000001E-2</v>
      </c>
      <c r="H14" s="18"/>
      <c r="J14" s="6">
        <v>7</v>
      </c>
      <c r="K14">
        <v>4.7E-2</v>
      </c>
      <c r="L14" s="18"/>
      <c r="M14" s="1"/>
    </row>
    <row r="15" spans="2:19">
      <c r="B15" s="6">
        <v>8</v>
      </c>
      <c r="C15">
        <v>0.108</v>
      </c>
      <c r="D15" s="18"/>
      <c r="E15" s="1"/>
      <c r="F15" s="6">
        <v>8</v>
      </c>
      <c r="G15">
        <v>9.6000000000000002E-2</v>
      </c>
      <c r="H15" s="18"/>
      <c r="J15" s="6">
        <v>8</v>
      </c>
      <c r="K15">
        <v>4.3999999999999997E-2</v>
      </c>
      <c r="L15" s="18"/>
      <c r="M15" s="1"/>
    </row>
    <row r="16" spans="2:19">
      <c r="B16" s="6">
        <v>9</v>
      </c>
      <c r="C16">
        <v>0.13900000000000001</v>
      </c>
      <c r="D16" s="18"/>
      <c r="E16" s="1"/>
      <c r="F16" s="6">
        <v>9</v>
      </c>
      <c r="G16">
        <v>0.10100000000000001</v>
      </c>
      <c r="H16" s="18"/>
      <c r="J16" s="6">
        <v>9</v>
      </c>
      <c r="K16">
        <v>0.04</v>
      </c>
      <c r="L16" s="18"/>
      <c r="M16" s="1"/>
    </row>
    <row r="17" spans="2:13">
      <c r="B17" s="6">
        <v>10</v>
      </c>
      <c r="C17">
        <v>0.10199999999999999</v>
      </c>
      <c r="D17" s="18"/>
      <c r="E17" s="1"/>
      <c r="F17" s="6">
        <v>10</v>
      </c>
      <c r="G17">
        <v>0.105</v>
      </c>
      <c r="H17" s="18"/>
      <c r="J17" s="6">
        <v>10</v>
      </c>
      <c r="K17">
        <v>0.04</v>
      </c>
      <c r="L17" s="18"/>
      <c r="M17" s="1"/>
    </row>
    <row r="18" spans="2:13">
      <c r="B18" s="6">
        <v>11</v>
      </c>
      <c r="C18">
        <v>9.4E-2</v>
      </c>
      <c r="D18" s="18"/>
      <c r="E18" s="1"/>
      <c r="F18" s="6">
        <v>11</v>
      </c>
      <c r="G18">
        <v>8.3000000000000004E-2</v>
      </c>
      <c r="H18" s="18"/>
      <c r="J18" s="6">
        <v>11</v>
      </c>
      <c r="K18">
        <v>5.5E-2</v>
      </c>
      <c r="L18" s="18"/>
      <c r="M18" s="1"/>
    </row>
    <row r="19" spans="2:13">
      <c r="B19" s="6">
        <v>12</v>
      </c>
      <c r="C19">
        <v>0.158</v>
      </c>
      <c r="D19" s="18"/>
      <c r="E19" s="1"/>
      <c r="F19" s="6">
        <v>12</v>
      </c>
      <c r="G19">
        <v>0.108</v>
      </c>
      <c r="H19" s="18"/>
      <c r="J19" s="6">
        <v>12</v>
      </c>
      <c r="K19">
        <v>6.3E-2</v>
      </c>
      <c r="L19" s="18"/>
    </row>
    <row r="20" spans="2:13">
      <c r="B20" s="6">
        <v>13</v>
      </c>
      <c r="C20">
        <v>0.11700000000000001</v>
      </c>
      <c r="D20" s="18"/>
      <c r="E20" s="1"/>
      <c r="F20" s="6">
        <v>13</v>
      </c>
      <c r="G20">
        <v>9.8000000000000004E-2</v>
      </c>
      <c r="H20" s="18"/>
      <c r="J20" s="6">
        <v>13</v>
      </c>
      <c r="K20">
        <v>6.6000000000000003E-2</v>
      </c>
      <c r="L20" s="18"/>
      <c r="M20" s="1"/>
    </row>
    <row r="21" spans="2:13">
      <c r="B21" s="6">
        <v>14</v>
      </c>
      <c r="C21">
        <v>9.2999999999999999E-2</v>
      </c>
      <c r="D21" s="18"/>
      <c r="E21" s="1"/>
      <c r="F21" s="6">
        <v>14</v>
      </c>
      <c r="G21">
        <v>0.09</v>
      </c>
      <c r="H21" s="18"/>
      <c r="J21" s="6">
        <v>14</v>
      </c>
      <c r="K21">
        <v>5.6000000000000001E-2</v>
      </c>
      <c r="L21" s="18"/>
      <c r="M21" s="1"/>
    </row>
    <row r="22" spans="2:13">
      <c r="B22" s="6">
        <v>15</v>
      </c>
      <c r="C22">
        <v>8.3000000000000004E-2</v>
      </c>
      <c r="D22" s="19"/>
      <c r="E22" s="1"/>
      <c r="F22" s="6">
        <v>15</v>
      </c>
      <c r="G22">
        <v>9.6000000000000002E-2</v>
      </c>
      <c r="H22" s="19"/>
      <c r="J22" s="6">
        <v>15</v>
      </c>
      <c r="K22">
        <v>5.7000000000000002E-2</v>
      </c>
      <c r="L22" s="19"/>
      <c r="M22" s="1"/>
    </row>
    <row r="23" spans="2:13">
      <c r="B23" s="6">
        <v>16</v>
      </c>
      <c r="C23">
        <v>0.12</v>
      </c>
      <c r="D23" s="11"/>
      <c r="E23" s="1"/>
      <c r="F23" s="6">
        <v>16</v>
      </c>
      <c r="G23">
        <v>0.107</v>
      </c>
      <c r="H23" s="11"/>
      <c r="J23" s="6">
        <v>16</v>
      </c>
      <c r="K23">
        <v>4.8000000000000001E-2</v>
      </c>
      <c r="L23" s="11"/>
      <c r="M23" s="1"/>
    </row>
    <row r="24" spans="2:13">
      <c r="B24" s="6">
        <v>17</v>
      </c>
      <c r="C24">
        <v>0.113</v>
      </c>
      <c r="D24" s="11"/>
      <c r="E24" s="1"/>
      <c r="F24" s="6">
        <v>17</v>
      </c>
      <c r="G24">
        <v>0.09</v>
      </c>
      <c r="H24" s="11"/>
      <c r="J24" s="6">
        <v>17</v>
      </c>
      <c r="K24">
        <v>5.3999999999999999E-2</v>
      </c>
      <c r="L24" s="11"/>
      <c r="M24" s="1"/>
    </row>
    <row r="25" spans="2:13">
      <c r="B25" s="6">
        <v>18</v>
      </c>
      <c r="C25">
        <v>9.8000000000000004E-2</v>
      </c>
      <c r="D25" s="11"/>
      <c r="E25" s="1"/>
      <c r="F25" s="6">
        <v>18</v>
      </c>
      <c r="G25">
        <v>9.6000000000000002E-2</v>
      </c>
      <c r="H25" s="11"/>
      <c r="J25" s="6">
        <v>18</v>
      </c>
      <c r="K25">
        <v>6.0999999999999999E-2</v>
      </c>
      <c r="L25" s="11"/>
      <c r="M25" s="1"/>
    </row>
    <row r="26" spans="2:13">
      <c r="B26" s="6">
        <v>19</v>
      </c>
      <c r="C26">
        <v>0.107</v>
      </c>
      <c r="D26" s="11"/>
      <c r="E26" s="1"/>
      <c r="F26" s="6">
        <v>19</v>
      </c>
      <c r="G26">
        <v>9.0999999999999998E-2</v>
      </c>
      <c r="H26" s="11"/>
      <c r="J26" s="6">
        <v>19</v>
      </c>
      <c r="K26">
        <v>4.8000000000000001E-2</v>
      </c>
      <c r="L26" s="11"/>
      <c r="M26" s="1"/>
    </row>
    <row r="27" spans="2:13">
      <c r="B27" s="6">
        <v>20</v>
      </c>
      <c r="C27">
        <v>0.127</v>
      </c>
      <c r="D27" s="11"/>
      <c r="E27" s="1"/>
      <c r="F27" s="6">
        <v>20</v>
      </c>
      <c r="G27">
        <v>0.114</v>
      </c>
      <c r="H27" s="11"/>
      <c r="J27" s="6">
        <v>20</v>
      </c>
      <c r="K27">
        <v>0.04</v>
      </c>
      <c r="L27" s="11"/>
      <c r="M27" s="1"/>
    </row>
    <row r="28" spans="2:13">
      <c r="B28" s="6">
        <v>21</v>
      </c>
      <c r="C28">
        <v>0.13300000000000001</v>
      </c>
      <c r="D28" s="11"/>
      <c r="E28" s="1"/>
      <c r="F28" s="6">
        <v>21</v>
      </c>
      <c r="G28">
        <v>8.8999999999999996E-2</v>
      </c>
      <c r="H28" s="11"/>
      <c r="J28" s="6">
        <v>21</v>
      </c>
      <c r="K28">
        <v>6.6000000000000003E-2</v>
      </c>
      <c r="L28" s="11"/>
      <c r="M28" s="1"/>
    </row>
    <row r="29" spans="2:13">
      <c r="B29" s="6">
        <v>22</v>
      </c>
      <c r="C29">
        <v>0.14199999999999999</v>
      </c>
      <c r="D29" s="11"/>
      <c r="E29" s="1"/>
      <c r="F29" s="6">
        <v>22</v>
      </c>
      <c r="G29">
        <v>8.8999999999999996E-2</v>
      </c>
      <c r="H29" s="11"/>
      <c r="J29" s="6">
        <v>22</v>
      </c>
      <c r="K29">
        <v>4.8000000000000001E-2</v>
      </c>
      <c r="L29" s="11"/>
      <c r="M29" s="1"/>
    </row>
    <row r="30" spans="2:13">
      <c r="B30" s="6">
        <v>23</v>
      </c>
      <c r="C30">
        <v>0.122</v>
      </c>
      <c r="D30" s="11"/>
      <c r="E30" s="1"/>
      <c r="F30" s="6">
        <v>23</v>
      </c>
      <c r="G30">
        <v>9.1999999999999998E-2</v>
      </c>
      <c r="H30" s="11"/>
      <c r="J30" s="6">
        <v>23</v>
      </c>
      <c r="K30">
        <v>0.05</v>
      </c>
      <c r="L30" s="11"/>
      <c r="M30" s="1"/>
    </row>
    <row r="31" spans="2:13">
      <c r="B31" s="6">
        <v>24</v>
      </c>
      <c r="C31">
        <v>0.125</v>
      </c>
      <c r="D31" s="11"/>
      <c r="E31" s="1"/>
      <c r="F31" s="6">
        <v>24</v>
      </c>
      <c r="G31">
        <v>8.3000000000000004E-2</v>
      </c>
      <c r="H31" s="11"/>
      <c r="J31" s="6">
        <v>24</v>
      </c>
      <c r="K31">
        <v>5.8000000000000003E-2</v>
      </c>
      <c r="L31" s="11"/>
      <c r="M31" s="1"/>
    </row>
    <row r="32" spans="2:13">
      <c r="B32" s="6">
        <v>25</v>
      </c>
      <c r="C32">
        <v>0.122</v>
      </c>
      <c r="D32" s="11"/>
      <c r="E32" s="1"/>
      <c r="F32" s="6">
        <v>25</v>
      </c>
      <c r="G32">
        <v>9.4E-2</v>
      </c>
      <c r="H32" s="11"/>
      <c r="J32" s="6">
        <v>25</v>
      </c>
      <c r="K32">
        <v>5.8000000000000003E-2</v>
      </c>
      <c r="L32" s="11"/>
      <c r="M32" s="1"/>
    </row>
    <row r="33" spans="2:19">
      <c r="B33" s="6">
        <v>26</v>
      </c>
      <c r="C33">
        <v>0.124</v>
      </c>
      <c r="D33" s="11"/>
      <c r="E33" s="1"/>
      <c r="F33" s="6">
        <v>26</v>
      </c>
      <c r="G33">
        <v>7.6999999999999999E-2</v>
      </c>
      <c r="H33" s="11"/>
      <c r="J33" s="6">
        <v>26</v>
      </c>
      <c r="K33">
        <v>6.0999999999999999E-2</v>
      </c>
      <c r="L33" s="11"/>
      <c r="M33" s="1"/>
    </row>
    <row r="34" spans="2:19">
      <c r="B34" s="6">
        <v>27</v>
      </c>
      <c r="C34">
        <v>0.109</v>
      </c>
      <c r="D34" s="11"/>
      <c r="E34" s="1"/>
      <c r="F34" s="6">
        <v>27</v>
      </c>
      <c r="G34">
        <v>8.5999999999999993E-2</v>
      </c>
      <c r="H34" s="11"/>
      <c r="J34" s="6">
        <v>27</v>
      </c>
      <c r="K34">
        <v>6.0999999999999999E-2</v>
      </c>
      <c r="L34" s="11"/>
      <c r="M34" s="1"/>
    </row>
    <row r="35" spans="2:19">
      <c r="B35" s="6">
        <v>28</v>
      </c>
      <c r="C35">
        <v>0.127</v>
      </c>
      <c r="D35" s="11"/>
      <c r="E35" s="1"/>
      <c r="F35" s="6">
        <v>28</v>
      </c>
      <c r="G35">
        <v>0.08</v>
      </c>
      <c r="H35" s="11"/>
      <c r="J35" s="6">
        <v>28</v>
      </c>
      <c r="K35">
        <v>0.04</v>
      </c>
      <c r="L35" s="11"/>
      <c r="M35" s="1"/>
    </row>
    <row r="36" spans="2:19">
      <c r="B36" s="6">
        <v>29</v>
      </c>
      <c r="C36">
        <v>0.14899999999999999</v>
      </c>
      <c r="D36" s="11"/>
      <c r="E36" s="1"/>
      <c r="F36" s="6">
        <v>29</v>
      </c>
      <c r="G36">
        <v>9.4E-2</v>
      </c>
      <c r="H36" s="11"/>
      <c r="J36" s="6">
        <v>29</v>
      </c>
      <c r="K36">
        <v>5.1999999999999998E-2</v>
      </c>
      <c r="L36" s="11"/>
      <c r="M36" s="1"/>
    </row>
    <row r="37" spans="2:19">
      <c r="B37" s="6">
        <v>30</v>
      </c>
      <c r="C37">
        <v>9.7000000000000003E-2</v>
      </c>
      <c r="D37" s="11"/>
      <c r="E37" s="1"/>
      <c r="F37" s="6">
        <v>30</v>
      </c>
      <c r="G37">
        <v>9.1999999999999998E-2</v>
      </c>
      <c r="H37" s="11"/>
      <c r="J37" s="6">
        <v>30</v>
      </c>
      <c r="K37">
        <v>5.8999999999999997E-2</v>
      </c>
      <c r="L37" s="11"/>
      <c r="M37" s="1"/>
    </row>
    <row r="38" spans="2:19">
      <c r="B38" s="5"/>
      <c r="C38" s="5"/>
      <c r="D38" s="11"/>
      <c r="E38" s="1"/>
      <c r="F38" s="5"/>
      <c r="G38" s="5"/>
      <c r="H38" s="11"/>
      <c r="J38" s="5"/>
      <c r="K38" s="5"/>
      <c r="L38" s="11"/>
      <c r="M38" s="1"/>
    </row>
    <row r="39" spans="2:19">
      <c r="B39" s="5"/>
      <c r="C39" s="5"/>
      <c r="D39" s="11"/>
      <c r="E39" s="1"/>
      <c r="F39" s="5"/>
      <c r="G39" s="5"/>
      <c r="H39" s="11"/>
      <c r="J39" s="5"/>
      <c r="K39" s="5"/>
      <c r="L39" s="11"/>
      <c r="M39" s="1"/>
    </row>
    <row r="40" spans="2:19">
      <c r="B40" s="5"/>
      <c r="C40" s="5"/>
      <c r="D40" s="11"/>
      <c r="E40" s="1"/>
      <c r="F40" s="5"/>
      <c r="G40" s="5"/>
      <c r="H40" s="11"/>
      <c r="J40" s="5"/>
      <c r="K40" s="5"/>
      <c r="L40" s="11"/>
      <c r="M40" s="1"/>
    </row>
    <row r="41" spans="2:19">
      <c r="B41" s="5"/>
      <c r="C41" s="5"/>
      <c r="D41" s="11"/>
      <c r="E41" s="1"/>
      <c r="F41" s="5"/>
      <c r="G41" s="5"/>
      <c r="H41" s="11"/>
      <c r="J41" s="5"/>
      <c r="K41" s="5"/>
      <c r="L41" s="11"/>
      <c r="M41" s="1"/>
    </row>
    <row r="42" spans="2:19">
      <c r="B42" s="5"/>
      <c r="C42" s="5"/>
      <c r="D42" s="11"/>
      <c r="E42" s="1"/>
      <c r="F42" s="5"/>
      <c r="G42" s="5"/>
      <c r="H42" s="11"/>
      <c r="J42" s="5"/>
      <c r="K42" s="5"/>
      <c r="L42" s="11"/>
      <c r="M42" s="1"/>
    </row>
    <row r="43" spans="2:19">
      <c r="B43" s="5"/>
      <c r="C43" s="5"/>
      <c r="D43" s="5"/>
      <c r="E43" s="1"/>
      <c r="L43" s="7"/>
      <c r="M43" s="1"/>
      <c r="N43" s="8"/>
      <c r="Q43" s="8"/>
      <c r="R43" s="8"/>
    </row>
    <row r="44" spans="2:19">
      <c r="B44" s="5"/>
      <c r="C44" s="5"/>
      <c r="D44" s="5"/>
      <c r="E44" s="1"/>
      <c r="L44" s="7"/>
      <c r="M44" s="1"/>
      <c r="N44" s="8"/>
      <c r="Q44" s="8"/>
      <c r="R44" s="8"/>
      <c r="S44" s="8"/>
    </row>
    <row r="45" spans="2:19">
      <c r="B45" t="s">
        <v>2</v>
      </c>
    </row>
    <row r="47" spans="2:19">
      <c r="B47" s="9"/>
      <c r="C47" s="6" t="s">
        <v>1</v>
      </c>
      <c r="D47" s="6" t="s">
        <v>0</v>
      </c>
      <c r="E47" s="1"/>
      <c r="F47" s="6"/>
      <c r="G47" s="6" t="s">
        <v>1</v>
      </c>
      <c r="H47" s="6" t="s">
        <v>0</v>
      </c>
      <c r="I47" s="4"/>
      <c r="J47" s="6"/>
      <c r="K47" s="6" t="s">
        <v>1</v>
      </c>
      <c r="L47" s="6" t="s">
        <v>0</v>
      </c>
    </row>
    <row r="48" spans="2:19">
      <c r="B48" s="6">
        <v>1</v>
      </c>
      <c r="C48">
        <v>4.8000000000000001E-2</v>
      </c>
      <c r="D48" s="26">
        <f>23/194</f>
        <v>0.11855670103092783</v>
      </c>
      <c r="E48" s="1"/>
      <c r="F48" s="6">
        <v>1</v>
      </c>
      <c r="G48">
        <v>7.8E-2</v>
      </c>
      <c r="H48" s="26">
        <f>21/217</f>
        <v>9.6774193548387094E-2</v>
      </c>
      <c r="I48" s="4"/>
      <c r="J48" s="6">
        <v>1</v>
      </c>
      <c r="K48" s="6"/>
      <c r="L48" s="26"/>
    </row>
    <row r="49" spans="2:12">
      <c r="B49" s="6">
        <v>2</v>
      </c>
      <c r="C49">
        <v>5.1999999999999998E-2</v>
      </c>
      <c r="D49" s="27"/>
      <c r="E49" s="1"/>
      <c r="F49" s="6">
        <v>2</v>
      </c>
      <c r="G49">
        <v>7.3999999999999996E-2</v>
      </c>
      <c r="H49" s="27"/>
      <c r="I49" s="4"/>
      <c r="J49" s="6">
        <v>2</v>
      </c>
      <c r="K49" s="6"/>
      <c r="L49" s="27"/>
    </row>
    <row r="50" spans="2:12">
      <c r="B50" s="6">
        <v>3</v>
      </c>
      <c r="C50">
        <v>8.7999999999999995E-2</v>
      </c>
      <c r="D50" s="27"/>
      <c r="E50" s="1"/>
      <c r="F50" s="6">
        <v>3</v>
      </c>
      <c r="G50">
        <v>0.08</v>
      </c>
      <c r="H50" s="27"/>
      <c r="I50" s="4"/>
      <c r="J50" s="6">
        <v>3</v>
      </c>
      <c r="K50" s="6"/>
      <c r="L50" s="27"/>
    </row>
    <row r="51" spans="2:12">
      <c r="B51" s="6">
        <v>4</v>
      </c>
      <c r="C51">
        <v>6.6000000000000003E-2</v>
      </c>
      <c r="D51" s="27"/>
      <c r="E51" s="1"/>
      <c r="F51" s="6">
        <v>4</v>
      </c>
      <c r="G51">
        <v>8.8999999999999996E-2</v>
      </c>
      <c r="H51" s="27"/>
      <c r="I51" s="4"/>
      <c r="J51" s="6">
        <v>4</v>
      </c>
      <c r="K51" s="6"/>
      <c r="L51" s="27"/>
    </row>
    <row r="52" spans="2:12">
      <c r="B52" s="6">
        <v>5</v>
      </c>
      <c r="C52">
        <v>4.2999999999999997E-2</v>
      </c>
      <c r="D52" s="27"/>
      <c r="E52" s="1"/>
      <c r="F52" s="6">
        <v>5</v>
      </c>
      <c r="G52">
        <v>7.1999999999999995E-2</v>
      </c>
      <c r="H52" s="27"/>
      <c r="I52" s="4"/>
      <c r="J52" s="6">
        <v>5</v>
      </c>
      <c r="K52" s="6"/>
      <c r="L52" s="27"/>
    </row>
    <row r="53" spans="2:12">
      <c r="B53" s="6">
        <v>6</v>
      </c>
      <c r="C53">
        <v>5.2999999999999999E-2</v>
      </c>
      <c r="D53" s="27"/>
      <c r="E53" s="1"/>
      <c r="F53" s="6">
        <v>6</v>
      </c>
      <c r="G53">
        <v>8.4000000000000005E-2</v>
      </c>
      <c r="H53" s="27"/>
      <c r="J53" s="6">
        <v>6</v>
      </c>
      <c r="K53" s="6"/>
      <c r="L53" s="27"/>
    </row>
    <row r="54" spans="2:12">
      <c r="B54" s="6">
        <v>7</v>
      </c>
      <c r="C54">
        <v>4.1000000000000002E-2</v>
      </c>
      <c r="D54" s="27"/>
      <c r="E54" s="1"/>
      <c r="F54" s="6">
        <v>7</v>
      </c>
      <c r="G54">
        <v>6.2E-2</v>
      </c>
      <c r="H54" s="27"/>
      <c r="J54" s="6">
        <v>7</v>
      </c>
      <c r="K54" s="6"/>
      <c r="L54" s="27"/>
    </row>
    <row r="55" spans="2:12">
      <c r="B55" s="6">
        <v>8</v>
      </c>
      <c r="C55">
        <v>6.0999999999999999E-2</v>
      </c>
      <c r="D55" s="27"/>
      <c r="E55" s="1"/>
      <c r="F55" s="6">
        <v>8</v>
      </c>
      <c r="G55">
        <v>5.8999999999999997E-2</v>
      </c>
      <c r="H55" s="27"/>
      <c r="J55" s="6">
        <v>8</v>
      </c>
      <c r="K55" s="6"/>
      <c r="L55" s="27"/>
    </row>
    <row r="56" spans="2:12">
      <c r="B56" s="6">
        <v>9</v>
      </c>
      <c r="C56">
        <v>5.1999999999999998E-2</v>
      </c>
      <c r="D56" s="27"/>
      <c r="E56" s="1"/>
      <c r="F56" s="6">
        <v>9</v>
      </c>
      <c r="G56">
        <v>0.05</v>
      </c>
      <c r="H56" s="27"/>
      <c r="J56" s="6">
        <v>9</v>
      </c>
      <c r="K56" s="6"/>
      <c r="L56" s="27"/>
    </row>
    <row r="57" spans="2:12">
      <c r="B57" s="6">
        <v>10</v>
      </c>
      <c r="C57">
        <v>4.9000000000000002E-2</v>
      </c>
      <c r="D57" s="27"/>
      <c r="E57" s="1"/>
      <c r="F57" s="6">
        <v>10</v>
      </c>
      <c r="G57">
        <v>6.2E-2</v>
      </c>
      <c r="H57" s="27"/>
      <c r="J57" s="6">
        <v>10</v>
      </c>
      <c r="K57" s="6"/>
      <c r="L57" s="27"/>
    </row>
    <row r="58" spans="2:12">
      <c r="B58" s="6">
        <v>11</v>
      </c>
      <c r="C58">
        <v>6.2E-2</v>
      </c>
      <c r="D58" s="27"/>
      <c r="E58" s="1"/>
      <c r="F58" s="6">
        <v>11</v>
      </c>
      <c r="G58">
        <v>8.6999999999999994E-2</v>
      </c>
      <c r="H58" s="27"/>
      <c r="J58" s="6">
        <v>11</v>
      </c>
      <c r="K58" s="6"/>
      <c r="L58" s="27"/>
    </row>
    <row r="59" spans="2:12">
      <c r="B59" s="6">
        <v>12</v>
      </c>
      <c r="C59">
        <v>5.6000000000000001E-2</v>
      </c>
      <c r="D59" s="27"/>
      <c r="E59" s="1"/>
      <c r="F59" s="6">
        <v>12</v>
      </c>
      <c r="G59">
        <v>6.6000000000000003E-2</v>
      </c>
      <c r="H59" s="27"/>
      <c r="J59" s="6">
        <v>12</v>
      </c>
      <c r="K59" s="6"/>
      <c r="L59" s="27"/>
    </row>
    <row r="60" spans="2:12">
      <c r="B60" s="6">
        <v>13</v>
      </c>
      <c r="C60">
        <v>5.3999999999999999E-2</v>
      </c>
      <c r="D60" s="27"/>
      <c r="E60" s="1"/>
      <c r="F60" s="6">
        <v>13</v>
      </c>
      <c r="G60">
        <v>4.7E-2</v>
      </c>
      <c r="H60" s="27"/>
      <c r="J60" s="6">
        <v>13</v>
      </c>
      <c r="K60" s="6"/>
      <c r="L60" s="27"/>
    </row>
    <row r="61" spans="2:12">
      <c r="B61" s="6">
        <v>14</v>
      </c>
      <c r="C61">
        <v>7.2999999999999995E-2</v>
      </c>
      <c r="D61" s="27"/>
      <c r="E61" s="1"/>
      <c r="F61" s="6">
        <v>14</v>
      </c>
      <c r="G61" s="6"/>
      <c r="H61" s="27"/>
      <c r="J61" s="6">
        <v>14</v>
      </c>
      <c r="K61" s="6"/>
      <c r="L61" s="27"/>
    </row>
    <row r="62" spans="2:12">
      <c r="B62" s="6">
        <v>15</v>
      </c>
      <c r="C62" s="6"/>
      <c r="D62" s="28"/>
      <c r="E62" s="1"/>
      <c r="F62" s="6">
        <v>15</v>
      </c>
      <c r="G62" s="6"/>
      <c r="H62" s="28"/>
      <c r="J62" s="6">
        <v>15</v>
      </c>
      <c r="K62" s="6"/>
      <c r="L62" s="28"/>
    </row>
    <row r="70" spans="2:12">
      <c r="B70" s="14" t="s">
        <v>68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2" spans="2:12">
      <c r="B72" s="9"/>
      <c r="C72" s="1"/>
      <c r="D72" s="10">
        <v>0.1</v>
      </c>
      <c r="E72" s="2"/>
      <c r="F72" s="1"/>
      <c r="G72" s="1"/>
      <c r="H72" s="3">
        <v>0.5</v>
      </c>
      <c r="J72" s="1"/>
      <c r="K72" s="1"/>
      <c r="L72" s="3">
        <v>0.9</v>
      </c>
    </row>
    <row r="73" spans="2:12">
      <c r="B73" s="1"/>
      <c r="C73" s="1"/>
      <c r="D73" s="1"/>
      <c r="E73" s="1"/>
      <c r="F73" s="4"/>
      <c r="G73" s="4"/>
      <c r="H73" s="4"/>
      <c r="I73" s="4"/>
      <c r="J73" s="4"/>
      <c r="K73" s="4"/>
      <c r="L73" s="4"/>
    </row>
    <row r="74" spans="2:12">
      <c r="B74" s="9"/>
      <c r="C74" s="6" t="s">
        <v>1</v>
      </c>
      <c r="D74" s="6" t="s">
        <v>0</v>
      </c>
      <c r="E74" s="1"/>
      <c r="F74" s="6"/>
      <c r="G74" s="6" t="s">
        <v>1</v>
      </c>
      <c r="H74" s="6" t="s">
        <v>0</v>
      </c>
      <c r="I74" s="4"/>
      <c r="J74" s="6"/>
      <c r="K74" s="6" t="s">
        <v>1</v>
      </c>
      <c r="L74" s="6" t="s">
        <v>0</v>
      </c>
    </row>
    <row r="75" spans="2:12">
      <c r="B75" s="6">
        <v>1</v>
      </c>
      <c r="C75">
        <v>0.14399999999999999</v>
      </c>
      <c r="D75" s="17">
        <f>161/167</f>
        <v>0.9640718562874252</v>
      </c>
      <c r="E75" s="1"/>
      <c r="F75" s="6">
        <v>1</v>
      </c>
      <c r="G75">
        <v>0.11700000000000001</v>
      </c>
      <c r="H75" s="17">
        <f>320/321</f>
        <v>0.99688473520249221</v>
      </c>
      <c r="I75" s="4"/>
      <c r="J75" s="6">
        <v>1</v>
      </c>
      <c r="K75">
        <v>0.105</v>
      </c>
      <c r="L75" s="17">
        <f>418/420</f>
        <v>0.99523809523809526</v>
      </c>
    </row>
    <row r="76" spans="2:12">
      <c r="B76" s="6">
        <v>2</v>
      </c>
      <c r="C76">
        <v>0.11899999999999999</v>
      </c>
      <c r="D76" s="18"/>
      <c r="E76" s="1"/>
      <c r="F76" s="6">
        <v>2</v>
      </c>
      <c r="G76">
        <v>9.6000000000000002E-2</v>
      </c>
      <c r="H76" s="18"/>
      <c r="I76" s="4"/>
      <c r="J76" s="6">
        <v>2</v>
      </c>
      <c r="K76">
        <v>9.2999999999999999E-2</v>
      </c>
      <c r="L76" s="18"/>
    </row>
    <row r="77" spans="2:12">
      <c r="B77" s="6">
        <v>3</v>
      </c>
      <c r="C77">
        <v>0.109</v>
      </c>
      <c r="D77" s="18"/>
      <c r="E77" s="1"/>
      <c r="F77" s="6">
        <v>3</v>
      </c>
      <c r="G77">
        <v>0.11700000000000001</v>
      </c>
      <c r="H77" s="18"/>
      <c r="I77" s="4"/>
      <c r="J77" s="6">
        <v>3</v>
      </c>
      <c r="K77">
        <v>8.8999999999999996E-2</v>
      </c>
      <c r="L77" s="18"/>
    </row>
    <row r="78" spans="2:12">
      <c r="B78" s="6">
        <v>4</v>
      </c>
      <c r="C78">
        <v>7.6999999999999999E-2</v>
      </c>
      <c r="D78" s="18"/>
      <c r="E78" s="1"/>
      <c r="F78" s="6">
        <v>4</v>
      </c>
      <c r="G78">
        <v>0.11700000000000001</v>
      </c>
      <c r="H78" s="18"/>
      <c r="I78" s="4"/>
      <c r="J78" s="6">
        <v>4</v>
      </c>
      <c r="K78">
        <v>0.08</v>
      </c>
      <c r="L78" s="18"/>
    </row>
    <row r="79" spans="2:12">
      <c r="B79" s="6">
        <v>5</v>
      </c>
      <c r="C79">
        <v>0.09</v>
      </c>
      <c r="D79" s="18"/>
      <c r="E79" s="1"/>
      <c r="F79" s="6">
        <v>5</v>
      </c>
      <c r="G79">
        <v>0.10100000000000001</v>
      </c>
      <c r="H79" s="18"/>
      <c r="I79" s="4"/>
      <c r="J79" s="6">
        <v>5</v>
      </c>
      <c r="K79">
        <v>8.7999999999999995E-2</v>
      </c>
      <c r="L79" s="18"/>
    </row>
    <row r="80" spans="2:12">
      <c r="B80" s="6">
        <v>6</v>
      </c>
      <c r="C80">
        <v>0.114</v>
      </c>
      <c r="D80" s="18"/>
      <c r="E80" s="1"/>
      <c r="F80" s="6">
        <v>6</v>
      </c>
      <c r="G80">
        <v>0.11</v>
      </c>
      <c r="H80" s="18"/>
      <c r="J80" s="6">
        <v>6</v>
      </c>
      <c r="K80">
        <v>6.5000000000000002E-2</v>
      </c>
      <c r="L80" s="18"/>
    </row>
    <row r="81" spans="2:12">
      <c r="B81" s="6">
        <v>7</v>
      </c>
      <c r="C81">
        <v>0.11700000000000001</v>
      </c>
      <c r="D81" s="18"/>
      <c r="E81" s="1"/>
      <c r="F81" s="6">
        <v>7</v>
      </c>
      <c r="G81">
        <v>0.108</v>
      </c>
      <c r="H81" s="18"/>
      <c r="J81" s="6">
        <v>7</v>
      </c>
      <c r="K81">
        <v>9.9000000000000005E-2</v>
      </c>
      <c r="L81" s="18"/>
    </row>
    <row r="82" spans="2:12">
      <c r="B82" s="6">
        <v>8</v>
      </c>
      <c r="C82">
        <v>0.10100000000000001</v>
      </c>
      <c r="D82" s="18"/>
      <c r="E82" s="1"/>
      <c r="F82" s="6">
        <v>8</v>
      </c>
      <c r="G82">
        <v>9.6000000000000002E-2</v>
      </c>
      <c r="H82" s="18"/>
      <c r="J82" s="6">
        <v>8</v>
      </c>
      <c r="K82">
        <v>8.5000000000000006E-2</v>
      </c>
      <c r="L82" s="18"/>
    </row>
    <row r="83" spans="2:12">
      <c r="B83" s="6">
        <v>9</v>
      </c>
      <c r="C83">
        <v>9.7000000000000003E-2</v>
      </c>
      <c r="D83" s="18"/>
      <c r="E83" s="1"/>
      <c r="F83" s="6">
        <v>9</v>
      </c>
      <c r="G83">
        <v>0.112</v>
      </c>
      <c r="H83" s="18"/>
      <c r="J83" s="6">
        <v>9</v>
      </c>
      <c r="K83">
        <v>8.4000000000000005E-2</v>
      </c>
      <c r="L83" s="18"/>
    </row>
    <row r="84" spans="2:12">
      <c r="B84" s="6">
        <v>10</v>
      </c>
      <c r="C84">
        <v>0.128</v>
      </c>
      <c r="D84" s="18"/>
      <c r="E84" s="1"/>
      <c r="F84" s="6">
        <v>10</v>
      </c>
      <c r="G84">
        <v>0.115</v>
      </c>
      <c r="H84" s="18"/>
      <c r="J84" s="6">
        <v>10</v>
      </c>
      <c r="K84">
        <v>0.08</v>
      </c>
      <c r="L84" s="18"/>
    </row>
    <row r="85" spans="2:12">
      <c r="B85" s="6">
        <v>11</v>
      </c>
      <c r="C85">
        <v>0.13</v>
      </c>
      <c r="D85" s="18"/>
      <c r="E85" s="1"/>
      <c r="F85" s="6">
        <v>11</v>
      </c>
      <c r="G85">
        <v>0.113</v>
      </c>
      <c r="H85" s="18"/>
      <c r="J85" s="6">
        <v>11</v>
      </c>
      <c r="K85">
        <v>8.2000000000000003E-2</v>
      </c>
      <c r="L85" s="18"/>
    </row>
    <row r="86" spans="2:12">
      <c r="B86" s="6">
        <v>12</v>
      </c>
      <c r="C86">
        <v>0.158</v>
      </c>
      <c r="D86" s="18"/>
      <c r="E86" s="1"/>
      <c r="F86" s="6">
        <v>12</v>
      </c>
      <c r="G86">
        <v>8.3000000000000004E-2</v>
      </c>
      <c r="H86" s="18"/>
      <c r="J86" s="6">
        <v>12</v>
      </c>
      <c r="K86">
        <v>0.111</v>
      </c>
      <c r="L86" s="18"/>
    </row>
    <row r="87" spans="2:12">
      <c r="B87" s="6">
        <v>13</v>
      </c>
      <c r="C87">
        <v>0.13400000000000001</v>
      </c>
      <c r="D87" s="18"/>
      <c r="E87" s="1"/>
      <c r="F87" s="6">
        <v>13</v>
      </c>
      <c r="G87">
        <v>9.6000000000000002E-2</v>
      </c>
      <c r="H87" s="18"/>
      <c r="J87" s="6">
        <v>13</v>
      </c>
      <c r="K87">
        <v>0.11799999999999999</v>
      </c>
      <c r="L87" s="18"/>
    </row>
    <row r="88" spans="2:12">
      <c r="B88" s="6">
        <v>14</v>
      </c>
      <c r="C88">
        <v>0.14099999999999999</v>
      </c>
      <c r="D88" s="18"/>
      <c r="E88" s="1"/>
      <c r="F88" s="6">
        <v>14</v>
      </c>
      <c r="G88">
        <v>0.106</v>
      </c>
      <c r="H88" s="18"/>
      <c r="J88" s="6">
        <v>14</v>
      </c>
      <c r="K88">
        <v>9.8000000000000004E-2</v>
      </c>
      <c r="L88" s="18"/>
    </row>
    <row r="89" spans="2:12">
      <c r="B89" s="6">
        <v>15</v>
      </c>
      <c r="C89">
        <v>0.161</v>
      </c>
      <c r="D89" s="19"/>
      <c r="E89" s="1"/>
      <c r="F89" s="6">
        <v>15</v>
      </c>
      <c r="G89">
        <v>0.114</v>
      </c>
      <c r="H89" s="19"/>
      <c r="J89" s="6">
        <v>15</v>
      </c>
      <c r="K89">
        <v>9.2999999999999999E-2</v>
      </c>
      <c r="L89" s="19"/>
    </row>
    <row r="90" spans="2:12">
      <c r="B90" s="6">
        <v>16</v>
      </c>
      <c r="C90">
        <v>9.6000000000000002E-2</v>
      </c>
      <c r="D90" s="11"/>
      <c r="E90" s="1"/>
      <c r="F90" s="6">
        <v>16</v>
      </c>
      <c r="G90">
        <v>0.121</v>
      </c>
      <c r="H90" s="11"/>
      <c r="J90" s="6">
        <v>16</v>
      </c>
      <c r="K90">
        <v>0.107</v>
      </c>
      <c r="L90" s="11"/>
    </row>
    <row r="91" spans="2:12">
      <c r="B91" s="6">
        <v>17</v>
      </c>
      <c r="C91">
        <v>0.14299999999999999</v>
      </c>
      <c r="D91" s="11"/>
      <c r="E91" s="1"/>
      <c r="F91" s="6">
        <v>17</v>
      </c>
      <c r="G91">
        <v>0.105</v>
      </c>
      <c r="H91" s="11"/>
      <c r="J91" s="6">
        <v>17</v>
      </c>
      <c r="K91">
        <v>9.7000000000000003E-2</v>
      </c>
      <c r="L91" s="11"/>
    </row>
    <row r="92" spans="2:12">
      <c r="B92" s="6">
        <v>18</v>
      </c>
      <c r="C92">
        <v>0.11799999999999999</v>
      </c>
      <c r="D92" s="11"/>
      <c r="E92" s="1"/>
      <c r="F92" s="6">
        <v>18</v>
      </c>
      <c r="G92">
        <v>0.125</v>
      </c>
      <c r="H92" s="11"/>
      <c r="J92" s="6">
        <v>18</v>
      </c>
      <c r="K92">
        <v>9.5000000000000001E-2</v>
      </c>
      <c r="L92" s="11"/>
    </row>
    <row r="93" spans="2:12">
      <c r="B93" s="6">
        <v>19</v>
      </c>
      <c r="C93">
        <v>0.14000000000000001</v>
      </c>
      <c r="D93" s="11"/>
      <c r="E93" s="1"/>
      <c r="F93" s="6">
        <v>19</v>
      </c>
      <c r="G93">
        <v>0.11</v>
      </c>
      <c r="H93" s="11"/>
      <c r="J93" s="6">
        <v>19</v>
      </c>
      <c r="K93">
        <v>8.5999999999999993E-2</v>
      </c>
      <c r="L93" s="11"/>
    </row>
    <row r="94" spans="2:12">
      <c r="B94" s="6">
        <v>20</v>
      </c>
      <c r="C94">
        <v>0.124</v>
      </c>
      <c r="D94" s="11"/>
      <c r="E94" s="1"/>
      <c r="F94" s="6">
        <v>20</v>
      </c>
      <c r="G94">
        <v>0.109</v>
      </c>
      <c r="H94" s="11"/>
      <c r="J94" s="6">
        <v>20</v>
      </c>
      <c r="K94">
        <v>9.1999999999999998E-2</v>
      </c>
      <c r="L94" s="11"/>
    </row>
    <row r="95" spans="2:12">
      <c r="B95" s="6">
        <v>21</v>
      </c>
      <c r="C95">
        <v>0.14199999999999999</v>
      </c>
      <c r="D95" s="11"/>
      <c r="E95" s="1"/>
      <c r="F95" s="6">
        <v>21</v>
      </c>
      <c r="G95">
        <v>9.7000000000000003E-2</v>
      </c>
      <c r="H95" s="11"/>
      <c r="J95" s="6">
        <v>21</v>
      </c>
      <c r="K95">
        <v>0.10299999999999999</v>
      </c>
      <c r="L95" s="11"/>
    </row>
    <row r="96" spans="2:12">
      <c r="B96" s="6">
        <v>22</v>
      </c>
      <c r="C96">
        <v>0.13500000000000001</v>
      </c>
      <c r="D96" s="11"/>
      <c r="E96" s="1"/>
      <c r="F96" s="6">
        <v>22</v>
      </c>
      <c r="G96">
        <v>0.11</v>
      </c>
      <c r="H96" s="11"/>
      <c r="J96" s="6">
        <v>22</v>
      </c>
      <c r="K96">
        <v>9.7000000000000003E-2</v>
      </c>
      <c r="L96" s="11"/>
    </row>
    <row r="97" spans="2:12">
      <c r="B97" s="6">
        <v>23</v>
      </c>
      <c r="C97">
        <v>0.13400000000000001</v>
      </c>
      <c r="D97" s="11"/>
      <c r="E97" s="1"/>
      <c r="F97" s="6">
        <v>23</v>
      </c>
      <c r="G97">
        <v>0.111</v>
      </c>
      <c r="H97" s="11"/>
      <c r="J97" s="6">
        <v>23</v>
      </c>
      <c r="K97">
        <v>0.10299999999999999</v>
      </c>
      <c r="L97" s="11"/>
    </row>
    <row r="98" spans="2:12">
      <c r="B98" s="6">
        <v>24</v>
      </c>
      <c r="C98">
        <v>0.14499999999999999</v>
      </c>
      <c r="D98" s="11"/>
      <c r="E98" s="1"/>
      <c r="F98" s="6">
        <v>24</v>
      </c>
      <c r="G98">
        <v>0.104</v>
      </c>
      <c r="H98" s="11"/>
      <c r="J98" s="6">
        <v>24</v>
      </c>
      <c r="K98">
        <v>0.108</v>
      </c>
      <c r="L98" s="11"/>
    </row>
    <row r="99" spans="2:12">
      <c r="B99" s="6">
        <v>25</v>
      </c>
      <c r="C99">
        <v>0.16500000000000001</v>
      </c>
      <c r="D99" s="11"/>
      <c r="E99" s="1"/>
      <c r="F99" s="6">
        <v>25</v>
      </c>
      <c r="G99">
        <v>8.8999999999999996E-2</v>
      </c>
      <c r="H99" s="11"/>
      <c r="J99" s="6">
        <v>25</v>
      </c>
      <c r="K99">
        <v>0.11700000000000001</v>
      </c>
      <c r="L99" s="11"/>
    </row>
    <row r="100" spans="2:12">
      <c r="B100" s="6">
        <v>26</v>
      </c>
      <c r="C100">
        <v>0.14399999999999999</v>
      </c>
      <c r="D100" s="11"/>
      <c r="E100" s="1"/>
      <c r="F100" s="6">
        <v>26</v>
      </c>
      <c r="G100">
        <v>8.5999999999999993E-2</v>
      </c>
      <c r="H100" s="11"/>
      <c r="J100" s="6">
        <v>26</v>
      </c>
      <c r="K100">
        <v>9.2999999999999999E-2</v>
      </c>
      <c r="L100" s="11"/>
    </row>
    <row r="101" spans="2:12">
      <c r="B101" s="6">
        <v>27</v>
      </c>
      <c r="C101">
        <v>0.13300000000000001</v>
      </c>
      <c r="D101" s="11"/>
      <c r="E101" s="1"/>
      <c r="F101" s="6">
        <v>27</v>
      </c>
      <c r="G101">
        <v>9.6000000000000002E-2</v>
      </c>
      <c r="H101" s="11"/>
      <c r="J101" s="6">
        <v>27</v>
      </c>
      <c r="K101">
        <v>9.2999999999999999E-2</v>
      </c>
      <c r="L101" s="11"/>
    </row>
    <row r="102" spans="2:12">
      <c r="B102" s="6">
        <v>28</v>
      </c>
      <c r="C102">
        <v>0.13700000000000001</v>
      </c>
      <c r="D102" s="11"/>
      <c r="E102" s="1"/>
      <c r="F102" s="6">
        <v>28</v>
      </c>
      <c r="G102">
        <v>7.1999999999999995E-2</v>
      </c>
      <c r="H102" s="11"/>
      <c r="J102" s="6">
        <v>28</v>
      </c>
      <c r="K102">
        <v>0.10299999999999999</v>
      </c>
      <c r="L102" s="11"/>
    </row>
    <row r="103" spans="2:12">
      <c r="B103" s="6">
        <v>29</v>
      </c>
      <c r="C103">
        <v>0.123</v>
      </c>
      <c r="D103" s="11"/>
      <c r="E103" s="1"/>
      <c r="F103" s="6">
        <v>29</v>
      </c>
      <c r="G103">
        <v>7.1999999999999995E-2</v>
      </c>
      <c r="H103" s="11"/>
      <c r="J103" s="6">
        <v>29</v>
      </c>
      <c r="K103">
        <v>0.10199999999999999</v>
      </c>
      <c r="L103" s="11"/>
    </row>
    <row r="104" spans="2:12">
      <c r="B104" s="6">
        <v>30</v>
      </c>
      <c r="C104">
        <v>0.106</v>
      </c>
      <c r="D104" s="11"/>
      <c r="E104" s="1"/>
      <c r="F104" s="6">
        <v>30</v>
      </c>
      <c r="G104">
        <v>8.7999999999999995E-2</v>
      </c>
      <c r="H104" s="11"/>
      <c r="J104" s="6">
        <v>30</v>
      </c>
      <c r="K104">
        <v>9.4E-2</v>
      </c>
      <c r="L104" s="11"/>
    </row>
    <row r="105" spans="2:12">
      <c r="B105" s="5"/>
      <c r="C105" s="5"/>
      <c r="D105" s="11"/>
      <c r="E105" s="1"/>
      <c r="F105" s="5"/>
      <c r="G105" s="5"/>
      <c r="H105" s="11"/>
      <c r="J105" s="5"/>
      <c r="L105" s="11"/>
    </row>
    <row r="106" spans="2:12">
      <c r="B106" s="5"/>
      <c r="C106" s="5"/>
      <c r="D106" s="11"/>
      <c r="E106" s="1"/>
      <c r="F106" s="5"/>
      <c r="G106" s="5"/>
      <c r="H106" s="11"/>
      <c r="J106" s="5"/>
      <c r="L106" s="11"/>
    </row>
    <row r="107" spans="2:12">
      <c r="B107" s="5"/>
      <c r="C107" s="5"/>
      <c r="D107" s="11"/>
      <c r="E107" s="1"/>
      <c r="F107" s="5"/>
      <c r="G107" s="5"/>
      <c r="H107" s="11"/>
      <c r="J107" s="5"/>
      <c r="L107" s="11"/>
    </row>
    <row r="108" spans="2:12">
      <c r="B108" s="5"/>
      <c r="C108" s="5"/>
      <c r="D108" s="11"/>
      <c r="E108" s="1"/>
      <c r="F108" s="5"/>
      <c r="G108" s="5"/>
      <c r="H108" s="11"/>
      <c r="J108" s="5"/>
      <c r="K108" s="5"/>
      <c r="L108" s="11"/>
    </row>
    <row r="109" spans="2:12">
      <c r="B109" s="5"/>
      <c r="C109" s="5"/>
      <c r="D109" s="11"/>
      <c r="E109" s="1"/>
      <c r="F109" s="5"/>
      <c r="G109" s="5"/>
      <c r="H109" s="11"/>
      <c r="J109" s="5"/>
      <c r="K109" s="5"/>
      <c r="L109" s="11"/>
    </row>
    <row r="110" spans="2:12">
      <c r="B110" s="5"/>
      <c r="C110" s="5"/>
      <c r="D110" s="5"/>
      <c r="E110" s="1"/>
      <c r="J110" t="s">
        <v>4</v>
      </c>
      <c r="L110" s="7"/>
    </row>
    <row r="111" spans="2:12">
      <c r="B111" s="5"/>
      <c r="C111" s="5"/>
      <c r="D111" s="5"/>
      <c r="E111" s="1"/>
      <c r="L111" s="7"/>
    </row>
    <row r="112" spans="2:12">
      <c r="B112" t="s">
        <v>3</v>
      </c>
    </row>
    <row r="114" spans="2:12">
      <c r="B114" s="9"/>
      <c r="C114" s="6" t="s">
        <v>1</v>
      </c>
      <c r="D114" s="6" t="s">
        <v>0</v>
      </c>
      <c r="E114" s="1"/>
      <c r="F114" s="6"/>
      <c r="G114" s="6" t="s">
        <v>1</v>
      </c>
      <c r="H114" s="6" t="s">
        <v>0</v>
      </c>
      <c r="I114" s="4"/>
      <c r="J114" s="6"/>
      <c r="K114" s="6" t="s">
        <v>1</v>
      </c>
      <c r="L114" s="6" t="s">
        <v>0</v>
      </c>
    </row>
    <row r="115" spans="2:12">
      <c r="B115" s="6">
        <v>1</v>
      </c>
      <c r="C115">
        <v>0.06</v>
      </c>
      <c r="D115" s="26">
        <f>21/200</f>
        <v>0.105</v>
      </c>
      <c r="E115" s="1"/>
      <c r="F115" s="6">
        <v>1</v>
      </c>
      <c r="G115">
        <v>7.9000000000000001E-2</v>
      </c>
      <c r="H115" s="26">
        <f>19/182</f>
        <v>0.1043956043956044</v>
      </c>
      <c r="I115" s="4"/>
      <c r="J115" s="6">
        <v>1</v>
      </c>
      <c r="K115">
        <v>8.1000000000000003E-2</v>
      </c>
      <c r="L115" s="26">
        <f>25/320</f>
        <v>7.8125E-2</v>
      </c>
    </row>
    <row r="116" spans="2:12">
      <c r="B116" s="6">
        <v>2</v>
      </c>
      <c r="C116">
        <v>0.10299999999999999</v>
      </c>
      <c r="D116" s="27"/>
      <c r="E116" s="1"/>
      <c r="F116" s="6">
        <v>2</v>
      </c>
      <c r="G116">
        <v>7.2999999999999995E-2</v>
      </c>
      <c r="H116" s="27"/>
      <c r="I116" s="4"/>
      <c r="J116" s="6">
        <v>2</v>
      </c>
      <c r="K116">
        <v>7.8E-2</v>
      </c>
      <c r="L116" s="27"/>
    </row>
    <row r="117" spans="2:12">
      <c r="B117" s="6">
        <v>3</v>
      </c>
      <c r="C117">
        <v>3.4000000000000002E-2</v>
      </c>
      <c r="D117" s="27"/>
      <c r="E117" s="1"/>
      <c r="F117" s="6">
        <v>3</v>
      </c>
      <c r="G117">
        <v>5.8000000000000003E-2</v>
      </c>
      <c r="H117" s="27"/>
      <c r="I117" s="4"/>
      <c r="J117" s="6">
        <v>3</v>
      </c>
      <c r="K117">
        <v>9.6000000000000002E-2</v>
      </c>
      <c r="L117" s="27"/>
    </row>
    <row r="118" spans="2:12">
      <c r="B118" s="6">
        <v>4</v>
      </c>
      <c r="C118">
        <v>1.7000000000000001E-2</v>
      </c>
      <c r="D118" s="27"/>
      <c r="E118" s="1"/>
      <c r="F118" s="6">
        <v>4</v>
      </c>
      <c r="G118">
        <v>0.02</v>
      </c>
      <c r="H118" s="27"/>
      <c r="I118" s="4"/>
      <c r="J118" s="6">
        <v>4</v>
      </c>
      <c r="K118">
        <v>8.2000000000000003E-2</v>
      </c>
      <c r="L118" s="27"/>
    </row>
    <row r="119" spans="2:12">
      <c r="B119" s="6">
        <v>5</v>
      </c>
      <c r="C119">
        <v>1.2999999999999999E-2</v>
      </c>
      <c r="D119" s="27"/>
      <c r="E119" s="1"/>
      <c r="F119" s="6">
        <v>5</v>
      </c>
      <c r="G119">
        <v>2.3E-2</v>
      </c>
      <c r="H119" s="27"/>
      <c r="I119" s="4"/>
      <c r="J119" s="6">
        <v>5</v>
      </c>
      <c r="K119">
        <v>8.2000000000000003E-2</v>
      </c>
      <c r="L119" s="27"/>
    </row>
    <row r="120" spans="2:12">
      <c r="B120" s="6">
        <v>6</v>
      </c>
      <c r="C120">
        <v>8.2000000000000003E-2</v>
      </c>
      <c r="D120" s="27"/>
      <c r="E120" s="1"/>
      <c r="F120" s="6">
        <v>6</v>
      </c>
      <c r="G120">
        <v>0.126</v>
      </c>
      <c r="H120" s="27"/>
      <c r="J120" s="6">
        <v>6</v>
      </c>
      <c r="K120">
        <v>0.04</v>
      </c>
      <c r="L120" s="27"/>
    </row>
    <row r="121" spans="2:12">
      <c r="B121" s="6">
        <v>7</v>
      </c>
      <c r="C121">
        <v>6.5000000000000002E-2</v>
      </c>
      <c r="D121" s="27"/>
      <c r="E121" s="1"/>
      <c r="F121" s="6">
        <v>7</v>
      </c>
      <c r="G121">
        <v>7.0000000000000007E-2</v>
      </c>
      <c r="H121" s="27"/>
      <c r="J121" s="6">
        <v>7</v>
      </c>
      <c r="K121">
        <v>6.7000000000000004E-2</v>
      </c>
      <c r="L121" s="27"/>
    </row>
    <row r="122" spans="2:12">
      <c r="B122" s="6">
        <v>8</v>
      </c>
      <c r="C122">
        <v>8.3000000000000004E-2</v>
      </c>
      <c r="D122" s="27"/>
      <c r="E122" s="1"/>
      <c r="F122" s="6">
        <v>8</v>
      </c>
      <c r="G122">
        <v>5.6000000000000001E-2</v>
      </c>
      <c r="H122" s="27"/>
      <c r="J122" s="6">
        <v>8</v>
      </c>
      <c r="K122">
        <v>1.7000000000000001E-2</v>
      </c>
      <c r="L122" s="27"/>
    </row>
    <row r="123" spans="2:12">
      <c r="B123" s="6">
        <v>9</v>
      </c>
      <c r="C123">
        <v>8.6999999999999994E-2</v>
      </c>
      <c r="D123" s="27"/>
      <c r="E123" s="1"/>
      <c r="F123" s="6">
        <v>9</v>
      </c>
      <c r="G123">
        <v>0.10100000000000001</v>
      </c>
      <c r="H123" s="27"/>
      <c r="J123" s="6">
        <v>9</v>
      </c>
      <c r="K123">
        <v>1.7000000000000001E-2</v>
      </c>
      <c r="L123" s="27"/>
    </row>
    <row r="124" spans="2:12">
      <c r="B124" s="6">
        <v>10</v>
      </c>
      <c r="C124">
        <v>6.0999999999999999E-2</v>
      </c>
      <c r="D124" s="27"/>
      <c r="E124" s="1"/>
      <c r="F124" s="6">
        <v>10</v>
      </c>
      <c r="G124">
        <v>0.13400000000000001</v>
      </c>
      <c r="H124" s="27"/>
      <c r="J124" s="6">
        <v>10</v>
      </c>
      <c r="K124">
        <v>2.9000000000000001E-2</v>
      </c>
      <c r="L124" s="27"/>
    </row>
    <row r="125" spans="2:12">
      <c r="B125" s="6">
        <v>11</v>
      </c>
      <c r="C125">
        <v>3.1E-2</v>
      </c>
      <c r="D125" s="27"/>
      <c r="E125" s="1"/>
      <c r="F125" s="6">
        <v>11</v>
      </c>
      <c r="G125">
        <v>0.126</v>
      </c>
      <c r="H125" s="27"/>
      <c r="J125" s="6">
        <v>11</v>
      </c>
      <c r="K125">
        <v>3.2000000000000001E-2</v>
      </c>
      <c r="L125" s="27"/>
    </row>
    <row r="126" spans="2:12">
      <c r="B126" s="6">
        <v>12</v>
      </c>
      <c r="C126">
        <v>8.7999999999999995E-2</v>
      </c>
      <c r="D126" s="27"/>
      <c r="E126" s="1"/>
      <c r="F126" s="6">
        <v>12</v>
      </c>
      <c r="G126">
        <v>3.4000000000000002E-2</v>
      </c>
      <c r="H126" s="27"/>
      <c r="J126" s="6">
        <v>12</v>
      </c>
      <c r="K126">
        <v>3.4000000000000002E-2</v>
      </c>
      <c r="L126" s="27"/>
    </row>
    <row r="127" spans="2:12">
      <c r="B127" s="6">
        <v>13</v>
      </c>
      <c r="C127">
        <v>9.6000000000000002E-2</v>
      </c>
      <c r="D127" s="27"/>
      <c r="E127" s="1"/>
      <c r="F127" s="6">
        <v>13</v>
      </c>
      <c r="G127">
        <v>3.7999999999999999E-2</v>
      </c>
      <c r="H127" s="27"/>
      <c r="J127" s="6">
        <v>13</v>
      </c>
      <c r="K127">
        <v>2.1999999999999999E-2</v>
      </c>
      <c r="L127" s="27"/>
    </row>
    <row r="128" spans="2:12">
      <c r="B128" s="6">
        <v>14</v>
      </c>
      <c r="C128">
        <v>3.7999999999999999E-2</v>
      </c>
      <c r="D128" s="27"/>
      <c r="E128" s="1"/>
      <c r="F128" s="6">
        <v>14</v>
      </c>
      <c r="G128">
        <v>0.10100000000000001</v>
      </c>
      <c r="H128" s="27"/>
      <c r="J128" s="6">
        <v>14</v>
      </c>
      <c r="K128">
        <v>2.8000000000000001E-2</v>
      </c>
      <c r="L128" s="27"/>
    </row>
    <row r="129" spans="2:12">
      <c r="B129" s="6">
        <v>15</v>
      </c>
      <c r="C129">
        <v>1.7999999999999999E-2</v>
      </c>
      <c r="D129" s="28"/>
      <c r="E129" s="1"/>
      <c r="F129" s="6">
        <v>15</v>
      </c>
      <c r="G129">
        <v>8.3000000000000004E-2</v>
      </c>
      <c r="H129" s="28"/>
      <c r="J129" s="6">
        <v>15</v>
      </c>
      <c r="K129">
        <v>3.3000000000000002E-2</v>
      </c>
      <c r="L129" s="28"/>
    </row>
    <row r="130" spans="2:12">
      <c r="B130" s="6">
        <v>16</v>
      </c>
      <c r="C130">
        <v>2.7E-2</v>
      </c>
      <c r="G130">
        <v>4.2000000000000003E-2</v>
      </c>
      <c r="K130">
        <v>8.0000000000000002E-3</v>
      </c>
    </row>
    <row r="131" spans="2:12">
      <c r="B131" s="6">
        <v>17</v>
      </c>
      <c r="C131">
        <v>8.5000000000000006E-2</v>
      </c>
      <c r="G131">
        <v>2.7E-2</v>
      </c>
    </row>
    <row r="132" spans="2:12">
      <c r="G132">
        <v>4.9000000000000002E-2</v>
      </c>
    </row>
    <row r="138" spans="2:12">
      <c r="B138" s="15" t="s">
        <v>5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41" spans="2:12">
      <c r="B141" s="9"/>
      <c r="C141" s="6" t="s">
        <v>1</v>
      </c>
      <c r="D141" s="6" t="s">
        <v>0</v>
      </c>
      <c r="E141" s="1"/>
      <c r="F141" s="6"/>
      <c r="G141" s="6" t="s">
        <v>1</v>
      </c>
      <c r="H141" s="6" t="s">
        <v>0</v>
      </c>
      <c r="I141" s="4"/>
      <c r="J141" s="6"/>
      <c r="K141" s="6" t="s">
        <v>1</v>
      </c>
      <c r="L141" s="6" t="s">
        <v>0</v>
      </c>
    </row>
    <row r="142" spans="2:12">
      <c r="B142" s="6">
        <v>1</v>
      </c>
      <c r="C142">
        <v>0.13700000000000001</v>
      </c>
      <c r="D142" s="17">
        <f>146/152</f>
        <v>0.96052631578947367</v>
      </c>
      <c r="E142" s="1"/>
      <c r="F142" s="6">
        <v>1</v>
      </c>
      <c r="G142">
        <v>8.6999999999999994E-2</v>
      </c>
      <c r="H142" s="17">
        <f>150/152</f>
        <v>0.98684210526315785</v>
      </c>
      <c r="I142" s="4"/>
      <c r="J142" s="6">
        <v>1</v>
      </c>
      <c r="K142">
        <v>7.6999999999999999E-2</v>
      </c>
      <c r="L142" s="17">
        <f>176/178</f>
        <v>0.9887640449438202</v>
      </c>
    </row>
    <row r="143" spans="2:12">
      <c r="B143" s="6">
        <v>2</v>
      </c>
      <c r="C143">
        <v>0.14599999999999999</v>
      </c>
      <c r="D143" s="18"/>
      <c r="E143" s="1"/>
      <c r="F143" s="6">
        <v>2</v>
      </c>
      <c r="G143">
        <v>0.10100000000000001</v>
      </c>
      <c r="H143" s="18"/>
      <c r="I143" s="4"/>
      <c r="J143" s="6">
        <v>2</v>
      </c>
      <c r="K143">
        <v>7.6999999999999999E-2</v>
      </c>
      <c r="L143" s="18"/>
    </row>
    <row r="144" spans="2:12">
      <c r="B144" s="6">
        <v>3</v>
      </c>
      <c r="C144">
        <v>8.1000000000000003E-2</v>
      </c>
      <c r="D144" s="18"/>
      <c r="E144" s="1"/>
      <c r="F144" s="6">
        <v>3</v>
      </c>
      <c r="G144">
        <v>9.1999999999999998E-2</v>
      </c>
      <c r="H144" s="18"/>
      <c r="I144" s="4"/>
      <c r="J144" s="6">
        <v>3</v>
      </c>
      <c r="K144">
        <v>6.8000000000000005E-2</v>
      </c>
      <c r="L144" s="18"/>
    </row>
    <row r="145" spans="2:12">
      <c r="B145" s="6">
        <v>4</v>
      </c>
      <c r="C145">
        <v>0.106</v>
      </c>
      <c r="D145" s="18"/>
      <c r="E145" s="1"/>
      <c r="F145" s="6">
        <v>4</v>
      </c>
      <c r="G145">
        <v>0.105</v>
      </c>
      <c r="H145" s="18"/>
      <c r="I145" s="4"/>
      <c r="J145" s="6">
        <v>4</v>
      </c>
      <c r="K145">
        <v>8.8999999999999996E-2</v>
      </c>
      <c r="L145" s="18"/>
    </row>
    <row r="146" spans="2:12">
      <c r="B146" s="6">
        <v>5</v>
      </c>
      <c r="C146">
        <v>0.11700000000000001</v>
      </c>
      <c r="D146" s="18"/>
      <c r="E146" s="1"/>
      <c r="F146" s="6">
        <v>5</v>
      </c>
      <c r="G146">
        <v>0.107</v>
      </c>
      <c r="H146" s="18"/>
      <c r="I146" s="4"/>
      <c r="J146" s="6">
        <v>5</v>
      </c>
      <c r="K146">
        <v>6.7000000000000004E-2</v>
      </c>
      <c r="L146" s="18"/>
    </row>
    <row r="147" spans="2:12">
      <c r="B147" s="6">
        <v>6</v>
      </c>
      <c r="C147">
        <v>0.14000000000000001</v>
      </c>
      <c r="D147" s="18"/>
      <c r="E147" s="1"/>
      <c r="F147" s="6">
        <v>6</v>
      </c>
      <c r="G147">
        <v>0.09</v>
      </c>
      <c r="H147" s="18"/>
      <c r="J147" s="6">
        <v>6</v>
      </c>
      <c r="K147">
        <v>0.104</v>
      </c>
      <c r="L147" s="18"/>
    </row>
    <row r="148" spans="2:12">
      <c r="B148" s="6">
        <v>7</v>
      </c>
      <c r="C148">
        <v>0.13100000000000001</v>
      </c>
      <c r="D148" s="18"/>
      <c r="E148" s="1"/>
      <c r="F148" s="6">
        <v>7</v>
      </c>
      <c r="G148">
        <v>9.4E-2</v>
      </c>
      <c r="H148" s="18"/>
      <c r="J148" s="6">
        <v>7</v>
      </c>
      <c r="K148">
        <v>0.113</v>
      </c>
      <c r="L148" s="18"/>
    </row>
    <row r="149" spans="2:12">
      <c r="B149" s="6">
        <v>8</v>
      </c>
      <c r="C149">
        <v>0.09</v>
      </c>
      <c r="D149" s="18"/>
      <c r="E149" s="1"/>
      <c r="F149" s="6">
        <v>8</v>
      </c>
      <c r="G149">
        <v>0.123</v>
      </c>
      <c r="H149" s="18"/>
      <c r="J149" s="6">
        <v>8</v>
      </c>
      <c r="K149">
        <v>8.8999999999999996E-2</v>
      </c>
      <c r="L149" s="18"/>
    </row>
    <row r="150" spans="2:12">
      <c r="B150" s="6">
        <v>9</v>
      </c>
      <c r="C150">
        <v>0.125</v>
      </c>
      <c r="D150" s="18"/>
      <c r="E150" s="1"/>
      <c r="F150" s="6">
        <v>9</v>
      </c>
      <c r="G150">
        <v>0.112</v>
      </c>
      <c r="H150" s="18"/>
      <c r="J150" s="6">
        <v>9</v>
      </c>
      <c r="K150">
        <v>0.105</v>
      </c>
      <c r="L150" s="18"/>
    </row>
    <row r="151" spans="2:12">
      <c r="B151" s="6">
        <v>10</v>
      </c>
      <c r="C151">
        <v>0.128</v>
      </c>
      <c r="D151" s="18"/>
      <c r="E151" s="1"/>
      <c r="F151" s="6">
        <v>10</v>
      </c>
      <c r="G151">
        <v>9.6000000000000002E-2</v>
      </c>
      <c r="H151" s="18"/>
      <c r="J151" s="6">
        <v>10</v>
      </c>
      <c r="K151">
        <v>7.0000000000000007E-2</v>
      </c>
      <c r="L151" s="18"/>
    </row>
    <row r="152" spans="2:12">
      <c r="B152" s="6">
        <v>11</v>
      </c>
      <c r="C152">
        <v>0.13300000000000001</v>
      </c>
      <c r="D152" s="18"/>
      <c r="E152" s="1"/>
      <c r="F152" s="6">
        <v>11</v>
      </c>
      <c r="G152">
        <v>0.104</v>
      </c>
      <c r="H152" s="18"/>
      <c r="J152" s="6">
        <v>11</v>
      </c>
      <c r="K152">
        <v>7.9000000000000001E-2</v>
      </c>
      <c r="L152" s="18"/>
    </row>
    <row r="153" spans="2:12">
      <c r="B153" s="6">
        <v>12</v>
      </c>
      <c r="C153">
        <v>0.156</v>
      </c>
      <c r="D153" s="18"/>
      <c r="E153" s="1"/>
      <c r="F153" s="6">
        <v>12</v>
      </c>
      <c r="G153">
        <v>0.08</v>
      </c>
      <c r="H153" s="18"/>
      <c r="J153" s="6">
        <v>12</v>
      </c>
      <c r="K153">
        <v>0.10100000000000001</v>
      </c>
      <c r="L153" s="18"/>
    </row>
    <row r="154" spans="2:12">
      <c r="B154" s="6">
        <v>13</v>
      </c>
      <c r="C154">
        <v>0.152</v>
      </c>
      <c r="D154" s="18"/>
      <c r="E154" s="1"/>
      <c r="F154" s="6">
        <v>13</v>
      </c>
      <c r="G154">
        <v>8.8999999999999996E-2</v>
      </c>
      <c r="H154" s="18"/>
      <c r="J154" s="6">
        <v>13</v>
      </c>
      <c r="K154">
        <v>6.6000000000000003E-2</v>
      </c>
      <c r="L154" s="18"/>
    </row>
    <row r="155" spans="2:12">
      <c r="B155" s="6">
        <v>14</v>
      </c>
      <c r="C155">
        <v>0.14499999999999999</v>
      </c>
      <c r="D155" s="18"/>
      <c r="E155" s="1"/>
      <c r="F155" s="6">
        <v>14</v>
      </c>
      <c r="G155">
        <v>9.9000000000000005E-2</v>
      </c>
      <c r="H155" s="18"/>
      <c r="J155" s="6">
        <v>14</v>
      </c>
      <c r="K155">
        <v>7.8E-2</v>
      </c>
      <c r="L155" s="18"/>
    </row>
    <row r="156" spans="2:12">
      <c r="B156" s="6">
        <v>15</v>
      </c>
      <c r="C156">
        <v>0.15</v>
      </c>
      <c r="D156" s="19"/>
      <c r="E156" s="1"/>
      <c r="F156" s="6">
        <v>15</v>
      </c>
      <c r="G156">
        <v>0.09</v>
      </c>
      <c r="H156" s="19"/>
      <c r="J156" s="6">
        <v>15</v>
      </c>
      <c r="K156">
        <v>9.2999999999999999E-2</v>
      </c>
      <c r="L156" s="19"/>
    </row>
    <row r="157" spans="2:12">
      <c r="B157" s="6">
        <v>16</v>
      </c>
      <c r="C157">
        <v>0.13900000000000001</v>
      </c>
      <c r="D157" s="11"/>
      <c r="E157" s="1"/>
      <c r="F157" s="6">
        <v>16</v>
      </c>
      <c r="G157">
        <v>9.1999999999999998E-2</v>
      </c>
      <c r="H157" s="11"/>
      <c r="J157" s="6">
        <v>16</v>
      </c>
      <c r="K157">
        <v>9.1999999999999998E-2</v>
      </c>
      <c r="L157" s="11"/>
    </row>
    <row r="158" spans="2:12">
      <c r="B158" s="6">
        <v>17</v>
      </c>
      <c r="C158">
        <v>0.129</v>
      </c>
      <c r="D158" s="11"/>
      <c r="E158" s="1"/>
      <c r="F158" s="6">
        <v>17</v>
      </c>
      <c r="G158">
        <v>0.124</v>
      </c>
      <c r="H158" s="11"/>
      <c r="J158" s="6">
        <v>17</v>
      </c>
      <c r="K158">
        <v>9.8000000000000004E-2</v>
      </c>
      <c r="L158" s="11"/>
    </row>
    <row r="159" spans="2:12">
      <c r="B159" s="6">
        <v>18</v>
      </c>
      <c r="C159">
        <v>0.13100000000000001</v>
      </c>
      <c r="D159" s="11"/>
      <c r="E159" s="1"/>
      <c r="F159" s="6">
        <v>18</v>
      </c>
      <c r="G159">
        <v>0.111</v>
      </c>
      <c r="H159" s="11"/>
      <c r="J159" s="6">
        <v>18</v>
      </c>
      <c r="K159">
        <v>0.112</v>
      </c>
      <c r="L159" s="11"/>
    </row>
    <row r="160" spans="2:12">
      <c r="B160" s="6">
        <v>19</v>
      </c>
      <c r="C160">
        <v>0.12</v>
      </c>
      <c r="D160" s="11"/>
      <c r="E160" s="1"/>
      <c r="F160" s="6">
        <v>19</v>
      </c>
      <c r="G160">
        <v>0.121</v>
      </c>
      <c r="H160" s="11"/>
      <c r="J160" s="6">
        <v>19</v>
      </c>
      <c r="K160">
        <v>0.106</v>
      </c>
      <c r="L160" s="11"/>
    </row>
    <row r="161" spans="2:12">
      <c r="B161" s="6">
        <v>20</v>
      </c>
      <c r="C161">
        <v>0.14599999999999999</v>
      </c>
      <c r="D161" s="11"/>
      <c r="E161" s="1"/>
      <c r="F161" s="6">
        <v>20</v>
      </c>
      <c r="G161">
        <v>0.112</v>
      </c>
      <c r="H161" s="11"/>
      <c r="J161" s="6">
        <v>20</v>
      </c>
      <c r="K161">
        <v>0.1</v>
      </c>
      <c r="L161" s="11"/>
    </row>
    <row r="162" spans="2:12">
      <c r="B162" s="6">
        <v>21</v>
      </c>
      <c r="C162">
        <v>0.114</v>
      </c>
      <c r="D162" s="11"/>
      <c r="E162" s="1"/>
      <c r="F162" s="6">
        <v>21</v>
      </c>
      <c r="G162">
        <v>8.2000000000000003E-2</v>
      </c>
      <c r="H162" s="11"/>
      <c r="J162" s="6">
        <v>21</v>
      </c>
      <c r="K162">
        <v>8.4000000000000005E-2</v>
      </c>
      <c r="L162" s="11"/>
    </row>
    <row r="163" spans="2:12">
      <c r="B163" s="6">
        <v>22</v>
      </c>
      <c r="C163">
        <v>0.13600000000000001</v>
      </c>
      <c r="D163" s="11"/>
      <c r="E163" s="1"/>
      <c r="F163" s="6">
        <v>22</v>
      </c>
      <c r="G163">
        <v>9.7000000000000003E-2</v>
      </c>
      <c r="H163" s="11"/>
      <c r="J163" s="6">
        <v>22</v>
      </c>
      <c r="K163">
        <v>0.10100000000000001</v>
      </c>
      <c r="L163" s="11"/>
    </row>
    <row r="164" spans="2:12">
      <c r="B164" s="6">
        <v>23</v>
      </c>
      <c r="C164">
        <v>0.114</v>
      </c>
      <c r="D164" s="11"/>
      <c r="E164" s="1"/>
      <c r="F164" s="6">
        <v>23</v>
      </c>
      <c r="G164">
        <v>7.6999999999999999E-2</v>
      </c>
      <c r="H164" s="11"/>
      <c r="J164" s="6">
        <v>23</v>
      </c>
      <c r="K164">
        <v>9.6000000000000002E-2</v>
      </c>
      <c r="L164" s="11"/>
    </row>
    <row r="165" spans="2:12">
      <c r="B165" s="6">
        <v>24</v>
      </c>
      <c r="C165">
        <v>0.124</v>
      </c>
      <c r="D165" s="11"/>
      <c r="E165" s="1"/>
      <c r="F165" s="6">
        <v>24</v>
      </c>
      <c r="G165">
        <v>7.1999999999999995E-2</v>
      </c>
      <c r="H165" s="11"/>
      <c r="J165" s="6">
        <v>24</v>
      </c>
      <c r="K165">
        <v>9.5000000000000001E-2</v>
      </c>
      <c r="L165" s="11"/>
    </row>
    <row r="166" spans="2:12">
      <c r="B166" s="6">
        <v>25</v>
      </c>
      <c r="C166">
        <v>0.08</v>
      </c>
      <c r="D166" s="11"/>
      <c r="E166" s="1"/>
      <c r="F166" s="6">
        <v>25</v>
      </c>
      <c r="G166">
        <v>9.4E-2</v>
      </c>
      <c r="H166" s="11"/>
      <c r="J166" s="6">
        <v>25</v>
      </c>
      <c r="K166">
        <v>0.11600000000000001</v>
      </c>
      <c r="L166" s="11"/>
    </row>
    <row r="167" spans="2:12">
      <c r="B167" s="6">
        <v>26</v>
      </c>
      <c r="C167">
        <v>0.11700000000000001</v>
      </c>
      <c r="D167" s="11"/>
      <c r="E167" s="1"/>
      <c r="F167" s="6">
        <v>26</v>
      </c>
      <c r="G167">
        <v>0.109</v>
      </c>
      <c r="H167" s="11"/>
      <c r="J167" s="6">
        <v>26</v>
      </c>
      <c r="K167">
        <v>0.11600000000000001</v>
      </c>
      <c r="L167" s="11"/>
    </row>
    <row r="168" spans="2:12">
      <c r="B168" s="6">
        <v>27</v>
      </c>
      <c r="C168">
        <v>0.104</v>
      </c>
      <c r="D168" s="11"/>
      <c r="E168" s="1"/>
      <c r="F168" s="6">
        <v>27</v>
      </c>
      <c r="G168">
        <v>0.105</v>
      </c>
      <c r="H168" s="11"/>
      <c r="J168" s="6">
        <v>27</v>
      </c>
      <c r="K168">
        <v>8.7999999999999995E-2</v>
      </c>
      <c r="L168" s="11"/>
    </row>
    <row r="169" spans="2:12">
      <c r="B169" s="6">
        <v>28</v>
      </c>
      <c r="C169">
        <v>0.11700000000000001</v>
      </c>
      <c r="D169" s="11"/>
      <c r="E169" s="1"/>
      <c r="F169" s="6">
        <v>28</v>
      </c>
      <c r="G169">
        <v>0.125</v>
      </c>
      <c r="H169" s="11"/>
      <c r="J169" s="6">
        <v>28</v>
      </c>
      <c r="K169">
        <v>0.11799999999999999</v>
      </c>
      <c r="L169" s="11"/>
    </row>
    <row r="170" spans="2:12">
      <c r="B170" s="6">
        <v>29</v>
      </c>
      <c r="C170">
        <v>0.16</v>
      </c>
      <c r="D170" s="11"/>
      <c r="E170" s="1"/>
      <c r="F170" s="6">
        <v>29</v>
      </c>
      <c r="G170">
        <v>0.104</v>
      </c>
      <c r="H170" s="11"/>
      <c r="J170" s="6">
        <v>29</v>
      </c>
      <c r="K170">
        <v>0.107</v>
      </c>
      <c r="L170" s="11"/>
    </row>
    <row r="171" spans="2:12">
      <c r="B171" s="6">
        <v>30</v>
      </c>
      <c r="C171">
        <v>0.127</v>
      </c>
      <c r="D171" s="11"/>
      <c r="E171" s="1"/>
      <c r="F171" s="6">
        <v>30</v>
      </c>
      <c r="G171">
        <v>8.8999999999999996E-2</v>
      </c>
      <c r="H171" s="11"/>
      <c r="J171" s="6">
        <v>30</v>
      </c>
      <c r="K171">
        <v>0.16</v>
      </c>
      <c r="L171" s="11"/>
    </row>
    <row r="177" spans="2:12">
      <c r="B177" t="s">
        <v>6</v>
      </c>
    </row>
    <row r="179" spans="2:12">
      <c r="B179" s="9"/>
      <c r="C179" s="6" t="s">
        <v>1</v>
      </c>
      <c r="D179" s="6" t="s">
        <v>0</v>
      </c>
      <c r="E179" s="1"/>
      <c r="F179" s="6"/>
      <c r="G179" s="6" t="s">
        <v>1</v>
      </c>
      <c r="H179" s="6" t="s">
        <v>0</v>
      </c>
      <c r="I179" s="4"/>
      <c r="J179" s="6"/>
      <c r="K179" s="6" t="s">
        <v>1</v>
      </c>
      <c r="L179" s="6" t="s">
        <v>0</v>
      </c>
    </row>
    <row r="180" spans="2:12">
      <c r="B180" s="6">
        <v>1</v>
      </c>
      <c r="C180">
        <v>0.12</v>
      </c>
      <c r="D180" s="26">
        <f>10/167</f>
        <v>5.9880239520958084E-2</v>
      </c>
      <c r="E180" s="1"/>
      <c r="F180" s="6">
        <v>1</v>
      </c>
      <c r="G180">
        <v>0.113</v>
      </c>
      <c r="H180" s="26">
        <f>6/153</f>
        <v>3.9215686274509803E-2</v>
      </c>
      <c r="I180" s="4"/>
      <c r="J180" s="6">
        <v>1</v>
      </c>
      <c r="K180">
        <v>8.2000000000000003E-2</v>
      </c>
      <c r="L180" s="26">
        <f>9/145</f>
        <v>6.2068965517241378E-2</v>
      </c>
    </row>
    <row r="181" spans="2:12">
      <c r="B181" s="6">
        <v>2</v>
      </c>
      <c r="C181">
        <v>0.14299999999999999</v>
      </c>
      <c r="D181" s="27"/>
      <c r="E181" s="1"/>
      <c r="F181" s="6">
        <v>2</v>
      </c>
      <c r="G181">
        <v>7.1999999999999995E-2</v>
      </c>
      <c r="H181" s="27"/>
      <c r="I181" s="4"/>
      <c r="J181" s="6">
        <v>2</v>
      </c>
      <c r="K181">
        <v>5.7000000000000002E-2</v>
      </c>
      <c r="L181" s="27"/>
    </row>
    <row r="182" spans="2:12">
      <c r="B182" s="6">
        <v>3</v>
      </c>
      <c r="C182">
        <v>0.183</v>
      </c>
      <c r="D182" s="27"/>
      <c r="E182" s="1"/>
      <c r="F182" s="6">
        <v>3</v>
      </c>
      <c r="G182">
        <v>4.2000000000000003E-2</v>
      </c>
      <c r="H182" s="27"/>
      <c r="I182" s="4"/>
      <c r="J182" s="6">
        <v>3</v>
      </c>
      <c r="K182">
        <v>8.1000000000000003E-2</v>
      </c>
      <c r="L182" s="27"/>
    </row>
    <row r="183" spans="2:12">
      <c r="B183" s="6">
        <v>4</v>
      </c>
      <c r="C183">
        <v>0.17100000000000001</v>
      </c>
      <c r="D183" s="27"/>
      <c r="E183" s="1"/>
      <c r="F183" s="6">
        <v>4</v>
      </c>
      <c r="G183">
        <v>6.0999999999999999E-2</v>
      </c>
      <c r="H183" s="27"/>
      <c r="I183" s="4"/>
      <c r="J183" s="6">
        <v>4</v>
      </c>
      <c r="K183">
        <v>0.10299999999999999</v>
      </c>
      <c r="L183" s="27"/>
    </row>
    <row r="184" spans="2:12">
      <c r="B184" s="6">
        <v>5</v>
      </c>
      <c r="C184">
        <v>0.1</v>
      </c>
      <c r="D184" s="27"/>
      <c r="E184" s="1"/>
      <c r="F184" s="6">
        <v>5</v>
      </c>
      <c r="G184">
        <v>0.109</v>
      </c>
      <c r="H184" s="27"/>
      <c r="I184" s="4"/>
      <c r="J184" s="6">
        <v>5</v>
      </c>
      <c r="K184">
        <v>8.6999999999999994E-2</v>
      </c>
      <c r="L184" s="27"/>
    </row>
    <row r="185" spans="2:12">
      <c r="B185" s="6">
        <v>6</v>
      </c>
      <c r="C185">
        <v>8.1000000000000003E-2</v>
      </c>
      <c r="D185" s="27"/>
      <c r="E185" s="1"/>
      <c r="F185" s="6">
        <v>6</v>
      </c>
      <c r="G185">
        <v>4.2999999999999997E-2</v>
      </c>
      <c r="H185" s="27"/>
      <c r="J185" s="6">
        <v>6</v>
      </c>
      <c r="K185">
        <v>9.2999999999999999E-2</v>
      </c>
      <c r="L185" s="27"/>
    </row>
    <row r="186" spans="2:12">
      <c r="B186" s="6">
        <v>7</v>
      </c>
      <c r="C186">
        <v>5.7000000000000002E-2</v>
      </c>
      <c r="D186" s="27"/>
      <c r="E186" s="1"/>
      <c r="F186" s="6">
        <v>7</v>
      </c>
      <c r="H186" s="27"/>
      <c r="J186" s="6">
        <v>7</v>
      </c>
      <c r="K186">
        <v>0.104</v>
      </c>
      <c r="L186" s="27"/>
    </row>
    <row r="187" spans="2:12">
      <c r="B187" s="6">
        <v>8</v>
      </c>
      <c r="C187">
        <v>0.14099999999999999</v>
      </c>
      <c r="D187" s="27"/>
      <c r="E187" s="1"/>
      <c r="F187" s="6">
        <v>8</v>
      </c>
      <c r="H187" s="27"/>
      <c r="J187" s="6">
        <v>8</v>
      </c>
      <c r="K187">
        <v>8.7999999999999995E-2</v>
      </c>
      <c r="L187" s="27"/>
    </row>
    <row r="188" spans="2:12">
      <c r="B188" s="6">
        <v>9</v>
      </c>
      <c r="C188">
        <v>0.111</v>
      </c>
      <c r="D188" s="27"/>
      <c r="E188" s="1"/>
      <c r="F188" s="6">
        <v>9</v>
      </c>
      <c r="H188" s="27"/>
      <c r="J188" s="6">
        <v>9</v>
      </c>
      <c r="L188" s="27"/>
    </row>
    <row r="189" spans="2:12">
      <c r="B189" s="6">
        <v>10</v>
      </c>
      <c r="D189" s="27"/>
      <c r="E189" s="1"/>
      <c r="F189" s="6"/>
      <c r="H189" s="27"/>
      <c r="J189" s="6"/>
      <c r="L189" s="27"/>
    </row>
    <row r="190" spans="2:12">
      <c r="B190" s="6">
        <v>11</v>
      </c>
      <c r="D190" s="27"/>
      <c r="E190" s="1"/>
      <c r="F190" s="6"/>
      <c r="H190" s="27"/>
      <c r="J190" s="6"/>
      <c r="L190" s="27"/>
    </row>
    <row r="191" spans="2:12">
      <c r="B191" s="6">
        <v>12</v>
      </c>
      <c r="D191" s="27"/>
      <c r="E191" s="1"/>
      <c r="F191" s="6"/>
      <c r="H191" s="27"/>
      <c r="J191" s="6"/>
      <c r="L191" s="27"/>
    </row>
    <row r="192" spans="2:12">
      <c r="B192" s="6">
        <v>13</v>
      </c>
      <c r="D192" s="27"/>
      <c r="E192" s="1"/>
      <c r="F192" s="6"/>
      <c r="H192" s="27"/>
      <c r="J192" s="6"/>
      <c r="L192" s="27"/>
    </row>
    <row r="193" spans="2:12">
      <c r="B193" s="6">
        <v>14</v>
      </c>
      <c r="D193" s="27"/>
      <c r="E193" s="1"/>
      <c r="F193" s="6"/>
      <c r="H193" s="27"/>
      <c r="J193" s="6"/>
      <c r="L193" s="27"/>
    </row>
    <row r="194" spans="2:12">
      <c r="B194" s="6">
        <v>15</v>
      </c>
      <c r="D194" s="28"/>
      <c r="E194" s="1"/>
      <c r="F194" s="6"/>
      <c r="H194" s="28"/>
      <c r="J194" s="6"/>
      <c r="L194" s="28"/>
    </row>
    <row r="195" spans="2:12">
      <c r="B195" s="6">
        <v>16</v>
      </c>
    </row>
    <row r="196" spans="2:12">
      <c r="B196" s="6">
        <v>17</v>
      </c>
    </row>
    <row r="200" spans="2:12">
      <c r="B200" t="s">
        <v>21</v>
      </c>
      <c r="D200" t="s">
        <v>22</v>
      </c>
      <c r="F200" t="s">
        <v>23</v>
      </c>
    </row>
    <row r="201" spans="2:12">
      <c r="B201" t="s">
        <v>19</v>
      </c>
      <c r="C201" t="s">
        <v>20</v>
      </c>
      <c r="D201" t="s">
        <v>19</v>
      </c>
      <c r="E201" t="s">
        <v>20</v>
      </c>
      <c r="F201" t="s">
        <v>19</v>
      </c>
      <c r="G201" t="s">
        <v>20</v>
      </c>
    </row>
    <row r="202" spans="2:12">
      <c r="B202" s="16">
        <f>D8</f>
        <v>0.98148148148148151</v>
      </c>
      <c r="C202" s="16">
        <f>D48</f>
        <v>0.11855670103092783</v>
      </c>
      <c r="D202" s="16">
        <f>H8</f>
        <v>0.98067632850241548</v>
      </c>
      <c r="E202" s="16">
        <f>H48</f>
        <v>9.6774193548387094E-2</v>
      </c>
      <c r="F202" s="16">
        <f>L8</f>
        <v>0.98367346938775513</v>
      </c>
      <c r="G202" s="20">
        <v>0</v>
      </c>
    </row>
    <row r="203" spans="2:12">
      <c r="B203" s="16">
        <f>D75</f>
        <v>0.9640718562874252</v>
      </c>
      <c r="C203" s="16">
        <f>D115</f>
        <v>0.105</v>
      </c>
      <c r="D203" s="16">
        <f>H75</f>
        <v>0.99688473520249221</v>
      </c>
      <c r="E203" s="16">
        <f>H115</f>
        <v>0.1043956043956044</v>
      </c>
      <c r="F203" s="16">
        <f>L75</f>
        <v>0.99523809523809526</v>
      </c>
      <c r="G203" s="16">
        <f>L115</f>
        <v>7.8125E-2</v>
      </c>
    </row>
    <row r="204" spans="2:12">
      <c r="B204" s="16">
        <f>D142</f>
        <v>0.96052631578947367</v>
      </c>
      <c r="C204" s="16">
        <f>D180</f>
        <v>5.9880239520958084E-2</v>
      </c>
      <c r="D204" s="16">
        <f>H142</f>
        <v>0.98684210526315785</v>
      </c>
      <c r="E204" s="16">
        <f>H180</f>
        <v>3.9215686274509803E-2</v>
      </c>
      <c r="F204" s="16">
        <f>L142</f>
        <v>0.9887640449438202</v>
      </c>
      <c r="G204" s="16">
        <f>L180</f>
        <v>6.2068965517241378E-2</v>
      </c>
    </row>
    <row r="207" spans="2:12">
      <c r="B207" t="s">
        <v>8</v>
      </c>
      <c r="F207" t="s">
        <v>18</v>
      </c>
    </row>
    <row r="208" spans="2:12">
      <c r="C208" t="s">
        <v>7</v>
      </c>
      <c r="D208" t="s">
        <v>12</v>
      </c>
      <c r="G208" t="s">
        <v>17</v>
      </c>
      <c r="H208" t="s">
        <v>16</v>
      </c>
    </row>
    <row r="209" spans="2:8">
      <c r="B209" t="s">
        <v>9</v>
      </c>
      <c r="C209">
        <f>AVERAGE($C$8:$C$37,$C$75:$C$104,$C$142:$C$171)</f>
        <v>0.12306666666666667</v>
      </c>
      <c r="D209">
        <f>AVERAGE($C$48:$C$62,$C$115:$C$131,$C$180:$C$194)</f>
        <v>7.2324999999999987E-2</v>
      </c>
      <c r="F209" t="s">
        <v>15</v>
      </c>
      <c r="G209" s="16">
        <f>AVERAGE('Tbc1d32_length + ciliated cells'!$D$8,'Tbc1d32_length + ciliated cells'!$D$75,'Tbc1d32_length + ciliated cells'!$D$142)</f>
        <v>0.9686932178527935</v>
      </c>
      <c r="H209" s="16">
        <f>AVERAGE('Tbc1d32_length + ciliated cells'!$D$48,'Tbc1d32_length + ciliated cells'!$D$115,'Tbc1d32_length + ciliated cells'!$D$180)</f>
        <v>9.4478980183961989E-2</v>
      </c>
    </row>
    <row r="210" spans="2:8">
      <c r="B210" t="s">
        <v>10</v>
      </c>
      <c r="C210">
        <f>AVERAGE($G$8:$G$37,$G$75:$G$104,$G$142:$G$171)</f>
        <v>9.8700000000000024E-2</v>
      </c>
      <c r="D210">
        <f>AVERAGE($G$48:$G$62,$G$115:$G$132,$G$180:$G$194)</f>
        <v>7.0000000000000007E-2</v>
      </c>
      <c r="F210" t="s">
        <v>14</v>
      </c>
      <c r="G210" s="16">
        <f>AVERAGE('Tbc1d32_length + ciliated cells'!$H$8,'Tbc1d32_length + ciliated cells'!$H$75,'Tbc1d32_length + ciliated cells'!$H$142)</f>
        <v>0.98813438965602185</v>
      </c>
      <c r="H210" s="16">
        <f>AVERAGE('Tbc1d32_length + ciliated cells'!$H$48,'Tbc1d32_length + ciliated cells'!$H$115,'Tbc1d32_length + ciliated cells'!$H$180)</f>
        <v>8.0128494739500428E-2</v>
      </c>
    </row>
    <row r="211" spans="2:8">
      <c r="B211" t="s">
        <v>11</v>
      </c>
      <c r="C211">
        <f>AVERAGE($K$8:$K$37,$K$75:$K$104,$K$142:$K$171)</f>
        <v>8.106666666666669E-2</v>
      </c>
      <c r="D211">
        <f>AVERAGE($K$115:$K$130,$K$180:$K$194)</f>
        <v>6.0041666666666681E-2</v>
      </c>
      <c r="F211" t="s">
        <v>13</v>
      </c>
      <c r="G211" s="16">
        <f>AVERAGE('Tbc1d32_length + ciliated cells'!$L$8,'Tbc1d32_length + ciliated cells'!$L$75,'Tbc1d32_length + ciliated cells'!$L$142)</f>
        <v>0.98922520318989016</v>
      </c>
      <c r="H211" s="16">
        <f>AVERAGE('Tbc1d32_length + ciliated cells'!$L$115,'Tbc1d32_length + ciliated cells'!$L$180)</f>
        <v>7.0096982758620696E-2</v>
      </c>
    </row>
    <row r="215" spans="2:8">
      <c r="B215" t="s">
        <v>27</v>
      </c>
      <c r="F215" t="s">
        <v>28</v>
      </c>
    </row>
    <row r="217" spans="2:8">
      <c r="C217" t="s">
        <v>7</v>
      </c>
      <c r="D217" t="s">
        <v>12</v>
      </c>
      <c r="G217" t="s">
        <v>17</v>
      </c>
      <c r="H217" t="s">
        <v>16</v>
      </c>
    </row>
    <row r="218" spans="2:8">
      <c r="B218" t="s">
        <v>9</v>
      </c>
      <c r="C218">
        <f>STDEV($C$8:$C$37,$C$75:$C$104,$C$142:$C$171)</f>
        <v>2.0399823748963136E-2</v>
      </c>
      <c r="D218">
        <f>STDEV($C$48:$C$62,$C$115:$C$131,$C$180:$C$194)</f>
        <v>3.9368989162693935E-2</v>
      </c>
      <c r="F218" t="s">
        <v>15</v>
      </c>
      <c r="G218" s="16">
        <f>STDEV('Tbc1d32_length + ciliated cells'!$D$8,'Tbc1d32_length + ciliated cells'!$D$75,'Tbc1d32_length + ciliated cells'!$D$142)</f>
        <v>1.1215947545048203E-2</v>
      </c>
      <c r="H218" s="16">
        <f>STDEV('Tbc1d32_length + ciliated cells'!$D$48,'Tbc1d32_length + ciliated cells'!$D$115,'Tbc1d32_length + ciliated cells'!$D$180)</f>
        <v>3.0720525342347826E-2</v>
      </c>
    </row>
    <row r="219" spans="2:8">
      <c r="B219" t="s">
        <v>10</v>
      </c>
      <c r="C219">
        <f>STDEV($G$8:$G$37,$G$75:$G$104,$G$142:$G$171)</f>
        <v>1.2847812737381495E-2</v>
      </c>
      <c r="D219">
        <f>STDEV($G$48:$G$62,$G$115:$G$132,$G$180:$G$194)</f>
        <v>2.8955905173978645E-2</v>
      </c>
      <c r="F219" t="s">
        <v>14</v>
      </c>
      <c r="G219" s="16">
        <f>STDEV('Tbc1d32_length + ciliated cells'!$H$8,'Tbc1d32_length + ciliated cells'!$H$75,'Tbc1d32_length + ciliated cells'!$H$142)</f>
        <v>8.1811130754196847E-3</v>
      </c>
      <c r="H219" s="16">
        <f>STDEV('Tbc1d32_length + ciliated cells'!$H$48,'Tbc1d32_length + ciliated cells'!$H$115,'Tbc1d32_length + ciliated cells'!$H$180)</f>
        <v>3.5635865335294989E-2</v>
      </c>
    </row>
    <row r="220" spans="2:8">
      <c r="B220" t="s">
        <v>11</v>
      </c>
      <c r="C220">
        <f>STDEV($K$8:$K$37,$K$75:$K$104,$K$142:$K$171)</f>
        <v>2.464753788100351E-2</v>
      </c>
      <c r="D220">
        <f>STDEV($K$115:$K$130,$K$180:$K$194)</f>
        <v>3.1498073325021074E-2</v>
      </c>
      <c r="F220" t="s">
        <v>13</v>
      </c>
      <c r="G220" s="16">
        <f>STDEV('Tbc1d32_length + ciliated cells'!$L$8,'Tbc1d32_length + ciliated cells'!$L$75,'Tbc1d32_length + ciliated cells'!$L$142)</f>
        <v>5.7960885915009563E-3</v>
      </c>
      <c r="H220" s="16">
        <f>STDEV('Tbc1d32_length + ciliated cells'!$L$115,'Tbc1d32_length + ciliated cells'!$L$180)</f>
        <v>1.1353330861723614E-2</v>
      </c>
    </row>
  </sheetData>
  <mergeCells count="9">
    <mergeCell ref="D48:D62"/>
    <mergeCell ref="H48:H62"/>
    <mergeCell ref="L48:L62"/>
    <mergeCell ref="D180:D194"/>
    <mergeCell ref="H180:H194"/>
    <mergeCell ref="L180:L194"/>
    <mergeCell ref="D115:D129"/>
    <mergeCell ref="H115:H129"/>
    <mergeCell ref="L115:L129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tabSelected="1" workbookViewId="0">
      <selection activeCell="K25" sqref="K25"/>
    </sheetView>
  </sheetViews>
  <sheetFormatPr defaultRowHeight="14.25"/>
  <cols>
    <col min="1" max="1" width="28" bestFit="1" customWidth="1"/>
  </cols>
  <sheetData>
    <row r="1" spans="1:4">
      <c r="A1" s="1"/>
      <c r="B1" s="10">
        <v>0.1</v>
      </c>
      <c r="C1" s="3">
        <v>0.5</v>
      </c>
      <c r="D1" s="3">
        <v>0.9</v>
      </c>
    </row>
    <row r="2" spans="1:4">
      <c r="A2" s="21" t="s">
        <v>24</v>
      </c>
      <c r="B2">
        <v>3.2258064516129031E-2</v>
      </c>
      <c r="C2">
        <v>3.4090909090909088E-2</v>
      </c>
      <c r="D2">
        <f>9/140</f>
        <v>6.4285714285714279E-2</v>
      </c>
    </row>
    <row r="3" spans="1:4">
      <c r="A3" s="21"/>
      <c r="B3">
        <v>2.8571428571428571E-2</v>
      </c>
      <c r="C3">
        <v>1.3888888888888888E-2</v>
      </c>
      <c r="D3">
        <f>11/113</f>
        <v>9.7345132743362831E-2</v>
      </c>
    </row>
    <row r="4" spans="1:4">
      <c r="A4" s="21"/>
      <c r="B4">
        <v>2.8571428571428571E-2</v>
      </c>
      <c r="C4">
        <v>9.7560975609756097E-3</v>
      </c>
      <c r="D4" s="22">
        <f>8/77</f>
        <v>0.1038961038961039</v>
      </c>
    </row>
    <row r="5" spans="1:4">
      <c r="A5" s="21"/>
      <c r="B5" s="21"/>
      <c r="C5" s="21"/>
      <c r="D5" s="21"/>
    </row>
    <row r="6" spans="1:4">
      <c r="A6" s="21" t="s">
        <v>26</v>
      </c>
      <c r="B6" s="21">
        <f>AVERAGE(B2:B4)</f>
        <v>2.9800307219662054E-2</v>
      </c>
      <c r="C6" s="21">
        <f>AVERAGE(C2:C4)</f>
        <v>1.9245298513591195E-2</v>
      </c>
      <c r="D6" s="21">
        <f>AVERAGE(D2:D4)</f>
        <v>8.850898364172699E-2</v>
      </c>
    </row>
    <row r="7" spans="1:4">
      <c r="A7" s="21" t="s">
        <v>29</v>
      </c>
      <c r="B7" s="21">
        <f>STDEVA(B2:B4)</f>
        <v>2.1284802550769612E-3</v>
      </c>
      <c r="C7" s="21">
        <f>STDEVA(C2:C4)</f>
        <v>1.3021678313491257E-2</v>
      </c>
      <c r="D7" s="21">
        <f>STDEVA(D2:D4)</f>
        <v>2.123214283772305E-2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Cilk1_cilia length</vt:lpstr>
      <vt:lpstr>Cilk1_ciliated cells</vt:lpstr>
      <vt:lpstr>Tbc1d32_length + ciliated cells</vt:lpstr>
      <vt:lpstr>Ift88_ciliated cells</vt:lpstr>
    </vt:vector>
  </TitlesOfParts>
  <Company>연세의료원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</dc:creator>
  <cp:lastModifiedBy>J Bok</cp:lastModifiedBy>
  <dcterms:created xsi:type="dcterms:W3CDTF">2016-03-17T06:42:27Z</dcterms:created>
  <dcterms:modified xsi:type="dcterms:W3CDTF">2020-10-09T03:50:46Z</dcterms:modified>
</cp:coreProperties>
</file>