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hmoo\OneDrive\바탕 화면\Ear group\Revision 201008\"/>
    </mc:Choice>
  </mc:AlternateContent>
  <xr:revisionPtr revIDLastSave="0" documentId="8_{177FB462-CAAC-4783-8706-F5EE77F19C53}" xr6:coauthVersionLast="45" xr6:coauthVersionMax="45" xr10:uidLastSave="{00000000-0000-0000-0000-000000000000}"/>
  <bookViews>
    <workbookView xWindow="-98" yWindow="-98" windowWidth="20715" windowHeight="13875" activeTab="2" xr2:uid="{00000000-000D-0000-FFFF-FFFF00000000}"/>
  </bookViews>
  <sheets>
    <sheet name="wild type" sheetId="6" r:id="rId1"/>
    <sheet name="Tbc1d32_bromi" sheetId="3" r:id="rId2"/>
    <sheet name="Cilk1 KO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9" i="6" l="1"/>
  <c r="R71" i="6" l="1"/>
  <c r="S71" i="6"/>
  <c r="T71" i="6"/>
  <c r="Q71" i="6"/>
  <c r="K85" i="6"/>
  <c r="L85" i="6"/>
  <c r="M85" i="6"/>
  <c r="J85" i="6"/>
  <c r="D90" i="6"/>
  <c r="E90" i="6"/>
  <c r="F90" i="6"/>
  <c r="C90" i="6"/>
  <c r="R109" i="6"/>
  <c r="J111" i="6" l="1"/>
  <c r="J112" i="6"/>
  <c r="J110" i="6"/>
  <c r="M111" i="6"/>
  <c r="M112" i="6"/>
  <c r="M110" i="6"/>
  <c r="L112" i="6"/>
  <c r="L110" i="6"/>
  <c r="L111" i="6"/>
  <c r="K111" i="6"/>
  <c r="K112" i="6"/>
  <c r="K110" i="6"/>
  <c r="Q112" i="6"/>
  <c r="Q110" i="6"/>
  <c r="Q111" i="6"/>
  <c r="T112" i="6"/>
  <c r="T110" i="6"/>
  <c r="T111" i="6"/>
  <c r="S112" i="6"/>
  <c r="S111" i="6"/>
  <c r="S110" i="6"/>
  <c r="R112" i="6"/>
  <c r="R110" i="6"/>
  <c r="R111" i="6"/>
  <c r="S109" i="6"/>
  <c r="Q101" i="6"/>
  <c r="Q104" i="6"/>
  <c r="Q109" i="6"/>
  <c r="R101" i="6"/>
  <c r="R102" i="6"/>
  <c r="R103" i="6"/>
  <c r="R104" i="6"/>
  <c r="R105" i="6"/>
  <c r="R106" i="6"/>
  <c r="R107" i="6"/>
  <c r="R108" i="6"/>
  <c r="Q103" i="6"/>
  <c r="Q106" i="6"/>
  <c r="Q108" i="6"/>
  <c r="S101" i="6"/>
  <c r="S102" i="6"/>
  <c r="S103" i="6"/>
  <c r="S104" i="6"/>
  <c r="S105" i="6"/>
  <c r="S106" i="6"/>
  <c r="S107" i="6"/>
  <c r="S108" i="6"/>
  <c r="Q102" i="6"/>
  <c r="Q105" i="6"/>
  <c r="Q107" i="6"/>
  <c r="T101" i="6"/>
  <c r="T102" i="6"/>
  <c r="T103" i="6"/>
  <c r="T104" i="6"/>
  <c r="T105" i="6"/>
  <c r="T106" i="6"/>
  <c r="T107" i="6"/>
  <c r="T108" i="6"/>
  <c r="T109" i="6"/>
  <c r="K101" i="6"/>
  <c r="L101" i="6"/>
  <c r="E104" i="6"/>
  <c r="M103" i="6"/>
  <c r="M107" i="6"/>
  <c r="M104" i="6"/>
  <c r="M101" i="6"/>
  <c r="L109" i="6"/>
  <c r="L108" i="6"/>
  <c r="L107" i="6"/>
  <c r="L106" i="6"/>
  <c r="L105" i="6"/>
  <c r="L104" i="6"/>
  <c r="L103" i="6"/>
  <c r="L102" i="6"/>
  <c r="M109" i="6"/>
  <c r="M105" i="6"/>
  <c r="M102" i="6"/>
  <c r="K109" i="6"/>
  <c r="K108" i="6"/>
  <c r="K107" i="6"/>
  <c r="K106" i="6"/>
  <c r="K105" i="6"/>
  <c r="K104" i="6"/>
  <c r="K103" i="6"/>
  <c r="K102" i="6"/>
  <c r="M108" i="6"/>
  <c r="M106" i="6"/>
  <c r="J108" i="6"/>
  <c r="J107" i="6"/>
  <c r="J106" i="6"/>
  <c r="J105" i="6"/>
  <c r="J104" i="6"/>
  <c r="J103" i="6"/>
  <c r="J102" i="6"/>
  <c r="J101" i="6"/>
  <c r="F101" i="6"/>
  <c r="E101" i="6"/>
  <c r="D101" i="6"/>
  <c r="C101" i="6"/>
  <c r="F111" i="6"/>
  <c r="F106" i="6"/>
  <c r="F102" i="6"/>
  <c r="F110" i="6"/>
  <c r="F108" i="6"/>
  <c r="F105" i="6"/>
  <c r="F103" i="6"/>
  <c r="E111" i="6"/>
  <c r="E109" i="6"/>
  <c r="E107" i="6"/>
  <c r="E105" i="6"/>
  <c r="E102" i="6"/>
  <c r="D112" i="6"/>
  <c r="D111" i="6"/>
  <c r="D110" i="6"/>
  <c r="D109" i="6"/>
  <c r="D108" i="6"/>
  <c r="D107" i="6"/>
  <c r="D106" i="6"/>
  <c r="D105" i="6"/>
  <c r="D104" i="6"/>
  <c r="D103" i="6"/>
  <c r="D102" i="6"/>
  <c r="F112" i="6"/>
  <c r="F109" i="6"/>
  <c r="F107" i="6"/>
  <c r="F104" i="6"/>
  <c r="E112" i="6"/>
  <c r="E110" i="6"/>
  <c r="E108" i="6"/>
  <c r="E106" i="6"/>
  <c r="E103" i="6"/>
  <c r="C112" i="6"/>
  <c r="C111" i="6"/>
  <c r="C110" i="6"/>
  <c r="C109" i="6"/>
  <c r="C108" i="6"/>
  <c r="C107" i="6"/>
  <c r="C106" i="6"/>
  <c r="C105" i="6"/>
  <c r="C104" i="6"/>
  <c r="C103" i="6"/>
  <c r="C102" i="6"/>
  <c r="T84" i="4"/>
  <c r="S84" i="4"/>
  <c r="R84" i="4"/>
  <c r="Q84" i="4"/>
  <c r="M84" i="4"/>
  <c r="L84" i="4"/>
  <c r="K84" i="4"/>
  <c r="J84" i="4"/>
  <c r="F84" i="4"/>
  <c r="E84" i="4"/>
  <c r="D84" i="4"/>
  <c r="C84" i="4"/>
  <c r="T83" i="4"/>
  <c r="S83" i="4"/>
  <c r="R83" i="4"/>
  <c r="Q83" i="4"/>
  <c r="M83" i="4"/>
  <c r="L83" i="4"/>
  <c r="K83" i="4"/>
  <c r="J83" i="4"/>
  <c r="F83" i="4"/>
  <c r="E83" i="4"/>
  <c r="D83" i="4"/>
  <c r="C83" i="4"/>
  <c r="T82" i="4"/>
  <c r="S82" i="4"/>
  <c r="R82" i="4"/>
  <c r="Q82" i="4"/>
  <c r="M82" i="4"/>
  <c r="L82" i="4"/>
  <c r="K82" i="4"/>
  <c r="J82" i="4"/>
  <c r="F82" i="4"/>
  <c r="E82" i="4"/>
  <c r="D82" i="4"/>
  <c r="C82" i="4"/>
  <c r="T81" i="4"/>
  <c r="S81" i="4"/>
  <c r="R81" i="4"/>
  <c r="Q81" i="4"/>
  <c r="M81" i="4"/>
  <c r="L81" i="4"/>
  <c r="K81" i="4"/>
  <c r="J81" i="4"/>
  <c r="F81" i="4"/>
  <c r="E81" i="4"/>
  <c r="D81" i="4"/>
  <c r="C81" i="4"/>
  <c r="T80" i="4"/>
  <c r="S80" i="4"/>
  <c r="R80" i="4"/>
  <c r="Q80" i="4"/>
  <c r="M80" i="4"/>
  <c r="L80" i="4"/>
  <c r="K80" i="4"/>
  <c r="J80" i="4"/>
  <c r="F80" i="4"/>
  <c r="E80" i="4"/>
  <c r="D80" i="4"/>
  <c r="C80" i="4"/>
  <c r="T79" i="4"/>
  <c r="S79" i="4"/>
  <c r="R79" i="4"/>
  <c r="Q79" i="4"/>
  <c r="M79" i="4"/>
  <c r="L79" i="4"/>
  <c r="K79" i="4"/>
  <c r="J79" i="4"/>
  <c r="F79" i="4"/>
  <c r="E79" i="4"/>
  <c r="D79" i="4"/>
  <c r="C79" i="4"/>
  <c r="T78" i="4"/>
  <c r="S78" i="4"/>
  <c r="R78" i="4"/>
  <c r="Q78" i="4"/>
  <c r="M78" i="4"/>
  <c r="L78" i="4"/>
  <c r="K78" i="4"/>
  <c r="J78" i="4"/>
  <c r="F78" i="4"/>
  <c r="E78" i="4"/>
  <c r="D78" i="4"/>
  <c r="C78" i="4"/>
  <c r="T77" i="4"/>
  <c r="S77" i="4"/>
  <c r="R77" i="4"/>
  <c r="Q77" i="4"/>
  <c r="M77" i="4"/>
  <c r="L77" i="4"/>
  <c r="K77" i="4"/>
  <c r="J77" i="4"/>
  <c r="F77" i="4"/>
  <c r="E77" i="4"/>
  <c r="D77" i="4"/>
  <c r="C77" i="4"/>
  <c r="T76" i="4"/>
  <c r="S76" i="4"/>
  <c r="R76" i="4"/>
  <c r="Q76" i="4"/>
  <c r="M76" i="4"/>
  <c r="L76" i="4"/>
  <c r="K76" i="4"/>
  <c r="J76" i="4"/>
  <c r="F76" i="4"/>
  <c r="E76" i="4"/>
  <c r="D76" i="4"/>
  <c r="C76" i="4"/>
  <c r="T75" i="4"/>
  <c r="S75" i="4"/>
  <c r="R75" i="4"/>
  <c r="Q75" i="4"/>
  <c r="M75" i="4"/>
  <c r="L75" i="4"/>
  <c r="K75" i="4"/>
  <c r="J75" i="4"/>
  <c r="F75" i="4"/>
  <c r="E75" i="4"/>
  <c r="D75" i="4"/>
  <c r="C75" i="4"/>
  <c r="T74" i="4"/>
  <c r="S74" i="4"/>
  <c r="R74" i="4"/>
  <c r="Q74" i="4"/>
  <c r="M74" i="4"/>
  <c r="L74" i="4"/>
  <c r="K74" i="4"/>
  <c r="J74" i="4"/>
  <c r="F74" i="4"/>
  <c r="E74" i="4"/>
  <c r="D74" i="4"/>
  <c r="C74" i="4"/>
  <c r="T73" i="4"/>
  <c r="S73" i="4"/>
  <c r="R73" i="4"/>
  <c r="Q73" i="4"/>
  <c r="M73" i="4"/>
  <c r="L73" i="4"/>
  <c r="K73" i="4"/>
  <c r="J73" i="4"/>
  <c r="F73" i="4"/>
  <c r="E73" i="4"/>
  <c r="D73" i="4"/>
  <c r="C73" i="4"/>
  <c r="T68" i="4"/>
  <c r="S68" i="4"/>
  <c r="R68" i="4"/>
  <c r="Q68" i="4"/>
  <c r="M68" i="4"/>
  <c r="L68" i="4"/>
  <c r="K68" i="4"/>
  <c r="J68" i="4"/>
  <c r="F68" i="4"/>
  <c r="E68" i="4"/>
  <c r="D68" i="4"/>
  <c r="C68" i="4"/>
  <c r="T84" i="3"/>
  <c r="S84" i="3"/>
  <c r="R84" i="3"/>
  <c r="Q84" i="3"/>
  <c r="M84" i="3"/>
  <c r="L84" i="3"/>
  <c r="K84" i="3"/>
  <c r="J84" i="3"/>
  <c r="F84" i="3"/>
  <c r="E84" i="3"/>
  <c r="D84" i="3"/>
  <c r="C84" i="3"/>
  <c r="T83" i="3"/>
  <c r="S83" i="3"/>
  <c r="R83" i="3"/>
  <c r="Q83" i="3"/>
  <c r="M83" i="3"/>
  <c r="L83" i="3"/>
  <c r="K83" i="3"/>
  <c r="J83" i="3"/>
  <c r="F83" i="3"/>
  <c r="E83" i="3"/>
  <c r="D83" i="3"/>
  <c r="C83" i="3"/>
  <c r="T82" i="3"/>
  <c r="S82" i="3"/>
  <c r="R82" i="3"/>
  <c r="Q82" i="3"/>
  <c r="M82" i="3"/>
  <c r="L82" i="3"/>
  <c r="K82" i="3"/>
  <c r="J82" i="3"/>
  <c r="F82" i="3"/>
  <c r="E82" i="3"/>
  <c r="D82" i="3"/>
  <c r="C82" i="3"/>
  <c r="T81" i="3"/>
  <c r="S81" i="3"/>
  <c r="R81" i="3"/>
  <c r="Q81" i="3"/>
  <c r="M81" i="3"/>
  <c r="L81" i="3"/>
  <c r="K81" i="3"/>
  <c r="J81" i="3"/>
  <c r="F81" i="3"/>
  <c r="E81" i="3"/>
  <c r="D81" i="3"/>
  <c r="C81" i="3"/>
  <c r="T80" i="3"/>
  <c r="S80" i="3"/>
  <c r="R80" i="3"/>
  <c r="Q80" i="3"/>
  <c r="M80" i="3"/>
  <c r="L80" i="3"/>
  <c r="K80" i="3"/>
  <c r="J80" i="3"/>
  <c r="F80" i="3"/>
  <c r="E80" i="3"/>
  <c r="D80" i="3"/>
  <c r="C80" i="3"/>
  <c r="T79" i="3"/>
  <c r="S79" i="3"/>
  <c r="R79" i="3"/>
  <c r="Q79" i="3"/>
  <c r="M79" i="3"/>
  <c r="L79" i="3"/>
  <c r="K79" i="3"/>
  <c r="J79" i="3"/>
  <c r="F79" i="3"/>
  <c r="E79" i="3"/>
  <c r="D79" i="3"/>
  <c r="C79" i="3"/>
  <c r="T78" i="3"/>
  <c r="S78" i="3"/>
  <c r="R78" i="3"/>
  <c r="Q78" i="3"/>
  <c r="M78" i="3"/>
  <c r="L78" i="3"/>
  <c r="K78" i="3"/>
  <c r="J78" i="3"/>
  <c r="F78" i="3"/>
  <c r="E78" i="3"/>
  <c r="D78" i="3"/>
  <c r="C78" i="3"/>
  <c r="T77" i="3"/>
  <c r="S77" i="3"/>
  <c r="R77" i="3"/>
  <c r="Q77" i="3"/>
  <c r="M77" i="3"/>
  <c r="L77" i="3"/>
  <c r="K77" i="3"/>
  <c r="J77" i="3"/>
  <c r="F77" i="3"/>
  <c r="E77" i="3"/>
  <c r="D77" i="3"/>
  <c r="C77" i="3"/>
  <c r="T76" i="3"/>
  <c r="S76" i="3"/>
  <c r="R76" i="3"/>
  <c r="Q76" i="3"/>
  <c r="M76" i="3"/>
  <c r="L76" i="3"/>
  <c r="K76" i="3"/>
  <c r="J76" i="3"/>
  <c r="F76" i="3"/>
  <c r="E76" i="3"/>
  <c r="D76" i="3"/>
  <c r="C76" i="3"/>
  <c r="T75" i="3"/>
  <c r="S75" i="3"/>
  <c r="R75" i="3"/>
  <c r="Q75" i="3"/>
  <c r="M75" i="3"/>
  <c r="L75" i="3"/>
  <c r="K75" i="3"/>
  <c r="J75" i="3"/>
  <c r="F75" i="3"/>
  <c r="E75" i="3"/>
  <c r="D75" i="3"/>
  <c r="C75" i="3"/>
  <c r="T74" i="3"/>
  <c r="S74" i="3"/>
  <c r="R74" i="3"/>
  <c r="Q74" i="3"/>
  <c r="M74" i="3"/>
  <c r="L74" i="3"/>
  <c r="K74" i="3"/>
  <c r="J74" i="3"/>
  <c r="F74" i="3"/>
  <c r="E74" i="3"/>
  <c r="D74" i="3"/>
  <c r="C74" i="3"/>
  <c r="T73" i="3"/>
  <c r="S73" i="3"/>
  <c r="R73" i="3"/>
  <c r="Q73" i="3"/>
  <c r="M73" i="3"/>
  <c r="L73" i="3"/>
  <c r="K73" i="3"/>
  <c r="J73" i="3"/>
  <c r="F73" i="3"/>
  <c r="E73" i="3"/>
  <c r="D73" i="3"/>
  <c r="C73" i="3"/>
  <c r="T68" i="3"/>
  <c r="S68" i="3"/>
  <c r="R68" i="3"/>
  <c r="Q68" i="3"/>
  <c r="M68" i="3"/>
  <c r="L68" i="3"/>
  <c r="K68" i="3"/>
  <c r="J68" i="3"/>
  <c r="F68" i="3"/>
  <c r="E68" i="3"/>
  <c r="D68" i="3"/>
  <c r="C68" i="3"/>
  <c r="M86" i="4" l="1"/>
  <c r="F86" i="4"/>
  <c r="T86" i="4"/>
  <c r="R114" i="6"/>
  <c r="R120" i="6" s="1"/>
  <c r="S114" i="6"/>
  <c r="S119" i="6" s="1"/>
  <c r="T114" i="6"/>
  <c r="T122" i="6" s="1"/>
  <c r="M114" i="6"/>
  <c r="M120" i="6" s="1"/>
  <c r="L114" i="6"/>
  <c r="L124" i="6" s="1"/>
  <c r="K114" i="6"/>
  <c r="K122" i="6" s="1"/>
  <c r="E114" i="6"/>
  <c r="E125" i="6" s="1"/>
  <c r="F114" i="6"/>
  <c r="F123" i="6" s="1"/>
  <c r="C114" i="6"/>
  <c r="C129" i="6" s="1"/>
  <c r="D114" i="6"/>
  <c r="D121" i="6" s="1"/>
  <c r="Q86" i="4"/>
  <c r="Q95" i="4" s="1"/>
  <c r="J86" i="4"/>
  <c r="J103" i="4" s="1"/>
  <c r="J86" i="3"/>
  <c r="J105" i="3" s="1"/>
  <c r="V87" i="4"/>
  <c r="Q102" i="4"/>
  <c r="J98" i="4"/>
  <c r="J102" i="4"/>
  <c r="F102" i="4"/>
  <c r="F101" i="4"/>
  <c r="F100" i="4"/>
  <c r="F99" i="4"/>
  <c r="F98" i="4"/>
  <c r="F97" i="4"/>
  <c r="F96" i="4"/>
  <c r="F95" i="4"/>
  <c r="F94" i="4"/>
  <c r="F93" i="4"/>
  <c r="F92" i="4"/>
  <c r="F103" i="4"/>
  <c r="M105" i="4"/>
  <c r="M103" i="4"/>
  <c r="M102" i="4"/>
  <c r="M101" i="4"/>
  <c r="M100" i="4"/>
  <c r="M99" i="4"/>
  <c r="M98" i="4"/>
  <c r="M97" i="4"/>
  <c r="M96" i="4"/>
  <c r="M95" i="4"/>
  <c r="M94" i="4"/>
  <c r="M93" i="4"/>
  <c r="M92" i="4"/>
  <c r="T105" i="4"/>
  <c r="T103" i="4"/>
  <c r="T102" i="4"/>
  <c r="T100" i="4"/>
  <c r="T99" i="4"/>
  <c r="T98" i="4"/>
  <c r="T97" i="4"/>
  <c r="T96" i="4"/>
  <c r="T95" i="4"/>
  <c r="T94" i="4"/>
  <c r="T93" i="4"/>
  <c r="T92" i="4"/>
  <c r="T101" i="4"/>
  <c r="C86" i="4"/>
  <c r="C93" i="4" s="1"/>
  <c r="W87" i="4"/>
  <c r="D86" i="4"/>
  <c r="D100" i="4" s="1"/>
  <c r="K86" i="4"/>
  <c r="K105" i="4" s="1"/>
  <c r="R86" i="4"/>
  <c r="R105" i="4" s="1"/>
  <c r="X87" i="4"/>
  <c r="E86" i="4"/>
  <c r="E92" i="4" s="1"/>
  <c r="L86" i="4"/>
  <c r="L105" i="4" s="1"/>
  <c r="S86" i="4"/>
  <c r="S105" i="4" s="1"/>
  <c r="J95" i="3"/>
  <c r="J96" i="3"/>
  <c r="C86" i="3"/>
  <c r="C105" i="3" s="1"/>
  <c r="Q86" i="3"/>
  <c r="Q105" i="3" s="1"/>
  <c r="J92" i="3"/>
  <c r="D86" i="3"/>
  <c r="D105" i="3" s="1"/>
  <c r="K86" i="3"/>
  <c r="K105" i="3" s="1"/>
  <c r="R86" i="3"/>
  <c r="R105" i="3" s="1"/>
  <c r="E86" i="3"/>
  <c r="E94" i="3" s="1"/>
  <c r="L86" i="3"/>
  <c r="L105" i="3" s="1"/>
  <c r="S86" i="3"/>
  <c r="S105" i="3" s="1"/>
  <c r="F86" i="3"/>
  <c r="F105" i="3" s="1"/>
  <c r="M86" i="3"/>
  <c r="M105" i="3" s="1"/>
  <c r="T86" i="3"/>
  <c r="T105" i="3" s="1"/>
  <c r="J103" i="3" l="1"/>
  <c r="J94" i="4"/>
  <c r="Q101" i="4"/>
  <c r="J101" i="3"/>
  <c r="J100" i="3"/>
  <c r="Q97" i="4"/>
  <c r="J102" i="3"/>
  <c r="J99" i="3"/>
  <c r="Q94" i="4"/>
  <c r="J101" i="4"/>
  <c r="J97" i="4"/>
  <c r="J93" i="4"/>
  <c r="Q92" i="4"/>
  <c r="J100" i="4"/>
  <c r="J96" i="4"/>
  <c r="J106" i="4" s="1"/>
  <c r="J105" i="4"/>
  <c r="Q99" i="4"/>
  <c r="J92" i="4"/>
  <c r="J99" i="4"/>
  <c r="J95" i="4"/>
  <c r="Q103" i="4"/>
  <c r="Q98" i="4"/>
  <c r="F122" i="6"/>
  <c r="R119" i="6"/>
  <c r="S125" i="6"/>
  <c r="T120" i="6"/>
  <c r="R125" i="6"/>
  <c r="R122" i="6"/>
  <c r="R124" i="6"/>
  <c r="T121" i="6"/>
  <c r="T119" i="6"/>
  <c r="E124" i="6"/>
  <c r="T128" i="6"/>
  <c r="T130" i="6"/>
  <c r="T129" i="6"/>
  <c r="S132" i="6"/>
  <c r="S130" i="6"/>
  <c r="S129" i="6"/>
  <c r="S128" i="6"/>
  <c r="S127" i="6"/>
  <c r="T124" i="6"/>
  <c r="S120" i="6"/>
  <c r="T125" i="6"/>
  <c r="E121" i="6"/>
  <c r="E123" i="6"/>
  <c r="M125" i="6"/>
  <c r="S122" i="6"/>
  <c r="T123" i="6"/>
  <c r="S123" i="6"/>
  <c r="R132" i="6"/>
  <c r="R127" i="6"/>
  <c r="R129" i="6"/>
  <c r="R128" i="6"/>
  <c r="R130" i="6"/>
  <c r="S124" i="6"/>
  <c r="K125" i="6"/>
  <c r="R121" i="6"/>
  <c r="S126" i="6"/>
  <c r="T127" i="6"/>
  <c r="R126" i="6"/>
  <c r="S121" i="6"/>
  <c r="R123" i="6"/>
  <c r="T126" i="6"/>
  <c r="E129" i="6"/>
  <c r="E127" i="6"/>
  <c r="E119" i="6"/>
  <c r="E120" i="6"/>
  <c r="E130" i="6"/>
  <c r="E132" i="6"/>
  <c r="K124" i="6"/>
  <c r="F132" i="6"/>
  <c r="K121" i="6"/>
  <c r="K127" i="6"/>
  <c r="M132" i="6"/>
  <c r="M129" i="6"/>
  <c r="M128" i="6"/>
  <c r="M121" i="6"/>
  <c r="M130" i="6"/>
  <c r="L126" i="6"/>
  <c r="M122" i="6"/>
  <c r="L123" i="6"/>
  <c r="M119" i="6"/>
  <c r="K123" i="6"/>
  <c r="L127" i="6"/>
  <c r="L122" i="6"/>
  <c r="K126" i="6"/>
  <c r="L125" i="6"/>
  <c r="K120" i="6"/>
  <c r="M126" i="6"/>
  <c r="M127" i="6"/>
  <c r="L128" i="6"/>
  <c r="L129" i="6"/>
  <c r="L130" i="6"/>
  <c r="L132" i="6"/>
  <c r="L119" i="6"/>
  <c r="E126" i="6"/>
  <c r="E128" i="6"/>
  <c r="E122" i="6"/>
  <c r="K128" i="6"/>
  <c r="K129" i="6"/>
  <c r="K130" i="6"/>
  <c r="K132" i="6"/>
  <c r="K119" i="6"/>
  <c r="M123" i="6"/>
  <c r="L121" i="6"/>
  <c r="L120" i="6"/>
  <c r="M124" i="6"/>
  <c r="F126" i="6"/>
  <c r="F124" i="6"/>
  <c r="F127" i="6"/>
  <c r="C121" i="6"/>
  <c r="D128" i="6"/>
  <c r="C120" i="6"/>
  <c r="D126" i="6"/>
  <c r="C126" i="6"/>
  <c r="F121" i="6"/>
  <c r="F125" i="6"/>
  <c r="C122" i="6"/>
  <c r="F119" i="6"/>
  <c r="C127" i="6"/>
  <c r="F128" i="6"/>
  <c r="F129" i="6"/>
  <c r="F130" i="6"/>
  <c r="F120" i="6"/>
  <c r="D132" i="6"/>
  <c r="D119" i="6"/>
  <c r="D122" i="6"/>
  <c r="C132" i="6"/>
  <c r="C119" i="6"/>
  <c r="C128" i="6"/>
  <c r="D129" i="6"/>
  <c r="D123" i="6"/>
  <c r="C124" i="6"/>
  <c r="D130" i="6"/>
  <c r="D125" i="6"/>
  <c r="C130" i="6"/>
  <c r="D120" i="6"/>
  <c r="D127" i="6"/>
  <c r="D124" i="6"/>
  <c r="C123" i="6"/>
  <c r="C125" i="6"/>
  <c r="Q93" i="4"/>
  <c r="Q100" i="4"/>
  <c r="Q96" i="4"/>
  <c r="Q105" i="4"/>
  <c r="J98" i="3"/>
  <c r="J94" i="3"/>
  <c r="J97" i="3"/>
  <c r="J93" i="3"/>
  <c r="L97" i="4"/>
  <c r="C103" i="4"/>
  <c r="R100" i="4"/>
  <c r="E97" i="4"/>
  <c r="R99" i="4"/>
  <c r="C95" i="4"/>
  <c r="C92" i="4"/>
  <c r="E94" i="4"/>
  <c r="R93" i="4"/>
  <c r="C98" i="4"/>
  <c r="D94" i="4"/>
  <c r="E93" i="4"/>
  <c r="E95" i="3"/>
  <c r="L92" i="3"/>
  <c r="E103" i="3"/>
  <c r="L100" i="3"/>
  <c r="D98" i="3"/>
  <c r="F97" i="3"/>
  <c r="Q100" i="3"/>
  <c r="F100" i="3"/>
  <c r="R95" i="3"/>
  <c r="L101" i="4"/>
  <c r="T102" i="3"/>
  <c r="T98" i="3"/>
  <c r="T94" i="3"/>
  <c r="D92" i="3"/>
  <c r="E99" i="3"/>
  <c r="D96" i="3"/>
  <c r="Q92" i="3"/>
  <c r="D94" i="3"/>
  <c r="R96" i="4"/>
  <c r="E101" i="4"/>
  <c r="E96" i="4"/>
  <c r="R103" i="4"/>
  <c r="D97" i="4"/>
  <c r="C102" i="4"/>
  <c r="C94" i="4"/>
  <c r="F101" i="3"/>
  <c r="F92" i="3"/>
  <c r="R100" i="3"/>
  <c r="F96" i="3"/>
  <c r="Q96" i="3"/>
  <c r="M101" i="3"/>
  <c r="M97" i="3"/>
  <c r="M93" i="3"/>
  <c r="L96" i="3"/>
  <c r="D102" i="3"/>
  <c r="R95" i="4"/>
  <c r="E100" i="4"/>
  <c r="L94" i="4"/>
  <c r="D101" i="4"/>
  <c r="R94" i="4"/>
  <c r="C99" i="4"/>
  <c r="T106" i="4"/>
  <c r="K93" i="4"/>
  <c r="L102" i="4"/>
  <c r="S99" i="4"/>
  <c r="D102" i="4"/>
  <c r="D98" i="4"/>
  <c r="K96" i="4"/>
  <c r="E95" i="4"/>
  <c r="D95" i="4"/>
  <c r="R92" i="4"/>
  <c r="L103" i="4"/>
  <c r="E102" i="4"/>
  <c r="S100" i="4"/>
  <c r="L99" i="4"/>
  <c r="E98" i="4"/>
  <c r="S96" i="4"/>
  <c r="L95" i="4"/>
  <c r="S93" i="4"/>
  <c r="L92" i="4"/>
  <c r="K103" i="4"/>
  <c r="R101" i="4"/>
  <c r="K100" i="4"/>
  <c r="D99" i="4"/>
  <c r="R97" i="4"/>
  <c r="D96" i="4"/>
  <c r="D93" i="4"/>
  <c r="C101" i="4"/>
  <c r="C97" i="4"/>
  <c r="S102" i="4"/>
  <c r="S98" i="4"/>
  <c r="X86" i="4"/>
  <c r="X88" i="4" s="1"/>
  <c r="K102" i="4"/>
  <c r="K98" i="4"/>
  <c r="M106" i="4"/>
  <c r="S103" i="4"/>
  <c r="L98" i="4"/>
  <c r="S95" i="4"/>
  <c r="S92" i="4"/>
  <c r="K99" i="4"/>
  <c r="V86" i="4"/>
  <c r="V88" i="4" s="1"/>
  <c r="C105" i="4"/>
  <c r="F106" i="4"/>
  <c r="F105" i="4"/>
  <c r="R102" i="4"/>
  <c r="K94" i="4"/>
  <c r="D92" i="4"/>
  <c r="W86" i="4"/>
  <c r="W88" i="4" s="1"/>
  <c r="E103" i="4"/>
  <c r="S101" i="4"/>
  <c r="L100" i="4"/>
  <c r="E99" i="4"/>
  <c r="S97" i="4"/>
  <c r="L96" i="4"/>
  <c r="S94" i="4"/>
  <c r="L93" i="4"/>
  <c r="D103" i="4"/>
  <c r="K101" i="4"/>
  <c r="R98" i="4"/>
  <c r="K97" i="4"/>
  <c r="K95" i="4"/>
  <c r="K92" i="4"/>
  <c r="C100" i="4"/>
  <c r="C96" i="4"/>
  <c r="C101" i="3"/>
  <c r="K99" i="3"/>
  <c r="T103" i="3"/>
  <c r="M102" i="3"/>
  <c r="T99" i="3"/>
  <c r="M98" i="3"/>
  <c r="T95" i="3"/>
  <c r="M94" i="3"/>
  <c r="F93" i="3"/>
  <c r="K103" i="3"/>
  <c r="R94" i="3"/>
  <c r="C100" i="3"/>
  <c r="C96" i="3"/>
  <c r="C92" i="3"/>
  <c r="S102" i="3"/>
  <c r="L101" i="3"/>
  <c r="E100" i="3"/>
  <c r="S98" i="3"/>
  <c r="L97" i="3"/>
  <c r="E96" i="3"/>
  <c r="S94" i="3"/>
  <c r="L93" i="3"/>
  <c r="E92" i="3"/>
  <c r="D95" i="3"/>
  <c r="Q103" i="3"/>
  <c r="Q99" i="3"/>
  <c r="Q95" i="3"/>
  <c r="R103" i="3"/>
  <c r="R101" i="3"/>
  <c r="K100" i="3"/>
  <c r="D99" i="3"/>
  <c r="K97" i="3"/>
  <c r="R92" i="3"/>
  <c r="C97" i="3"/>
  <c r="S101" i="3"/>
  <c r="S97" i="3"/>
  <c r="S93" i="3"/>
  <c r="K92" i="3"/>
  <c r="M103" i="3"/>
  <c r="F102" i="3"/>
  <c r="T100" i="3"/>
  <c r="M99" i="3"/>
  <c r="F98" i="3"/>
  <c r="T96" i="3"/>
  <c r="M95" i="3"/>
  <c r="F94" i="3"/>
  <c r="T92" i="3"/>
  <c r="R97" i="3"/>
  <c r="R93" i="3"/>
  <c r="Q102" i="3"/>
  <c r="C99" i="3"/>
  <c r="C95" i="3"/>
  <c r="S103" i="3"/>
  <c r="L102" i="3"/>
  <c r="E101" i="3"/>
  <c r="S99" i="3"/>
  <c r="L98" i="3"/>
  <c r="E97" i="3"/>
  <c r="S95" i="3"/>
  <c r="L94" i="3"/>
  <c r="E93" i="3"/>
  <c r="R102" i="3"/>
  <c r="K94" i="3"/>
  <c r="Q98" i="3"/>
  <c r="Q94" i="3"/>
  <c r="D103" i="3"/>
  <c r="K101" i="3"/>
  <c r="D100" i="3"/>
  <c r="R98" i="3"/>
  <c r="K96" i="3"/>
  <c r="C103" i="3"/>
  <c r="C93" i="3"/>
  <c r="F103" i="3"/>
  <c r="T101" i="3"/>
  <c r="M100" i="3"/>
  <c r="F99" i="3"/>
  <c r="T97" i="3"/>
  <c r="M96" i="3"/>
  <c r="F95" i="3"/>
  <c r="T93" i="3"/>
  <c r="M92" i="3"/>
  <c r="R96" i="3"/>
  <c r="D93" i="3"/>
  <c r="C102" i="3"/>
  <c r="C98" i="3"/>
  <c r="C94" i="3"/>
  <c r="L103" i="3"/>
  <c r="E102" i="3"/>
  <c r="S100" i="3"/>
  <c r="L99" i="3"/>
  <c r="E98" i="3"/>
  <c r="S96" i="3"/>
  <c r="L95" i="3"/>
  <c r="S92" i="3"/>
  <c r="D97" i="3"/>
  <c r="K93" i="3"/>
  <c r="Q101" i="3"/>
  <c r="Q97" i="3"/>
  <c r="Q93" i="3"/>
  <c r="K102" i="3"/>
  <c r="D101" i="3"/>
  <c r="R99" i="3"/>
  <c r="K98" i="3"/>
  <c r="K95" i="3"/>
  <c r="Q106" i="4" l="1"/>
  <c r="T134" i="6"/>
  <c r="R134" i="6"/>
  <c r="T132" i="6"/>
  <c r="S134" i="6"/>
  <c r="K134" i="6"/>
  <c r="L134" i="6"/>
  <c r="M134" i="6"/>
  <c r="C106" i="4"/>
  <c r="K106" i="4"/>
  <c r="E106" i="4"/>
  <c r="S106" i="4"/>
  <c r="L106" i="4"/>
  <c r="R106" i="4"/>
  <c r="E105" i="4"/>
  <c r="D106" i="4"/>
  <c r="D105" i="4"/>
  <c r="E105" i="3"/>
  <c r="U106" i="4" l="1"/>
  <c r="N106" i="4"/>
  <c r="G106" i="4"/>
  <c r="J114" i="6" l="1"/>
  <c r="J126" i="6" l="1"/>
  <c r="J119" i="6"/>
  <c r="J128" i="6"/>
  <c r="J121" i="6"/>
  <c r="J120" i="6"/>
  <c r="J122" i="6"/>
  <c r="J123" i="6"/>
  <c r="J125" i="6"/>
  <c r="J129" i="6"/>
  <c r="J124" i="6"/>
  <c r="J132" i="6"/>
  <c r="J130" i="6"/>
  <c r="J127" i="6"/>
  <c r="J134" i="6" l="1"/>
  <c r="Q114" i="6" l="1"/>
  <c r="Q132" i="6" s="1"/>
  <c r="Q125" i="6" l="1"/>
  <c r="Q130" i="6"/>
  <c r="Q124" i="6"/>
  <c r="Q121" i="6"/>
  <c r="Q120" i="6"/>
  <c r="Q129" i="6"/>
  <c r="Q126" i="6"/>
  <c r="Q122" i="6"/>
  <c r="Q123" i="6"/>
  <c r="Q128" i="6"/>
  <c r="Q127" i="6"/>
  <c r="Q119" i="6"/>
  <c r="Q134" i="6" l="1"/>
</calcChain>
</file>

<file path=xl/sharedStrings.xml><?xml version="1.0" encoding="utf-8"?>
<sst xmlns="http://schemas.openxmlformats.org/spreadsheetml/2006/main" count="432" uniqueCount="103">
  <si>
    <t>Base</t>
    <phoneticPr fontId="1" type="noConversion"/>
  </si>
  <si>
    <t>IHC</t>
    <phoneticPr fontId="1" type="noConversion"/>
  </si>
  <si>
    <t>OHC1</t>
    <phoneticPr fontId="1" type="noConversion"/>
  </si>
  <si>
    <t>OHC2</t>
    <phoneticPr fontId="1" type="noConversion"/>
  </si>
  <si>
    <t>OHC3</t>
    <phoneticPr fontId="1" type="noConversion"/>
  </si>
  <si>
    <t>Deviation</t>
    <phoneticPr fontId="1" type="noConversion"/>
  </si>
  <si>
    <t>IHC</t>
  </si>
  <si>
    <t>OHC1</t>
  </si>
  <si>
    <t>OHC2</t>
  </si>
  <si>
    <t>OHC3</t>
  </si>
  <si>
    <t>Total count</t>
    <phoneticPr fontId="1" type="noConversion"/>
  </si>
  <si>
    <t>Count</t>
    <phoneticPr fontId="1" type="noConversion"/>
  </si>
  <si>
    <t>Count</t>
  </si>
  <si>
    <t>Range</t>
    <phoneticPr fontId="1" type="noConversion"/>
  </si>
  <si>
    <t>Range</t>
  </si>
  <si>
    <t>"-180&lt; ~ &lt;= -150"</t>
    <phoneticPr fontId="1" type="noConversion"/>
  </si>
  <si>
    <t>"-180&lt; ~ &lt;= -150"</t>
  </si>
  <si>
    <t>"-150&lt; ~ &lt;=-120"</t>
    <phoneticPr fontId="1" type="noConversion"/>
  </si>
  <si>
    <t>"-150&lt; ~ &lt;=-120"</t>
  </si>
  <si>
    <t>"-120&lt;= ~ &lt;-90"</t>
    <phoneticPr fontId="1" type="noConversion"/>
  </si>
  <si>
    <t>"-120&lt;= ~ &lt;-90"</t>
  </si>
  <si>
    <t>"-90&lt;= ~ &lt;-60"</t>
    <phoneticPr fontId="1" type="noConversion"/>
  </si>
  <si>
    <t>"-90&lt;= ~ &lt;-60"</t>
  </si>
  <si>
    <t>"-60&lt;= ~ &lt;-30"</t>
    <phoneticPr fontId="1" type="noConversion"/>
  </si>
  <si>
    <t>"-60&lt;= ~ &lt;-30"</t>
  </si>
  <si>
    <t>"-30&lt;= ~ &lt;0"</t>
    <phoneticPr fontId="1" type="noConversion"/>
  </si>
  <si>
    <t>"-30&lt;= ~ &lt;0"</t>
  </si>
  <si>
    <t>"0&lt;= ~ &lt;30"</t>
    <phoneticPr fontId="1" type="noConversion"/>
  </si>
  <si>
    <t>"0&lt;= ~ &lt;30"</t>
  </si>
  <si>
    <t>"30&lt; ~ &lt;=60"</t>
    <phoneticPr fontId="1" type="noConversion"/>
  </si>
  <si>
    <t>"30&lt; ~ &lt;=60"</t>
  </si>
  <si>
    <t>"60&lt; ~ &lt;=90"</t>
    <phoneticPr fontId="1" type="noConversion"/>
  </si>
  <si>
    <t>"60&lt; ~ &lt;=90"</t>
  </si>
  <si>
    <t>"90&lt; ~ &lt;=120"</t>
    <phoneticPr fontId="1" type="noConversion"/>
  </si>
  <si>
    <t>"90&lt; ~ &lt;=120"</t>
  </si>
  <si>
    <t>"120&lt; ~ &lt;=150"</t>
    <phoneticPr fontId="1" type="noConversion"/>
  </si>
  <si>
    <t>"120&lt; ~ &lt;=150"</t>
  </si>
  <si>
    <t>"150&lt; ~ &lt;=180"</t>
    <phoneticPr fontId="1" type="noConversion"/>
  </si>
  <si>
    <t>"150&lt; ~ &lt;=180"</t>
  </si>
  <si>
    <t>total</t>
    <phoneticPr fontId="1" type="noConversion"/>
  </si>
  <si>
    <t>total</t>
  </si>
  <si>
    <t>Mid</t>
    <phoneticPr fontId="1" type="noConversion"/>
  </si>
  <si>
    <t>Total count</t>
    <phoneticPr fontId="1" type="noConversion"/>
  </si>
  <si>
    <t>Count</t>
    <phoneticPr fontId="1" type="noConversion"/>
  </si>
  <si>
    <t>Range</t>
    <phoneticPr fontId="1" type="noConversion"/>
  </si>
  <si>
    <t>OHC1</t>
    <phoneticPr fontId="1" type="noConversion"/>
  </si>
  <si>
    <t>OHC2</t>
    <phoneticPr fontId="1" type="noConversion"/>
  </si>
  <si>
    <t>"-150&lt; ~ &lt;=-120"</t>
    <phoneticPr fontId="1" type="noConversion"/>
  </si>
  <si>
    <t>"-120&lt;= ~ &lt;-90"</t>
    <phoneticPr fontId="1" type="noConversion"/>
  </si>
  <si>
    <t>"-90&lt;= ~ &lt;-60"</t>
    <phoneticPr fontId="1" type="noConversion"/>
  </si>
  <si>
    <t>"-60&lt;= ~ &lt;-30"</t>
    <phoneticPr fontId="1" type="noConversion"/>
  </si>
  <si>
    <t>"60&lt; ~ &lt;=90"</t>
    <phoneticPr fontId="1" type="noConversion"/>
  </si>
  <si>
    <t>"150&lt; ~ &lt;=180"</t>
    <phoneticPr fontId="1" type="noConversion"/>
  </si>
  <si>
    <t>Apex</t>
    <phoneticPr fontId="1" type="noConversion"/>
  </si>
  <si>
    <t>Apex</t>
    <phoneticPr fontId="1" type="noConversion"/>
  </si>
  <si>
    <t>IHC</t>
    <phoneticPr fontId="1" type="noConversion"/>
  </si>
  <si>
    <t>OHC2</t>
    <phoneticPr fontId="1" type="noConversion"/>
  </si>
  <si>
    <t>"-150&lt; ~ &lt;=-120"</t>
    <phoneticPr fontId="1" type="noConversion"/>
  </si>
  <si>
    <t>total count</t>
    <phoneticPr fontId="1" type="noConversion"/>
  </si>
  <si>
    <t>Last OHC</t>
    <phoneticPr fontId="1" type="noConversion"/>
  </si>
  <si>
    <t>B84E mut</t>
    <phoneticPr fontId="1" type="noConversion"/>
  </si>
  <si>
    <t>B172A LE mut</t>
    <phoneticPr fontId="1" type="noConversion"/>
  </si>
  <si>
    <t>B172A RE mut</t>
    <phoneticPr fontId="1" type="noConversion"/>
  </si>
  <si>
    <t>"0&lt;= ~ &lt;30"</t>
    <phoneticPr fontId="1" type="noConversion"/>
  </si>
  <si>
    <t>"30&lt; ~ &lt;=60"</t>
    <phoneticPr fontId="1" type="noConversion"/>
  </si>
  <si>
    <t>"90&lt; ~ &lt;=120"</t>
    <phoneticPr fontId="1" type="noConversion"/>
  </si>
  <si>
    <t>"120&lt; ~ &lt;=150"</t>
    <phoneticPr fontId="1" type="noConversion"/>
  </si>
  <si>
    <t>Range</t>
    <phoneticPr fontId="1" type="noConversion"/>
  </si>
  <si>
    <t>base</t>
    <phoneticPr fontId="1" type="noConversion"/>
  </si>
  <si>
    <t>mid</t>
    <phoneticPr fontId="1" type="noConversion"/>
  </si>
  <si>
    <t>Ick57B mut</t>
    <phoneticPr fontId="1" type="noConversion"/>
  </si>
  <si>
    <t>Ick164B mut</t>
    <phoneticPr fontId="1" type="noConversion"/>
  </si>
  <si>
    <t>Ick164A</t>
    <phoneticPr fontId="1" type="noConversion"/>
  </si>
  <si>
    <t>Range</t>
    <phoneticPr fontId="1" type="noConversion"/>
  </si>
  <si>
    <t>OHC3</t>
    <phoneticPr fontId="1" type="noConversion"/>
  </si>
  <si>
    <t>"-90&lt;= ~ &lt;-60"</t>
    <phoneticPr fontId="1" type="noConversion"/>
  </si>
  <si>
    <t>"90&lt; ~ &lt;=120"</t>
    <phoneticPr fontId="1" type="noConversion"/>
  </si>
  <si>
    <t>above 30'</t>
    <phoneticPr fontId="1" type="noConversion"/>
  </si>
  <si>
    <t>apex</t>
    <phoneticPr fontId="1" type="noConversion"/>
  </si>
  <si>
    <t>Count</t>
    <phoneticPr fontId="1" type="noConversion"/>
  </si>
  <si>
    <t>Range</t>
    <phoneticPr fontId="1" type="noConversion"/>
  </si>
  <si>
    <t>IHC</t>
    <phoneticPr fontId="1" type="noConversion"/>
  </si>
  <si>
    <t>OHC1</t>
    <phoneticPr fontId="1" type="noConversion"/>
  </si>
  <si>
    <t>OHC3</t>
    <phoneticPr fontId="1" type="noConversion"/>
  </si>
  <si>
    <t>"-150&lt; ~ &lt;=-120"</t>
    <phoneticPr fontId="1" type="noConversion"/>
  </si>
  <si>
    <t>"-120&lt;= ~ &lt;-90"</t>
    <phoneticPr fontId="1" type="noConversion"/>
  </si>
  <si>
    <t>"-90&lt;= ~ &lt;-60"</t>
    <phoneticPr fontId="1" type="noConversion"/>
  </si>
  <si>
    <t>"-30&lt;= ~ &lt;0"</t>
    <phoneticPr fontId="1" type="noConversion"/>
  </si>
  <si>
    <t>"0&lt;= ~ &lt;30"</t>
    <phoneticPr fontId="1" type="noConversion"/>
  </si>
  <si>
    <t>"30&lt; ~ &lt;=60"</t>
    <phoneticPr fontId="1" type="noConversion"/>
  </si>
  <si>
    <t>"60&lt; ~ &lt;=90"</t>
    <phoneticPr fontId="1" type="noConversion"/>
  </si>
  <si>
    <t>"90&lt; ~ &lt;=120"</t>
    <phoneticPr fontId="1" type="noConversion"/>
  </si>
  <si>
    <t>"120&lt; ~ &lt;=150"</t>
    <phoneticPr fontId="1" type="noConversion"/>
  </si>
  <si>
    <t>"150&lt; ~ &lt;=180"</t>
    <phoneticPr fontId="1" type="noConversion"/>
  </si>
  <si>
    <t>total</t>
    <phoneticPr fontId="1" type="noConversion"/>
  </si>
  <si>
    <t>mid</t>
    <phoneticPr fontId="1" type="noConversion"/>
  </si>
  <si>
    <t>Apex</t>
    <phoneticPr fontId="1" type="noConversion"/>
  </si>
  <si>
    <t>Figure 5-figure supplement 1-A</t>
    <phoneticPr fontId="1" type="noConversion"/>
  </si>
  <si>
    <t>Figure 5-figure supplement 1-B</t>
    <phoneticPr fontId="1" type="noConversion"/>
  </si>
  <si>
    <t>Figure 5-figure supplement 1-C</t>
    <phoneticPr fontId="1" type="noConversion"/>
  </si>
  <si>
    <t>wild type</t>
    <phoneticPr fontId="1" type="noConversion"/>
  </si>
  <si>
    <t>Tbc1d32_Bromi</t>
    <phoneticPr fontId="1" type="noConversion"/>
  </si>
  <si>
    <t>Cilk1 KO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</si>
</sst>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0.00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5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4" xfId="0" applyBorder="1" applyAlignment="1">
      <alignment vertical="center"/>
    </xf>
    <xf numFmtId="10" fontId="0" fillId="0" borderId="15" xfId="0" applyNumberFormat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10" fontId="0" fillId="0" borderId="20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0" fontId="0" fillId="0" borderId="4" xfId="0" quotePrefix="1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10" fontId="0" fillId="0" borderId="25" xfId="0" quotePrefix="1" applyNumberFormat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5" xfId="0" applyFont="1" applyBorder="1" applyAlignment="1">
      <alignment horizontal="center" vertical="center"/>
    </xf>
    <xf numFmtId="178" fontId="0" fillId="0" borderId="15" xfId="0" applyNumberFormat="1" applyFont="1" applyBorder="1" applyAlignment="1">
      <alignment horizontal="center" vertical="center"/>
    </xf>
    <xf numFmtId="178" fontId="0" fillId="0" borderId="1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8" fontId="0" fillId="0" borderId="12" xfId="0" applyNumberFormat="1" applyFont="1" applyBorder="1" applyAlignment="1">
      <alignment horizontal="center" vertical="center"/>
    </xf>
    <xf numFmtId="178" fontId="0" fillId="0" borderId="13" xfId="0" applyNumberFormat="1" applyFont="1" applyBorder="1" applyAlignment="1">
      <alignment horizontal="center" vertical="center"/>
    </xf>
    <xf numFmtId="178" fontId="0" fillId="0" borderId="7" xfId="0" applyNumberFormat="1" applyFont="1" applyBorder="1" applyAlignment="1">
      <alignment horizontal="center" vertical="center"/>
    </xf>
    <xf numFmtId="178" fontId="0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type'!$C$117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type'!$C$118:$C$131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0.54054054054054057</c:v>
                </c:pt>
                <c:pt idx="7">
                  <c:v>0.45945945945945948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6-4C1C-A62C-E0B0E6999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39840"/>
        <c:axId val="487940824"/>
      </c:barChart>
      <c:catAx>
        <c:axId val="487939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40824"/>
        <c:crosses val="autoZero"/>
        <c:auto val="1"/>
        <c:lblAlgn val="ctr"/>
        <c:lblOffset val="100"/>
        <c:noMultiLvlLbl val="0"/>
      </c:catAx>
      <c:valAx>
        <c:axId val="48794082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3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type'!$R$117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type'!$R$118:$R$131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1.7857142857142856E-2</c:v>
                </c:pt>
                <c:pt idx="5">
                  <c:v>8.9285714285714288E-2</c:v>
                </c:pt>
                <c:pt idx="6">
                  <c:v>0.5892857142857143</c:v>
                </c:pt>
                <c:pt idx="7">
                  <c:v>0.2857142857142857</c:v>
                </c:pt>
                <c:pt idx="8">
                  <c:v>1.7857142857142856E-2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E-4B85-A9A8-2FABC6CE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482304"/>
        <c:axId val="350486240"/>
      </c:barChart>
      <c:catAx>
        <c:axId val="350482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486240"/>
        <c:crosses val="autoZero"/>
        <c:auto val="1"/>
        <c:lblAlgn val="ctr"/>
        <c:lblOffset val="100"/>
        <c:noMultiLvlLbl val="0"/>
      </c:catAx>
      <c:valAx>
        <c:axId val="35048624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type'!$S$117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type'!$S$118:$S$131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7.1428571428571425E-2</c:v>
                </c:pt>
                <c:pt idx="6">
                  <c:v>0.6071428571428571</c:v>
                </c:pt>
                <c:pt idx="7">
                  <c:v>0.32142857142857145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3-4E97-867E-157959300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18384"/>
        <c:axId val="350528552"/>
      </c:barChart>
      <c:catAx>
        <c:axId val="350518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28552"/>
        <c:crosses val="autoZero"/>
        <c:auto val="1"/>
        <c:lblAlgn val="ctr"/>
        <c:lblOffset val="100"/>
        <c:noMultiLvlLbl val="0"/>
      </c:catAx>
      <c:valAx>
        <c:axId val="350528552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type'!$T$117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type'!$T$118:$T$131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1.6129032258064516E-2</c:v>
                </c:pt>
                <c:pt idx="5">
                  <c:v>0.25806451612903225</c:v>
                </c:pt>
                <c:pt idx="6">
                  <c:v>0.38709677419354838</c:v>
                </c:pt>
                <c:pt idx="7">
                  <c:v>0.29032258064516131</c:v>
                </c:pt>
                <c:pt idx="8">
                  <c:v>4.8387096774193547E-2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B-4B7A-B9F3-B9D1FC40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495096"/>
        <c:axId val="350495424"/>
      </c:barChart>
      <c:catAx>
        <c:axId val="350495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495424"/>
        <c:crosses val="autoZero"/>
        <c:auto val="1"/>
        <c:lblAlgn val="ctr"/>
        <c:lblOffset val="100"/>
        <c:noMultiLvlLbl val="0"/>
      </c:catAx>
      <c:valAx>
        <c:axId val="35049542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49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Tbc1d32_bromi!$C$90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Tbc1d32_bromi!$C$91:$C$104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2.4390243902439025E-2</c:v>
                </c:pt>
                <c:pt idx="6">
                  <c:v>0.43902439024390244</c:v>
                </c:pt>
                <c:pt idx="7">
                  <c:v>0.46341463414634149</c:v>
                </c:pt>
                <c:pt idx="8">
                  <c:v>7.3170731707317069E-2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530-B55C-06B54DBB2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84720"/>
        <c:axId val="347188984"/>
      </c:barChart>
      <c:catAx>
        <c:axId val="347184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7188984"/>
        <c:crosses val="autoZero"/>
        <c:auto val="1"/>
        <c:lblAlgn val="ctr"/>
        <c:lblOffset val="100"/>
        <c:noMultiLvlLbl val="0"/>
      </c:catAx>
      <c:valAx>
        <c:axId val="34718898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718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Tbc1d32_bromi!$D$90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Tbc1d32_bromi!$D$91:$D$104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0.18181818181818182</c:v>
                </c:pt>
                <c:pt idx="7">
                  <c:v>0.63636363636363635</c:v>
                </c:pt>
                <c:pt idx="8">
                  <c:v>0.18181818181818182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B-4237-B1F3-74FF5C920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875600"/>
        <c:axId val="434866744"/>
      </c:barChart>
      <c:catAx>
        <c:axId val="43487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4866744"/>
        <c:crosses val="autoZero"/>
        <c:auto val="1"/>
        <c:lblAlgn val="ctr"/>
        <c:lblOffset val="100"/>
        <c:noMultiLvlLbl val="0"/>
      </c:catAx>
      <c:valAx>
        <c:axId val="43486674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487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Tbc1d32_bromi!$E$90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Tbc1d32_bromi!$E$91:$E$104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0.21212121212121213</c:v>
                </c:pt>
                <c:pt idx="7">
                  <c:v>0.51515151515151514</c:v>
                </c:pt>
                <c:pt idx="8">
                  <c:v>0.24242424242424243</c:v>
                </c:pt>
                <c:pt idx="9">
                  <c:v>3.0303030303030304E-2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9-415C-A0E7-E836CAE5F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875600"/>
        <c:axId val="434866744"/>
      </c:barChart>
      <c:catAx>
        <c:axId val="43487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4866744"/>
        <c:crosses val="autoZero"/>
        <c:auto val="1"/>
        <c:lblAlgn val="ctr"/>
        <c:lblOffset val="100"/>
        <c:noMultiLvlLbl val="0"/>
      </c:catAx>
      <c:valAx>
        <c:axId val="43486674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487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Tbc1d32_bromi!$F$90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Tbc1d32_bromi!$F$91:$F$104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0.15384615384615385</c:v>
                </c:pt>
                <c:pt idx="7">
                  <c:v>0.58974358974358976</c:v>
                </c:pt>
                <c:pt idx="8">
                  <c:v>0.25641025641025639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0-4958-81FB-F10B6FC17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875600"/>
        <c:axId val="434866744"/>
      </c:barChart>
      <c:catAx>
        <c:axId val="43487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4866744"/>
        <c:crosses val="autoZero"/>
        <c:auto val="1"/>
        <c:lblAlgn val="ctr"/>
        <c:lblOffset val="100"/>
        <c:noMultiLvlLbl val="0"/>
      </c:catAx>
      <c:valAx>
        <c:axId val="43486674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487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Tbc1d32_bromi!$J$90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Tbc1d32_bromi!$J$91:$J$104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3.125E-2</c:v>
                </c:pt>
                <c:pt idx="6">
                  <c:v>0.5</c:v>
                </c:pt>
                <c:pt idx="7">
                  <c:v>0.46875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D-4E3E-AFF0-61CE76C2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Tbc1d32_bromi!$K$90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Tbc1d32_bromi!$K$91:$K$104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0.10256410256410256</c:v>
                </c:pt>
                <c:pt idx="6">
                  <c:v>0.30769230769230771</c:v>
                </c:pt>
                <c:pt idx="7">
                  <c:v>0.5641025641025641</c:v>
                </c:pt>
                <c:pt idx="8">
                  <c:v>2.564102564102564E-2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6-40DD-B041-D8A8193E8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Tbc1d32_bromi!$L$90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Tbc1d32_bromi!$L$91:$L$104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8.1081081081081086E-2</c:v>
                </c:pt>
                <c:pt idx="6">
                  <c:v>0.27027027027027029</c:v>
                </c:pt>
                <c:pt idx="7">
                  <c:v>0.64864864864864868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6-4912-95CF-2C675DD20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type'!$D$117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type'!$D$118:$D$131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0.57317073170731703</c:v>
                </c:pt>
                <c:pt idx="7">
                  <c:v>0.42682926829268292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0-4B2A-88E2-446C2357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32296"/>
        <c:axId val="487933280"/>
      </c:barChart>
      <c:catAx>
        <c:axId val="487932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33280"/>
        <c:crosses val="autoZero"/>
        <c:auto val="1"/>
        <c:lblAlgn val="ctr"/>
        <c:lblOffset val="100"/>
        <c:noMultiLvlLbl val="0"/>
      </c:catAx>
      <c:valAx>
        <c:axId val="48793328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32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Tbc1d32_bromi!$M$90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Tbc1d32_bromi!$M$91:$M$104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4.7619047619047616E-2</c:v>
                </c:pt>
                <c:pt idx="7">
                  <c:v>0.52380952380952384</c:v>
                </c:pt>
                <c:pt idx="8">
                  <c:v>0.42857142857142855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B-4014-AA2C-D5654CAF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Tbc1d32_bromi!$Q$90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Tbc1d32_bromi!$Q$91:$Q$104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3.125E-2</c:v>
                </c:pt>
                <c:pt idx="6">
                  <c:v>0.3125</c:v>
                </c:pt>
                <c:pt idx="7">
                  <c:v>0.59375</c:v>
                </c:pt>
                <c:pt idx="8">
                  <c:v>6.25E-2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F-4616-8971-FAD3EF76C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Tbc1d32_bromi!$R$90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Tbc1d32_bromi!$R$91:$R$104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3.3333333333333333E-2</c:v>
                </c:pt>
                <c:pt idx="6">
                  <c:v>0.36666666666666664</c:v>
                </c:pt>
                <c:pt idx="7">
                  <c:v>0.4</c:v>
                </c:pt>
                <c:pt idx="8">
                  <c:v>0.16666666666666666</c:v>
                </c:pt>
                <c:pt idx="9">
                  <c:v>3.3333333333333333E-2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3-473B-A196-E144ACBC8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Tbc1d32_bromi!$S$90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Tbc1d32_bromi!$S$91:$S$104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0.375</c:v>
                </c:pt>
                <c:pt idx="7">
                  <c:v>0.53125</c:v>
                </c:pt>
                <c:pt idx="8">
                  <c:v>9.375E-2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5-47BA-9795-D9A2CD46B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Tbc1d32_bromi!$T$90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Tbc1d32_bromi!$T$91:$T$104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0.6</c:v>
                </c:pt>
                <c:pt idx="8">
                  <c:v>0.3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D-4F07-89A2-6B7CDADD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76112"/>
        <c:axId val="350578408"/>
      </c:barChart>
      <c:catAx>
        <c:axId val="35057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8408"/>
        <c:crosses val="autoZero"/>
        <c:auto val="1"/>
        <c:lblAlgn val="ctr"/>
        <c:lblOffset val="100"/>
        <c:noMultiLvlLbl val="0"/>
      </c:catAx>
      <c:valAx>
        <c:axId val="35057840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7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KO'!$C$90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KO'!$C$91:$C$104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0.57692307692307687</c:v>
                </c:pt>
                <c:pt idx="7">
                  <c:v>0.42307692307692307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9-4F12-B215-9037E0953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KO'!$D$90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KO'!$D$91:$D$104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0.62857142857142856</c:v>
                </c:pt>
                <c:pt idx="7">
                  <c:v>0.37142857142857144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1-45FB-8135-B09D1E0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KO'!$E$90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KO'!$E$91:$E$104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  <c:pt idx="7">
                  <c:v>0.4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E-4BE9-8260-530FE6F2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KO'!$F$90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KO'!$F$91:$F$104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3.0303030303030304E-2</c:v>
                </c:pt>
                <c:pt idx="6">
                  <c:v>0.33333333333333331</c:v>
                </c:pt>
                <c:pt idx="7">
                  <c:v>0.48484848484848486</c:v>
                </c:pt>
                <c:pt idx="8">
                  <c:v>0.15151515151515152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3-4F85-821B-41E4E740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KO'!$J$90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KO'!$J$91:$J$104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2.7027027027027029E-2</c:v>
                </c:pt>
                <c:pt idx="6">
                  <c:v>0.32432432432432434</c:v>
                </c:pt>
                <c:pt idx="7">
                  <c:v>0.6216216216216216</c:v>
                </c:pt>
                <c:pt idx="8">
                  <c:v>2.7027027027027029E-2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F-4B62-8048-48D339D3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type'!$E$117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type'!$E$118:$E$131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1.2658227848101266E-2</c:v>
                </c:pt>
                <c:pt idx="6">
                  <c:v>0.69620253164556967</c:v>
                </c:pt>
                <c:pt idx="7">
                  <c:v>0.29113924050632911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5-45C6-9CCF-1516855C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880472"/>
        <c:axId val="487888016"/>
      </c:barChart>
      <c:catAx>
        <c:axId val="487880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888016"/>
        <c:crosses val="autoZero"/>
        <c:auto val="1"/>
        <c:lblAlgn val="ctr"/>
        <c:lblOffset val="100"/>
        <c:noMultiLvlLbl val="0"/>
      </c:catAx>
      <c:valAx>
        <c:axId val="4878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880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KO'!$K$90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KO'!$K$91:$K$104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2.3255813953488372E-2</c:v>
                </c:pt>
                <c:pt idx="6">
                  <c:v>0.39534883720930231</c:v>
                </c:pt>
                <c:pt idx="7">
                  <c:v>0.51162790697674421</c:v>
                </c:pt>
                <c:pt idx="8">
                  <c:v>6.9767441860465115E-2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3-4EF3-9113-75D404464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KO'!$L$90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KO'!$L$91:$L$104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2.5000000000000001E-2</c:v>
                </c:pt>
                <c:pt idx="6">
                  <c:v>0.22500000000000001</c:v>
                </c:pt>
                <c:pt idx="7">
                  <c:v>0.625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2-4DB0-BF76-A206FC78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KO'!$M$90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KO'!$M$91:$M$104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0.19444444444444445</c:v>
                </c:pt>
                <c:pt idx="7">
                  <c:v>0.63888888888888884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7-45F8-BFC1-B6C342C8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KO'!$Q$90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KO'!$Q$91:$Q$104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3.125E-2</c:v>
                </c:pt>
                <c:pt idx="5">
                  <c:v>3.125E-2</c:v>
                </c:pt>
                <c:pt idx="6">
                  <c:v>0.40625</c:v>
                </c:pt>
                <c:pt idx="7">
                  <c:v>0.46875</c:v>
                </c:pt>
                <c:pt idx="8">
                  <c:v>6.25E-2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E-441C-8571-7C876432B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KO'!$R$90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KO'!$R$91:$R$104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2.564102564102564E-2</c:v>
                </c:pt>
                <c:pt idx="6">
                  <c:v>0.25641025641025639</c:v>
                </c:pt>
                <c:pt idx="7">
                  <c:v>0.66666666666666663</c:v>
                </c:pt>
                <c:pt idx="8">
                  <c:v>5.128205128205128E-2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2-4BCA-BE89-EE3CB3CA0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KO'!$S$90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KO'!$S$91:$S$104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2.6315789473684209E-2</c:v>
                </c:pt>
                <c:pt idx="6">
                  <c:v>0.28947368421052633</c:v>
                </c:pt>
                <c:pt idx="7">
                  <c:v>0.65789473684210531</c:v>
                </c:pt>
                <c:pt idx="8">
                  <c:v>2.6315789473684209E-2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8-47E4-BACE-DC6DEEC9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'Cilk1 KO'!$T$90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'Cilk1 KO'!$T$91:$T$104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3.0303030303030304E-2</c:v>
                </c:pt>
                <c:pt idx="6">
                  <c:v>0.21212121212121213</c:v>
                </c:pt>
                <c:pt idx="7">
                  <c:v>0.60606060606060608</c:v>
                </c:pt>
                <c:pt idx="8">
                  <c:v>0.15151515151515152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268-98A2-E089AF303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645240"/>
        <c:axId val="475645568"/>
      </c:barChart>
      <c:catAx>
        <c:axId val="475645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568"/>
        <c:crosses val="autoZero"/>
        <c:auto val="1"/>
        <c:lblAlgn val="ctr"/>
        <c:lblOffset val="100"/>
        <c:noMultiLvlLbl val="0"/>
      </c:catAx>
      <c:valAx>
        <c:axId val="47564556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564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type'!$F$117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type'!$F$118:$F$131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4.878048780487805E-2</c:v>
                </c:pt>
                <c:pt idx="6">
                  <c:v>0.51219512195121952</c:v>
                </c:pt>
                <c:pt idx="7">
                  <c:v>0.41463414634146339</c:v>
                </c:pt>
                <c:pt idx="8">
                  <c:v>1.2195121951219513E-2</c:v>
                </c:pt>
                <c:pt idx="9">
                  <c:v>1.2195121951219513E-2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6-4364-9DD6-A248B9E6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869976"/>
        <c:axId val="487875224"/>
      </c:barChart>
      <c:catAx>
        <c:axId val="487869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875224"/>
        <c:crosses val="autoZero"/>
        <c:auto val="1"/>
        <c:lblAlgn val="ctr"/>
        <c:lblOffset val="100"/>
        <c:noMultiLvlLbl val="0"/>
      </c:catAx>
      <c:valAx>
        <c:axId val="487875224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869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type'!$J$117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type'!$J$118:$J$131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2.8571428571428571E-2</c:v>
                </c:pt>
                <c:pt idx="6">
                  <c:v>0.65714285714285714</c:v>
                </c:pt>
                <c:pt idx="7">
                  <c:v>0.31428571428571428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6-4DE0-9C39-30083A4B0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8205600"/>
        <c:axId val="348207240"/>
      </c:barChart>
      <c:catAx>
        <c:axId val="348205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207240"/>
        <c:crosses val="autoZero"/>
        <c:auto val="1"/>
        <c:lblAlgn val="ctr"/>
        <c:lblOffset val="100"/>
        <c:noMultiLvlLbl val="0"/>
      </c:catAx>
      <c:valAx>
        <c:axId val="34820724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820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type'!$K$117</c:f>
              <c:strCache>
                <c:ptCount val="1"/>
                <c:pt idx="0">
                  <c:v>OHC1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type'!$K$118:$K$131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1.3333333333333334E-2</c:v>
                </c:pt>
                <c:pt idx="6">
                  <c:v>0.48</c:v>
                </c:pt>
                <c:pt idx="7">
                  <c:v>0.50666666666666671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0-47AA-97CD-BA6D7D75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970576"/>
        <c:axId val="346968280"/>
      </c:barChart>
      <c:catAx>
        <c:axId val="3469705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6968280"/>
        <c:crosses val="autoZero"/>
        <c:auto val="1"/>
        <c:lblAlgn val="ctr"/>
        <c:lblOffset val="100"/>
        <c:noMultiLvlLbl val="0"/>
      </c:catAx>
      <c:valAx>
        <c:axId val="34696828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4697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type'!$L$117</c:f>
              <c:strCache>
                <c:ptCount val="1"/>
                <c:pt idx="0">
                  <c:v>OHC2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type'!$L$118:$L$131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1.3513513513513514E-2</c:v>
                </c:pt>
                <c:pt idx="6">
                  <c:v>0.45945945945945948</c:v>
                </c:pt>
                <c:pt idx="7">
                  <c:v>0.51351351351351349</c:v>
                </c:pt>
                <c:pt idx="8">
                  <c:v>1.3513513513513514E-2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2-47B7-8C95-FB1469A1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19832"/>
        <c:axId val="487915896"/>
      </c:barChart>
      <c:catAx>
        <c:axId val="487919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15896"/>
        <c:crosses val="autoZero"/>
        <c:auto val="1"/>
        <c:lblAlgn val="ctr"/>
        <c:lblOffset val="100"/>
        <c:noMultiLvlLbl val="0"/>
      </c:catAx>
      <c:valAx>
        <c:axId val="487915896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1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type'!$M$117</c:f>
              <c:strCache>
                <c:ptCount val="1"/>
                <c:pt idx="0">
                  <c:v>OHC3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type'!$M$118:$M$131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1.2987012987012988E-2</c:v>
                </c:pt>
                <c:pt idx="5">
                  <c:v>0.36363636363636365</c:v>
                </c:pt>
                <c:pt idx="6">
                  <c:v>0.2857142857142857</c:v>
                </c:pt>
                <c:pt idx="7">
                  <c:v>0.19480519480519481</c:v>
                </c:pt>
                <c:pt idx="8">
                  <c:v>0.14285714285714285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8-4C07-A6A5-918BCB797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12944"/>
        <c:axId val="487913928"/>
      </c:barChart>
      <c:catAx>
        <c:axId val="487912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13928"/>
        <c:crosses val="autoZero"/>
        <c:auto val="1"/>
        <c:lblAlgn val="ctr"/>
        <c:lblOffset val="100"/>
        <c:noMultiLvlLbl val="0"/>
      </c:catAx>
      <c:valAx>
        <c:axId val="487913928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8791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'wild type'!$Q$117</c:f>
              <c:strCache>
                <c:ptCount val="1"/>
                <c:pt idx="0">
                  <c:v>IHC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'wild type'!$Q$118:$Q$131</c:f>
              <c:numCache>
                <c:formatCode>0.00%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1.8867924528301886E-2</c:v>
                </c:pt>
                <c:pt idx="5">
                  <c:v>0.18867924528301888</c:v>
                </c:pt>
                <c:pt idx="6">
                  <c:v>0.45283018867924529</c:v>
                </c:pt>
                <c:pt idx="7">
                  <c:v>0.33962264150943394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C-422F-AB6F-E0E5EFD0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500016"/>
        <c:axId val="350492800"/>
      </c:barChart>
      <c:catAx>
        <c:axId val="35050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492800"/>
        <c:crosses val="autoZero"/>
        <c:auto val="1"/>
        <c:lblAlgn val="ctr"/>
        <c:lblOffset val="100"/>
        <c:noMultiLvlLbl val="0"/>
      </c:catAx>
      <c:valAx>
        <c:axId val="350492800"/>
        <c:scaling>
          <c:orientation val="minMax"/>
          <c:max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50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135</xdr:row>
      <xdr:rowOff>141144</xdr:rowOff>
    </xdr:from>
    <xdr:to>
      <xdr:col>6</xdr:col>
      <xdr:colOff>437655</xdr:colOff>
      <xdr:row>148</xdr:row>
      <xdr:rowOff>90921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576200</xdr:colOff>
      <xdr:row>135</xdr:row>
      <xdr:rowOff>123825</xdr:rowOff>
    </xdr:from>
    <xdr:to>
      <xdr:col>12</xdr:col>
      <xdr:colOff>466849</xdr:colOff>
      <xdr:row>148</xdr:row>
      <xdr:rowOff>73602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657349</xdr:colOff>
      <xdr:row>135</xdr:row>
      <xdr:rowOff>141142</xdr:rowOff>
    </xdr:from>
    <xdr:to>
      <xdr:col>18</xdr:col>
      <xdr:colOff>201633</xdr:colOff>
      <xdr:row>148</xdr:row>
      <xdr:rowOff>90919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357497</xdr:colOff>
      <xdr:row>135</xdr:row>
      <xdr:rowOff>172067</xdr:rowOff>
    </xdr:from>
    <xdr:to>
      <xdr:col>23</xdr:col>
      <xdr:colOff>483672</xdr:colOff>
      <xdr:row>148</xdr:row>
      <xdr:rowOff>125556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150</xdr:row>
      <xdr:rowOff>65560</xdr:rowOff>
    </xdr:from>
    <xdr:to>
      <xdr:col>6</xdr:col>
      <xdr:colOff>418605</xdr:colOff>
      <xdr:row>163</xdr:row>
      <xdr:rowOff>19048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487877</xdr:colOff>
      <xdr:row>150</xdr:row>
      <xdr:rowOff>100197</xdr:rowOff>
    </xdr:from>
    <xdr:to>
      <xdr:col>12</xdr:col>
      <xdr:colOff>378526</xdr:colOff>
      <xdr:row>163</xdr:row>
      <xdr:rowOff>53685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482435</xdr:colOff>
      <xdr:row>150</xdr:row>
      <xdr:rowOff>0</xdr:rowOff>
    </xdr:from>
    <xdr:to>
      <xdr:col>18</xdr:col>
      <xdr:colOff>26719</xdr:colOff>
      <xdr:row>162</xdr:row>
      <xdr:rowOff>163039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234537</xdr:colOff>
      <xdr:row>150</xdr:row>
      <xdr:rowOff>100198</xdr:rowOff>
    </xdr:from>
    <xdr:to>
      <xdr:col>23</xdr:col>
      <xdr:colOff>400297</xdr:colOff>
      <xdr:row>163</xdr:row>
      <xdr:rowOff>53686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167</xdr:row>
      <xdr:rowOff>0</xdr:rowOff>
    </xdr:from>
    <xdr:to>
      <xdr:col>6</xdr:col>
      <xdr:colOff>418605</xdr:colOff>
      <xdr:row>179</xdr:row>
      <xdr:rowOff>163038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557150</xdr:colOff>
      <xdr:row>167</xdr:row>
      <xdr:rowOff>17318</xdr:rowOff>
    </xdr:from>
    <xdr:to>
      <xdr:col>12</xdr:col>
      <xdr:colOff>447799</xdr:colOff>
      <xdr:row>179</xdr:row>
      <xdr:rowOff>180356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500619</xdr:colOff>
      <xdr:row>167</xdr:row>
      <xdr:rowOff>86591</xdr:rowOff>
    </xdr:from>
    <xdr:to>
      <xdr:col>18</xdr:col>
      <xdr:colOff>472044</xdr:colOff>
      <xdr:row>180</xdr:row>
      <xdr:rowOff>40079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97972</xdr:colOff>
      <xdr:row>167</xdr:row>
      <xdr:rowOff>204106</xdr:rowOff>
    </xdr:from>
    <xdr:to>
      <xdr:col>24</xdr:col>
      <xdr:colOff>224147</xdr:colOff>
      <xdr:row>180</xdr:row>
      <xdr:rowOff>157596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108</xdr:row>
      <xdr:rowOff>19050</xdr:rowOff>
    </xdr:from>
    <xdr:to>
      <xdr:col>7</xdr:col>
      <xdr:colOff>590550</xdr:colOff>
      <xdr:row>121</xdr:row>
      <xdr:rowOff>38100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676275</xdr:colOff>
      <xdr:row>108</xdr:row>
      <xdr:rowOff>76200</xdr:rowOff>
    </xdr:from>
    <xdr:to>
      <xdr:col>13</xdr:col>
      <xdr:colOff>85725</xdr:colOff>
      <xdr:row>121</xdr:row>
      <xdr:rowOff>95250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304800</xdr:colOff>
      <xdr:row>108</xdr:row>
      <xdr:rowOff>47625</xdr:rowOff>
    </xdr:from>
    <xdr:to>
      <xdr:col>19</xdr:col>
      <xdr:colOff>19050</xdr:colOff>
      <xdr:row>121</xdr:row>
      <xdr:rowOff>66675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108</xdr:row>
      <xdr:rowOff>0</xdr:rowOff>
    </xdr:from>
    <xdr:to>
      <xdr:col>26</xdr:col>
      <xdr:colOff>457200</xdr:colOff>
      <xdr:row>121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993322</xdr:colOff>
      <xdr:row>124</xdr:row>
      <xdr:rowOff>16329</xdr:rowOff>
    </xdr:from>
    <xdr:to>
      <xdr:col>8</xdr:col>
      <xdr:colOff>54429</xdr:colOff>
      <xdr:row>137</xdr:row>
      <xdr:rowOff>106137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124</xdr:row>
      <xdr:rowOff>0</xdr:rowOff>
    </xdr:from>
    <xdr:to>
      <xdr:col>13</xdr:col>
      <xdr:colOff>108857</xdr:colOff>
      <xdr:row>137</xdr:row>
      <xdr:rowOff>89808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124</xdr:row>
      <xdr:rowOff>0</xdr:rowOff>
    </xdr:from>
    <xdr:to>
      <xdr:col>19</xdr:col>
      <xdr:colOff>421821</xdr:colOff>
      <xdr:row>137</xdr:row>
      <xdr:rowOff>89808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124</xdr:row>
      <xdr:rowOff>0</xdr:rowOff>
    </xdr:from>
    <xdr:to>
      <xdr:col>27</xdr:col>
      <xdr:colOff>489857</xdr:colOff>
      <xdr:row>137</xdr:row>
      <xdr:rowOff>89808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141</xdr:row>
      <xdr:rowOff>0</xdr:rowOff>
    </xdr:from>
    <xdr:to>
      <xdr:col>8</xdr:col>
      <xdr:colOff>489857</xdr:colOff>
      <xdr:row>154</xdr:row>
      <xdr:rowOff>89807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966107</xdr:colOff>
      <xdr:row>141</xdr:row>
      <xdr:rowOff>0</xdr:rowOff>
    </xdr:from>
    <xdr:to>
      <xdr:col>14</xdr:col>
      <xdr:colOff>394607</xdr:colOff>
      <xdr:row>154</xdr:row>
      <xdr:rowOff>89807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141</xdr:row>
      <xdr:rowOff>0</xdr:rowOff>
    </xdr:from>
    <xdr:to>
      <xdr:col>20</xdr:col>
      <xdr:colOff>421821</xdr:colOff>
      <xdr:row>154</xdr:row>
      <xdr:rowOff>89807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0</xdr:colOff>
      <xdr:row>141</xdr:row>
      <xdr:rowOff>0</xdr:rowOff>
    </xdr:from>
    <xdr:to>
      <xdr:col>28</xdr:col>
      <xdr:colOff>489857</xdr:colOff>
      <xdr:row>154</xdr:row>
      <xdr:rowOff>89807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979715</xdr:colOff>
      <xdr:row>107</xdr:row>
      <xdr:rowOff>193222</xdr:rowOff>
    </xdr:from>
    <xdr:to>
      <xdr:col>7</xdr:col>
      <xdr:colOff>421822</xdr:colOff>
      <xdr:row>121</xdr:row>
      <xdr:rowOff>78922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108</xdr:row>
      <xdr:rowOff>0</xdr:rowOff>
    </xdr:from>
    <xdr:to>
      <xdr:col>13</xdr:col>
      <xdr:colOff>421821</xdr:colOff>
      <xdr:row>121</xdr:row>
      <xdr:rowOff>89807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108</xdr:row>
      <xdr:rowOff>0</xdr:rowOff>
    </xdr:from>
    <xdr:to>
      <xdr:col>20</xdr:col>
      <xdr:colOff>421821</xdr:colOff>
      <xdr:row>121</xdr:row>
      <xdr:rowOff>89807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108</xdr:row>
      <xdr:rowOff>0</xdr:rowOff>
    </xdr:from>
    <xdr:to>
      <xdr:col>28</xdr:col>
      <xdr:colOff>489857</xdr:colOff>
      <xdr:row>121</xdr:row>
      <xdr:rowOff>89807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122</xdr:row>
      <xdr:rowOff>0</xdr:rowOff>
    </xdr:from>
    <xdr:to>
      <xdr:col>8</xdr:col>
      <xdr:colOff>190500</xdr:colOff>
      <xdr:row>135</xdr:row>
      <xdr:rowOff>89807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312964</xdr:colOff>
      <xdr:row>122</xdr:row>
      <xdr:rowOff>0</xdr:rowOff>
    </xdr:from>
    <xdr:to>
      <xdr:col>14</xdr:col>
      <xdr:colOff>81642</xdr:colOff>
      <xdr:row>135</xdr:row>
      <xdr:rowOff>89807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122</xdr:row>
      <xdr:rowOff>0</xdr:rowOff>
    </xdr:from>
    <xdr:to>
      <xdr:col>20</xdr:col>
      <xdr:colOff>421821</xdr:colOff>
      <xdr:row>135</xdr:row>
      <xdr:rowOff>89807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122</xdr:row>
      <xdr:rowOff>0</xdr:rowOff>
    </xdr:from>
    <xdr:to>
      <xdr:col>28</xdr:col>
      <xdr:colOff>489857</xdr:colOff>
      <xdr:row>135</xdr:row>
      <xdr:rowOff>89807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138</xdr:row>
      <xdr:rowOff>0</xdr:rowOff>
    </xdr:from>
    <xdr:to>
      <xdr:col>8</xdr:col>
      <xdr:colOff>190500</xdr:colOff>
      <xdr:row>151</xdr:row>
      <xdr:rowOff>89807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299358</xdr:colOff>
      <xdr:row>137</xdr:row>
      <xdr:rowOff>176892</xdr:rowOff>
    </xdr:from>
    <xdr:to>
      <xdr:col>14</xdr:col>
      <xdr:colOff>68036</xdr:colOff>
      <xdr:row>151</xdr:row>
      <xdr:rowOff>62592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138</xdr:row>
      <xdr:rowOff>0</xdr:rowOff>
    </xdr:from>
    <xdr:to>
      <xdr:col>20</xdr:col>
      <xdr:colOff>421821</xdr:colOff>
      <xdr:row>151</xdr:row>
      <xdr:rowOff>89807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0</xdr:colOff>
      <xdr:row>138</xdr:row>
      <xdr:rowOff>0</xdr:rowOff>
    </xdr:from>
    <xdr:to>
      <xdr:col>28</xdr:col>
      <xdr:colOff>489857</xdr:colOff>
      <xdr:row>151</xdr:row>
      <xdr:rowOff>89807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68"/>
  <sheetViews>
    <sheetView topLeftCell="A157" zoomScale="70" zoomScaleNormal="70" workbookViewId="0">
      <selection activeCell="B5" sqref="B5:F5"/>
    </sheetView>
  </sheetViews>
  <sheetFormatPr defaultRowHeight="16.899999999999999" x14ac:dyDescent="0.6"/>
  <sheetData>
    <row r="2" spans="1:20" x14ac:dyDescent="0.6">
      <c r="A2" s="4"/>
      <c r="C2" s="96" t="s">
        <v>97</v>
      </c>
      <c r="D2" s="4"/>
      <c r="E2" s="4"/>
      <c r="F2" s="4"/>
      <c r="G2" s="4"/>
      <c r="J2" s="96" t="s">
        <v>98</v>
      </c>
      <c r="Q2" s="96" t="s">
        <v>99</v>
      </c>
    </row>
    <row r="3" spans="1:20" x14ac:dyDescent="0.6">
      <c r="A3" s="4"/>
      <c r="D3" s="1"/>
      <c r="E3" s="1"/>
      <c r="F3" s="1"/>
      <c r="G3" s="1"/>
    </row>
    <row r="4" spans="1:20" x14ac:dyDescent="0.6">
      <c r="B4" s="4" t="s">
        <v>100</v>
      </c>
      <c r="C4" s="4"/>
      <c r="D4" s="4"/>
      <c r="E4" s="4"/>
      <c r="F4" s="4"/>
    </row>
    <row r="5" spans="1:20" x14ac:dyDescent="0.6">
      <c r="B5" s="99" t="s">
        <v>0</v>
      </c>
      <c r="C5" s="100"/>
      <c r="D5" s="100"/>
      <c r="E5" s="100"/>
      <c r="F5" s="101"/>
      <c r="I5" s="99" t="s">
        <v>41</v>
      </c>
      <c r="J5" s="100"/>
      <c r="K5" s="100"/>
      <c r="L5" s="100"/>
      <c r="M5" s="101"/>
      <c r="P5" s="99" t="s">
        <v>54</v>
      </c>
      <c r="Q5" s="100"/>
      <c r="R5" s="100"/>
      <c r="S5" s="100"/>
      <c r="T5" s="101"/>
    </row>
    <row r="6" spans="1:20" x14ac:dyDescent="0.6">
      <c r="B6" s="7" t="s">
        <v>5</v>
      </c>
      <c r="C6" s="7" t="s">
        <v>1</v>
      </c>
      <c r="D6" s="7" t="s">
        <v>2</v>
      </c>
      <c r="E6" s="7" t="s">
        <v>3</v>
      </c>
      <c r="F6" s="7" t="s">
        <v>4</v>
      </c>
      <c r="I6" s="7" t="s">
        <v>5</v>
      </c>
      <c r="J6" s="7" t="s">
        <v>1</v>
      </c>
      <c r="K6" s="7" t="s">
        <v>2</v>
      </c>
      <c r="L6" s="7" t="s">
        <v>3</v>
      </c>
      <c r="M6" s="13" t="s">
        <v>4</v>
      </c>
      <c r="P6" s="7" t="s">
        <v>5</v>
      </c>
      <c r="Q6" s="7" t="s">
        <v>55</v>
      </c>
      <c r="R6" s="7" t="s">
        <v>2</v>
      </c>
      <c r="S6" s="7" t="s">
        <v>56</v>
      </c>
      <c r="T6" s="7" t="s">
        <v>4</v>
      </c>
    </row>
    <row r="7" spans="1:20" x14ac:dyDescent="0.6">
      <c r="B7" s="7">
        <v>1</v>
      </c>
      <c r="C7" s="7">
        <v>-1.0810000000000031</v>
      </c>
      <c r="D7" s="7">
        <v>18.307000000000002</v>
      </c>
      <c r="E7" s="7">
        <v>-7.9579999999999984</v>
      </c>
      <c r="F7" s="7">
        <v>-2.9899999999999949</v>
      </c>
      <c r="I7" s="7">
        <v>1</v>
      </c>
      <c r="J7" s="7">
        <v>1.269999999999996</v>
      </c>
      <c r="K7" s="7">
        <v>-1.6740000000000066</v>
      </c>
      <c r="L7" s="7">
        <v>-0.48999999999999488</v>
      </c>
      <c r="M7" s="13">
        <v>-71.52600000000001</v>
      </c>
      <c r="P7" s="7">
        <v>1</v>
      </c>
      <c r="Q7" s="7">
        <v>-30.811000000000007</v>
      </c>
      <c r="R7" s="7">
        <v>28.802999999999997</v>
      </c>
      <c r="S7" s="7">
        <v>-38.883999999999986</v>
      </c>
      <c r="T7" s="7">
        <v>-32.004999999999995</v>
      </c>
    </row>
    <row r="8" spans="1:20" x14ac:dyDescent="0.6">
      <c r="B8" s="7">
        <v>2</v>
      </c>
      <c r="C8" s="7">
        <v>7.4579999999999984</v>
      </c>
      <c r="D8" s="7">
        <v>7.1009999999999991</v>
      </c>
      <c r="E8" s="7">
        <v>-0.26099999999999568</v>
      </c>
      <c r="F8" s="7">
        <v>24.602999999999994</v>
      </c>
      <c r="I8" s="7">
        <v>2</v>
      </c>
      <c r="J8" s="7">
        <v>19.477999999999994</v>
      </c>
      <c r="K8" s="7">
        <v>-12.641999999999996</v>
      </c>
      <c r="L8" s="7">
        <v>1.8349999999999937</v>
      </c>
      <c r="M8" s="13">
        <v>-19.576999999999998</v>
      </c>
      <c r="P8" s="7">
        <v>2</v>
      </c>
      <c r="Q8" s="7">
        <v>-33.721000000000004</v>
      </c>
      <c r="R8" s="7">
        <v>-40.27000000000001</v>
      </c>
      <c r="S8" s="7">
        <v>-17.046999999999997</v>
      </c>
      <c r="T8" s="7">
        <v>-30.75</v>
      </c>
    </row>
    <row r="9" spans="1:20" x14ac:dyDescent="0.6">
      <c r="B9" s="7">
        <v>3</v>
      </c>
      <c r="C9" s="7">
        <v>-5.1129999999999995</v>
      </c>
      <c r="D9" s="7">
        <v>6.436000000000007</v>
      </c>
      <c r="E9" s="7">
        <v>16.027000000000001</v>
      </c>
      <c r="F9" s="7">
        <v>1.8709999999999951</v>
      </c>
      <c r="I9" s="7">
        <v>3</v>
      </c>
      <c r="J9" s="7">
        <v>-27.731999999999999</v>
      </c>
      <c r="K9" s="7">
        <v>10.920000000000002</v>
      </c>
      <c r="L9" s="7">
        <v>5.3760000000000048</v>
      </c>
      <c r="M9" s="13">
        <v>-43.455999999999989</v>
      </c>
      <c r="P9" s="7">
        <v>3</v>
      </c>
      <c r="Q9" s="7">
        <v>-51.429000000000002</v>
      </c>
      <c r="R9" s="7">
        <v>-41.564999999999998</v>
      </c>
      <c r="S9" s="7">
        <v>3.0450000000000017</v>
      </c>
      <c r="T9" s="7">
        <v>-34.144999999999996</v>
      </c>
    </row>
    <row r="10" spans="1:20" x14ac:dyDescent="0.6">
      <c r="B10" s="7">
        <v>4</v>
      </c>
      <c r="C10" s="7">
        <v>-3.1370000000000005</v>
      </c>
      <c r="D10" s="7">
        <v>4.0870000000000033</v>
      </c>
      <c r="E10" s="7">
        <v>16.884</v>
      </c>
      <c r="F10" s="7">
        <v>-13.908000000000001</v>
      </c>
      <c r="I10" s="7">
        <v>4</v>
      </c>
      <c r="J10" s="7">
        <v>-7.0439999999999969</v>
      </c>
      <c r="K10" s="7">
        <v>11.063000000000002</v>
      </c>
      <c r="L10" s="7">
        <v>-19.486999999999995</v>
      </c>
      <c r="M10" s="13">
        <v>-19.588999999999999</v>
      </c>
      <c r="P10" s="7">
        <v>4</v>
      </c>
      <c r="Q10" s="7">
        <v>-40.430000000000007</v>
      </c>
      <c r="R10" s="7">
        <v>8.769999999999996</v>
      </c>
      <c r="S10" s="7">
        <v>-21.734999999999999</v>
      </c>
      <c r="T10" s="7">
        <v>-46.72</v>
      </c>
    </row>
    <row r="11" spans="1:20" x14ac:dyDescent="0.6">
      <c r="B11" s="7">
        <v>5</v>
      </c>
      <c r="C11" s="7">
        <v>-5.9180000000000064</v>
      </c>
      <c r="D11" s="7">
        <v>-11.206999999999994</v>
      </c>
      <c r="E11" s="7">
        <v>-7.875</v>
      </c>
      <c r="F11" s="7">
        <v>-3.0580000000000069</v>
      </c>
      <c r="I11" s="7">
        <v>5</v>
      </c>
      <c r="J11" s="7">
        <v>-0.29999999999999716</v>
      </c>
      <c r="K11" s="7">
        <v>-23.307000000000002</v>
      </c>
      <c r="L11" s="7">
        <v>-10.245999999999995</v>
      </c>
      <c r="M11" s="13">
        <v>-40.180000000000007</v>
      </c>
      <c r="P11" s="7">
        <v>5</v>
      </c>
      <c r="Q11" s="7">
        <v>-23.590000000000003</v>
      </c>
      <c r="R11" s="7">
        <v>-6.828000000000003</v>
      </c>
      <c r="S11" s="7">
        <v>-8.0400000000000063</v>
      </c>
      <c r="T11" s="7">
        <v>-39.568000000000012</v>
      </c>
    </row>
    <row r="12" spans="1:20" x14ac:dyDescent="0.6">
      <c r="B12" s="7">
        <v>6</v>
      </c>
      <c r="C12" s="7">
        <v>-1.8979999999999961</v>
      </c>
      <c r="D12" s="7">
        <v>-1.1970000000000027</v>
      </c>
      <c r="E12" s="7">
        <v>-2.4110000000000014</v>
      </c>
      <c r="F12" s="7">
        <v>3.313999999999993</v>
      </c>
      <c r="I12" s="7">
        <v>6</v>
      </c>
      <c r="J12" s="7">
        <v>-0.66200000000000614</v>
      </c>
      <c r="K12" s="7">
        <v>0.48799999999999955</v>
      </c>
      <c r="L12" s="7">
        <v>-6.1760000000000019</v>
      </c>
      <c r="M12" s="13">
        <v>-39.734000000000009</v>
      </c>
      <c r="P12" s="7">
        <v>6</v>
      </c>
      <c r="Q12" s="7">
        <v>-24.698999999999998</v>
      </c>
      <c r="R12" s="7">
        <v>-3.3780000000000001</v>
      </c>
      <c r="S12" s="7">
        <v>-22.906999999999996</v>
      </c>
      <c r="T12" s="7">
        <v>-58.239000000000004</v>
      </c>
    </row>
    <row r="13" spans="1:20" x14ac:dyDescent="0.6">
      <c r="B13" s="7">
        <v>7</v>
      </c>
      <c r="C13" s="7">
        <v>-0.56399999999999295</v>
      </c>
      <c r="D13" s="7">
        <v>2.6940000000000026</v>
      </c>
      <c r="E13" s="7">
        <v>0.84300000000000352</v>
      </c>
      <c r="F13" s="7">
        <v>-6.0229999999999961</v>
      </c>
      <c r="I13" s="7">
        <v>7</v>
      </c>
      <c r="J13" s="7">
        <v>4.5630000000000024</v>
      </c>
      <c r="K13" s="7">
        <v>-23.113</v>
      </c>
      <c r="L13" s="7">
        <v>17.218999999999994</v>
      </c>
      <c r="M13" s="13">
        <v>-17.736000000000004</v>
      </c>
      <c r="P13" s="7">
        <v>7</v>
      </c>
      <c r="Q13" s="7">
        <v>10.751000000000005</v>
      </c>
      <c r="R13" s="7">
        <v>-15.573999999999998</v>
      </c>
      <c r="S13" s="7">
        <v>-8.4909999999999997</v>
      </c>
      <c r="T13" s="7">
        <v>-25.870999999999995</v>
      </c>
    </row>
    <row r="14" spans="1:20" x14ac:dyDescent="0.6">
      <c r="B14" s="7">
        <v>8</v>
      </c>
      <c r="C14" s="7">
        <v>-10.441000000000003</v>
      </c>
      <c r="D14" s="7">
        <v>20.846000000000004</v>
      </c>
      <c r="E14" s="7">
        <v>-1.1029999999999944</v>
      </c>
      <c r="F14" s="7">
        <v>-6.2780000000000058</v>
      </c>
      <c r="I14" s="7">
        <v>8</v>
      </c>
      <c r="J14" s="7">
        <v>-14.016999999999996</v>
      </c>
      <c r="K14" s="7">
        <v>0.12900000000000489</v>
      </c>
      <c r="L14" s="7">
        <v>12.578999999999994</v>
      </c>
      <c r="M14" s="13">
        <v>20.956000000000003</v>
      </c>
      <c r="P14" s="7">
        <v>8</v>
      </c>
      <c r="Q14" s="7">
        <v>1.9830000000000041</v>
      </c>
      <c r="R14" s="7">
        <v>-49.757000000000005</v>
      </c>
      <c r="S14" s="7">
        <v>-50.740000000000009</v>
      </c>
      <c r="T14" s="7">
        <v>-20.507000000000005</v>
      </c>
    </row>
    <row r="15" spans="1:20" x14ac:dyDescent="0.6">
      <c r="B15" s="7">
        <v>9</v>
      </c>
      <c r="C15" s="7">
        <v>19.566000000000003</v>
      </c>
      <c r="D15" s="7">
        <v>22.031000000000006</v>
      </c>
      <c r="E15" s="7">
        <v>12.534000000000006</v>
      </c>
      <c r="F15" s="7">
        <v>60.722999999999999</v>
      </c>
      <c r="I15" s="7">
        <v>9</v>
      </c>
      <c r="J15" s="7">
        <v>-6.4699999999999989</v>
      </c>
      <c r="K15" s="7">
        <v>-2.894999999999996</v>
      </c>
      <c r="L15" s="7">
        <v>-0.42199999999999704</v>
      </c>
      <c r="M15" s="13">
        <v>-50.887</v>
      </c>
      <c r="P15" s="7">
        <v>9</v>
      </c>
      <c r="Q15" s="7">
        <v>-24.004999999999995</v>
      </c>
      <c r="R15" s="7">
        <v>11.424999999999997</v>
      </c>
      <c r="S15" s="7">
        <v>-23.325999999999993</v>
      </c>
      <c r="T15" s="7">
        <v>-33.228999999999999</v>
      </c>
    </row>
    <row r="16" spans="1:20" x14ac:dyDescent="0.6">
      <c r="B16" s="7">
        <v>10</v>
      </c>
      <c r="C16" s="7">
        <v>-10.305000000000007</v>
      </c>
      <c r="D16" s="7">
        <v>5.1239999999999952</v>
      </c>
      <c r="E16" s="7">
        <v>-4.0859999999999985</v>
      </c>
      <c r="F16" s="7">
        <v>-41.606999999999999</v>
      </c>
      <c r="I16" s="7">
        <v>10</v>
      </c>
      <c r="J16" s="7">
        <v>2.5559999999999974</v>
      </c>
      <c r="K16" s="7">
        <v>-17.376000000000005</v>
      </c>
      <c r="L16" s="7">
        <v>-2.3859999999999957</v>
      </c>
      <c r="M16" s="13">
        <v>-29.019000000000005</v>
      </c>
      <c r="P16" s="7">
        <v>10</v>
      </c>
      <c r="Q16" s="7">
        <v>-29.599000000000004</v>
      </c>
      <c r="R16" s="7">
        <v>-6.1710000000000065</v>
      </c>
      <c r="S16" s="7">
        <v>-50.853000000000009</v>
      </c>
      <c r="T16" s="7">
        <v>-28.302000000000007</v>
      </c>
    </row>
    <row r="17" spans="2:20" x14ac:dyDescent="0.6">
      <c r="B17" s="7">
        <v>11</v>
      </c>
      <c r="C17" s="7">
        <v>-0.49699999999999989</v>
      </c>
      <c r="D17" s="7">
        <v>19.783000000000001</v>
      </c>
      <c r="E17" s="7">
        <v>7.3970000000000056</v>
      </c>
      <c r="F17" s="7">
        <v>-11.853999999999999</v>
      </c>
      <c r="I17" s="7">
        <v>11</v>
      </c>
      <c r="J17" s="7">
        <v>-28.507999999999996</v>
      </c>
      <c r="K17" s="7"/>
      <c r="L17" s="7">
        <v>-6.3940000000000055</v>
      </c>
      <c r="M17" s="13">
        <v>-46.338999999999999</v>
      </c>
      <c r="P17" s="7">
        <v>11</v>
      </c>
      <c r="Q17" s="7">
        <v>26.146000000000001</v>
      </c>
      <c r="R17" s="7">
        <v>10.471999999999994</v>
      </c>
      <c r="S17" s="7">
        <v>-26.799999999999997</v>
      </c>
      <c r="T17" s="7">
        <v>-36.846999999999994</v>
      </c>
    </row>
    <row r="18" spans="2:20" x14ac:dyDescent="0.6">
      <c r="B18" s="7">
        <v>12</v>
      </c>
      <c r="C18" s="7">
        <v>8.5430000000000064</v>
      </c>
      <c r="D18" s="7">
        <v>3.6140000000000043</v>
      </c>
      <c r="E18" s="7">
        <v>12.528999999999996</v>
      </c>
      <c r="F18" s="7">
        <v>4.3990000000000009</v>
      </c>
      <c r="I18" s="7">
        <v>12</v>
      </c>
      <c r="J18" s="7">
        <v>-11.835999999999999</v>
      </c>
      <c r="K18" s="7"/>
      <c r="L18" s="7"/>
      <c r="M18" s="13"/>
      <c r="P18" s="7">
        <v>12</v>
      </c>
      <c r="Q18" s="7">
        <v>-36.364999999999995</v>
      </c>
      <c r="R18" s="7">
        <v>-6.7510000000000048</v>
      </c>
      <c r="S18" s="7"/>
      <c r="T18" s="7">
        <v>-60.076999999999998</v>
      </c>
    </row>
    <row r="19" spans="2:20" x14ac:dyDescent="0.6">
      <c r="B19" s="7">
        <v>13</v>
      </c>
      <c r="C19" s="7">
        <v>-1.1020000000000039</v>
      </c>
      <c r="D19" s="7">
        <v>5.7109999999999985</v>
      </c>
      <c r="E19" s="7">
        <v>11.334999999999994</v>
      </c>
      <c r="F19" s="7">
        <v>5.1209999999999951</v>
      </c>
      <c r="I19" s="7">
        <v>13</v>
      </c>
      <c r="J19" s="7">
        <v>-17.317999999999998</v>
      </c>
      <c r="K19" s="7">
        <v>0.9620000000000033</v>
      </c>
      <c r="L19" s="7">
        <v>-20.186999999999998</v>
      </c>
      <c r="M19" s="13">
        <v>-22.058000000000007</v>
      </c>
      <c r="P19" s="7">
        <v>13</v>
      </c>
      <c r="Q19" s="7">
        <v>-2.9950000000000045</v>
      </c>
      <c r="R19" s="7">
        <v>-15.906000000000006</v>
      </c>
      <c r="S19" s="7"/>
      <c r="T19" s="7"/>
    </row>
    <row r="20" spans="2:20" x14ac:dyDescent="0.6">
      <c r="B20" s="7">
        <v>14</v>
      </c>
      <c r="C20" s="7">
        <v>-8.4879999999999995</v>
      </c>
      <c r="D20" s="7">
        <v>12.528999999999996</v>
      </c>
      <c r="E20" s="7">
        <v>11.278999999999996</v>
      </c>
      <c r="F20" s="7">
        <v>16.927999999999997</v>
      </c>
      <c r="I20" s="7">
        <v>14</v>
      </c>
      <c r="J20" s="7">
        <v>-2.992999999999995</v>
      </c>
      <c r="K20" s="7">
        <v>-2.7879999999999967</v>
      </c>
      <c r="L20" s="7">
        <v>1.9680000000000035</v>
      </c>
      <c r="M20" s="13">
        <v>24.849999999999994</v>
      </c>
      <c r="P20" s="7">
        <v>14</v>
      </c>
      <c r="Q20" s="7">
        <v>2.9740000000000038</v>
      </c>
      <c r="R20" s="7">
        <v>6.2819999999999965</v>
      </c>
      <c r="S20" s="7">
        <v>-9.4620000000000033</v>
      </c>
      <c r="T20" s="7">
        <v>-13.355000000000004</v>
      </c>
    </row>
    <row r="21" spans="2:20" x14ac:dyDescent="0.6">
      <c r="B21" s="7">
        <v>15</v>
      </c>
      <c r="C21" s="7">
        <v>9.8960000000000008</v>
      </c>
      <c r="D21" s="7">
        <v>-0.25499999999999545</v>
      </c>
      <c r="E21" s="7">
        <v>-0.12600000000000477</v>
      </c>
      <c r="F21" s="7">
        <v>6.2210000000000036</v>
      </c>
      <c r="I21" s="7">
        <v>15</v>
      </c>
      <c r="J21" s="7">
        <v>-32.658000000000001</v>
      </c>
      <c r="K21" s="7">
        <v>22.085999999999999</v>
      </c>
      <c r="L21" s="7">
        <v>1.2210000000000036</v>
      </c>
      <c r="M21" s="13">
        <v>-21.439999999999998</v>
      </c>
      <c r="P21" s="7">
        <v>15</v>
      </c>
      <c r="Q21" s="7">
        <v>-23.239999999999995</v>
      </c>
      <c r="R21" s="7">
        <v>-62.073000000000008</v>
      </c>
      <c r="S21" s="7">
        <v>-28.224999999999994</v>
      </c>
      <c r="T21" s="7">
        <v>-26.564999999999998</v>
      </c>
    </row>
    <row r="22" spans="2:20" x14ac:dyDescent="0.6">
      <c r="B22" s="7">
        <v>16</v>
      </c>
      <c r="C22" s="7">
        <v>0.67400000000000659</v>
      </c>
      <c r="D22" s="7">
        <v>-0.26449999999999818</v>
      </c>
      <c r="E22" s="7">
        <v>0.66599999999999682</v>
      </c>
      <c r="F22" s="7">
        <v>13.427000000000007</v>
      </c>
      <c r="I22" s="7">
        <v>16</v>
      </c>
      <c r="J22" s="7">
        <v>-25.894999999999996</v>
      </c>
      <c r="K22" s="7">
        <v>-11.936999999999998</v>
      </c>
      <c r="L22" s="7">
        <v>2.769999999999996</v>
      </c>
      <c r="M22" s="13">
        <v>-8.304000000000002</v>
      </c>
      <c r="P22" s="7">
        <v>16</v>
      </c>
      <c r="Q22" s="7">
        <v>16.069999999999993</v>
      </c>
      <c r="R22" s="7">
        <v>-26.564999999999998</v>
      </c>
      <c r="S22" s="7">
        <v>24.747</v>
      </c>
      <c r="T22" s="7">
        <v>-0.46500000000000341</v>
      </c>
    </row>
    <row r="23" spans="2:20" x14ac:dyDescent="0.6">
      <c r="B23" s="7">
        <v>17</v>
      </c>
      <c r="C23" s="7">
        <v>-6.3400000000000034</v>
      </c>
      <c r="D23" s="7">
        <v>15.328999999999994</v>
      </c>
      <c r="E23" s="7">
        <v>18.435000000000002</v>
      </c>
      <c r="F23" s="7">
        <v>23.198999999999998</v>
      </c>
      <c r="I23" s="7">
        <v>17</v>
      </c>
      <c r="J23" s="7">
        <v>-7.195999999999998</v>
      </c>
      <c r="K23" s="7">
        <v>-21.302000000000007</v>
      </c>
      <c r="L23" s="7">
        <v>17.858000000000004</v>
      </c>
      <c r="M23" s="13">
        <v>-48.64500000000001</v>
      </c>
      <c r="P23" s="7">
        <v>17</v>
      </c>
      <c r="Q23" s="7">
        <v>1.1230000000000047</v>
      </c>
      <c r="R23" s="7">
        <v>-36.870000000000005</v>
      </c>
      <c r="S23" s="7">
        <v>8.7270000000000039</v>
      </c>
      <c r="T23" s="7">
        <v>-14.709999999999994</v>
      </c>
    </row>
    <row r="24" spans="2:20" x14ac:dyDescent="0.6">
      <c r="B24" s="7">
        <v>18</v>
      </c>
      <c r="C24" s="7">
        <v>0.74399999999999977</v>
      </c>
      <c r="D24" s="7">
        <v>-0.5969999999999942</v>
      </c>
      <c r="E24" s="7">
        <v>18.435000000000002</v>
      </c>
      <c r="F24" s="7">
        <v>10.724999999999994</v>
      </c>
      <c r="I24" s="7">
        <v>18</v>
      </c>
      <c r="J24" s="7">
        <v>-1.6770000000000067</v>
      </c>
      <c r="K24" s="7">
        <v>-17.375</v>
      </c>
      <c r="L24" s="7">
        <v>17.266000000000005</v>
      </c>
      <c r="M24" s="13">
        <v>-32.442999999999998</v>
      </c>
      <c r="P24" s="7">
        <v>18</v>
      </c>
      <c r="Q24" s="7">
        <v>-5.2060000000000031</v>
      </c>
      <c r="R24" s="7">
        <v>-22.106999999999999</v>
      </c>
      <c r="S24" s="7">
        <v>-7.125</v>
      </c>
      <c r="T24" s="7">
        <v>-28.072000000000003</v>
      </c>
    </row>
    <row r="25" spans="2:20" x14ac:dyDescent="0.6">
      <c r="B25" s="7">
        <v>19</v>
      </c>
      <c r="C25" s="7">
        <v>0.72499999999999432</v>
      </c>
      <c r="D25" s="7">
        <v>-1.7710000000000008</v>
      </c>
      <c r="E25" s="7">
        <v>-0.48000000000000398</v>
      </c>
      <c r="F25" s="7">
        <v>-1.1809999999999974</v>
      </c>
      <c r="I25" s="7">
        <v>19</v>
      </c>
      <c r="J25" s="7">
        <v>-32.231999999999999</v>
      </c>
      <c r="K25" s="7">
        <v>14.634</v>
      </c>
      <c r="L25" s="7">
        <v>3.7980000000000018</v>
      </c>
      <c r="M25" s="13">
        <v>-13.355000000000004</v>
      </c>
      <c r="P25" s="7">
        <v>19</v>
      </c>
      <c r="Q25" s="7">
        <v>11.310000000000002</v>
      </c>
      <c r="R25" s="7">
        <v>-0.56499999999999773</v>
      </c>
      <c r="S25" s="7">
        <v>-5.1940000000000026</v>
      </c>
      <c r="T25" s="7">
        <v>-21.801000000000002</v>
      </c>
    </row>
    <row r="26" spans="2:20" x14ac:dyDescent="0.6">
      <c r="B26" s="7">
        <v>20</v>
      </c>
      <c r="C26" s="7">
        <v>-11.906000000000006</v>
      </c>
      <c r="D26" s="7">
        <v>-0.45799999999999841</v>
      </c>
      <c r="E26" s="7">
        <v>4.7639999999999958</v>
      </c>
      <c r="F26" s="7">
        <v>5.1940000000000026</v>
      </c>
      <c r="I26" s="7">
        <v>20</v>
      </c>
      <c r="J26" s="7">
        <v>8.0900000000000034</v>
      </c>
      <c r="K26" s="7">
        <v>-9.9969999999999999</v>
      </c>
      <c r="L26" s="7">
        <v>19.963999999999999</v>
      </c>
      <c r="M26" s="13">
        <v>-20.216999999999999</v>
      </c>
      <c r="P26" s="7">
        <v>20</v>
      </c>
      <c r="Q26" s="7">
        <v>-1.6370000000000005</v>
      </c>
      <c r="R26" s="7">
        <v>-23.198999999999998</v>
      </c>
      <c r="S26" s="7">
        <v>-7.4170000000000016</v>
      </c>
      <c r="T26" s="7">
        <v>-18.622</v>
      </c>
    </row>
    <row r="27" spans="2:20" x14ac:dyDescent="0.6">
      <c r="B27" s="7">
        <v>21</v>
      </c>
      <c r="C27" s="7">
        <v>0.62999999999999545</v>
      </c>
      <c r="D27" s="7">
        <v>0.62999999999999545</v>
      </c>
      <c r="E27" s="7">
        <v>5.8379999999999939</v>
      </c>
      <c r="F27" s="7">
        <v>-5.7109999999999985</v>
      </c>
      <c r="I27" s="7">
        <v>21</v>
      </c>
      <c r="J27" s="7">
        <v>-3.7960000000000065</v>
      </c>
      <c r="K27" s="7">
        <v>-4.2530000000000001</v>
      </c>
      <c r="L27" s="7">
        <v>-35.914000000000001</v>
      </c>
      <c r="M27" s="13">
        <v>-4.9509999999999934</v>
      </c>
      <c r="P27" s="7">
        <v>21</v>
      </c>
      <c r="Q27" s="7">
        <v>6.3400000000000034</v>
      </c>
      <c r="R27" s="7">
        <v>-8.1299999999999955</v>
      </c>
      <c r="S27" s="7">
        <v>17.114000000000004</v>
      </c>
      <c r="T27" s="7">
        <v>-27.349999999999994</v>
      </c>
    </row>
    <row r="28" spans="2:20" x14ac:dyDescent="0.6">
      <c r="B28" s="7">
        <v>22</v>
      </c>
      <c r="C28" s="7">
        <v>-20.820999999999998</v>
      </c>
      <c r="D28" s="7">
        <v>-0.26800000000000068</v>
      </c>
      <c r="E28" s="7">
        <v>-21.620000000000005</v>
      </c>
      <c r="F28" s="7">
        <v>20.555999999999997</v>
      </c>
      <c r="I28" s="7">
        <v>22</v>
      </c>
      <c r="J28" s="7">
        <v>-12.600999999999999</v>
      </c>
      <c r="K28" s="7">
        <v>-30.256</v>
      </c>
      <c r="L28" s="7">
        <v>-18.721000000000004</v>
      </c>
      <c r="M28" s="13">
        <v>-10.843999999999994</v>
      </c>
      <c r="P28" s="7">
        <v>22</v>
      </c>
      <c r="Q28" s="7">
        <v>-28.796000000000006</v>
      </c>
      <c r="R28" s="7">
        <v>1.8629999999999995</v>
      </c>
      <c r="S28" s="7">
        <v>-30.47</v>
      </c>
      <c r="T28" s="7">
        <v>-13.420000000000002</v>
      </c>
    </row>
    <row r="29" spans="2:20" x14ac:dyDescent="0.6">
      <c r="B29" s="7">
        <v>23</v>
      </c>
      <c r="C29" s="7">
        <v>-17.353999999999999</v>
      </c>
      <c r="D29" s="7">
        <v>14.036000000000001</v>
      </c>
      <c r="E29" s="7">
        <v>-1.8970000000000056</v>
      </c>
      <c r="F29" s="7">
        <v>-12.040999999999997</v>
      </c>
      <c r="I29" s="7">
        <v>23</v>
      </c>
      <c r="J29" s="7"/>
      <c r="K29" s="7">
        <v>7.3709999999999951</v>
      </c>
      <c r="L29" s="7"/>
      <c r="M29" s="13">
        <v>-11.411000000000001</v>
      </c>
      <c r="P29" s="7">
        <v>23</v>
      </c>
      <c r="Q29" s="7">
        <v>-7.4419999999999931</v>
      </c>
      <c r="R29" s="7">
        <v>-15.352999999999994</v>
      </c>
      <c r="S29" s="7">
        <v>15.049999999999997</v>
      </c>
      <c r="T29" s="7">
        <v>-41.986999999999995</v>
      </c>
    </row>
    <row r="30" spans="2:20" x14ac:dyDescent="0.6">
      <c r="B30" s="7">
        <v>24</v>
      </c>
      <c r="C30" s="7">
        <v>-1.5480000000000018</v>
      </c>
      <c r="D30" s="7">
        <v>-0.75400000000000489</v>
      </c>
      <c r="E30" s="7">
        <v>-12.560000000000002</v>
      </c>
      <c r="F30" s="7">
        <v>23.378</v>
      </c>
      <c r="I30" s="7">
        <v>24</v>
      </c>
      <c r="J30" s="7">
        <v>11.451999999999998</v>
      </c>
      <c r="K30" s="7">
        <v>-1.847999999999999</v>
      </c>
      <c r="L30" s="7">
        <v>2.7789999999999964</v>
      </c>
      <c r="M30" s="13">
        <v>-16.210999999999999</v>
      </c>
      <c r="P30" s="7">
        <v>24</v>
      </c>
      <c r="Q30" s="7">
        <v>24.793000000000006</v>
      </c>
      <c r="R30" s="7">
        <v>47.261000000000003</v>
      </c>
      <c r="S30" s="7">
        <v>17.147999999999996</v>
      </c>
      <c r="T30" s="7">
        <v>-25.734999999999999</v>
      </c>
    </row>
    <row r="31" spans="2:20" x14ac:dyDescent="0.6">
      <c r="B31" s="7">
        <v>25</v>
      </c>
      <c r="C31" s="7">
        <v>-0.26600000000000534</v>
      </c>
      <c r="D31" s="7">
        <v>-6.6899999999999977</v>
      </c>
      <c r="E31" s="7">
        <v>-8.4369999999999976</v>
      </c>
      <c r="F31" s="7">
        <v>-6.1800000000000068</v>
      </c>
      <c r="I31" s="7">
        <v>25</v>
      </c>
      <c r="J31" s="7">
        <v>-5.3319999999999936</v>
      </c>
      <c r="K31" s="7">
        <v>19.128</v>
      </c>
      <c r="L31" s="7">
        <v>6.6430000000000007</v>
      </c>
      <c r="M31" s="13">
        <v>-32.372</v>
      </c>
      <c r="P31" s="7">
        <v>25</v>
      </c>
      <c r="Q31" s="7">
        <v>29.578000000000003</v>
      </c>
      <c r="R31" s="7">
        <v>11.051000000000002</v>
      </c>
      <c r="S31" s="7">
        <v>2.2459999999999951</v>
      </c>
      <c r="T31" s="7">
        <v>-18.435000000000002</v>
      </c>
    </row>
    <row r="32" spans="2:20" x14ac:dyDescent="0.6">
      <c r="B32" s="7">
        <v>26</v>
      </c>
      <c r="C32" s="7">
        <v>5.6419999999999959</v>
      </c>
      <c r="D32" s="7">
        <v>-5.6389999999999958</v>
      </c>
      <c r="E32" s="7">
        <v>-1.7759999999999962</v>
      </c>
      <c r="F32" s="7">
        <v>-0.16800000000000637</v>
      </c>
      <c r="I32" s="7">
        <v>26</v>
      </c>
      <c r="J32" s="7">
        <v>2.6659999999999968</v>
      </c>
      <c r="K32" s="7">
        <v>16.635999999999996</v>
      </c>
      <c r="L32" s="7">
        <v>1.0079999999999956</v>
      </c>
      <c r="M32" s="13">
        <v>-40.300999999999988</v>
      </c>
      <c r="P32" s="7">
        <v>26</v>
      </c>
      <c r="Q32" s="7">
        <v>24.230999999999995</v>
      </c>
      <c r="R32" s="7">
        <v>11.170000000000002</v>
      </c>
      <c r="S32" s="7">
        <v>-5.1689999999999969</v>
      </c>
      <c r="T32" s="7">
        <v>-37.558000000000007</v>
      </c>
    </row>
    <row r="33" spans="2:20" x14ac:dyDescent="0.6">
      <c r="B33" s="7">
        <v>27</v>
      </c>
      <c r="C33" s="7">
        <v>-0.1839999999999975</v>
      </c>
      <c r="D33" s="7">
        <v>4.3160000000000025</v>
      </c>
      <c r="E33" s="7">
        <v>-0.12600000000000477</v>
      </c>
      <c r="F33" s="7">
        <v>15.254999999999995</v>
      </c>
      <c r="I33" s="7">
        <v>27</v>
      </c>
      <c r="J33" s="7">
        <v>-13.284999999999997</v>
      </c>
      <c r="K33" s="7">
        <v>10.061000000000007</v>
      </c>
      <c r="L33" s="7">
        <v>-3.4000000000000057</v>
      </c>
      <c r="M33" s="13">
        <v>-36.019999999999996</v>
      </c>
      <c r="P33" s="7">
        <v>27</v>
      </c>
      <c r="Q33" s="7">
        <v>14.655000000000001</v>
      </c>
      <c r="R33" s="7">
        <v>26.134</v>
      </c>
      <c r="S33" s="7">
        <v>-10.234999999999999</v>
      </c>
      <c r="T33" s="7">
        <v>-25.292000000000002</v>
      </c>
    </row>
    <row r="34" spans="2:20" x14ac:dyDescent="0.6">
      <c r="B34" s="7">
        <v>28</v>
      </c>
      <c r="C34" s="7">
        <v>-10.305000000000007</v>
      </c>
      <c r="D34" s="7">
        <v>-11.310000000000002</v>
      </c>
      <c r="E34" s="7">
        <v>-0.54900000000000659</v>
      </c>
      <c r="F34" s="7">
        <v>38.659999999999997</v>
      </c>
      <c r="I34" s="7">
        <v>28</v>
      </c>
      <c r="J34" s="7">
        <v>15.596000000000004</v>
      </c>
      <c r="K34" s="7">
        <v>22.346000000000004</v>
      </c>
      <c r="L34" s="7">
        <v>10.376000000000005</v>
      </c>
      <c r="M34" s="13">
        <v>-38.679000000000002</v>
      </c>
      <c r="P34" s="7">
        <v>28</v>
      </c>
      <c r="Q34" s="7">
        <v>-3.6419999999999959</v>
      </c>
      <c r="R34" s="7">
        <v>-21.501000000000005</v>
      </c>
      <c r="S34" s="7">
        <v>-14.143000000000001</v>
      </c>
      <c r="T34" s="7">
        <v>-39.936000000000007</v>
      </c>
    </row>
    <row r="35" spans="2:20" x14ac:dyDescent="0.6">
      <c r="B35" s="7">
        <v>29</v>
      </c>
      <c r="C35" s="7">
        <v>0.38700000000000045</v>
      </c>
      <c r="D35" s="7">
        <v>-4.7639999999999958</v>
      </c>
      <c r="E35" s="7">
        <v>9.992999999999995</v>
      </c>
      <c r="F35" s="7">
        <v>0.49800000000000466</v>
      </c>
      <c r="I35" s="7">
        <v>29</v>
      </c>
      <c r="J35" s="7">
        <v>15.108000000000004</v>
      </c>
      <c r="K35" s="7">
        <v>14.700999999999993</v>
      </c>
      <c r="L35" s="7">
        <v>2.1659999999999968</v>
      </c>
      <c r="M35" s="13">
        <v>-13.641000000000005</v>
      </c>
      <c r="P35" s="7">
        <v>29</v>
      </c>
      <c r="Q35" s="7">
        <v>17.236999999999995</v>
      </c>
      <c r="R35" s="7">
        <v>-12.772999999999996</v>
      </c>
      <c r="S35" s="7">
        <v>-13.728999999999999</v>
      </c>
      <c r="T35" s="7">
        <v>-32.638000000000005</v>
      </c>
    </row>
    <row r="36" spans="2:20" x14ac:dyDescent="0.6">
      <c r="B36" s="7">
        <v>30</v>
      </c>
      <c r="C36" s="7">
        <v>-4.7939999999999969</v>
      </c>
      <c r="D36" s="7">
        <v>-13.406999999999996</v>
      </c>
      <c r="E36" s="7">
        <v>-12.995000000000005</v>
      </c>
      <c r="F36" s="7">
        <v>-0.49500000000000455</v>
      </c>
      <c r="I36" s="7">
        <v>30</v>
      </c>
      <c r="J36" s="7">
        <v>-0.93899999999999295</v>
      </c>
      <c r="K36" s="7">
        <v>11.914000000000001</v>
      </c>
      <c r="L36" s="7">
        <v>23.986000000000004</v>
      </c>
      <c r="M36" s="13">
        <v>-36.352999999999994</v>
      </c>
      <c r="P36" s="7">
        <v>30</v>
      </c>
      <c r="Q36" s="7"/>
      <c r="R36" s="7"/>
      <c r="S36" s="7"/>
      <c r="T36" s="7">
        <v>-49.399000000000001</v>
      </c>
    </row>
    <row r="37" spans="2:20" x14ac:dyDescent="0.6">
      <c r="B37" s="7">
        <v>31</v>
      </c>
      <c r="C37" s="7"/>
      <c r="D37" s="7">
        <v>-12.528999999999996</v>
      </c>
      <c r="E37" s="7">
        <v>-8.1299999999999955</v>
      </c>
      <c r="F37" s="7">
        <v>1.4939999999999998</v>
      </c>
      <c r="I37" s="7">
        <v>31</v>
      </c>
      <c r="J37" s="7">
        <v>-0.71599999999999397</v>
      </c>
      <c r="K37" s="7">
        <v>15.944999999999993</v>
      </c>
      <c r="L37" s="7">
        <v>-6.3070000000000022</v>
      </c>
      <c r="M37" s="13">
        <v>-47.082999999999998</v>
      </c>
      <c r="P37" s="7">
        <v>31</v>
      </c>
      <c r="Q37" s="7"/>
      <c r="R37" s="7"/>
      <c r="S37" s="7"/>
      <c r="T37" s="7">
        <v>-34.433999999999997</v>
      </c>
    </row>
    <row r="38" spans="2:20" x14ac:dyDescent="0.6">
      <c r="B38" s="7">
        <v>32</v>
      </c>
      <c r="C38" s="7"/>
      <c r="D38" s="7">
        <v>0.67799999999999727</v>
      </c>
      <c r="E38" s="7"/>
      <c r="F38" s="7">
        <v>-8.3790000000000049</v>
      </c>
      <c r="I38" s="7">
        <v>32</v>
      </c>
      <c r="J38" s="7">
        <v>4.1910000000000025</v>
      </c>
      <c r="K38" s="7">
        <v>4.3940000000000055</v>
      </c>
      <c r="L38" s="7">
        <v>18.619</v>
      </c>
      <c r="M38" s="13">
        <v>-34.638000000000005</v>
      </c>
      <c r="P38" s="7">
        <v>32</v>
      </c>
      <c r="Q38" s="7">
        <v>-41.582999999999998</v>
      </c>
      <c r="R38" s="7">
        <v>-23.823999999999998</v>
      </c>
      <c r="S38" s="7">
        <v>1.3319999999999936</v>
      </c>
      <c r="T38" s="7">
        <v>24.998000000000005</v>
      </c>
    </row>
    <row r="39" spans="2:20" x14ac:dyDescent="0.6">
      <c r="B39" s="7">
        <v>33</v>
      </c>
      <c r="C39" s="7">
        <v>26.564999999999998</v>
      </c>
      <c r="D39" s="7">
        <v>-0.26800000000000068</v>
      </c>
      <c r="E39" s="7">
        <v>-10.305000000000007</v>
      </c>
      <c r="F39" s="7">
        <v>-7.125</v>
      </c>
      <c r="I39" s="7">
        <v>33</v>
      </c>
      <c r="J39" s="7">
        <v>-5.0289999999999964</v>
      </c>
      <c r="K39" s="7">
        <v>22.099000000000004</v>
      </c>
      <c r="L39" s="7">
        <v>24.944000000000003</v>
      </c>
      <c r="M39" s="13">
        <v>-37.930999999999997</v>
      </c>
      <c r="P39" s="7">
        <v>33</v>
      </c>
      <c r="Q39" s="7">
        <v>-33.331999999999994</v>
      </c>
      <c r="R39" s="7">
        <v>-16.991</v>
      </c>
      <c r="S39" s="7">
        <v>-20.721999999999994</v>
      </c>
      <c r="T39" s="7">
        <v>-35.625</v>
      </c>
    </row>
    <row r="40" spans="2:20" x14ac:dyDescent="0.6">
      <c r="B40" s="7">
        <v>34</v>
      </c>
      <c r="C40" s="7">
        <v>-4.7639999999999958</v>
      </c>
      <c r="D40" s="7">
        <v>-0.15800000000000125</v>
      </c>
      <c r="E40" s="7">
        <v>-11.310000000000002</v>
      </c>
      <c r="F40" s="7">
        <v>-8.1299999999999955</v>
      </c>
      <c r="I40" s="7">
        <v>34</v>
      </c>
      <c r="J40" s="7">
        <v>14.164000000000001</v>
      </c>
      <c r="K40" s="7">
        <v>5.1940000000000026</v>
      </c>
      <c r="L40" s="7">
        <v>-17.025999999999996</v>
      </c>
      <c r="M40" s="13">
        <v>-56.31</v>
      </c>
      <c r="P40" s="7">
        <v>34</v>
      </c>
      <c r="Q40" s="7">
        <v>-5.1940000000000026</v>
      </c>
      <c r="R40" s="7">
        <v>-23.462999999999994</v>
      </c>
      <c r="S40" s="7">
        <v>-0.4339999999999975</v>
      </c>
      <c r="T40" s="7">
        <v>15.123999999999995</v>
      </c>
    </row>
    <row r="41" spans="2:20" x14ac:dyDescent="0.6">
      <c r="B41" s="7">
        <v>35</v>
      </c>
      <c r="C41" s="7">
        <v>17.837999999999994</v>
      </c>
      <c r="D41" s="7">
        <v>-6.9369999999999976</v>
      </c>
      <c r="E41" s="7">
        <v>19.125</v>
      </c>
      <c r="F41" s="7">
        <v>-9.5919999999999987</v>
      </c>
      <c r="I41" s="7">
        <v>35</v>
      </c>
      <c r="J41" s="7"/>
      <c r="K41" s="7">
        <v>5.7109999999999985</v>
      </c>
      <c r="L41" s="7">
        <v>-5.784000000000006</v>
      </c>
      <c r="M41" s="13">
        <v>-38.704000000000008</v>
      </c>
      <c r="P41" s="7">
        <v>35</v>
      </c>
      <c r="Q41" s="7">
        <v>-31.733999999999995</v>
      </c>
      <c r="R41" s="7">
        <v>-15.141000000000005</v>
      </c>
      <c r="S41" s="7">
        <v>-5.1110000000000042</v>
      </c>
      <c r="T41" s="7">
        <v>24.775000000000006</v>
      </c>
    </row>
    <row r="42" spans="2:20" x14ac:dyDescent="0.6">
      <c r="B42" s="7">
        <v>36</v>
      </c>
      <c r="C42" s="7">
        <v>3.5759999999999934</v>
      </c>
      <c r="D42" s="7">
        <v>-5.1940000000000026</v>
      </c>
      <c r="E42" s="7">
        <v>-26.564999999999998</v>
      </c>
      <c r="F42" s="7">
        <v>-14.983000000000004</v>
      </c>
      <c r="I42" s="7">
        <v>36</v>
      </c>
      <c r="J42" s="7"/>
      <c r="K42" s="7">
        <v>12.528999999999996</v>
      </c>
      <c r="L42" s="7"/>
      <c r="M42" s="13">
        <v>-34.117000000000004</v>
      </c>
      <c r="P42" s="7">
        <v>36</v>
      </c>
      <c r="Q42" s="7">
        <v>-60.396999999999991</v>
      </c>
      <c r="R42" s="7">
        <v>-30.893000000000001</v>
      </c>
      <c r="S42" s="7">
        <v>10.459000000000003</v>
      </c>
      <c r="T42" s="7">
        <v>-33.36</v>
      </c>
    </row>
    <row r="43" spans="2:20" x14ac:dyDescent="0.6">
      <c r="B43" s="7">
        <v>37</v>
      </c>
      <c r="C43" s="7">
        <v>12.001999999999995</v>
      </c>
      <c r="D43" s="7">
        <v>10.683999999999997</v>
      </c>
      <c r="E43" s="7">
        <v>-15.775000000000006</v>
      </c>
      <c r="F43" s="7">
        <v>-0.16500000000000625</v>
      </c>
      <c r="I43" s="7">
        <v>37</v>
      </c>
      <c r="J43" s="7">
        <v>-18.546999999999997</v>
      </c>
      <c r="K43" s="7">
        <v>-17.613</v>
      </c>
      <c r="L43" s="7">
        <v>-2.7259999999999991</v>
      </c>
      <c r="M43" s="13">
        <v>-35.272000000000006</v>
      </c>
      <c r="P43" s="7">
        <v>37</v>
      </c>
      <c r="Q43" s="7">
        <v>-45.699999999999989</v>
      </c>
      <c r="R43" s="7">
        <v>-2.6269999999999953</v>
      </c>
      <c r="S43" s="7">
        <v>-12.528999999999996</v>
      </c>
      <c r="T43" s="7">
        <v>32.335000000000001</v>
      </c>
    </row>
    <row r="44" spans="2:20" x14ac:dyDescent="0.6">
      <c r="B44" s="7">
        <v>38</v>
      </c>
      <c r="C44" s="7">
        <v>18.852000000000004</v>
      </c>
      <c r="D44" s="7">
        <v>0.95499999999999829</v>
      </c>
      <c r="E44" s="7">
        <v>-5.8289999999999935</v>
      </c>
      <c r="F44" s="7">
        <v>21.590000000000003</v>
      </c>
      <c r="I44" s="7">
        <v>38</v>
      </c>
      <c r="J44" s="7">
        <v>-28.382999999999996</v>
      </c>
      <c r="K44" s="7">
        <v>-26.564999999999998</v>
      </c>
      <c r="L44" s="7">
        <v>11.060000000000002</v>
      </c>
      <c r="M44" s="13">
        <v>-49.61099999999999</v>
      </c>
      <c r="P44" s="7">
        <v>38</v>
      </c>
      <c r="Q44" s="7">
        <v>-18.783000000000001</v>
      </c>
      <c r="R44" s="7">
        <v>-8.2189999999999941</v>
      </c>
      <c r="S44" s="7">
        <v>-5.9080000000000013</v>
      </c>
      <c r="T44" s="7">
        <v>4.5120000000000005</v>
      </c>
    </row>
    <row r="45" spans="2:20" x14ac:dyDescent="0.6">
      <c r="B45" s="7">
        <v>39</v>
      </c>
      <c r="C45" s="7">
        <v>-0.1997999999999962</v>
      </c>
      <c r="D45" s="7">
        <v>-10.879999999999995</v>
      </c>
      <c r="E45" s="7">
        <v>-6.9030000000000058</v>
      </c>
      <c r="F45" s="7">
        <v>6.9479999999999933</v>
      </c>
      <c r="I45" s="7">
        <v>39</v>
      </c>
      <c r="J45" s="7">
        <v>-25.251999999999995</v>
      </c>
      <c r="K45" s="7">
        <v>25.790999999999997</v>
      </c>
      <c r="L45" s="7">
        <v>-22.346000000000004</v>
      </c>
      <c r="M45" s="13">
        <v>-36.870000000000005</v>
      </c>
      <c r="P45" s="7">
        <v>39</v>
      </c>
      <c r="Q45" s="7">
        <v>-32.016999999999996</v>
      </c>
      <c r="R45" s="7">
        <v>-2.7710000000000008</v>
      </c>
      <c r="S45" s="7">
        <v>2.4080000000000013</v>
      </c>
      <c r="T45" s="7">
        <v>32.680999999999997</v>
      </c>
    </row>
    <row r="46" spans="2:20" x14ac:dyDescent="0.6">
      <c r="B46" s="7">
        <v>40</v>
      </c>
      <c r="C46" s="7">
        <v>1.3119999999999976</v>
      </c>
      <c r="D46" s="7">
        <v>-10.435000000000002</v>
      </c>
      <c r="E46" s="7">
        <v>-2.5109999999999957</v>
      </c>
      <c r="F46" s="7">
        <v>17.278000000000006</v>
      </c>
      <c r="I46" s="7">
        <v>40</v>
      </c>
      <c r="J46" s="7">
        <v>-18.141999999999996</v>
      </c>
      <c r="K46" s="7">
        <v>17.373999999999995</v>
      </c>
      <c r="L46" s="7">
        <v>-17.102999999999994</v>
      </c>
      <c r="M46" s="13">
        <v>-26.930000000000007</v>
      </c>
      <c r="P46" s="7">
        <v>40</v>
      </c>
      <c r="Q46" s="7">
        <v>-23.381</v>
      </c>
      <c r="R46" s="7">
        <v>-8.9399999999999977</v>
      </c>
      <c r="S46" s="7">
        <v>14.356999999999999</v>
      </c>
      <c r="T46" s="7">
        <v>-3.7210000000000036</v>
      </c>
    </row>
    <row r="47" spans="2:20" x14ac:dyDescent="0.6">
      <c r="B47" s="7">
        <v>41</v>
      </c>
      <c r="C47" s="7">
        <v>23.384</v>
      </c>
      <c r="D47" s="7">
        <v>-3.3619999999999948</v>
      </c>
      <c r="E47" s="7">
        <v>-32.304000000000002</v>
      </c>
      <c r="F47" s="7">
        <v>-0.46500000000000341</v>
      </c>
      <c r="I47" s="7">
        <v>41</v>
      </c>
      <c r="J47" s="7">
        <v>-13.575000000000003</v>
      </c>
      <c r="K47" s="7">
        <v>15.132999999999996</v>
      </c>
      <c r="L47" s="7">
        <v>7.9189999999999969</v>
      </c>
      <c r="M47" s="13">
        <v>-47.336999999999989</v>
      </c>
      <c r="P47" s="7">
        <v>41</v>
      </c>
      <c r="Q47" s="7">
        <v>-13.849999999999994</v>
      </c>
      <c r="R47" s="7">
        <v>6.6839999999999975</v>
      </c>
      <c r="S47" s="7">
        <v>25.697000000000003</v>
      </c>
      <c r="T47" s="7">
        <v>32.082000000000001</v>
      </c>
    </row>
    <row r="48" spans="2:20" x14ac:dyDescent="0.6">
      <c r="B48" s="7">
        <v>42</v>
      </c>
      <c r="C48" s="7">
        <v>-5.1760000000000019</v>
      </c>
      <c r="D48" s="7">
        <v>-13.891000000000005</v>
      </c>
      <c r="E48" s="7">
        <v>-4.7639999999999958</v>
      </c>
      <c r="F48" s="7">
        <v>-5.2369999999999948</v>
      </c>
      <c r="I48" s="7">
        <v>42</v>
      </c>
      <c r="J48" s="7">
        <v>-22.712000000000003</v>
      </c>
      <c r="K48" s="7">
        <v>-2.203000000000003</v>
      </c>
      <c r="L48" s="7">
        <v>-11.143000000000001</v>
      </c>
      <c r="M48" s="13">
        <v>-28.784999999999997</v>
      </c>
      <c r="P48" s="7">
        <v>42</v>
      </c>
      <c r="Q48" s="7">
        <v>9.7759999999999962</v>
      </c>
      <c r="R48" s="7">
        <v>-24.775000000000006</v>
      </c>
      <c r="S48" s="7">
        <v>-9.1620000000000061</v>
      </c>
      <c r="T48" s="7">
        <v>1.909000000000006</v>
      </c>
    </row>
    <row r="49" spans="2:20" x14ac:dyDescent="0.6">
      <c r="B49" s="7">
        <v>43</v>
      </c>
      <c r="C49" s="7"/>
      <c r="D49" s="7">
        <v>-11.763999999999996</v>
      </c>
      <c r="E49" s="7">
        <v>-24.995999999999995</v>
      </c>
      <c r="F49" s="7">
        <v>1.8629999999999995</v>
      </c>
      <c r="I49" s="7">
        <v>43</v>
      </c>
      <c r="J49" s="7">
        <v>-19.974999999999994</v>
      </c>
      <c r="K49" s="7">
        <v>-16.843000000000004</v>
      </c>
      <c r="L49" s="7">
        <v>-19.637</v>
      </c>
      <c r="M49" s="13">
        <v>-26.305000000000007</v>
      </c>
      <c r="P49" s="7">
        <v>43</v>
      </c>
      <c r="Q49" s="7">
        <v>-21.801000000000002</v>
      </c>
      <c r="R49" s="7">
        <v>1.7540000000000049</v>
      </c>
      <c r="S49" s="7">
        <v>-1.2540000000000049</v>
      </c>
      <c r="T49" s="7">
        <v>15.296000000000006</v>
      </c>
    </row>
    <row r="50" spans="2:20" x14ac:dyDescent="0.6">
      <c r="B50" s="7">
        <v>44</v>
      </c>
      <c r="C50" s="7">
        <v>2.5310000000000059</v>
      </c>
      <c r="D50" s="7">
        <v>-0.29800000000000182</v>
      </c>
      <c r="E50" s="7">
        <v>6.9110000000000014</v>
      </c>
      <c r="F50" s="7">
        <v>0.54300000000000637</v>
      </c>
      <c r="I50" s="7">
        <v>44</v>
      </c>
      <c r="J50" s="7">
        <v>-25.221999999999994</v>
      </c>
      <c r="K50" s="7">
        <v>-2.4539999999999935</v>
      </c>
      <c r="L50" s="7">
        <v>-14.813000000000002</v>
      </c>
      <c r="M50" s="13">
        <v>-31.379000000000005</v>
      </c>
      <c r="P50" s="7">
        <v>44</v>
      </c>
      <c r="Q50" s="7"/>
      <c r="R50" s="7">
        <v>-13.057000000000002</v>
      </c>
      <c r="S50" s="7">
        <v>4.0139999999999958</v>
      </c>
      <c r="T50" s="7">
        <v>11.414000000000001</v>
      </c>
    </row>
    <row r="51" spans="2:20" x14ac:dyDescent="0.6">
      <c r="B51" s="7">
        <v>45</v>
      </c>
      <c r="C51" s="7">
        <v>1.0480000000000018</v>
      </c>
      <c r="D51" s="7">
        <v>17.135000000000005</v>
      </c>
      <c r="E51" s="7">
        <v>14.272999999999996</v>
      </c>
      <c r="F51" s="7">
        <v>-39.067000000000007</v>
      </c>
      <c r="I51" s="7">
        <v>45</v>
      </c>
      <c r="J51" s="7">
        <v>-26.037999999999997</v>
      </c>
      <c r="K51" s="7">
        <v>19.421999999999997</v>
      </c>
      <c r="L51" s="7">
        <v>-2.8059999999999974</v>
      </c>
      <c r="M51" s="13">
        <v>-8.0430000000000064</v>
      </c>
      <c r="P51" s="7">
        <v>45</v>
      </c>
      <c r="Q51" s="7"/>
      <c r="R51" s="7">
        <v>-21.037999999999997</v>
      </c>
      <c r="S51" s="7">
        <v>-4.3509999999999991</v>
      </c>
      <c r="T51" s="7">
        <v>-7.5949999999999989</v>
      </c>
    </row>
    <row r="52" spans="2:20" x14ac:dyDescent="0.6">
      <c r="B52" s="7">
        <v>46</v>
      </c>
      <c r="C52" s="7">
        <v>10.748999999999995</v>
      </c>
      <c r="D52" s="7">
        <v>-2.6629999999999967</v>
      </c>
      <c r="E52" s="7">
        <v>0.5589999999999975</v>
      </c>
      <c r="F52" s="7">
        <v>-23.129000000000005</v>
      </c>
      <c r="I52" s="7">
        <v>46</v>
      </c>
      <c r="J52" s="7">
        <v>-10.748000000000005</v>
      </c>
      <c r="K52" s="7">
        <v>10.891999999999996</v>
      </c>
      <c r="L52" s="7">
        <v>16.049000000000007</v>
      </c>
      <c r="M52" s="13">
        <v>-40.173000000000002</v>
      </c>
      <c r="P52" s="7">
        <v>46</v>
      </c>
      <c r="Q52" s="7"/>
      <c r="R52" s="7">
        <v>-16.397999999999996</v>
      </c>
      <c r="S52" s="7">
        <v>-2.5169999999999959</v>
      </c>
      <c r="T52" s="7">
        <v>-22.620000000000005</v>
      </c>
    </row>
    <row r="53" spans="2:20" x14ac:dyDescent="0.6">
      <c r="B53" s="7">
        <v>47</v>
      </c>
      <c r="C53" s="7">
        <v>2.5520000000000067</v>
      </c>
      <c r="D53" s="7">
        <v>-2.4680000000000035</v>
      </c>
      <c r="E53" s="7">
        <v>-3.144999999999996</v>
      </c>
      <c r="F53" s="7">
        <v>-34.688999999999993</v>
      </c>
      <c r="I53" s="7">
        <v>47</v>
      </c>
      <c r="J53" s="7"/>
      <c r="K53" s="7">
        <v>-7.2219999999999942</v>
      </c>
      <c r="L53" s="7">
        <v>47.338999999999999</v>
      </c>
      <c r="M53" s="13">
        <v>-36.902000000000001</v>
      </c>
      <c r="P53" s="7">
        <v>47</v>
      </c>
      <c r="Q53" s="7"/>
      <c r="R53" s="7"/>
      <c r="S53" s="7">
        <v>-0.46500000000000341</v>
      </c>
      <c r="T53" s="7">
        <v>0.45099999999999341</v>
      </c>
    </row>
    <row r="54" spans="2:20" x14ac:dyDescent="0.6">
      <c r="B54" s="7">
        <v>48</v>
      </c>
      <c r="C54" s="7">
        <v>11.813000000000002</v>
      </c>
      <c r="D54" s="7">
        <v>-1.9749999999999943</v>
      </c>
      <c r="E54" s="7">
        <v>-3.3379999999999939</v>
      </c>
      <c r="F54" s="7">
        <v>-24.900000000000006</v>
      </c>
      <c r="I54" s="7">
        <v>48</v>
      </c>
      <c r="J54" s="7"/>
      <c r="K54" s="7">
        <v>-8.9830000000000041</v>
      </c>
      <c r="L54" s="7">
        <v>-6.215999999999994</v>
      </c>
      <c r="M54" s="13">
        <v>-41.507000000000005</v>
      </c>
      <c r="P54" s="7">
        <v>48</v>
      </c>
      <c r="Q54" s="7"/>
      <c r="R54" s="7"/>
      <c r="S54" s="7"/>
      <c r="T54" s="7">
        <v>-6.5630000000000024</v>
      </c>
    </row>
    <row r="55" spans="2:20" x14ac:dyDescent="0.6">
      <c r="B55" s="7">
        <v>49</v>
      </c>
      <c r="C55" s="7">
        <v>4.3990000000000009</v>
      </c>
      <c r="D55" s="7">
        <v>-1.3640000000000043</v>
      </c>
      <c r="E55" s="7">
        <v>-10.438999999999993</v>
      </c>
      <c r="F55" s="7">
        <v>-14.239000000000004</v>
      </c>
      <c r="I55" s="7">
        <v>49</v>
      </c>
      <c r="J55" s="7"/>
      <c r="K55" s="7">
        <v>-8.7150000000000034</v>
      </c>
      <c r="L55" s="7">
        <v>-2.2240000000000038</v>
      </c>
      <c r="M55" s="13">
        <v>-36.180999999999997</v>
      </c>
      <c r="P55" s="7">
        <v>49</v>
      </c>
      <c r="Q55" s="7"/>
      <c r="R55" s="7"/>
      <c r="S55" s="7"/>
      <c r="T55" s="7">
        <v>14.176000000000002</v>
      </c>
    </row>
    <row r="56" spans="2:20" x14ac:dyDescent="0.6">
      <c r="B56" s="7">
        <v>50</v>
      </c>
      <c r="C56" s="7">
        <v>15.238</v>
      </c>
      <c r="D56" s="7">
        <v>-1.4689999999999941</v>
      </c>
      <c r="E56" s="7">
        <v>-2.5529999999999973</v>
      </c>
      <c r="F56" s="7">
        <v>-34.784999999999997</v>
      </c>
      <c r="I56" s="7">
        <v>50</v>
      </c>
      <c r="J56" s="7"/>
      <c r="K56" s="7">
        <v>-13.430999999999997</v>
      </c>
      <c r="L56" s="7">
        <v>-6.5990000000000038</v>
      </c>
      <c r="M56" s="13">
        <v>-53.949000000000012</v>
      </c>
      <c r="P56" s="7">
        <v>50</v>
      </c>
      <c r="Q56" s="7"/>
      <c r="R56" s="7"/>
      <c r="S56" s="7"/>
      <c r="T56" s="7">
        <v>19.466999999999999</v>
      </c>
    </row>
    <row r="57" spans="2:20" x14ac:dyDescent="0.6">
      <c r="B57" s="7">
        <v>51</v>
      </c>
      <c r="C57" s="7">
        <v>27.613999999999997</v>
      </c>
      <c r="D57" s="7">
        <v>-7.125</v>
      </c>
      <c r="E57" s="7">
        <v>-9.6359999999999957</v>
      </c>
      <c r="F57" s="7">
        <v>-7.125</v>
      </c>
      <c r="I57" s="7">
        <v>51</v>
      </c>
      <c r="J57" s="7">
        <v>-0.16500000000000625</v>
      </c>
      <c r="K57" s="7">
        <v>-2.6029999999999944</v>
      </c>
      <c r="L57" s="7">
        <v>-3.1800000000000068</v>
      </c>
      <c r="M57" s="13">
        <v>18.652000000000001</v>
      </c>
      <c r="P57" s="7">
        <v>51</v>
      </c>
      <c r="Q57" s="7"/>
      <c r="R57" s="7"/>
      <c r="S57" s="7"/>
      <c r="T57" s="7">
        <v>5.9320000000000022</v>
      </c>
    </row>
    <row r="58" spans="2:20" x14ac:dyDescent="0.6">
      <c r="B58" s="7">
        <v>52</v>
      </c>
      <c r="C58" s="7">
        <v>11.310000000000002</v>
      </c>
      <c r="D58" s="7">
        <v>-1.0810000000000031</v>
      </c>
      <c r="E58" s="7">
        <v>-1.6970000000000027</v>
      </c>
      <c r="F58" s="7">
        <v>-27.019999999999996</v>
      </c>
      <c r="I58" s="7">
        <v>52</v>
      </c>
      <c r="J58" s="7">
        <v>-3.813999999999993</v>
      </c>
      <c r="K58" s="7">
        <v>-2.2909999999999968</v>
      </c>
      <c r="L58" s="7">
        <v>-1.4689999999999941</v>
      </c>
      <c r="M58" s="13">
        <v>12.094999999999999</v>
      </c>
      <c r="P58" s="7">
        <v>52</v>
      </c>
      <c r="Q58" s="7">
        <v>-17.722999999999999</v>
      </c>
      <c r="R58" s="7">
        <v>-2.2150000000000034</v>
      </c>
      <c r="S58" s="7">
        <v>-1.0049999999999955</v>
      </c>
      <c r="T58" s="7">
        <v>4.3990000000000009</v>
      </c>
    </row>
    <row r="59" spans="2:20" x14ac:dyDescent="0.6">
      <c r="B59" s="7">
        <v>53</v>
      </c>
      <c r="C59" s="7">
        <v>19.983000000000004</v>
      </c>
      <c r="D59" s="7">
        <v>-1.9309999999999974</v>
      </c>
      <c r="E59" s="7">
        <v>-9.936000000000007</v>
      </c>
      <c r="F59" s="7">
        <v>-20.555999999999997</v>
      </c>
      <c r="I59" s="7">
        <v>53</v>
      </c>
      <c r="J59" s="7">
        <v>-0.97100000000000364</v>
      </c>
      <c r="K59" s="7">
        <v>-1.4879999999999995</v>
      </c>
      <c r="L59" s="7">
        <v>-12.040999999999997</v>
      </c>
      <c r="M59" s="13">
        <v>4.0859999999999985</v>
      </c>
      <c r="P59" s="7">
        <v>53</v>
      </c>
      <c r="Q59" s="7">
        <v>-5.4590000000000032</v>
      </c>
      <c r="R59" s="7">
        <v>-26.241</v>
      </c>
      <c r="S59" s="7">
        <v>-14.036000000000001</v>
      </c>
      <c r="T59" s="7">
        <v>-14.469999999999999</v>
      </c>
    </row>
    <row r="60" spans="2:20" x14ac:dyDescent="0.6">
      <c r="B60" s="7">
        <v>54</v>
      </c>
      <c r="C60" s="7">
        <v>21.801000000000002</v>
      </c>
      <c r="D60" s="7">
        <v>-7.7259999999999991</v>
      </c>
      <c r="E60" s="7">
        <v>-13.022999999999996</v>
      </c>
      <c r="F60" s="7">
        <v>-12.204999999999998</v>
      </c>
      <c r="I60" s="7">
        <v>54</v>
      </c>
      <c r="J60" s="7">
        <v>-4.242999999999995</v>
      </c>
      <c r="K60" s="7">
        <v>-12.350999999999999</v>
      </c>
      <c r="L60" s="7">
        <v>-5.3930000000000007</v>
      </c>
      <c r="M60" s="13">
        <v>11.504000000000005</v>
      </c>
      <c r="P60" s="7">
        <v>54</v>
      </c>
      <c r="Q60" s="7">
        <v>-19.805000000000007</v>
      </c>
      <c r="R60" s="7">
        <v>-6.7150000000000034</v>
      </c>
      <c r="S60" s="7">
        <v>-7.5720000000000027</v>
      </c>
      <c r="T60" s="7">
        <v>-7.3990000000000009</v>
      </c>
    </row>
    <row r="61" spans="2:20" x14ac:dyDescent="0.6">
      <c r="B61" s="7">
        <v>55</v>
      </c>
      <c r="C61" s="7">
        <v>12.444000000000003</v>
      </c>
      <c r="D61" s="7">
        <v>-8.7960000000000065</v>
      </c>
      <c r="E61" s="7">
        <v>-18.900999999999996</v>
      </c>
      <c r="F61" s="7">
        <v>-23.534999999999997</v>
      </c>
      <c r="I61" s="7">
        <v>55</v>
      </c>
      <c r="J61" s="7">
        <v>-9.8190000000000026</v>
      </c>
      <c r="K61" s="7">
        <v>-3.5450000000000017</v>
      </c>
      <c r="L61" s="7">
        <v>-5.6880000000000024</v>
      </c>
      <c r="M61" s="13">
        <v>0.46599999999999397</v>
      </c>
      <c r="P61" s="7">
        <v>55</v>
      </c>
      <c r="Q61" s="7">
        <v>2.8259999999999934</v>
      </c>
      <c r="R61" s="7">
        <v>9.5720000000000027</v>
      </c>
      <c r="S61" s="7">
        <v>-12.858000000000004</v>
      </c>
      <c r="T61" s="7">
        <v>4.5370000000000061</v>
      </c>
    </row>
    <row r="62" spans="2:20" x14ac:dyDescent="0.6">
      <c r="B62" s="7">
        <v>56</v>
      </c>
      <c r="C62" s="7"/>
      <c r="D62" s="7">
        <v>-14.518000000000001</v>
      </c>
      <c r="E62" s="7">
        <v>-20.555999999999997</v>
      </c>
      <c r="F62" s="7">
        <v>-16.346000000000004</v>
      </c>
      <c r="I62" s="7">
        <v>56</v>
      </c>
      <c r="J62" s="7">
        <v>-12.094999999999999</v>
      </c>
      <c r="K62" s="7">
        <v>-9.4620000000000033</v>
      </c>
      <c r="L62" s="7">
        <v>-13.528999999999996</v>
      </c>
      <c r="M62" s="13">
        <v>-6.5160000000000053</v>
      </c>
      <c r="P62" s="7">
        <v>56</v>
      </c>
      <c r="Q62" s="7">
        <v>7.9719999999999942</v>
      </c>
      <c r="R62" s="7">
        <v>-18.935000000000002</v>
      </c>
      <c r="S62" s="7">
        <v>3.0330000000000013</v>
      </c>
      <c r="T62" s="7">
        <v>-26.564999999999998</v>
      </c>
    </row>
    <row r="63" spans="2:20" x14ac:dyDescent="0.6">
      <c r="B63" s="7">
        <v>57</v>
      </c>
      <c r="C63" s="7"/>
      <c r="D63" s="7">
        <v>-9.4620000000000033</v>
      </c>
      <c r="E63" s="7">
        <v>-7.125</v>
      </c>
      <c r="F63" s="7"/>
      <c r="I63" s="7">
        <v>57</v>
      </c>
      <c r="J63" s="7">
        <v>0.60999999999999943</v>
      </c>
      <c r="K63" s="7">
        <v>0.47700000000000387</v>
      </c>
      <c r="L63" s="7">
        <v>-11.310000000000002</v>
      </c>
      <c r="M63" s="13">
        <v>9.7090000000000032</v>
      </c>
      <c r="P63" s="7">
        <v>57</v>
      </c>
      <c r="Q63" s="7">
        <v>-16.147999999999996</v>
      </c>
      <c r="R63" s="7">
        <v>10.689999999999998</v>
      </c>
      <c r="S63" s="7">
        <v>1.6099999999999994</v>
      </c>
      <c r="T63" s="7">
        <v>0.67499999999999716</v>
      </c>
    </row>
    <row r="64" spans="2:20" x14ac:dyDescent="0.6">
      <c r="B64" s="7">
        <v>58</v>
      </c>
      <c r="C64" s="7">
        <v>-9.9779999999999944</v>
      </c>
      <c r="D64" s="7">
        <v>1.2289999999999992</v>
      </c>
      <c r="E64" s="7">
        <v>-7.125</v>
      </c>
      <c r="F64" s="7">
        <v>0.36700000000000443</v>
      </c>
      <c r="I64" s="7">
        <v>58</v>
      </c>
      <c r="J64" s="7">
        <v>-2.4270000000000067</v>
      </c>
      <c r="K64" s="7">
        <v>-9.4620000000000033</v>
      </c>
      <c r="L64" s="7">
        <v>8.7459999999999951</v>
      </c>
      <c r="M64" s="13">
        <v>-2.3370000000000033</v>
      </c>
      <c r="P64" s="7">
        <v>58</v>
      </c>
      <c r="Q64" s="7">
        <v>-10.125</v>
      </c>
      <c r="R64" s="7">
        <v>-19.299000000000007</v>
      </c>
      <c r="S64" s="7">
        <v>-3.1899999999999977</v>
      </c>
      <c r="T64" s="7">
        <v>29.274000000000001</v>
      </c>
    </row>
    <row r="65" spans="2:20" x14ac:dyDescent="0.6">
      <c r="B65" s="7">
        <v>59</v>
      </c>
      <c r="C65" s="7">
        <v>-16.028000000000006</v>
      </c>
      <c r="D65" s="7">
        <v>-2.8430000000000035</v>
      </c>
      <c r="E65" s="7">
        <v>-5.7109999999999985</v>
      </c>
      <c r="F65" s="7">
        <v>-7.2609999999999957</v>
      </c>
      <c r="I65" s="7">
        <v>59</v>
      </c>
      <c r="J65" s="7">
        <v>-0.16500000000000625</v>
      </c>
      <c r="K65" s="7">
        <v>4.7639999999999958</v>
      </c>
      <c r="L65" s="7">
        <v>0.96299999999999386</v>
      </c>
      <c r="M65" s="13">
        <v>23.236000000000004</v>
      </c>
      <c r="P65" s="7">
        <v>59</v>
      </c>
      <c r="Q65" s="7">
        <v>2.6310000000000002</v>
      </c>
      <c r="R65" s="7">
        <v>-14.579999999999998</v>
      </c>
      <c r="S65" s="7">
        <v>-7.2530000000000001</v>
      </c>
      <c r="T65" s="7">
        <v>4.0439999999999969</v>
      </c>
    </row>
    <row r="66" spans="2:20" x14ac:dyDescent="0.6">
      <c r="B66" s="7">
        <v>60</v>
      </c>
      <c r="C66" s="7">
        <v>-10.513000000000005</v>
      </c>
      <c r="D66" s="7">
        <v>-5.6200000000000045</v>
      </c>
      <c r="E66" s="7">
        <v>-9.0999999999993975E-2</v>
      </c>
      <c r="F66" s="7">
        <v>-12.923000000000002</v>
      </c>
      <c r="I66" s="7">
        <v>60</v>
      </c>
      <c r="J66" s="7">
        <v>-14.930999999999997</v>
      </c>
      <c r="K66" s="7">
        <v>-13.088999999999999</v>
      </c>
      <c r="L66" s="7">
        <v>-3.3780000000000001</v>
      </c>
      <c r="M66" s="13">
        <v>11.370999999999995</v>
      </c>
      <c r="P66" s="7">
        <v>60</v>
      </c>
      <c r="Q66" s="7">
        <v>26.271000000000001</v>
      </c>
      <c r="R66" s="7">
        <v>-9.5990000000000038</v>
      </c>
      <c r="S66" s="7">
        <v>16.147000000000006</v>
      </c>
      <c r="T66" s="7">
        <v>-24.146000000000001</v>
      </c>
    </row>
    <row r="67" spans="2:20" x14ac:dyDescent="0.6">
      <c r="B67" s="7">
        <v>61</v>
      </c>
      <c r="C67" s="7">
        <v>-2.0559999999999974</v>
      </c>
      <c r="D67" s="7">
        <v>1.0319999999999965</v>
      </c>
      <c r="E67" s="7">
        <v>-18.646000000000001</v>
      </c>
      <c r="F67" s="7">
        <v>-1.652000000000001</v>
      </c>
      <c r="I67" s="7">
        <v>61</v>
      </c>
      <c r="J67" s="7">
        <v>-3.1670000000000016</v>
      </c>
      <c r="K67" s="7">
        <v>7.2259999999999991</v>
      </c>
      <c r="L67" s="7">
        <v>5.8190000000000026</v>
      </c>
      <c r="M67" s="13">
        <v>10.573999999999998</v>
      </c>
      <c r="P67" s="7">
        <v>61</v>
      </c>
      <c r="Q67" s="7">
        <v>-7.3329999999999984</v>
      </c>
      <c r="R67" s="7">
        <v>11.36</v>
      </c>
      <c r="S67" s="7">
        <v>16.423000000000002</v>
      </c>
      <c r="T67" s="7">
        <v>9.4159999999999968</v>
      </c>
    </row>
    <row r="68" spans="2:20" x14ac:dyDescent="0.6">
      <c r="B68" s="7">
        <v>62</v>
      </c>
      <c r="C68" s="7">
        <v>-7.5240000000000009</v>
      </c>
      <c r="D68" s="7">
        <v>2.0679999999999978</v>
      </c>
      <c r="E68" s="7">
        <v>-18.650999999999996</v>
      </c>
      <c r="F68" s="7">
        <v>-5.0840000000000032</v>
      </c>
      <c r="I68" s="7">
        <v>62</v>
      </c>
      <c r="J68" s="7">
        <v>-2.3940000000000055</v>
      </c>
      <c r="K68" s="7">
        <v>-2.1760000000000019</v>
      </c>
      <c r="L68" s="7">
        <v>5.8190000000000026</v>
      </c>
      <c r="M68" s="13">
        <v>10.631</v>
      </c>
      <c r="P68" s="7">
        <v>62</v>
      </c>
      <c r="Q68" s="7">
        <v>-18.647000000000006</v>
      </c>
      <c r="R68" s="7">
        <v>2.8760000000000048</v>
      </c>
      <c r="S68" s="7">
        <v>-3.2399999999999949</v>
      </c>
      <c r="T68" s="7">
        <v>5.4569999999999936</v>
      </c>
    </row>
    <row r="69" spans="2:20" x14ac:dyDescent="0.6">
      <c r="B69" s="7">
        <v>63</v>
      </c>
      <c r="C69" s="7">
        <v>-15.11</v>
      </c>
      <c r="D69" s="7">
        <v>0.64100000000000534</v>
      </c>
      <c r="E69" s="7">
        <v>-28.117000000000004</v>
      </c>
      <c r="F69" s="7">
        <v>3.9170000000000016</v>
      </c>
      <c r="I69" s="7">
        <v>63</v>
      </c>
      <c r="J69" s="7">
        <v>-0.57899999999999352</v>
      </c>
      <c r="K69" s="7">
        <v>-6.6910000000000025</v>
      </c>
      <c r="L69" s="7">
        <v>-5.8100000000000023</v>
      </c>
      <c r="M69" s="13">
        <v>8.7339999999999947</v>
      </c>
      <c r="P69" s="7">
        <v>63</v>
      </c>
      <c r="Q69" s="7">
        <v>-20.465999999999994</v>
      </c>
      <c r="R69" s="7">
        <v>12.283000000000001</v>
      </c>
      <c r="S69" s="7">
        <v>-1.652000000000001</v>
      </c>
      <c r="T69" s="7">
        <v>-1.2450000000000045</v>
      </c>
    </row>
    <row r="70" spans="2:20" x14ac:dyDescent="0.6">
      <c r="B70" s="7">
        <v>64</v>
      </c>
      <c r="C70" s="7">
        <v>-6.936000000000007</v>
      </c>
      <c r="D70" s="7">
        <v>2.2489999999999952</v>
      </c>
      <c r="E70" s="7">
        <v>-10.338999999999999</v>
      </c>
      <c r="F70" s="7">
        <v>-18.798000000000002</v>
      </c>
      <c r="I70" s="7">
        <v>64</v>
      </c>
      <c r="J70" s="7">
        <v>-20.480999999999995</v>
      </c>
      <c r="K70" s="7">
        <v>-16.572000000000003</v>
      </c>
      <c r="L70" s="7">
        <v>-0.22499999999999432</v>
      </c>
      <c r="M70" s="13">
        <v>-3.4869999999999948</v>
      </c>
      <c r="P70" s="7">
        <v>64</v>
      </c>
      <c r="Q70" s="7"/>
      <c r="R70" s="7"/>
      <c r="S70" s="7">
        <v>0.507000000000005</v>
      </c>
      <c r="T70" s="7"/>
    </row>
    <row r="71" spans="2:20" x14ac:dyDescent="0.6">
      <c r="B71" s="7">
        <v>65</v>
      </c>
      <c r="C71" s="7">
        <v>-0.49399999999999977</v>
      </c>
      <c r="D71" s="7">
        <v>-12.203000000000003</v>
      </c>
      <c r="E71" s="7">
        <v>12.691000000000003</v>
      </c>
      <c r="F71" s="7">
        <v>-8.3649999999999949</v>
      </c>
      <c r="I71" s="7">
        <v>65</v>
      </c>
      <c r="J71" s="7">
        <v>11.010000000000005</v>
      </c>
      <c r="K71" s="7">
        <v>9.9260000000000019</v>
      </c>
      <c r="L71" s="7">
        <v>20.694999999999993</v>
      </c>
      <c r="M71" s="13">
        <v>33.591000000000001</v>
      </c>
      <c r="P71" s="5" t="s">
        <v>42</v>
      </c>
      <c r="Q71" s="5">
        <f>COUNT(Q7:Q70)</f>
        <v>53</v>
      </c>
      <c r="R71" s="5">
        <f t="shared" ref="R71:T71" si="0">COUNT(R7:R70)</f>
        <v>56</v>
      </c>
      <c r="S71" s="5">
        <f t="shared" si="0"/>
        <v>56</v>
      </c>
      <c r="T71" s="5">
        <f t="shared" si="0"/>
        <v>62</v>
      </c>
    </row>
    <row r="72" spans="2:20" x14ac:dyDescent="0.6">
      <c r="B72" s="7">
        <v>66</v>
      </c>
      <c r="C72" s="7">
        <v>13.066000000000003</v>
      </c>
      <c r="D72" s="7">
        <v>-17.557000000000002</v>
      </c>
      <c r="E72" s="7">
        <v>-7.382000000000005</v>
      </c>
      <c r="F72" s="7">
        <v>-3.4120000000000061</v>
      </c>
      <c r="I72" s="7">
        <v>66</v>
      </c>
      <c r="J72" s="7">
        <v>7.6749999999999972</v>
      </c>
      <c r="K72" s="7">
        <v>2.3250000000000028</v>
      </c>
      <c r="L72" s="7">
        <v>3.1800000000000068</v>
      </c>
      <c r="M72" s="13">
        <v>28.740000000000002</v>
      </c>
    </row>
    <row r="73" spans="2:20" x14ac:dyDescent="0.6">
      <c r="B73" s="7">
        <v>67</v>
      </c>
      <c r="C73" s="7">
        <v>0.49399999999999977</v>
      </c>
      <c r="D73" s="7">
        <v>17.319999999999993</v>
      </c>
      <c r="E73" s="7">
        <v>-7.8220000000000027</v>
      </c>
      <c r="F73" s="7">
        <v>4.6830000000000069</v>
      </c>
      <c r="I73" s="7">
        <v>67</v>
      </c>
      <c r="J73" s="7">
        <v>29.651000000000003</v>
      </c>
      <c r="K73" s="7">
        <v>2.2199999999999989</v>
      </c>
      <c r="L73" s="7">
        <v>23.164000000000001</v>
      </c>
      <c r="M73" s="13">
        <v>50.79</v>
      </c>
    </row>
    <row r="74" spans="2:20" x14ac:dyDescent="0.6">
      <c r="B74" s="7">
        <v>68</v>
      </c>
      <c r="C74" s="7"/>
      <c r="D74" s="7">
        <v>9.4860000000000042</v>
      </c>
      <c r="E74" s="7">
        <v>-12.962000000000003</v>
      </c>
      <c r="F74" s="7">
        <v>-8.1299999999999955</v>
      </c>
      <c r="I74" s="7">
        <v>68</v>
      </c>
      <c r="J74" s="7">
        <v>-4.0969999999999942</v>
      </c>
      <c r="K74" s="7">
        <v>5.5109999999999957</v>
      </c>
      <c r="L74" s="7">
        <v>13.593999999999994</v>
      </c>
      <c r="M74" s="13">
        <v>48.18</v>
      </c>
    </row>
    <row r="75" spans="2:20" x14ac:dyDescent="0.6">
      <c r="B75" s="7">
        <v>69</v>
      </c>
      <c r="C75" s="7"/>
      <c r="D75" s="7">
        <v>6.0010000000000048</v>
      </c>
      <c r="E75" s="7"/>
      <c r="F75" s="7">
        <v>-0.48999999999999488</v>
      </c>
      <c r="I75" s="7">
        <v>69</v>
      </c>
      <c r="J75" s="7">
        <v>8.3670000000000044</v>
      </c>
      <c r="K75" s="7">
        <v>13.367999999999995</v>
      </c>
      <c r="L75" s="7">
        <v>7.4399999999999977</v>
      </c>
      <c r="M75" s="13">
        <v>23.513999999999996</v>
      </c>
    </row>
    <row r="76" spans="2:20" x14ac:dyDescent="0.6">
      <c r="B76" s="7">
        <v>70</v>
      </c>
      <c r="C76" s="7"/>
      <c r="D76" s="7"/>
      <c r="E76" s="7"/>
      <c r="F76" s="7">
        <v>-1.1689999999999969</v>
      </c>
      <c r="I76" s="7">
        <v>70</v>
      </c>
      <c r="J76" s="7">
        <v>8.2639999999999958</v>
      </c>
      <c r="K76" s="7">
        <v>5.6500000000000057</v>
      </c>
      <c r="L76" s="7">
        <v>10.829999999999998</v>
      </c>
      <c r="M76" s="13">
        <v>37.926000000000002</v>
      </c>
    </row>
    <row r="77" spans="2:20" x14ac:dyDescent="0.6">
      <c r="B77" s="7">
        <v>71</v>
      </c>
      <c r="C77" s="7">
        <v>5.9320000000000022</v>
      </c>
      <c r="D77" s="7">
        <v>-1.0810000000000031</v>
      </c>
      <c r="E77" s="7">
        <v>-3.813999999999993</v>
      </c>
      <c r="F77" s="7">
        <v>-7.4519999999999982</v>
      </c>
      <c r="I77" s="7">
        <v>71</v>
      </c>
      <c r="J77" s="7">
        <v>0.91500000000000625</v>
      </c>
      <c r="K77" s="7">
        <v>8.7540000000000049</v>
      </c>
      <c r="L77" s="7">
        <v>3.1290000000000049</v>
      </c>
      <c r="M77" s="13">
        <v>30.53</v>
      </c>
    </row>
    <row r="78" spans="2:20" x14ac:dyDescent="0.6">
      <c r="B78" s="7">
        <v>72</v>
      </c>
      <c r="C78" s="7">
        <v>-2.2909999999999968</v>
      </c>
      <c r="D78" s="7">
        <v>12.954999999999998</v>
      </c>
      <c r="E78" s="7">
        <v>-0.95499999999999829</v>
      </c>
      <c r="F78" s="7">
        <v>12.933000000000007</v>
      </c>
      <c r="I78" s="7">
        <v>72</v>
      </c>
      <c r="J78" s="7">
        <v>-0.15099999999999625</v>
      </c>
      <c r="K78" s="7">
        <v>-5.0919999999999987</v>
      </c>
      <c r="L78" s="7">
        <v>-1.0510000000000019</v>
      </c>
      <c r="M78" s="13">
        <v>43.192</v>
      </c>
    </row>
    <row r="79" spans="2:20" x14ac:dyDescent="0.6">
      <c r="B79" s="7">
        <v>73</v>
      </c>
      <c r="C79" s="7">
        <v>-5.8050000000000068</v>
      </c>
      <c r="D79" s="7">
        <v>-4.3990000000000009</v>
      </c>
      <c r="E79" s="7">
        <v>2.8960000000000008</v>
      </c>
      <c r="F79" s="7">
        <v>1.1280000000000001</v>
      </c>
      <c r="I79" s="7">
        <v>73</v>
      </c>
      <c r="J79" s="7">
        <v>1.2480000000000047</v>
      </c>
      <c r="K79" s="7">
        <v>-2.8619999999999948</v>
      </c>
      <c r="L79" s="7">
        <v>14.644000000000005</v>
      </c>
      <c r="M79" s="13">
        <v>39.758000000000003</v>
      </c>
    </row>
    <row r="80" spans="2:20" x14ac:dyDescent="0.6">
      <c r="B80" s="7">
        <v>74</v>
      </c>
      <c r="C80" s="7">
        <v>-0.16800000000000637</v>
      </c>
      <c r="D80" s="7">
        <v>16.546000000000006</v>
      </c>
      <c r="E80" s="7">
        <v>-1.8629999999999995</v>
      </c>
      <c r="F80" s="7">
        <v>8.0699999999999932</v>
      </c>
      <c r="I80" s="7">
        <v>74</v>
      </c>
      <c r="J80" s="7">
        <v>7.1979999999999933</v>
      </c>
      <c r="K80" s="7">
        <v>4.7489999999999952</v>
      </c>
      <c r="L80" s="7">
        <v>9.7759999999999962</v>
      </c>
      <c r="M80" s="13">
        <v>58.164999999999999</v>
      </c>
    </row>
    <row r="81" spans="2:13" x14ac:dyDescent="0.6">
      <c r="B81" s="7">
        <v>75</v>
      </c>
      <c r="C81" s="7">
        <v>3.909000000000006</v>
      </c>
      <c r="D81" s="7">
        <v>-0.26800000000000068</v>
      </c>
      <c r="E81" s="7">
        <v>-2.1059999999999945</v>
      </c>
      <c r="F81" s="7">
        <v>16.274000000000001</v>
      </c>
      <c r="I81" s="7">
        <v>75</v>
      </c>
      <c r="J81" s="7">
        <v>7.1400000000000006</v>
      </c>
      <c r="K81" s="7">
        <v>-1.3640000000000043</v>
      </c>
      <c r="L81" s="7">
        <v>4.5289999999999964</v>
      </c>
      <c r="M81" s="13">
        <v>-7.3589999999999947</v>
      </c>
    </row>
    <row r="82" spans="2:13" x14ac:dyDescent="0.6">
      <c r="B82" s="7">
        <v>76</v>
      </c>
      <c r="C82" s="7">
        <v>-9.9270000000000067</v>
      </c>
      <c r="D82" s="7">
        <v>0.5210000000000008</v>
      </c>
      <c r="E82" s="7">
        <v>-6.0169999999999959</v>
      </c>
      <c r="F82" s="7">
        <v>3.813999999999993</v>
      </c>
      <c r="I82" s="7">
        <v>76</v>
      </c>
      <c r="J82" s="7">
        <v>8.7459999999999951</v>
      </c>
      <c r="K82" s="7">
        <v>13.590000000000003</v>
      </c>
      <c r="L82" s="7">
        <v>16.698999999999998</v>
      </c>
      <c r="M82" s="7">
        <v>32.076999999999998</v>
      </c>
    </row>
    <row r="83" spans="2:13" x14ac:dyDescent="0.6">
      <c r="B83" s="7">
        <v>77</v>
      </c>
      <c r="C83" s="7">
        <v>-2.8400000000000034</v>
      </c>
      <c r="D83" s="7">
        <v>11.522000000000006</v>
      </c>
      <c r="E83" s="7">
        <v>-11.054000000000002</v>
      </c>
      <c r="F83" s="7">
        <v>1.5619999999999976</v>
      </c>
      <c r="I83" s="7">
        <v>77</v>
      </c>
      <c r="J83" s="7">
        <v>-5.9749999999999943</v>
      </c>
      <c r="K83" s="7">
        <v>1.070999999999998</v>
      </c>
      <c r="L83" s="7">
        <v>17.962999999999994</v>
      </c>
      <c r="M83" s="7">
        <v>55.1</v>
      </c>
    </row>
    <row r="84" spans="2:13" x14ac:dyDescent="0.6">
      <c r="B84" s="7">
        <v>78</v>
      </c>
      <c r="C84" s="7">
        <v>-11.492000000000004</v>
      </c>
      <c r="D84" s="7">
        <v>1.1230000000000047</v>
      </c>
      <c r="E84" s="7">
        <v>3.7439999999999998</v>
      </c>
      <c r="F84" s="7">
        <v>4.7639999999999958</v>
      </c>
      <c r="I84" s="7">
        <v>78</v>
      </c>
      <c r="J84" s="7"/>
      <c r="K84" s="7"/>
      <c r="L84" s="7"/>
      <c r="M84" s="7">
        <v>30.283000000000001</v>
      </c>
    </row>
    <row r="85" spans="2:13" x14ac:dyDescent="0.6">
      <c r="B85" s="7">
        <v>79</v>
      </c>
      <c r="C85" s="7">
        <v>-3.4419999999999931</v>
      </c>
      <c r="D85" s="7">
        <v>4.4380000000000024</v>
      </c>
      <c r="E85" s="7">
        <v>1.590999999999994</v>
      </c>
      <c r="F85" s="7">
        <v>8.7459999999999951</v>
      </c>
      <c r="I85" s="5" t="s">
        <v>42</v>
      </c>
      <c r="J85" s="5">
        <f>COUNT(J7:J84)</f>
        <v>70</v>
      </c>
      <c r="K85" s="5">
        <f t="shared" ref="K85:M85" si="1">COUNT(K7:K84)</f>
        <v>75</v>
      </c>
      <c r="L85" s="5">
        <f t="shared" si="1"/>
        <v>74</v>
      </c>
      <c r="M85" s="5">
        <f t="shared" si="1"/>
        <v>77</v>
      </c>
    </row>
    <row r="86" spans="2:13" x14ac:dyDescent="0.6">
      <c r="B86" s="7">
        <v>80</v>
      </c>
      <c r="C86" s="7">
        <v>-13.305999999999997</v>
      </c>
      <c r="D86" s="7">
        <v>5.5759999999999934</v>
      </c>
      <c r="E86" s="7">
        <v>-7.2120000000000033</v>
      </c>
      <c r="F86" s="7">
        <v>16.959000000000003</v>
      </c>
    </row>
    <row r="87" spans="2:13" x14ac:dyDescent="0.6">
      <c r="B87" s="7">
        <v>81</v>
      </c>
      <c r="C87" s="7">
        <v>10.882999999999996</v>
      </c>
      <c r="D87" s="7">
        <v>-12.301000000000002</v>
      </c>
      <c r="E87" s="7">
        <v>7.3999999999998067E-2</v>
      </c>
      <c r="F87" s="7">
        <v>6.4440000000000026</v>
      </c>
    </row>
    <row r="88" spans="2:13" x14ac:dyDescent="0.6">
      <c r="B88" s="7">
        <v>82</v>
      </c>
      <c r="C88" s="7">
        <v>-2.9159999999999968</v>
      </c>
      <c r="D88" s="7">
        <v>-8.8730000000000047</v>
      </c>
      <c r="E88" s="7">
        <v>-0.93500000000000227</v>
      </c>
      <c r="F88" s="7">
        <v>-2.3889999999999958</v>
      </c>
    </row>
    <row r="89" spans="2:13" x14ac:dyDescent="0.6">
      <c r="B89" s="7">
        <v>83</v>
      </c>
      <c r="C89" s="7"/>
      <c r="D89" s="7">
        <v>-0.68800000000000239</v>
      </c>
      <c r="E89" s="7"/>
      <c r="F89" s="7">
        <v>-2.0690000000000026</v>
      </c>
    </row>
    <row r="90" spans="2:13" x14ac:dyDescent="0.6">
      <c r="B90" s="5" t="s">
        <v>10</v>
      </c>
      <c r="C90" s="5">
        <f>COUNT(C7:C89)</f>
        <v>74</v>
      </c>
      <c r="D90" s="5">
        <f t="shared" ref="D90:F90" si="2">COUNT(D7:D89)</f>
        <v>82</v>
      </c>
      <c r="E90" s="5">
        <f t="shared" si="2"/>
        <v>79</v>
      </c>
      <c r="F90" s="5">
        <f t="shared" si="2"/>
        <v>82</v>
      </c>
    </row>
    <row r="91" spans="2:13" x14ac:dyDescent="0.6">
      <c r="B91" s="1"/>
      <c r="C91" s="1"/>
      <c r="D91" s="1"/>
      <c r="E91" s="1"/>
      <c r="F91" s="1"/>
    </row>
    <row r="94" spans="2:13" x14ac:dyDescent="0.6">
      <c r="B94" s="4"/>
      <c r="C94" s="4"/>
      <c r="D94" s="4"/>
      <c r="E94" s="4"/>
      <c r="F94" s="4"/>
    </row>
    <row r="95" spans="2:13" x14ac:dyDescent="0.6">
      <c r="B95" s="1"/>
      <c r="C95" s="1"/>
      <c r="D95" s="1"/>
      <c r="E95" s="1"/>
      <c r="F95" s="1"/>
    </row>
    <row r="96" spans="2:13" x14ac:dyDescent="0.6">
      <c r="B96" s="1"/>
      <c r="C96" s="1"/>
      <c r="D96" s="1"/>
      <c r="E96" s="1"/>
      <c r="F96" s="1"/>
    </row>
    <row r="98" spans="2:37" x14ac:dyDescent="0.6">
      <c r="B98" s="62" t="s">
        <v>11</v>
      </c>
      <c r="C98" s="62"/>
      <c r="D98" s="62"/>
      <c r="E98" s="62"/>
      <c r="F98" s="62"/>
      <c r="I98" s="98" t="s">
        <v>43</v>
      </c>
      <c r="J98" s="98"/>
      <c r="K98" s="98"/>
      <c r="L98" s="98"/>
      <c r="M98" s="98"/>
      <c r="P98" s="98" t="s">
        <v>11</v>
      </c>
      <c r="Q98" s="98"/>
      <c r="R98" s="98"/>
      <c r="S98" s="98"/>
      <c r="T98" s="98"/>
    </row>
    <row r="99" spans="2:37" x14ac:dyDescent="0.6">
      <c r="B99" s="37" t="s">
        <v>13</v>
      </c>
      <c r="C99" s="27" t="s">
        <v>1</v>
      </c>
      <c r="D99" s="37" t="s">
        <v>2</v>
      </c>
      <c r="E99" s="37" t="s">
        <v>3</v>
      </c>
      <c r="F99" s="37" t="s">
        <v>4</v>
      </c>
      <c r="I99" s="7" t="s">
        <v>44</v>
      </c>
      <c r="J99" s="27" t="s">
        <v>1</v>
      </c>
      <c r="K99" s="7" t="s">
        <v>45</v>
      </c>
      <c r="L99" s="7" t="s">
        <v>46</v>
      </c>
      <c r="M99" s="7" t="s">
        <v>4</v>
      </c>
      <c r="P99" s="7" t="s">
        <v>13</v>
      </c>
      <c r="Q99" s="27" t="s">
        <v>1</v>
      </c>
      <c r="R99" s="7" t="s">
        <v>2</v>
      </c>
      <c r="S99" s="7" t="s">
        <v>3</v>
      </c>
      <c r="T99" s="7" t="s">
        <v>4</v>
      </c>
    </row>
    <row r="100" spans="2:37" x14ac:dyDescent="0.6">
      <c r="B100" s="37"/>
      <c r="C100" s="27"/>
      <c r="D100" s="37"/>
      <c r="E100" s="37"/>
      <c r="F100" s="37"/>
      <c r="I100" s="7"/>
      <c r="J100" s="27"/>
      <c r="K100" s="7"/>
      <c r="L100" s="7"/>
      <c r="M100" s="7"/>
      <c r="P100" s="7"/>
      <c r="Q100" s="27"/>
      <c r="R100" s="7"/>
      <c r="S100" s="7"/>
      <c r="T100" s="7"/>
    </row>
    <row r="101" spans="2:37" x14ac:dyDescent="0.6">
      <c r="B101" s="37" t="s">
        <v>15</v>
      </c>
      <c r="C101" s="27">
        <f>COUNTIF('wild type'!C7:C89,"&lt;=-150")</f>
        <v>0</v>
      </c>
      <c r="D101" s="27">
        <f>COUNTIF('wild type'!D7:D89,"&lt;=-150")</f>
        <v>0</v>
      </c>
      <c r="E101" s="27">
        <f>COUNTIF('wild type'!E7:E89,"&lt;=-150")</f>
        <v>0</v>
      </c>
      <c r="F101" s="27">
        <f>COUNTIF('wild type'!F7:F89,"&lt;=-150")</f>
        <v>0</v>
      </c>
      <c r="I101" s="7" t="s">
        <v>15</v>
      </c>
      <c r="J101" s="27">
        <f>COUNTIF('wild type'!J7:J84,"&lt;=-150")</f>
        <v>0</v>
      </c>
      <c r="K101" s="27">
        <f>COUNTIF('wild type'!K7:K84,"&lt;=-150")</f>
        <v>0</v>
      </c>
      <c r="L101" s="27">
        <f>COUNTIF('wild type'!L7:L84,"&lt;=-150")</f>
        <v>0</v>
      </c>
      <c r="M101" s="27">
        <f>COUNTIF('wild type'!M7:M84,"&lt;=-150")</f>
        <v>0</v>
      </c>
      <c r="P101" s="7" t="s">
        <v>15</v>
      </c>
      <c r="Q101" s="27">
        <f>COUNTIF('wild type'!Q7:Q70,"&lt;=-150")</f>
        <v>0</v>
      </c>
      <c r="R101" s="27">
        <f>COUNTIF('wild type'!R7:R70,"&lt;=-150")</f>
        <v>0</v>
      </c>
      <c r="S101" s="27">
        <f>COUNTIF('wild type'!S7:S70,"&lt;=-150")</f>
        <v>0</v>
      </c>
      <c r="T101" s="27">
        <f>COUNTIF('wild type'!T7:T70,"&lt;=-150")</f>
        <v>0</v>
      </c>
    </row>
    <row r="102" spans="2:37" x14ac:dyDescent="0.6">
      <c r="B102" s="37" t="s">
        <v>17</v>
      </c>
      <c r="C102" s="27">
        <f>COUNTIF('wild type'!C7:C89,"&lt;=-120")-COUNTIF('wild type'!C7:C89,"&lt;-150")</f>
        <v>0</v>
      </c>
      <c r="D102" s="27">
        <f>COUNTIF('wild type'!D7:D89,"&lt;=-120")-COUNTIF('wild type'!D7:D89,"&lt;-150")</f>
        <v>0</v>
      </c>
      <c r="E102" s="27">
        <f>COUNTIF('wild type'!E7:E89,"&lt;=-120")-COUNTIF('wild type'!E7:E89,"&lt;-150")</f>
        <v>0</v>
      </c>
      <c r="F102" s="27">
        <f>COUNTIF('wild type'!F7:F89,"&lt;=-120")-COUNTIF('wild type'!F7:F89,"&lt;-150")</f>
        <v>0</v>
      </c>
      <c r="I102" s="7" t="s">
        <v>47</v>
      </c>
      <c r="J102" s="27">
        <f>COUNTIF('wild type'!J6:J84,"&lt;=-120")-COUNTIF('wild type'!J6:J84,"&lt;-150")</f>
        <v>0</v>
      </c>
      <c r="K102" s="27">
        <f>COUNTIF('wild type'!K6:K84,"&lt;=-120")-COUNTIF('wild type'!K6:K84,"&lt;-150")</f>
        <v>0</v>
      </c>
      <c r="L102" s="27">
        <f>COUNTIF('wild type'!L6:L84,"&lt;=-120")-COUNTIF('wild type'!L6:L84,"&lt;-150")</f>
        <v>0</v>
      </c>
      <c r="M102" s="27">
        <f>COUNTIF('wild type'!M6:M84,"&lt;=-120")-COUNTIF('wild type'!M6:M84,"&lt;-150")</f>
        <v>0</v>
      </c>
      <c r="P102" s="7" t="s">
        <v>57</v>
      </c>
      <c r="Q102" s="27">
        <f>COUNTIF('wild type'!Q7:Q70,"&lt;=-120")-COUNTIF('wild type'!Q7:Q70,"&lt;-150")</f>
        <v>0</v>
      </c>
      <c r="R102" s="27">
        <f>COUNTIF('wild type'!R7:R70,"&lt;=-120")-COUNTIF('wild type'!R7:R70,"&lt;-150")</f>
        <v>0</v>
      </c>
      <c r="S102" s="27">
        <f>COUNTIF('wild type'!S7:S70,"&lt;=-120")-COUNTIF('wild type'!S7:S70,"&lt;-150")</f>
        <v>0</v>
      </c>
      <c r="T102" s="27">
        <f>COUNTIF('wild type'!T7:T70,"&lt;=-120")-COUNTIF('wild type'!T7:T70,"&lt;-150")</f>
        <v>0</v>
      </c>
    </row>
    <row r="103" spans="2:37" x14ac:dyDescent="0.6">
      <c r="B103" s="7" t="s">
        <v>19</v>
      </c>
      <c r="C103" s="27">
        <f>COUNTIF('wild type'!C7:C89,"&lt;=-90")-COUNTIF('wild type'!C7:C89,"&lt;-120")</f>
        <v>0</v>
      </c>
      <c r="D103" s="27">
        <f>COUNTIF('wild type'!D7:D89,"&lt;=-90")-COUNTIF('wild type'!D7:D89,"&lt;-120")</f>
        <v>0</v>
      </c>
      <c r="E103" s="27">
        <f>COUNTIF('wild type'!E7:E89,"&lt;=-90")-COUNTIF('wild type'!E7:E89,"&lt;-120")</f>
        <v>0</v>
      </c>
      <c r="F103" s="27">
        <f>COUNTIF('wild type'!F7:F89,"&lt;=-90")-COUNTIF('wild type'!F7:F89,"&lt;-120")</f>
        <v>0</v>
      </c>
      <c r="I103" s="7" t="s">
        <v>48</v>
      </c>
      <c r="J103" s="27">
        <f>COUNTIF('wild type'!J6:J84,"&lt;=-90")-COUNTIF('wild type'!J6:J84,"&lt;-120")</f>
        <v>0</v>
      </c>
      <c r="K103" s="27">
        <f>COUNTIF('wild type'!K6:K84,"&lt;=-90")-COUNTIF('wild type'!K6:K84,"&lt;-120")</f>
        <v>0</v>
      </c>
      <c r="L103" s="27">
        <f>COUNTIF('wild type'!L6:L84,"&lt;=-90")-COUNTIF('wild type'!L6:L84,"&lt;-120")</f>
        <v>0</v>
      </c>
      <c r="M103" s="27">
        <f>COUNTIF('wild type'!M6:M84,"&lt;=-90")-COUNTIF('wild type'!M6:M84,"&lt;-120")</f>
        <v>0</v>
      </c>
      <c r="P103" s="7" t="s">
        <v>19</v>
      </c>
      <c r="Q103" s="27">
        <f>COUNTIF('wild type'!Q7:Q70,"&lt;=-90")-COUNTIF('wild type'!Q7:Q70,"&lt;-120")</f>
        <v>0</v>
      </c>
      <c r="R103" s="27">
        <f>COUNTIF('wild type'!R7:R70,"&lt;=-90")-COUNTIF('wild type'!R7:R70,"&lt;-120")</f>
        <v>0</v>
      </c>
      <c r="S103" s="27">
        <f>COUNTIF('wild type'!S7:S70,"&lt;=-90")-COUNTIF('wild type'!S7:S70,"&lt;-120")</f>
        <v>0</v>
      </c>
      <c r="T103" s="27">
        <f>COUNTIF('wild type'!T7:T70,"&lt;=-90")-COUNTIF('wild type'!T7:T70,"&lt;-120")</f>
        <v>0</v>
      </c>
    </row>
    <row r="104" spans="2:37" x14ac:dyDescent="0.6">
      <c r="B104" s="7" t="s">
        <v>21</v>
      </c>
      <c r="C104" s="27">
        <f>COUNTIF('wild type'!C7:C89,"&lt;=-60")-COUNTIF('wild type'!C7:C89,"&lt;-90")</f>
        <v>0</v>
      </c>
      <c r="D104" s="27">
        <f>COUNTIF('wild type'!D7:D89,"&lt;=-60")-COUNTIF('wild type'!D7:D89,"&lt;-90")</f>
        <v>0</v>
      </c>
      <c r="E104" s="27">
        <f>COUNTIF('wild type'!E7:E89,"&lt;=-60")-COUNTIF('wild type'!E7:E89,"&lt;-90")</f>
        <v>0</v>
      </c>
      <c r="F104" s="27">
        <f>COUNTIF('wild type'!F7:F89,"&lt;=-60")-COUNTIF('wild type'!F7:F89,"&lt;-90")</f>
        <v>0</v>
      </c>
      <c r="I104" s="7" t="s">
        <v>49</v>
      </c>
      <c r="J104" s="27">
        <f>COUNTIF('wild type'!J6:J84,"&lt;=-60")-COUNTIF('wild type'!J6:J84,"&lt;-90")</f>
        <v>0</v>
      </c>
      <c r="K104" s="27">
        <f>COUNTIF('wild type'!K6:K84,"&lt;=-60")-COUNTIF('wild type'!K6:K84,"&lt;-90")</f>
        <v>0</v>
      </c>
      <c r="L104" s="27">
        <f>COUNTIF('wild type'!L6:L84,"&lt;=-60")-COUNTIF('wild type'!L6:L84,"&lt;-90")</f>
        <v>0</v>
      </c>
      <c r="M104" s="27">
        <f>COUNTIF('wild type'!M6:M84,"&lt;=-60")-COUNTIF('wild type'!M6:M84,"&lt;-90")</f>
        <v>1</v>
      </c>
      <c r="P104" s="7" t="s">
        <v>21</v>
      </c>
      <c r="Q104" s="27">
        <f>COUNTIF('wild type'!Q7:Q70,"&lt;=-60")-COUNTIF('wild type'!Q7:Q70,"&lt;-90")</f>
        <v>1</v>
      </c>
      <c r="R104" s="27">
        <f>COUNTIF('wild type'!R7:R70,"&lt;=-60")-COUNTIF('wild type'!R7:R70,"&lt;-90")</f>
        <v>1</v>
      </c>
      <c r="S104" s="27">
        <f>COUNTIF('wild type'!S7:S70,"&lt;=-60")-COUNTIF('wild type'!S7:S70,"&lt;-90")</f>
        <v>0</v>
      </c>
      <c r="T104" s="27">
        <f>COUNTIF('wild type'!T7:T70,"&lt;=-60")-COUNTIF('wild type'!T7:T70,"&lt;-90")</f>
        <v>1</v>
      </c>
    </row>
    <row r="105" spans="2:37" x14ac:dyDescent="0.6">
      <c r="B105" s="7" t="s">
        <v>23</v>
      </c>
      <c r="C105" s="27">
        <f>COUNTIF('wild type'!C7:C89,"&lt;=-30")-COUNTIF('wild type'!C7:C89,"&lt;-60")</f>
        <v>0</v>
      </c>
      <c r="D105" s="27">
        <f>COUNTIF('wild type'!D7:D89,"&lt;=-30")-COUNTIF('wild type'!D7:D89,"&lt;-60")</f>
        <v>0</v>
      </c>
      <c r="E105" s="27">
        <f>COUNTIF('wild type'!E7:E89,"&lt;=-30")-COUNTIF('wild type'!E7:E89,"&lt;-60")</f>
        <v>1</v>
      </c>
      <c r="F105" s="27">
        <f>COUNTIF('wild type'!F7:F89,"&lt;=-30")-COUNTIF('wild type'!F7:F89,"&lt;-60")</f>
        <v>4</v>
      </c>
      <c r="I105" s="7" t="s">
        <v>50</v>
      </c>
      <c r="J105" s="27">
        <f>COUNTIF('wild type'!J6:J84,"&lt;=-30")-COUNTIF('wild type'!J6:J84,"&lt;-60")</f>
        <v>2</v>
      </c>
      <c r="K105" s="27">
        <f>COUNTIF('wild type'!K6:K84,"&lt;=-30")-COUNTIF('wild type'!K6:K84,"&lt;-60")</f>
        <v>1</v>
      </c>
      <c r="L105" s="27">
        <f>COUNTIF('wild type'!L6:L84,"&lt;=-30")-COUNTIF('wild type'!L6:L84,"&lt;-60")</f>
        <v>1</v>
      </c>
      <c r="M105" s="27">
        <f>COUNTIF('wild type'!M6:M84,"&lt;=-30")-COUNTIF('wild type'!M6:M84,"&lt;-60")</f>
        <v>28</v>
      </c>
      <c r="P105" s="7" t="s">
        <v>23</v>
      </c>
      <c r="Q105" s="27">
        <f>COUNTIF('wild type'!Q7:Q70,"&lt;=-30")-COUNTIF('wild type'!Q7:Q70,"&lt;-60")</f>
        <v>10</v>
      </c>
      <c r="R105" s="27">
        <f>COUNTIF('wild type'!R7:R70,"&lt;=-30")-COUNTIF('wild type'!R7:R70,"&lt;-60")</f>
        <v>5</v>
      </c>
      <c r="S105" s="27">
        <f>COUNTIF('wild type'!S7:S70,"&lt;=-30")-COUNTIF('wild type'!S7:S70,"&lt;-60")</f>
        <v>4</v>
      </c>
      <c r="T105" s="27">
        <f>COUNTIF('wild type'!T7:T70,"&lt;=-30")-COUNTIF('wild type'!T7:T70,"&lt;-60")</f>
        <v>16</v>
      </c>
    </row>
    <row r="106" spans="2:37" x14ac:dyDescent="0.6">
      <c r="B106" s="7" t="s">
        <v>25</v>
      </c>
      <c r="C106" s="27">
        <f>COUNTIF('wild type'!C7:C89,"&lt;=0")-COUNTIF('wild type'!C7:C89,"&lt;-30")</f>
        <v>40</v>
      </c>
      <c r="D106" s="27">
        <f>COUNTIF('wild type'!D7:D89,"&lt;=0")-COUNTIF('wild type'!D7:D89,"&lt;-30")</f>
        <v>47</v>
      </c>
      <c r="E106" s="27">
        <f>COUNTIF('wild type'!E7:E89,"&lt;=0")-COUNTIF('wild type'!E7:E89,"&lt;-30")</f>
        <v>55</v>
      </c>
      <c r="F106" s="27">
        <f>COUNTIF('wild type'!F7:F89,"&lt;=0")-COUNTIF('wild type'!F7:F89,"&lt;-30")</f>
        <v>42</v>
      </c>
      <c r="I106" s="7" t="s">
        <v>25</v>
      </c>
      <c r="J106" s="27">
        <f>COUNTIF('wild type'!J6:J84,"&lt;=0")-COUNTIF('wild type'!J6:J84,"&lt;-30")</f>
        <v>46</v>
      </c>
      <c r="K106" s="27">
        <f>COUNTIF('wild type'!K6:K84,"&lt;=0")-COUNTIF('wild type'!K6:K84,"&lt;-30")</f>
        <v>36</v>
      </c>
      <c r="L106" s="27">
        <f>COUNTIF('wild type'!L6:L84,"&lt;=0")-COUNTIF('wild type'!L6:L84,"&lt;-30")</f>
        <v>34</v>
      </c>
      <c r="M106" s="27">
        <f>COUNTIF('wild type'!M6:M84,"&lt;=0")-COUNTIF('wild type'!M6:M84,"&lt;-30")</f>
        <v>22</v>
      </c>
      <c r="P106" s="7" t="s">
        <v>25</v>
      </c>
      <c r="Q106" s="27">
        <f>COUNTIF('wild type'!Q7:Q70,"&lt;=0")-COUNTIF('wild type'!Q7:Q70,"&lt;-30")</f>
        <v>24</v>
      </c>
      <c r="R106" s="27">
        <f>COUNTIF('wild type'!R7:R70,"&lt;=0")-COUNTIF('wild type'!R7:R70,"&lt;-30")</f>
        <v>33</v>
      </c>
      <c r="S106" s="27">
        <f>COUNTIF('wild type'!S7:S70,"&lt;=0")-COUNTIF('wild type'!S7:S70,"&lt;-30")</f>
        <v>34</v>
      </c>
      <c r="T106" s="27">
        <f>COUNTIF('wild type'!T7:T70,"&lt;=0")-COUNTIF('wild type'!T7:T70,"&lt;-30")</f>
        <v>24</v>
      </c>
    </row>
    <row r="107" spans="2:37" x14ac:dyDescent="0.6">
      <c r="B107" s="7" t="s">
        <v>27</v>
      </c>
      <c r="C107" s="27">
        <f>COUNTIF('wild type'!C7:C89,"&lt;=30")-COUNTIF('wild type'!C7:C89,"&lt;0")</f>
        <v>34</v>
      </c>
      <c r="D107" s="27">
        <f>COUNTIF('wild type'!D7:D89,"&lt;=30")-COUNTIF('wild type'!D7:D89,"&lt;0")</f>
        <v>35</v>
      </c>
      <c r="E107" s="27">
        <f>COUNTIF('wild type'!E7:E89,"&lt;=30")-COUNTIF('wild type'!E7:E89,"&lt;0")</f>
        <v>23</v>
      </c>
      <c r="F107" s="27">
        <f>COUNTIF('wild type'!F7:F89,"&lt;=30")-COUNTIF('wild type'!F7:F89,"&lt;0")</f>
        <v>34</v>
      </c>
      <c r="I107" s="7" t="s">
        <v>27</v>
      </c>
      <c r="J107" s="27">
        <f>COUNTIF('wild type'!J6:J84,"&lt;=30")-COUNTIF('wild type'!J6:J84,"&lt;0")</f>
        <v>22</v>
      </c>
      <c r="K107" s="27">
        <f>COUNTIF('wild type'!K6:K84,"&lt;=30")-COUNTIF('wild type'!K6:K84,"&lt;0")</f>
        <v>38</v>
      </c>
      <c r="L107" s="27">
        <f>COUNTIF('wild type'!L6:L84,"&lt;=30")-COUNTIF('wild type'!L6:L84,"&lt;0")</f>
        <v>38</v>
      </c>
      <c r="M107" s="27">
        <f>COUNTIF('wild type'!M6:M84,"&lt;=30")-COUNTIF('wild type'!M6:M84,"&lt;0")</f>
        <v>15</v>
      </c>
      <c r="P107" s="7" t="s">
        <v>27</v>
      </c>
      <c r="Q107" s="27">
        <f>COUNTIF('wild type'!Q7:Q70,"&lt;=30")-COUNTIF('wild type'!Q7:Q70,"&lt;0")</f>
        <v>18</v>
      </c>
      <c r="R107" s="27">
        <f>COUNTIF('wild type'!R7:R70,"&lt;=30")-COUNTIF('wild type'!R7:R70,"&lt;0")</f>
        <v>16</v>
      </c>
      <c r="S107" s="27">
        <f>COUNTIF('wild type'!S7:S70,"&lt;=30")-COUNTIF('wild type'!S7:S70,"&lt;0")</f>
        <v>18</v>
      </c>
      <c r="T107" s="27">
        <f>COUNTIF('wild type'!T7:T70,"&lt;=30")-COUNTIF('wild type'!T7:T70,"&lt;0")</f>
        <v>18</v>
      </c>
    </row>
    <row r="108" spans="2:37" x14ac:dyDescent="0.6">
      <c r="B108" s="35" t="s">
        <v>29</v>
      </c>
      <c r="C108" s="27">
        <f>COUNTIF('wild type'!C5:C88,"&lt;=60")-COUNTIF('wild type'!C5:C88,"&lt;30")</f>
        <v>0</v>
      </c>
      <c r="D108" s="27">
        <f>COUNTIF('wild type'!D5:D88,"&lt;=60")-COUNTIF('wild type'!D5:D88,"&lt;30")</f>
        <v>0</v>
      </c>
      <c r="E108" s="27">
        <f>COUNTIF('wild type'!E5:E88,"&lt;=60")-COUNTIF('wild type'!E5:E88,"&lt;30")</f>
        <v>0</v>
      </c>
      <c r="F108" s="27">
        <f>COUNTIF('wild type'!F5:F88,"&lt;=60")-COUNTIF('wild type'!F5:F88,"&lt;30")</f>
        <v>1</v>
      </c>
      <c r="I108" s="35" t="s">
        <v>29</v>
      </c>
      <c r="J108" s="27">
        <f>COUNTIF('wild type'!J6:J84,"&lt;=60")-COUNTIF('wild type'!J6:J84,"&lt;30")</f>
        <v>0</v>
      </c>
      <c r="K108" s="27">
        <f>COUNTIF('wild type'!K6:K84,"&lt;=60")-COUNTIF('wild type'!K6:K84,"&lt;30")</f>
        <v>0</v>
      </c>
      <c r="L108" s="27">
        <f>COUNTIF('wild type'!L6:L84,"&lt;=60")-COUNTIF('wild type'!L6:L84,"&lt;30")</f>
        <v>1</v>
      </c>
      <c r="M108" s="27">
        <f>COUNTIF('wild type'!M6:M84,"&lt;=60")-COUNTIF('wild type'!M6:M84,"&lt;30")</f>
        <v>11</v>
      </c>
      <c r="P108" s="35" t="s">
        <v>29</v>
      </c>
      <c r="Q108" s="27">
        <f>COUNTIF('wild type'!Q7:Q70,"&lt;=60")-COUNTIF('wild type'!Q7:Q70,"&lt;30")</f>
        <v>0</v>
      </c>
      <c r="R108" s="27">
        <f>COUNTIF('wild type'!R7:R70,"&lt;=60")-COUNTIF('wild type'!R7:R70,"&lt;30")</f>
        <v>1</v>
      </c>
      <c r="S108" s="27">
        <f>COUNTIF('wild type'!S7:S70,"&lt;=60")-COUNTIF('wild type'!S7:S70,"&lt;30")</f>
        <v>0</v>
      </c>
      <c r="T108" s="27">
        <f>COUNTIF('wild type'!T7:T70,"&lt;=60")-COUNTIF('wild type'!T7:T70,"&lt;30")</f>
        <v>3</v>
      </c>
    </row>
    <row r="109" spans="2:37" x14ac:dyDescent="0.6">
      <c r="B109" s="35" t="s">
        <v>31</v>
      </c>
      <c r="C109" s="27">
        <f>COUNTIF('wild type'!C5:C88,"&lt;=90")-COUNTIF('wild type'!C5:C88,"&lt;60")</f>
        <v>0</v>
      </c>
      <c r="D109" s="27">
        <f>COUNTIF('wild type'!D5:D88,"&lt;=90")-COUNTIF('wild type'!D5:D88,"&lt;60")</f>
        <v>0</v>
      </c>
      <c r="E109" s="27">
        <f>COUNTIF('wild type'!E5:E88,"&lt;=90")-COUNTIF('wild type'!E5:E88,"&lt;60")</f>
        <v>0</v>
      </c>
      <c r="F109" s="27">
        <f>COUNTIF('wild type'!F5:F88,"&lt;=90")-COUNTIF('wild type'!F5:F88,"&lt;60")</f>
        <v>1</v>
      </c>
      <c r="G109" s="63"/>
      <c r="H109" s="63"/>
      <c r="I109" s="35" t="s">
        <v>51</v>
      </c>
      <c r="J109" s="27">
        <f>COUNTIF('wild type'!J6:J84,"&lt;=90")-COUNTIF('wild type'!J6:J84,"&lt;60")</f>
        <v>0</v>
      </c>
      <c r="K109" s="27">
        <f>COUNTIF('wild type'!K6:K84,"&lt;=90")-COUNTIF('wild type'!K6:K84,"&lt;60")</f>
        <v>0</v>
      </c>
      <c r="L109" s="27">
        <f>COUNTIF('wild type'!L6:L84,"&lt;=90")-COUNTIF('wild type'!L6:L84,"&lt;60")</f>
        <v>0</v>
      </c>
      <c r="M109" s="27">
        <f>COUNTIF('wild type'!M6:M84,"&lt;=90")-COUNTIF('wild type'!M6:M84,"&lt;60")</f>
        <v>0</v>
      </c>
      <c r="O109" s="63" t="s">
        <v>95</v>
      </c>
      <c r="P109" s="35" t="s">
        <v>51</v>
      </c>
      <c r="Q109" s="27">
        <f>COUNTIF('wild type'!Q7:Q70,"&lt;=90")-COUNTIF('wild type'!Q7:Q70,"&lt;60")</f>
        <v>0</v>
      </c>
      <c r="R109" s="27">
        <f>COUNTIF('wild type'!R7:R70,"&lt;=90")-COUNTIF('wild type'!R7:R70,"&lt;60")</f>
        <v>0</v>
      </c>
      <c r="S109" s="27">
        <f>COUNTIF('wild type'!S7:S70,"&lt;=90")-COUNTIF('wild type'!S7:S70,"&lt;60")</f>
        <v>0</v>
      </c>
      <c r="T109" s="27">
        <f>COUNTIF('wild type'!T7:T70,"&lt;=90")-COUNTIF('wild type'!T7:T70,"&lt;60")</f>
        <v>0</v>
      </c>
      <c r="U109" s="63"/>
      <c r="V109" s="63"/>
      <c r="W109" s="63"/>
      <c r="X109" s="63"/>
      <c r="Y109" s="63"/>
      <c r="AA109" s="97" t="s">
        <v>96</v>
      </c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</row>
    <row r="110" spans="2:37" x14ac:dyDescent="0.6">
      <c r="B110" s="35" t="s">
        <v>33</v>
      </c>
      <c r="C110" s="27">
        <f>COUNTIF('wild type'!C5:C88,"&lt;=120")-COUNTIF('wild type'!C5:C88,"&lt;90")</f>
        <v>0</v>
      </c>
      <c r="D110" s="27">
        <f>COUNTIF('wild type'!D5:D88,"&lt;=120")-COUNTIF('wild type'!D5:D88,"&lt;90")</f>
        <v>0</v>
      </c>
      <c r="E110" s="27">
        <f>COUNTIF('wild type'!E5:E88,"&lt;=120")-COUNTIF('wild type'!E5:E88,"&lt;90")</f>
        <v>0</v>
      </c>
      <c r="F110" s="27">
        <f>COUNTIF('wild type'!F5:F88,"&lt;=120")-COUNTIF('wild type'!F5:F88,"&lt;90")</f>
        <v>0</v>
      </c>
      <c r="H110" s="63"/>
      <c r="I110" s="35" t="s">
        <v>33</v>
      </c>
      <c r="J110" s="27">
        <f>COUNTIF('wild type'!J5:J88,"&lt;=120")-COUNTIF('wild type'!J5:J88,"&lt;90")</f>
        <v>0</v>
      </c>
      <c r="K110" s="27">
        <f>COUNTIF('wild type'!K5:K88,"&lt;=120")-COUNTIF('wild type'!K5:K88,"&lt;90")</f>
        <v>0</v>
      </c>
      <c r="L110" s="27">
        <f>COUNTIF('wild type'!L5:L88,"&lt;=120")-COUNTIF('wild type'!L5:L88,"&lt;90")</f>
        <v>0</v>
      </c>
      <c r="M110" s="27">
        <f>COUNTIF('wild type'!M5:M88,"&lt;=120")-COUNTIF('wild type'!M5:M88,"&lt;90")</f>
        <v>0</v>
      </c>
      <c r="P110" s="35" t="s">
        <v>33</v>
      </c>
      <c r="Q110" s="27">
        <f>COUNTIF('wild type'!Q5:Q88,"&lt;=120")-COUNTIF('wild type'!Q5:Q88,"&lt;90")</f>
        <v>0</v>
      </c>
      <c r="R110" s="27">
        <f>COUNTIF('wild type'!R5:R88,"&lt;=120")-COUNTIF('wild type'!R5:R88,"&lt;90")</f>
        <v>0</v>
      </c>
      <c r="S110" s="27">
        <f>COUNTIF('wild type'!S5:S88,"&lt;=120")-COUNTIF('wild type'!S5:S88,"&lt;90")</f>
        <v>0</v>
      </c>
      <c r="T110" s="27">
        <f>COUNTIF('wild type'!T5:T88,"&lt;=120")-COUNTIF('wild type'!T5:T88,"&lt;90")</f>
        <v>0</v>
      </c>
      <c r="AF110" s="1"/>
    </row>
    <row r="111" spans="2:37" x14ac:dyDescent="0.6">
      <c r="B111" s="35" t="s">
        <v>35</v>
      </c>
      <c r="C111" s="27">
        <f>COUNTIF('wild type'!C5:C88,"&lt;=150")-COUNTIF('wild type'!C5:C88,"&lt;120")</f>
        <v>0</v>
      </c>
      <c r="D111" s="27">
        <f>COUNTIF('wild type'!D5:D88,"&lt;=150")-COUNTIF('wild type'!D5:D88,"&lt;120")</f>
        <v>0</v>
      </c>
      <c r="E111" s="27">
        <f>COUNTIF('wild type'!E5:E88,"&lt;=150")-COUNTIF('wild type'!E5:E88,"&lt;120")</f>
        <v>0</v>
      </c>
      <c r="F111" s="27">
        <f>COUNTIF('wild type'!F5:F88,"&lt;=150")-COUNTIF('wild type'!F5:F88,"&lt;120")</f>
        <v>0</v>
      </c>
      <c r="H111" s="63"/>
      <c r="I111" s="35" t="s">
        <v>35</v>
      </c>
      <c r="J111" s="27">
        <f>COUNTIF('wild type'!J5:J88,"&lt;=150")-COUNTIF('wild type'!J5:J88,"&lt;120")</f>
        <v>0</v>
      </c>
      <c r="K111" s="27">
        <f>COUNTIF('wild type'!K5:K88,"&lt;=150")-COUNTIF('wild type'!K5:K88,"&lt;120")</f>
        <v>0</v>
      </c>
      <c r="L111" s="27">
        <f>COUNTIF('wild type'!L5:L88,"&lt;=150")-COUNTIF('wild type'!L5:L88,"&lt;120")</f>
        <v>0</v>
      </c>
      <c r="M111" s="27">
        <f>COUNTIF('wild type'!M5:M88,"&lt;=150")-COUNTIF('wild type'!M5:M88,"&lt;120")</f>
        <v>0</v>
      </c>
      <c r="P111" s="35" t="s">
        <v>35</v>
      </c>
      <c r="Q111" s="27">
        <f>COUNTIF('wild type'!Q5:Q88,"&lt;=150")-COUNTIF('wild type'!Q5:Q88,"&lt;120")</f>
        <v>0</v>
      </c>
      <c r="R111" s="27">
        <f>COUNTIF('wild type'!R5:R88,"&lt;=150")-COUNTIF('wild type'!R5:R88,"&lt;120")</f>
        <v>0</v>
      </c>
      <c r="S111" s="27">
        <f>COUNTIF('wild type'!S5:S88,"&lt;=150")-COUNTIF('wild type'!S5:S88,"&lt;120")</f>
        <v>0</v>
      </c>
      <c r="T111" s="27">
        <f>COUNTIF('wild type'!T5:T88,"&lt;=150")-COUNTIF('wild type'!T5:T88,"&lt;120")</f>
        <v>0</v>
      </c>
      <c r="AF111" s="1"/>
    </row>
    <row r="112" spans="2:37" x14ac:dyDescent="0.6">
      <c r="B112" s="35" t="s">
        <v>37</v>
      </c>
      <c r="C112" s="27">
        <f>COUNTIF('wild type'!C5:C88,"&lt;=180")-COUNTIF('wild type'!C5:C88,"&lt;150")</f>
        <v>0</v>
      </c>
      <c r="D112" s="27">
        <f>COUNTIF('wild type'!D5:D88,"&lt;=180")-COUNTIF('wild type'!D5:D88,"&lt;150")</f>
        <v>0</v>
      </c>
      <c r="E112" s="27">
        <f>COUNTIF('wild type'!E5:E88,"&lt;=180")-COUNTIF('wild type'!E5:E88,"&lt;150")</f>
        <v>0</v>
      </c>
      <c r="F112" s="27">
        <f>COUNTIF('wild type'!F5:F88,"&lt;=180")-COUNTIF('wild type'!F5:F88,"&lt;150")</f>
        <v>0</v>
      </c>
      <c r="H112" s="63"/>
      <c r="I112" s="35" t="s">
        <v>52</v>
      </c>
      <c r="J112" s="27">
        <f>COUNTIF('wild type'!J5:J88,"&lt;=180")-COUNTIF('wild type'!J5:J88,"&lt;150")</f>
        <v>0</v>
      </c>
      <c r="K112" s="27">
        <f>COUNTIF('wild type'!K5:K88,"&lt;=180")-COUNTIF('wild type'!K5:K88,"&lt;150")</f>
        <v>0</v>
      </c>
      <c r="L112" s="27">
        <f>COUNTIF('wild type'!L5:L88,"&lt;=180")-COUNTIF('wild type'!L5:L88,"&lt;150")</f>
        <v>0</v>
      </c>
      <c r="M112" s="27">
        <f>COUNTIF('wild type'!M5:M88,"&lt;=180")-COUNTIF('wild type'!M5:M88,"&lt;150")</f>
        <v>0</v>
      </c>
      <c r="P112" s="64" t="s">
        <v>37</v>
      </c>
      <c r="Q112" s="27">
        <f>COUNTIF('wild type'!Q5:Q88,"&lt;=180")-COUNTIF('wild type'!Q5:Q88,"&lt;150")</f>
        <v>0</v>
      </c>
      <c r="R112" s="27">
        <f>COUNTIF('wild type'!R5:R88,"&lt;=180")-COUNTIF('wild type'!R5:R88,"&lt;150")</f>
        <v>0</v>
      </c>
      <c r="S112" s="27">
        <f>COUNTIF('wild type'!S5:S88,"&lt;=180")-COUNTIF('wild type'!S5:S88,"&lt;150")</f>
        <v>0</v>
      </c>
      <c r="T112" s="27">
        <f>COUNTIF('wild type'!T5:T88,"&lt;=180")-COUNTIF('wild type'!T5:T88,"&lt;150")</f>
        <v>0</v>
      </c>
      <c r="AF112" s="1"/>
    </row>
    <row r="113" spans="2:32" x14ac:dyDescent="0.6">
      <c r="B113" s="35"/>
      <c r="C113" s="27"/>
      <c r="D113" s="27"/>
      <c r="E113" s="27"/>
      <c r="F113" s="27"/>
      <c r="H113" s="63"/>
      <c r="I113" s="35"/>
      <c r="J113" s="27"/>
      <c r="K113" s="27"/>
      <c r="L113" s="27"/>
      <c r="M113" s="27"/>
      <c r="P113" s="64"/>
      <c r="Q113" s="65"/>
      <c r="R113" s="65"/>
      <c r="S113" s="65"/>
      <c r="T113" s="65"/>
      <c r="AF113" s="1"/>
    </row>
    <row r="114" spans="2:32" x14ac:dyDescent="0.6">
      <c r="B114" s="7" t="s">
        <v>39</v>
      </c>
      <c r="C114" s="27">
        <f>SUM(C101:C112)</f>
        <v>74</v>
      </c>
      <c r="D114" s="27">
        <f>SUM(D101:D112)</f>
        <v>82</v>
      </c>
      <c r="E114" s="27">
        <f>SUM(E101:E112)</f>
        <v>79</v>
      </c>
      <c r="F114" s="27">
        <f>SUM(F101:F112)</f>
        <v>82</v>
      </c>
      <c r="H114" s="63"/>
      <c r="I114" s="7" t="s">
        <v>39</v>
      </c>
      <c r="J114" s="27">
        <f>SUM(J101:J112)</f>
        <v>70</v>
      </c>
      <c r="K114" s="27">
        <f>SUM(K101:K112)</f>
        <v>75</v>
      </c>
      <c r="L114" s="27">
        <f>SUM(L101:L112)</f>
        <v>74</v>
      </c>
      <c r="M114" s="27">
        <f>SUM(M101:M112)</f>
        <v>77</v>
      </c>
      <c r="P114" s="7" t="s">
        <v>58</v>
      </c>
      <c r="Q114" s="27">
        <f>SUM(Q101:Q112)</f>
        <v>53</v>
      </c>
      <c r="R114" s="27">
        <f>SUM(R101:R112)</f>
        <v>56</v>
      </c>
      <c r="S114" s="27">
        <f>SUM(S101:S112)</f>
        <v>56</v>
      </c>
      <c r="T114" s="27">
        <f>SUM(T101:T112)</f>
        <v>62</v>
      </c>
      <c r="AF114" s="1"/>
    </row>
    <row r="115" spans="2:32" x14ac:dyDescent="0.6">
      <c r="B115" s="2"/>
      <c r="H115" s="2"/>
      <c r="T115" s="5"/>
      <c r="AF115" s="1"/>
    </row>
    <row r="116" spans="2:32" x14ac:dyDescent="0.6">
      <c r="B116" s="63" t="s">
        <v>12</v>
      </c>
      <c r="C116" s="63"/>
      <c r="D116" s="63"/>
      <c r="E116" s="63"/>
      <c r="F116" s="63"/>
      <c r="H116" s="2"/>
      <c r="I116" s="97" t="s">
        <v>12</v>
      </c>
      <c r="J116" s="97"/>
      <c r="K116" s="97"/>
      <c r="L116" s="97"/>
      <c r="M116" s="97"/>
      <c r="P116" s="98" t="s">
        <v>11</v>
      </c>
      <c r="Q116" s="98"/>
      <c r="R116" s="98"/>
      <c r="S116" s="98"/>
      <c r="T116" s="98"/>
      <c r="AF116" s="1"/>
    </row>
    <row r="117" spans="2:32" x14ac:dyDescent="0.6">
      <c r="B117" s="63" t="s">
        <v>14</v>
      </c>
      <c r="C117" s="63" t="s">
        <v>6</v>
      </c>
      <c r="D117" s="63" t="s">
        <v>7</v>
      </c>
      <c r="E117" s="63" t="s">
        <v>8</v>
      </c>
      <c r="F117" s="63" t="s">
        <v>9</v>
      </c>
      <c r="H117" s="2"/>
      <c r="I117" s="1" t="s">
        <v>14</v>
      </c>
      <c r="J117" s="1" t="s">
        <v>6</v>
      </c>
      <c r="K117" s="1" t="s">
        <v>7</v>
      </c>
      <c r="L117" s="1" t="s">
        <v>8</v>
      </c>
      <c r="M117" s="1" t="s">
        <v>9</v>
      </c>
      <c r="P117" s="7" t="s">
        <v>13</v>
      </c>
      <c r="Q117" s="36" t="s">
        <v>1</v>
      </c>
      <c r="R117" s="7" t="s">
        <v>2</v>
      </c>
      <c r="S117" s="7" t="s">
        <v>3</v>
      </c>
      <c r="T117" s="7" t="s">
        <v>4</v>
      </c>
      <c r="AF117" s="1"/>
    </row>
    <row r="118" spans="2:32" x14ac:dyDescent="0.6">
      <c r="B118" s="63"/>
      <c r="C118" s="63"/>
      <c r="D118" s="63"/>
      <c r="E118" s="63"/>
      <c r="F118" s="63"/>
      <c r="H118" s="2"/>
      <c r="I118" s="1"/>
      <c r="J118" s="1"/>
      <c r="K118" s="1"/>
      <c r="L118" s="1"/>
      <c r="M118" s="1"/>
      <c r="P118" s="7"/>
      <c r="Q118" s="36"/>
      <c r="R118" s="7"/>
      <c r="S118" s="7"/>
      <c r="T118" s="7"/>
      <c r="AF118" s="1"/>
    </row>
    <row r="119" spans="2:32" x14ac:dyDescent="0.6">
      <c r="B119" s="63" t="s">
        <v>16</v>
      </c>
      <c r="C119" s="28">
        <f t="shared" ref="C119:C130" si="3">C101/$C$114</f>
        <v>0</v>
      </c>
      <c r="D119" s="28">
        <f t="shared" ref="D119:D130" si="4">D101/$D$114</f>
        <v>0</v>
      </c>
      <c r="E119" s="28">
        <f t="shared" ref="E119:E130" si="5">E101/$E$114</f>
        <v>0</v>
      </c>
      <c r="F119" s="28">
        <f t="shared" ref="F119:F130" si="6">F101/$F$114</f>
        <v>0</v>
      </c>
      <c r="H119" s="2"/>
      <c r="I119" s="1" t="s">
        <v>16</v>
      </c>
      <c r="J119" s="28">
        <f>J101/$J$114</f>
        <v>0</v>
      </c>
      <c r="K119" s="28">
        <f t="shared" ref="K119:K130" si="7">K101/$K$114</f>
        <v>0</v>
      </c>
      <c r="L119" s="28">
        <f t="shared" ref="L119:L130" si="8">L101/$L$114</f>
        <v>0</v>
      </c>
      <c r="M119" s="28">
        <f t="shared" ref="M119:M130" si="9">M101/$M$114</f>
        <v>0</v>
      </c>
      <c r="P119" s="7" t="s">
        <v>15</v>
      </c>
      <c r="Q119" s="36">
        <f t="shared" ref="Q119:Q130" si="10">Q101/$Q$114</f>
        <v>0</v>
      </c>
      <c r="R119" s="36">
        <f t="shared" ref="R119:R130" si="11">R101/$R$114</f>
        <v>0</v>
      </c>
      <c r="S119" s="36">
        <f t="shared" ref="S119:S130" si="12">S101/$S$114</f>
        <v>0</v>
      </c>
      <c r="T119" s="36">
        <f t="shared" ref="T119:T130" si="13">T101/$T$114</f>
        <v>0</v>
      </c>
      <c r="AF119" s="1"/>
    </row>
    <row r="120" spans="2:32" x14ac:dyDescent="0.6">
      <c r="B120" s="63" t="s">
        <v>18</v>
      </c>
      <c r="C120" s="28">
        <f t="shared" si="3"/>
        <v>0</v>
      </c>
      <c r="D120" s="28">
        <f t="shared" si="4"/>
        <v>0</v>
      </c>
      <c r="E120" s="28">
        <f t="shared" si="5"/>
        <v>0</v>
      </c>
      <c r="F120" s="28">
        <f t="shared" si="6"/>
        <v>0</v>
      </c>
      <c r="H120" s="2"/>
      <c r="I120" s="1" t="s">
        <v>18</v>
      </c>
      <c r="J120" s="28">
        <f t="shared" ref="J120:J130" si="14">J102/$J$114</f>
        <v>0</v>
      </c>
      <c r="K120" s="28">
        <f t="shared" si="7"/>
        <v>0</v>
      </c>
      <c r="L120" s="28">
        <f t="shared" si="8"/>
        <v>0</v>
      </c>
      <c r="M120" s="28">
        <f t="shared" si="9"/>
        <v>0</v>
      </c>
      <c r="P120" s="7" t="s">
        <v>57</v>
      </c>
      <c r="Q120" s="36">
        <f t="shared" si="10"/>
        <v>0</v>
      </c>
      <c r="R120" s="36">
        <f t="shared" si="11"/>
        <v>0</v>
      </c>
      <c r="S120" s="36">
        <f t="shared" si="12"/>
        <v>0</v>
      </c>
      <c r="T120" s="36">
        <f t="shared" si="13"/>
        <v>0</v>
      </c>
      <c r="AF120" s="1"/>
    </row>
    <row r="121" spans="2:32" x14ac:dyDescent="0.6">
      <c r="B121" s="2" t="s">
        <v>20</v>
      </c>
      <c r="C121" s="28">
        <f t="shared" si="3"/>
        <v>0</v>
      </c>
      <c r="D121" s="28">
        <f t="shared" si="4"/>
        <v>0</v>
      </c>
      <c r="E121" s="28">
        <f t="shared" si="5"/>
        <v>0</v>
      </c>
      <c r="F121" s="28">
        <f t="shared" si="6"/>
        <v>0</v>
      </c>
      <c r="H121" s="2"/>
      <c r="I121" s="2" t="s">
        <v>20</v>
      </c>
      <c r="J121" s="28">
        <f t="shared" si="14"/>
        <v>0</v>
      </c>
      <c r="K121" s="28">
        <f t="shared" si="7"/>
        <v>0</v>
      </c>
      <c r="L121" s="28">
        <f t="shared" si="8"/>
        <v>0</v>
      </c>
      <c r="M121" s="28">
        <f t="shared" si="9"/>
        <v>0</v>
      </c>
      <c r="P121" s="7" t="s">
        <v>19</v>
      </c>
      <c r="Q121" s="36">
        <f t="shared" si="10"/>
        <v>0</v>
      </c>
      <c r="R121" s="36">
        <f t="shared" si="11"/>
        <v>0</v>
      </c>
      <c r="S121" s="36">
        <f t="shared" si="12"/>
        <v>0</v>
      </c>
      <c r="T121" s="36">
        <f t="shared" si="13"/>
        <v>0</v>
      </c>
      <c r="AF121" s="1"/>
    </row>
    <row r="122" spans="2:32" x14ac:dyDescent="0.6">
      <c r="B122" s="2" t="s">
        <v>22</v>
      </c>
      <c r="C122" s="28">
        <f t="shared" si="3"/>
        <v>0</v>
      </c>
      <c r="D122" s="28">
        <f t="shared" si="4"/>
        <v>0</v>
      </c>
      <c r="E122" s="28">
        <f t="shared" si="5"/>
        <v>0</v>
      </c>
      <c r="F122" s="28">
        <f t="shared" si="6"/>
        <v>0</v>
      </c>
      <c r="H122" s="2"/>
      <c r="I122" s="2" t="s">
        <v>22</v>
      </c>
      <c r="J122" s="28">
        <f t="shared" si="14"/>
        <v>0</v>
      </c>
      <c r="K122" s="28">
        <f t="shared" si="7"/>
        <v>0</v>
      </c>
      <c r="L122" s="28">
        <f t="shared" si="8"/>
        <v>0</v>
      </c>
      <c r="M122" s="28">
        <f t="shared" si="9"/>
        <v>1.2987012987012988E-2</v>
      </c>
      <c r="P122" s="7" t="s">
        <v>21</v>
      </c>
      <c r="Q122" s="36">
        <f t="shared" si="10"/>
        <v>1.8867924528301886E-2</v>
      </c>
      <c r="R122" s="36">
        <f t="shared" si="11"/>
        <v>1.7857142857142856E-2</v>
      </c>
      <c r="S122" s="36">
        <f t="shared" si="12"/>
        <v>0</v>
      </c>
      <c r="T122" s="36">
        <f t="shared" si="13"/>
        <v>1.6129032258064516E-2</v>
      </c>
      <c r="AF122" s="1"/>
    </row>
    <row r="123" spans="2:32" ht="17.25" thickBot="1" x14ac:dyDescent="0.65">
      <c r="B123" s="2" t="s">
        <v>24</v>
      </c>
      <c r="C123" s="28">
        <f t="shared" si="3"/>
        <v>0</v>
      </c>
      <c r="D123" s="28">
        <f t="shared" si="4"/>
        <v>0</v>
      </c>
      <c r="E123" s="28">
        <f t="shared" si="5"/>
        <v>1.2658227848101266E-2</v>
      </c>
      <c r="F123" s="28">
        <f t="shared" si="6"/>
        <v>4.878048780487805E-2</v>
      </c>
      <c r="H123" s="2"/>
      <c r="I123" s="2" t="s">
        <v>24</v>
      </c>
      <c r="J123" s="28">
        <f t="shared" si="14"/>
        <v>2.8571428571428571E-2</v>
      </c>
      <c r="K123" s="28">
        <f t="shared" si="7"/>
        <v>1.3333333333333334E-2</v>
      </c>
      <c r="L123" s="28">
        <f t="shared" si="8"/>
        <v>1.3513513513513514E-2</v>
      </c>
      <c r="M123" s="28">
        <f t="shared" si="9"/>
        <v>0.36363636363636365</v>
      </c>
      <c r="P123" s="7" t="s">
        <v>23</v>
      </c>
      <c r="Q123" s="36">
        <f t="shared" si="10"/>
        <v>0.18867924528301888</v>
      </c>
      <c r="R123" s="36">
        <f t="shared" si="11"/>
        <v>8.9285714285714288E-2</v>
      </c>
      <c r="S123" s="36">
        <f t="shared" si="12"/>
        <v>7.1428571428571425E-2</v>
      </c>
      <c r="T123" s="36">
        <f t="shared" si="13"/>
        <v>0.25806451612903225</v>
      </c>
      <c r="AF123" s="1"/>
    </row>
    <row r="124" spans="2:32" x14ac:dyDescent="0.6">
      <c r="B124" s="29" t="s">
        <v>26</v>
      </c>
      <c r="C124" s="30">
        <f t="shared" si="3"/>
        <v>0.54054054054054057</v>
      </c>
      <c r="D124" s="30">
        <f t="shared" si="4"/>
        <v>0.57317073170731703</v>
      </c>
      <c r="E124" s="30">
        <f t="shared" si="5"/>
        <v>0.69620253164556967</v>
      </c>
      <c r="F124" s="31">
        <f t="shared" si="6"/>
        <v>0.51219512195121952</v>
      </c>
      <c r="H124" s="2"/>
      <c r="I124" s="2" t="s">
        <v>26</v>
      </c>
      <c r="J124" s="28">
        <f t="shared" si="14"/>
        <v>0.65714285714285714</v>
      </c>
      <c r="K124" s="28">
        <f t="shared" si="7"/>
        <v>0.48</v>
      </c>
      <c r="L124" s="28">
        <f t="shared" si="8"/>
        <v>0.45945945945945948</v>
      </c>
      <c r="M124" s="28">
        <f t="shared" si="9"/>
        <v>0.2857142857142857</v>
      </c>
      <c r="P124" s="7" t="s">
        <v>25</v>
      </c>
      <c r="Q124" s="36">
        <f t="shared" si="10"/>
        <v>0.45283018867924529</v>
      </c>
      <c r="R124" s="36">
        <f t="shared" si="11"/>
        <v>0.5892857142857143</v>
      </c>
      <c r="S124" s="36">
        <f t="shared" si="12"/>
        <v>0.6071428571428571</v>
      </c>
      <c r="T124" s="36">
        <f t="shared" si="13"/>
        <v>0.38709677419354838</v>
      </c>
      <c r="AF124" s="3"/>
    </row>
    <row r="125" spans="2:32" ht="17.25" thickBot="1" x14ac:dyDescent="0.65">
      <c r="B125" s="32" t="s">
        <v>28</v>
      </c>
      <c r="C125" s="33">
        <f t="shared" si="3"/>
        <v>0.45945945945945948</v>
      </c>
      <c r="D125" s="33">
        <f t="shared" si="4"/>
        <v>0.42682926829268292</v>
      </c>
      <c r="E125" s="33">
        <f t="shared" si="5"/>
        <v>0.29113924050632911</v>
      </c>
      <c r="F125" s="34">
        <f t="shared" si="6"/>
        <v>0.41463414634146339</v>
      </c>
      <c r="H125" s="2"/>
      <c r="I125" s="2" t="s">
        <v>28</v>
      </c>
      <c r="J125" s="28">
        <f t="shared" si="14"/>
        <v>0.31428571428571428</v>
      </c>
      <c r="K125" s="28">
        <f t="shared" si="7"/>
        <v>0.50666666666666671</v>
      </c>
      <c r="L125" s="28">
        <f t="shared" si="8"/>
        <v>0.51351351351351349</v>
      </c>
      <c r="M125" s="28">
        <f t="shared" si="9"/>
        <v>0.19480519480519481</v>
      </c>
      <c r="P125" s="7" t="s">
        <v>27</v>
      </c>
      <c r="Q125" s="36">
        <f t="shared" si="10"/>
        <v>0.33962264150943394</v>
      </c>
      <c r="R125" s="36">
        <f t="shared" si="11"/>
        <v>0.2857142857142857</v>
      </c>
      <c r="S125" s="36">
        <f t="shared" si="12"/>
        <v>0.32142857142857145</v>
      </c>
      <c r="T125" s="36">
        <f t="shared" si="13"/>
        <v>0.29032258064516131</v>
      </c>
      <c r="AF125" s="3"/>
    </row>
    <row r="126" spans="2:32" x14ac:dyDescent="0.6">
      <c r="B126" s="2" t="s">
        <v>30</v>
      </c>
      <c r="C126" s="28">
        <f t="shared" si="3"/>
        <v>0</v>
      </c>
      <c r="D126" s="28">
        <f t="shared" si="4"/>
        <v>0</v>
      </c>
      <c r="E126" s="28">
        <f t="shared" si="5"/>
        <v>0</v>
      </c>
      <c r="F126" s="28">
        <f t="shared" si="6"/>
        <v>1.2195121951219513E-2</v>
      </c>
      <c r="H126" s="2"/>
      <c r="I126" s="2" t="s">
        <v>30</v>
      </c>
      <c r="J126" s="28">
        <f t="shared" si="14"/>
        <v>0</v>
      </c>
      <c r="K126" s="28">
        <f t="shared" si="7"/>
        <v>0</v>
      </c>
      <c r="L126" s="28">
        <f t="shared" si="8"/>
        <v>1.3513513513513514E-2</v>
      </c>
      <c r="M126" s="28">
        <f t="shared" si="9"/>
        <v>0.14285714285714285</v>
      </c>
      <c r="P126" s="35" t="s">
        <v>29</v>
      </c>
      <c r="Q126" s="36">
        <f t="shared" si="10"/>
        <v>0</v>
      </c>
      <c r="R126" s="36">
        <f t="shared" si="11"/>
        <v>1.7857142857142856E-2</v>
      </c>
      <c r="S126" s="36">
        <f t="shared" si="12"/>
        <v>0</v>
      </c>
      <c r="T126" s="36">
        <f t="shared" si="13"/>
        <v>4.8387096774193547E-2</v>
      </c>
      <c r="AF126" s="1"/>
    </row>
    <row r="127" spans="2:32" x14ac:dyDescent="0.6">
      <c r="B127" s="2" t="s">
        <v>32</v>
      </c>
      <c r="C127" s="28">
        <f t="shared" si="3"/>
        <v>0</v>
      </c>
      <c r="D127" s="28">
        <f t="shared" si="4"/>
        <v>0</v>
      </c>
      <c r="E127" s="28">
        <f t="shared" si="5"/>
        <v>0</v>
      </c>
      <c r="F127" s="28">
        <f t="shared" si="6"/>
        <v>1.2195121951219513E-2</v>
      </c>
      <c r="G127" s="2"/>
      <c r="H127" s="2"/>
      <c r="I127" s="2" t="s">
        <v>32</v>
      </c>
      <c r="J127" s="28">
        <f t="shared" si="14"/>
        <v>0</v>
      </c>
      <c r="K127" s="28">
        <f t="shared" si="7"/>
        <v>0</v>
      </c>
      <c r="L127" s="28">
        <f t="shared" si="8"/>
        <v>0</v>
      </c>
      <c r="M127" s="28">
        <f t="shared" si="9"/>
        <v>0</v>
      </c>
      <c r="O127" s="1"/>
      <c r="P127" s="35" t="s">
        <v>51</v>
      </c>
      <c r="Q127" s="36">
        <f t="shared" si="10"/>
        <v>0</v>
      </c>
      <c r="R127" s="36">
        <f t="shared" si="11"/>
        <v>0</v>
      </c>
      <c r="S127" s="36">
        <f t="shared" si="12"/>
        <v>0</v>
      </c>
      <c r="T127" s="36">
        <f t="shared" si="13"/>
        <v>0</v>
      </c>
      <c r="AA127" s="1"/>
      <c r="AB127" s="1"/>
      <c r="AC127" s="1"/>
      <c r="AD127" s="1"/>
      <c r="AE127" s="1"/>
      <c r="AF127" s="1"/>
    </row>
    <row r="128" spans="2:32" x14ac:dyDescent="0.6">
      <c r="B128" s="2" t="s">
        <v>34</v>
      </c>
      <c r="C128" s="28">
        <f t="shared" si="3"/>
        <v>0</v>
      </c>
      <c r="D128" s="28">
        <f t="shared" si="4"/>
        <v>0</v>
      </c>
      <c r="E128" s="28">
        <f t="shared" si="5"/>
        <v>0</v>
      </c>
      <c r="F128" s="28">
        <f t="shared" si="6"/>
        <v>0</v>
      </c>
      <c r="G128" s="2"/>
      <c r="H128" s="2"/>
      <c r="I128" s="2" t="s">
        <v>34</v>
      </c>
      <c r="J128" s="28">
        <f t="shared" si="14"/>
        <v>0</v>
      </c>
      <c r="K128" s="28">
        <f t="shared" si="7"/>
        <v>0</v>
      </c>
      <c r="L128" s="28">
        <f t="shared" si="8"/>
        <v>0</v>
      </c>
      <c r="M128" s="28">
        <f t="shared" si="9"/>
        <v>0</v>
      </c>
      <c r="O128" s="1"/>
      <c r="P128" s="35" t="s">
        <v>33</v>
      </c>
      <c r="Q128" s="36">
        <f t="shared" si="10"/>
        <v>0</v>
      </c>
      <c r="R128" s="36">
        <f t="shared" si="11"/>
        <v>0</v>
      </c>
      <c r="S128" s="36">
        <f t="shared" si="12"/>
        <v>0</v>
      </c>
      <c r="T128" s="36">
        <f t="shared" si="13"/>
        <v>0</v>
      </c>
      <c r="AA128" s="1"/>
      <c r="AB128" s="1"/>
      <c r="AC128" s="1"/>
      <c r="AD128" s="1"/>
      <c r="AE128" s="1"/>
      <c r="AF128" s="1"/>
    </row>
    <row r="129" spans="2:20" x14ac:dyDescent="0.6">
      <c r="B129" s="2" t="s">
        <v>36</v>
      </c>
      <c r="C129" s="28">
        <f t="shared" si="3"/>
        <v>0</v>
      </c>
      <c r="D129" s="28">
        <f t="shared" si="4"/>
        <v>0</v>
      </c>
      <c r="E129" s="28">
        <f t="shared" si="5"/>
        <v>0</v>
      </c>
      <c r="F129" s="28">
        <f t="shared" si="6"/>
        <v>0</v>
      </c>
      <c r="I129" s="2" t="s">
        <v>36</v>
      </c>
      <c r="J129" s="28">
        <f t="shared" si="14"/>
        <v>0</v>
      </c>
      <c r="K129" s="28">
        <f t="shared" si="7"/>
        <v>0</v>
      </c>
      <c r="L129" s="28">
        <f t="shared" si="8"/>
        <v>0</v>
      </c>
      <c r="M129" s="28">
        <f t="shared" si="9"/>
        <v>0</v>
      </c>
      <c r="P129" s="35" t="s">
        <v>35</v>
      </c>
      <c r="Q129" s="36">
        <f t="shared" si="10"/>
        <v>0</v>
      </c>
      <c r="R129" s="36">
        <f t="shared" si="11"/>
        <v>0</v>
      </c>
      <c r="S129" s="36">
        <f t="shared" si="12"/>
        <v>0</v>
      </c>
      <c r="T129" s="36">
        <f t="shared" si="13"/>
        <v>0</v>
      </c>
    </row>
    <row r="130" spans="2:20" x14ac:dyDescent="0.6">
      <c r="B130" s="2" t="s">
        <v>38</v>
      </c>
      <c r="C130" s="28">
        <f t="shared" si="3"/>
        <v>0</v>
      </c>
      <c r="D130" s="28">
        <f t="shared" si="4"/>
        <v>0</v>
      </c>
      <c r="E130" s="28">
        <f t="shared" si="5"/>
        <v>0</v>
      </c>
      <c r="F130" s="28">
        <f t="shared" si="6"/>
        <v>0</v>
      </c>
      <c r="I130" s="2" t="s">
        <v>38</v>
      </c>
      <c r="J130" s="28">
        <f t="shared" si="14"/>
        <v>0</v>
      </c>
      <c r="K130" s="28">
        <f t="shared" si="7"/>
        <v>0</v>
      </c>
      <c r="L130" s="28">
        <f t="shared" si="8"/>
        <v>0</v>
      </c>
      <c r="M130" s="28">
        <f t="shared" si="9"/>
        <v>0</v>
      </c>
      <c r="P130" s="64" t="s">
        <v>37</v>
      </c>
      <c r="Q130" s="66">
        <f t="shared" si="10"/>
        <v>0</v>
      </c>
      <c r="R130" s="66">
        <f t="shared" si="11"/>
        <v>0</v>
      </c>
      <c r="S130" s="66">
        <f t="shared" si="12"/>
        <v>0</v>
      </c>
      <c r="T130" s="66">
        <f t="shared" si="13"/>
        <v>0</v>
      </c>
    </row>
    <row r="131" spans="2:20" x14ac:dyDescent="0.6">
      <c r="B131" s="2"/>
      <c r="C131" s="28"/>
      <c r="D131" s="28"/>
      <c r="E131" s="28"/>
      <c r="F131" s="28"/>
      <c r="I131" s="2"/>
      <c r="J131" s="28"/>
      <c r="K131" s="28"/>
      <c r="L131" s="28"/>
      <c r="M131" s="28"/>
      <c r="P131" s="64"/>
      <c r="Q131" s="66"/>
      <c r="R131" s="66"/>
      <c r="S131" s="66"/>
      <c r="T131" s="66"/>
    </row>
    <row r="132" spans="2:20" x14ac:dyDescent="0.6">
      <c r="B132" s="2" t="s">
        <v>40</v>
      </c>
      <c r="C132" s="28">
        <f>C114/$C$114</f>
        <v>1</v>
      </c>
      <c r="D132" s="28">
        <f>D114/$D$114</f>
        <v>1</v>
      </c>
      <c r="E132" s="28">
        <f>E114/$E$114</f>
        <v>1</v>
      </c>
      <c r="F132" s="28">
        <f>F114/$F$114</f>
        <v>1</v>
      </c>
      <c r="I132" s="2" t="s">
        <v>40</v>
      </c>
      <c r="J132" s="28">
        <f>J114/$J$114</f>
        <v>1</v>
      </c>
      <c r="K132" s="28">
        <f>K114/$K$114</f>
        <v>1</v>
      </c>
      <c r="L132" s="28">
        <f>L114/$L$114</f>
        <v>1</v>
      </c>
      <c r="M132" s="28">
        <f>M114/$M$114</f>
        <v>1</v>
      </c>
      <c r="P132" s="7" t="s">
        <v>58</v>
      </c>
      <c r="Q132" s="36">
        <f>Q114/$Q$114</f>
        <v>1</v>
      </c>
      <c r="R132" s="36">
        <f>R114/$R$114</f>
        <v>1</v>
      </c>
      <c r="S132" s="36">
        <f>S114/$S$114</f>
        <v>1</v>
      </c>
      <c r="T132" s="36">
        <f>SUM(T119:T130)</f>
        <v>1</v>
      </c>
    </row>
    <row r="133" spans="2:20" x14ac:dyDescent="0.6">
      <c r="I133" s="2"/>
      <c r="J133" s="28"/>
      <c r="K133" s="28"/>
      <c r="L133" s="28"/>
      <c r="M133" s="28"/>
      <c r="P133" s="2"/>
      <c r="Q133" s="28"/>
      <c r="R133" s="28"/>
      <c r="S133" s="28"/>
      <c r="T133" s="28"/>
    </row>
    <row r="134" spans="2:20" x14ac:dyDescent="0.6">
      <c r="I134" s="2"/>
      <c r="J134" s="28">
        <f>SUM(J119:J123,J126:J130)</f>
        <v>2.8571428571428571E-2</v>
      </c>
      <c r="K134" s="28">
        <f>SUM(K119:K123,K126:K130)</f>
        <v>1.3333333333333334E-2</v>
      </c>
      <c r="L134" s="28">
        <f>SUM(L119:L123,L126:L130)</f>
        <v>2.7027027027027029E-2</v>
      </c>
      <c r="M134" s="28">
        <f>SUM(M119:M123,M126:M130)</f>
        <v>0.51948051948051943</v>
      </c>
      <c r="P134" s="2"/>
      <c r="Q134" s="28">
        <f>SUM(Q119:Q123,Q126:Q130)</f>
        <v>0.20754716981132076</v>
      </c>
      <c r="R134" s="28">
        <f>SUM(R119:R123,R126:R130)</f>
        <v>0.125</v>
      </c>
      <c r="S134" s="28">
        <f>SUM(S119:S123,S126:S130)</f>
        <v>7.1428571428571425E-2</v>
      </c>
      <c r="T134" s="28">
        <f>SUM(T119:T123,T126:T130)</f>
        <v>0.32258064516129031</v>
      </c>
    </row>
    <row r="135" spans="2:20" x14ac:dyDescent="0.6">
      <c r="B135" t="s">
        <v>68</v>
      </c>
    </row>
    <row r="151" spans="2:2" x14ac:dyDescent="0.6">
      <c r="B151" t="s">
        <v>95</v>
      </c>
    </row>
    <row r="168" spans="2:2" x14ac:dyDescent="0.6">
      <c r="B168" t="s">
        <v>53</v>
      </c>
    </row>
  </sheetData>
  <mergeCells count="8">
    <mergeCell ref="B5:F5"/>
    <mergeCell ref="I5:M5"/>
    <mergeCell ref="AA109:AK109"/>
    <mergeCell ref="I98:M98"/>
    <mergeCell ref="P5:T5"/>
    <mergeCell ref="P116:T116"/>
    <mergeCell ref="P98:T98"/>
    <mergeCell ref="I116:M11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1170"/>
  <sheetViews>
    <sheetView topLeftCell="A127" zoomScale="70" zoomScaleNormal="70" workbookViewId="0">
      <selection activeCell="B4" sqref="B4"/>
    </sheetView>
  </sheetViews>
  <sheetFormatPr defaultColWidth="8.625" defaultRowHeight="16.899999999999999" x14ac:dyDescent="0.6"/>
  <sheetData>
    <row r="2" spans="2:20" x14ac:dyDescent="0.6">
      <c r="C2" s="96" t="s">
        <v>97</v>
      </c>
      <c r="D2" s="67"/>
      <c r="E2" s="67"/>
      <c r="F2" s="67"/>
      <c r="G2" s="67"/>
      <c r="J2" s="96" t="s">
        <v>98</v>
      </c>
      <c r="Q2" s="96" t="s">
        <v>99</v>
      </c>
    </row>
    <row r="4" spans="2:20" x14ac:dyDescent="0.6">
      <c r="B4" t="s">
        <v>101</v>
      </c>
    </row>
    <row r="5" spans="2:20" x14ac:dyDescent="0.6">
      <c r="C5" t="s">
        <v>0</v>
      </c>
      <c r="J5" t="s">
        <v>41</v>
      </c>
      <c r="Q5" t="s">
        <v>54</v>
      </c>
    </row>
    <row r="6" spans="2:20" ht="17.25" thickBot="1" x14ac:dyDescent="0.65">
      <c r="B6" s="1"/>
      <c r="C6" s="8" t="s">
        <v>1</v>
      </c>
      <c r="D6" s="8" t="s">
        <v>2</v>
      </c>
      <c r="E6" s="8" t="s">
        <v>3</v>
      </c>
      <c r="F6" s="8" t="s">
        <v>59</v>
      </c>
      <c r="J6" s="8" t="s">
        <v>1</v>
      </c>
      <c r="K6" s="8" t="s">
        <v>2</v>
      </c>
      <c r="L6" s="8" t="s">
        <v>3</v>
      </c>
      <c r="M6" s="8" t="s">
        <v>59</v>
      </c>
      <c r="P6" s="1"/>
      <c r="Q6" s="8" t="s">
        <v>1</v>
      </c>
      <c r="R6" s="8" t="s">
        <v>2</v>
      </c>
      <c r="S6" s="8" t="s">
        <v>3</v>
      </c>
      <c r="T6" s="8" t="s">
        <v>59</v>
      </c>
    </row>
    <row r="7" spans="2:20" x14ac:dyDescent="0.6">
      <c r="B7" s="7">
        <v>1</v>
      </c>
      <c r="C7" s="68">
        <v>-5.4230000000000018</v>
      </c>
      <c r="D7" s="68">
        <v>-10.665999999999997</v>
      </c>
      <c r="E7" s="68">
        <v>6.2319999999999993</v>
      </c>
      <c r="F7" s="68">
        <v>21.096000000000004</v>
      </c>
      <c r="G7" t="s">
        <v>60</v>
      </c>
      <c r="I7" s="7">
        <v>1</v>
      </c>
      <c r="J7" s="38">
        <v>-5.8829999999999956</v>
      </c>
      <c r="K7" s="11">
        <v>4.5139999999999958</v>
      </c>
      <c r="L7" s="11">
        <v>13.087999999999994</v>
      </c>
      <c r="M7" s="12">
        <v>24.421999999999997</v>
      </c>
      <c r="P7" s="9">
        <v>1</v>
      </c>
      <c r="Q7" s="19">
        <v>10.322000000000003</v>
      </c>
      <c r="R7" s="20">
        <v>-4.9770000000000039</v>
      </c>
      <c r="S7" s="20">
        <v>5.0819999999999936</v>
      </c>
      <c r="T7" s="21">
        <v>25.010000000000005</v>
      </c>
    </row>
    <row r="8" spans="2:20" x14ac:dyDescent="0.6">
      <c r="B8" s="7">
        <v>2</v>
      </c>
      <c r="C8" s="68">
        <v>-13.972999999999999</v>
      </c>
      <c r="D8" s="68">
        <v>5.3629999999999995</v>
      </c>
      <c r="E8" s="68">
        <v>9.7990000000000066</v>
      </c>
      <c r="F8" s="68">
        <v>24.099000000000004</v>
      </c>
      <c r="I8" s="7">
        <v>2</v>
      </c>
      <c r="J8" s="39">
        <v>10.712999999999994</v>
      </c>
      <c r="K8" s="7">
        <v>-5.6260000000000048</v>
      </c>
      <c r="L8" s="7">
        <v>14.659999999999997</v>
      </c>
      <c r="M8" s="15">
        <v>49.225999999999999</v>
      </c>
      <c r="P8" s="9">
        <v>2</v>
      </c>
      <c r="Q8" s="22">
        <v>15.013999999999996</v>
      </c>
      <c r="R8" s="5">
        <v>7.3859999999999957</v>
      </c>
      <c r="S8" s="5">
        <v>29.093000000000004</v>
      </c>
      <c r="T8" s="23">
        <v>-13.233999999999995</v>
      </c>
    </row>
    <row r="9" spans="2:20" x14ac:dyDescent="0.6">
      <c r="B9" s="7">
        <v>3</v>
      </c>
      <c r="C9" s="68">
        <v>-8.0150000000000006</v>
      </c>
      <c r="D9" s="68">
        <v>-4.6400000000000006</v>
      </c>
      <c r="E9" s="68">
        <v>13.402000000000001</v>
      </c>
      <c r="F9" s="68">
        <v>20.914000000000001</v>
      </c>
      <c r="I9" s="7">
        <v>3</v>
      </c>
      <c r="J9" s="39">
        <v>14.783000000000001</v>
      </c>
      <c r="K9" s="7">
        <v>-5.6710000000000065</v>
      </c>
      <c r="L9" s="7">
        <v>17.304000000000002</v>
      </c>
      <c r="M9" s="15">
        <v>11.769000000000005</v>
      </c>
      <c r="P9" s="9">
        <v>3</v>
      </c>
      <c r="Q9" s="22">
        <v>26.346999999999994</v>
      </c>
      <c r="R9" s="5">
        <v>1.811000000000007</v>
      </c>
      <c r="S9" s="5">
        <v>10.530000000000001</v>
      </c>
      <c r="T9" s="23">
        <v>37.424000000000007</v>
      </c>
    </row>
    <row r="10" spans="2:20" x14ac:dyDescent="0.6">
      <c r="B10" s="7">
        <v>4</v>
      </c>
      <c r="C10" s="68">
        <v>3.2279999999999944</v>
      </c>
      <c r="D10" s="68">
        <v>-23.759</v>
      </c>
      <c r="E10" s="68">
        <v>2.9500000000000028</v>
      </c>
      <c r="F10" s="68">
        <v>15.724999999999994</v>
      </c>
      <c r="I10" s="7">
        <v>4</v>
      </c>
      <c r="J10" s="39">
        <v>-3.9300000000000068</v>
      </c>
      <c r="K10" s="7">
        <v>10.691999999999993</v>
      </c>
      <c r="L10" s="7">
        <v>16.884</v>
      </c>
      <c r="M10" s="15">
        <v>37.786000000000001</v>
      </c>
      <c r="P10" s="9">
        <v>4</v>
      </c>
      <c r="Q10" s="22">
        <v>24.174000000000007</v>
      </c>
      <c r="R10" s="5">
        <v>2.2169999999999987</v>
      </c>
      <c r="S10" s="5">
        <v>25.751000000000005</v>
      </c>
      <c r="T10" s="23">
        <v>11.774000000000001</v>
      </c>
    </row>
    <row r="11" spans="2:20" x14ac:dyDescent="0.6">
      <c r="B11" s="7">
        <v>5</v>
      </c>
      <c r="C11" s="68">
        <v>-52.439</v>
      </c>
      <c r="D11" s="68">
        <v>9.9099999999999966</v>
      </c>
      <c r="E11" s="68">
        <v>4.8010000000000019</v>
      </c>
      <c r="F11" s="68">
        <v>22.119</v>
      </c>
      <c r="I11" s="7">
        <v>5</v>
      </c>
      <c r="J11" s="39">
        <v>5.953000000000003</v>
      </c>
      <c r="K11" s="7">
        <v>-6.2900000000000063</v>
      </c>
      <c r="L11" s="7">
        <v>3.5310000000000059</v>
      </c>
      <c r="M11" s="15">
        <v>56.915999999999997</v>
      </c>
      <c r="P11" s="9">
        <v>5</v>
      </c>
      <c r="Q11" s="22">
        <v>17.406999999999996</v>
      </c>
      <c r="R11" s="5">
        <v>8.4860000000000042</v>
      </c>
      <c r="S11" s="5">
        <v>-5.2480000000000047</v>
      </c>
      <c r="T11" s="23">
        <v>-29.686</v>
      </c>
    </row>
    <row r="12" spans="2:20" x14ac:dyDescent="0.6">
      <c r="B12" s="7">
        <v>6</v>
      </c>
      <c r="C12" s="68">
        <v>-4.3769999999999953</v>
      </c>
      <c r="D12" s="68">
        <v>13.174999999999997</v>
      </c>
      <c r="E12" s="68">
        <v>12.010000000000005</v>
      </c>
      <c r="F12" s="68">
        <v>13.087000000000003</v>
      </c>
      <c r="I12" s="7">
        <v>6</v>
      </c>
      <c r="J12" s="39">
        <v>-7.0520000000000067</v>
      </c>
      <c r="K12" s="7">
        <v>6.8020000000000067</v>
      </c>
      <c r="L12" s="7">
        <v>-8.8349999999999937</v>
      </c>
      <c r="M12" s="15">
        <v>19.355999999999995</v>
      </c>
      <c r="P12" s="9">
        <v>6</v>
      </c>
      <c r="Q12" s="22">
        <v>-4.4509999999999934</v>
      </c>
      <c r="R12" s="5">
        <v>-1.1280000000000001</v>
      </c>
      <c r="S12" s="5">
        <v>-4.7219999999999942</v>
      </c>
      <c r="T12" s="23">
        <v>-8.5300000000000011</v>
      </c>
    </row>
    <row r="13" spans="2:20" x14ac:dyDescent="0.6">
      <c r="B13" s="7">
        <v>7</v>
      </c>
      <c r="C13" s="68">
        <v>41.236999999999995</v>
      </c>
      <c r="D13" s="68">
        <v>41.257000000000005</v>
      </c>
      <c r="E13" s="68">
        <v>9.2459999999999951</v>
      </c>
      <c r="F13" s="68">
        <v>14.629999999999995</v>
      </c>
      <c r="I13" s="7">
        <v>7</v>
      </c>
      <c r="J13" s="39">
        <v>9.7060000000000031</v>
      </c>
      <c r="K13" s="7">
        <v>11.775000000000006</v>
      </c>
      <c r="L13" s="7">
        <v>5.4399999999999977</v>
      </c>
      <c r="M13" s="15">
        <v>8.4789999999999992</v>
      </c>
      <c r="P13" s="9">
        <v>7</v>
      </c>
      <c r="Q13" s="22">
        <v>2.1710000000000065</v>
      </c>
      <c r="R13" s="5">
        <v>-20.834999999999994</v>
      </c>
      <c r="S13" s="5">
        <v>-4.0400000000000063</v>
      </c>
      <c r="T13" s="23">
        <v>10.382999999999996</v>
      </c>
    </row>
    <row r="14" spans="2:20" x14ac:dyDescent="0.6">
      <c r="B14" s="7">
        <v>8</v>
      </c>
      <c r="C14" s="68">
        <v>24.896000000000001</v>
      </c>
      <c r="D14" s="68">
        <v>36.337000000000003</v>
      </c>
      <c r="E14" s="68">
        <v>24.796000000000006</v>
      </c>
      <c r="F14" s="68">
        <v>20.540000000000006</v>
      </c>
      <c r="I14" s="7">
        <v>8</v>
      </c>
      <c r="J14" s="39">
        <v>4.1209999999999951</v>
      </c>
      <c r="K14" s="7">
        <v>8.4330000000000069</v>
      </c>
      <c r="L14" s="7">
        <v>12.248999999999995</v>
      </c>
      <c r="M14" s="15">
        <v>9.0999999999999943</v>
      </c>
      <c r="P14" s="9">
        <v>8</v>
      </c>
      <c r="Q14" s="22">
        <v>10.634</v>
      </c>
      <c r="R14" s="5">
        <v>-27.689999999999998</v>
      </c>
      <c r="S14" s="5">
        <v>-8.2650000000000006</v>
      </c>
      <c r="T14" s="23">
        <v>2.8739999999999952</v>
      </c>
    </row>
    <row r="15" spans="2:20" x14ac:dyDescent="0.6">
      <c r="B15" s="7">
        <v>9</v>
      </c>
      <c r="C15" s="68">
        <v>37.314999999999998</v>
      </c>
      <c r="D15" s="68">
        <v>10.242000000000004</v>
      </c>
      <c r="E15" s="68">
        <v>3.1200000000000045</v>
      </c>
      <c r="F15" s="68">
        <v>48.813999999999993</v>
      </c>
      <c r="I15" s="7">
        <v>9</v>
      </c>
      <c r="J15" s="39">
        <v>-1.5</v>
      </c>
      <c r="K15" s="7">
        <v>7.2289999999999992</v>
      </c>
      <c r="L15" s="7">
        <v>10.959999999999994</v>
      </c>
      <c r="M15" s="15">
        <v>18.290000000000006</v>
      </c>
      <c r="P15" s="9">
        <v>9</v>
      </c>
      <c r="Q15" s="22">
        <v>27.620999999999995</v>
      </c>
      <c r="R15" s="5">
        <v>12.259</v>
      </c>
      <c r="S15" s="5">
        <v>-2.1869999999999976</v>
      </c>
      <c r="T15" s="23">
        <v>-29.113999999999997</v>
      </c>
    </row>
    <row r="16" spans="2:20" x14ac:dyDescent="0.6">
      <c r="B16" s="7">
        <v>10</v>
      </c>
      <c r="C16" s="68"/>
      <c r="D16" s="68">
        <v>7.4669999999999987</v>
      </c>
      <c r="E16" s="68">
        <v>-1.9210000000000065</v>
      </c>
      <c r="F16" s="68">
        <v>59.707999999999998</v>
      </c>
      <c r="I16" s="7">
        <v>10</v>
      </c>
      <c r="J16" s="39">
        <v>3.7789999999999964</v>
      </c>
      <c r="K16" s="7">
        <v>-3.1310000000000002</v>
      </c>
      <c r="L16" s="7">
        <v>23.409999999999997</v>
      </c>
      <c r="M16" s="15">
        <v>13.203999999999994</v>
      </c>
      <c r="P16" s="9">
        <v>10</v>
      </c>
      <c r="Q16" s="14"/>
      <c r="R16" s="5">
        <v>-8.3840000000000003</v>
      </c>
      <c r="S16" s="5">
        <v>-4.6989999999999981</v>
      </c>
      <c r="T16" s="23">
        <v>-10.486999999999995</v>
      </c>
    </row>
    <row r="17" spans="2:20" x14ac:dyDescent="0.6">
      <c r="B17" s="7">
        <v>11</v>
      </c>
      <c r="C17" s="68"/>
      <c r="D17" s="68"/>
      <c r="E17" s="68"/>
      <c r="F17" s="68">
        <v>51.456999999999994</v>
      </c>
      <c r="I17" s="7">
        <v>11</v>
      </c>
      <c r="J17" s="39"/>
      <c r="K17" s="7">
        <v>5.8569999999999993</v>
      </c>
      <c r="L17" s="7">
        <v>6.2120000000000033</v>
      </c>
      <c r="M17" s="15">
        <v>10.281000000000006</v>
      </c>
      <c r="P17" s="9">
        <v>11</v>
      </c>
      <c r="Q17" s="14"/>
      <c r="R17" s="7"/>
      <c r="S17" s="5">
        <v>-2.6629999999999967</v>
      </c>
      <c r="T17" s="23">
        <v>52.074000000000012</v>
      </c>
    </row>
    <row r="18" spans="2:20" x14ac:dyDescent="0.6">
      <c r="B18" s="7">
        <v>12</v>
      </c>
      <c r="C18" s="68"/>
      <c r="D18" s="68"/>
      <c r="E18" s="68"/>
      <c r="F18" s="68">
        <v>38.247000000000014</v>
      </c>
      <c r="I18" s="7">
        <v>12</v>
      </c>
      <c r="J18" s="39"/>
      <c r="K18" s="7"/>
      <c r="L18" s="7"/>
      <c r="M18" s="15">
        <v>16.197000000000003</v>
      </c>
      <c r="P18" s="9">
        <v>12</v>
      </c>
      <c r="Q18" s="14"/>
      <c r="R18" s="7"/>
      <c r="S18" s="7"/>
      <c r="T18" s="23">
        <v>36.798000000000002</v>
      </c>
    </row>
    <row r="19" spans="2:20" x14ac:dyDescent="0.6">
      <c r="B19" s="7">
        <v>13</v>
      </c>
      <c r="C19" s="69"/>
      <c r="D19" s="69"/>
      <c r="E19" s="69"/>
      <c r="F19" s="68">
        <v>24.816000000000003</v>
      </c>
      <c r="I19" s="7">
        <v>13</v>
      </c>
      <c r="J19" s="39"/>
      <c r="K19" s="7"/>
      <c r="L19" s="7"/>
      <c r="M19" s="15">
        <v>23.239999999999995</v>
      </c>
      <c r="P19" s="9">
        <v>13</v>
      </c>
      <c r="Q19" s="14"/>
      <c r="R19" s="7"/>
      <c r="S19" s="7"/>
      <c r="T19" s="23">
        <v>50.988</v>
      </c>
    </row>
    <row r="20" spans="2:20" ht="17.25" thickBot="1" x14ac:dyDescent="0.65">
      <c r="B20" s="7">
        <v>14</v>
      </c>
      <c r="C20" s="69"/>
      <c r="D20" s="69"/>
      <c r="E20" s="69"/>
      <c r="F20" s="68">
        <v>32.382000000000005</v>
      </c>
      <c r="I20" s="7">
        <v>14</v>
      </c>
      <c r="J20" s="40"/>
      <c r="K20" s="17"/>
      <c r="L20" s="17"/>
      <c r="M20" s="18">
        <v>35.445999999999998</v>
      </c>
      <c r="P20" s="9">
        <v>14</v>
      </c>
      <c r="Q20" s="14"/>
      <c r="R20" s="7"/>
      <c r="S20" s="7"/>
      <c r="T20" s="23">
        <v>53.163999999999987</v>
      </c>
    </row>
    <row r="21" spans="2:20" x14ac:dyDescent="0.6">
      <c r="B21" s="7">
        <v>15</v>
      </c>
      <c r="C21" s="69"/>
      <c r="D21" s="69"/>
      <c r="E21" s="69"/>
      <c r="F21" s="68">
        <v>36.132999999999996</v>
      </c>
      <c r="I21" s="7">
        <v>15</v>
      </c>
      <c r="J21" s="20">
        <v>-2.2519999999999953</v>
      </c>
      <c r="K21" s="20">
        <v>36.438000000000002</v>
      </c>
      <c r="L21" s="20">
        <v>-31.534999999999997</v>
      </c>
      <c r="M21" s="21">
        <v>-4.188999999999993</v>
      </c>
      <c r="P21" s="9">
        <v>15</v>
      </c>
      <c r="Q21" s="22"/>
      <c r="R21" s="5"/>
      <c r="S21" s="5"/>
      <c r="T21" s="23">
        <v>43.902999999999992</v>
      </c>
    </row>
    <row r="22" spans="2:20" x14ac:dyDescent="0.6">
      <c r="B22" s="7">
        <v>16</v>
      </c>
      <c r="C22" s="69"/>
      <c r="D22" s="69"/>
      <c r="E22" s="69"/>
      <c r="F22" s="68">
        <v>37.001000000000005</v>
      </c>
      <c r="I22" s="7">
        <v>16</v>
      </c>
      <c r="J22" s="5">
        <v>-8.2590000000000003</v>
      </c>
      <c r="K22" s="5">
        <v>-25.950999999999993</v>
      </c>
      <c r="L22" s="5">
        <v>-14.563999999999993</v>
      </c>
      <c r="M22" s="23">
        <v>18.311000000000007</v>
      </c>
      <c r="P22" s="9">
        <v>16</v>
      </c>
      <c r="Q22" s="22"/>
      <c r="R22" s="5"/>
      <c r="S22" s="5"/>
      <c r="T22" s="23">
        <v>39.093999999999994</v>
      </c>
    </row>
    <row r="23" spans="2:20" ht="17.25" thickBot="1" x14ac:dyDescent="0.65">
      <c r="B23" s="70">
        <v>17</v>
      </c>
      <c r="C23" s="71"/>
      <c r="D23" s="71"/>
      <c r="E23" s="71"/>
      <c r="F23" s="72">
        <v>6.1239999999999952</v>
      </c>
      <c r="G23" s="73"/>
      <c r="I23" s="7">
        <v>17</v>
      </c>
      <c r="J23" s="5">
        <v>-25.614000000000004</v>
      </c>
      <c r="K23" s="5">
        <v>-32.31</v>
      </c>
      <c r="L23" s="5">
        <v>1.6949999999999932</v>
      </c>
      <c r="M23" s="23">
        <v>8.9489999999999981</v>
      </c>
      <c r="P23" s="9">
        <v>17</v>
      </c>
      <c r="Q23" s="22"/>
      <c r="R23" s="5"/>
      <c r="S23" s="5"/>
      <c r="T23" s="23">
        <v>24.322000000000003</v>
      </c>
    </row>
    <row r="24" spans="2:20" x14ac:dyDescent="0.6">
      <c r="B24" s="70">
        <v>18</v>
      </c>
      <c r="C24" s="74">
        <v>26.730000000000004</v>
      </c>
      <c r="D24" s="75">
        <v>42.120000000000005</v>
      </c>
      <c r="E24" s="75">
        <v>56.951999999999998</v>
      </c>
      <c r="F24" s="76">
        <v>3.813999999999993</v>
      </c>
      <c r="G24" s="73" t="s">
        <v>61</v>
      </c>
      <c r="I24" s="7">
        <v>18</v>
      </c>
      <c r="J24" s="5">
        <v>-22.358999999999995</v>
      </c>
      <c r="K24" s="5">
        <v>-24.879999999999995</v>
      </c>
      <c r="L24" s="5">
        <v>5.2900000000000063</v>
      </c>
      <c r="M24" s="23">
        <v>6.0960000000000036</v>
      </c>
      <c r="P24" s="9">
        <v>18</v>
      </c>
      <c r="Q24" s="22"/>
      <c r="R24" s="5"/>
      <c r="S24" s="5"/>
      <c r="T24" s="23">
        <v>22.701999999999998</v>
      </c>
    </row>
    <row r="25" spans="2:20" x14ac:dyDescent="0.6">
      <c r="B25" s="70">
        <v>19</v>
      </c>
      <c r="C25" s="77">
        <v>35.650999999999996</v>
      </c>
      <c r="D25" s="78">
        <v>27.393000000000001</v>
      </c>
      <c r="E25" s="78">
        <v>58.288000000000011</v>
      </c>
      <c r="F25" s="79">
        <v>5.7109999999999985</v>
      </c>
      <c r="G25" s="73"/>
      <c r="I25" s="7">
        <v>19</v>
      </c>
      <c r="J25" s="5">
        <v>-20.227000000000004</v>
      </c>
      <c r="K25" s="5">
        <v>-43.832999999999998</v>
      </c>
      <c r="L25" s="5">
        <v>3.6350000000000051</v>
      </c>
      <c r="M25" s="23">
        <v>7.0580000000000069</v>
      </c>
      <c r="P25" s="9">
        <v>19</v>
      </c>
      <c r="Q25" s="22"/>
      <c r="R25" s="5"/>
      <c r="S25" s="5"/>
      <c r="T25" s="23">
        <v>13.257999999999996</v>
      </c>
    </row>
    <row r="26" spans="2:20" x14ac:dyDescent="0.6">
      <c r="B26" s="70">
        <v>20</v>
      </c>
      <c r="C26" s="77">
        <v>23.58</v>
      </c>
      <c r="D26" s="78">
        <v>52.835000000000008</v>
      </c>
      <c r="E26" s="78">
        <v>52.802999999999997</v>
      </c>
      <c r="F26" s="79">
        <v>-21.545000000000002</v>
      </c>
      <c r="G26" s="73"/>
      <c r="I26" s="7">
        <v>20</v>
      </c>
      <c r="J26" s="5">
        <v>-23.685000000000002</v>
      </c>
      <c r="K26" s="5">
        <v>-14.539000000000001</v>
      </c>
      <c r="L26" s="5">
        <v>-3.4740000000000038</v>
      </c>
      <c r="M26" s="23">
        <v>27.108000000000004</v>
      </c>
      <c r="P26" s="9">
        <v>20</v>
      </c>
      <c r="Q26" s="22"/>
      <c r="R26" s="5"/>
      <c r="S26" s="5"/>
      <c r="T26" s="23">
        <v>45.986999999999995</v>
      </c>
    </row>
    <row r="27" spans="2:20" x14ac:dyDescent="0.6">
      <c r="B27" s="70">
        <v>21</v>
      </c>
      <c r="C27" s="77">
        <v>16.545000000000002</v>
      </c>
      <c r="D27" s="78">
        <v>51.266999999999996</v>
      </c>
      <c r="E27" s="78">
        <v>56.627999999999986</v>
      </c>
      <c r="F27" s="79">
        <v>-0.72499999999999432</v>
      </c>
      <c r="G27" s="73"/>
      <c r="I27" s="7">
        <v>21</v>
      </c>
      <c r="J27" s="5">
        <v>-29.304000000000002</v>
      </c>
      <c r="K27" s="5">
        <v>-6.1119999999999948</v>
      </c>
      <c r="L27" s="5">
        <v>-1.4410000000000025</v>
      </c>
      <c r="M27" s="23">
        <v>5.2420000000000044</v>
      </c>
      <c r="P27" s="9">
        <v>21</v>
      </c>
      <c r="Q27" s="22"/>
      <c r="R27" s="5"/>
      <c r="S27" s="5"/>
      <c r="T27" s="23">
        <v>2.4590000000000032</v>
      </c>
    </row>
    <row r="28" spans="2:20" x14ac:dyDescent="0.6">
      <c r="B28" s="70">
        <v>22</v>
      </c>
      <c r="C28" s="77">
        <v>-5.8100000000000023</v>
      </c>
      <c r="D28" s="78">
        <v>22.379999999999995</v>
      </c>
      <c r="E28" s="78">
        <v>55.777999999999992</v>
      </c>
      <c r="F28" s="79">
        <v>-18.974999999999994</v>
      </c>
      <c r="G28" s="73"/>
      <c r="I28" s="7">
        <v>22</v>
      </c>
      <c r="J28" s="5">
        <v>-24.444000000000003</v>
      </c>
      <c r="K28" s="5">
        <v>3.6560000000000059</v>
      </c>
      <c r="L28" s="5">
        <v>-15.126999999999995</v>
      </c>
      <c r="M28" s="23">
        <v>17.846999999999994</v>
      </c>
      <c r="P28" s="9">
        <v>22</v>
      </c>
      <c r="Q28" s="22"/>
      <c r="R28" s="5"/>
      <c r="S28" s="5"/>
      <c r="T28" s="23">
        <v>29.191999999999993</v>
      </c>
    </row>
    <row r="29" spans="2:20" x14ac:dyDescent="0.6">
      <c r="B29" s="70">
        <v>23</v>
      </c>
      <c r="C29" s="77">
        <v>24.644000000000005</v>
      </c>
      <c r="D29" s="78">
        <v>10.558999999999997</v>
      </c>
      <c r="E29" s="78">
        <v>49.496000000000009</v>
      </c>
      <c r="F29" s="79">
        <v>-17.004000000000005</v>
      </c>
      <c r="G29" s="73"/>
      <c r="I29" s="7">
        <v>23</v>
      </c>
      <c r="J29" s="5">
        <v>-32.399000000000001</v>
      </c>
      <c r="K29" s="5">
        <v>-28.185000000000002</v>
      </c>
      <c r="L29" s="5">
        <v>-30.536000000000001</v>
      </c>
      <c r="M29" s="23">
        <v>50.776999999999987</v>
      </c>
      <c r="P29" s="9">
        <v>23</v>
      </c>
      <c r="Q29" s="22"/>
      <c r="R29" s="5"/>
      <c r="S29" s="5"/>
      <c r="T29" s="23">
        <v>23.073999999999998</v>
      </c>
    </row>
    <row r="30" spans="2:20" x14ac:dyDescent="0.6">
      <c r="B30" s="70">
        <v>24</v>
      </c>
      <c r="C30" s="77">
        <v>9.6069999999999993</v>
      </c>
      <c r="D30" s="78">
        <v>10.620000000000005</v>
      </c>
      <c r="E30" s="78">
        <v>53.194999999999993</v>
      </c>
      <c r="F30" s="79">
        <v>-18.117999999999995</v>
      </c>
      <c r="G30" s="73"/>
      <c r="I30" s="7">
        <v>24</v>
      </c>
      <c r="J30" s="5"/>
      <c r="K30" s="5">
        <v>-23.923000000000002</v>
      </c>
      <c r="L30" s="5">
        <v>-10.811999999999998</v>
      </c>
      <c r="M30" s="23">
        <v>10.305000000000007</v>
      </c>
      <c r="P30" s="9">
        <v>24</v>
      </c>
      <c r="Q30" s="22"/>
      <c r="R30" s="5"/>
      <c r="S30" s="5"/>
      <c r="T30" s="23">
        <v>50.657999999999987</v>
      </c>
    </row>
    <row r="31" spans="2:20" x14ac:dyDescent="0.6">
      <c r="B31" s="70">
        <v>25</v>
      </c>
      <c r="C31" s="77">
        <v>12.641999999999996</v>
      </c>
      <c r="D31" s="78">
        <v>13.382999999999996</v>
      </c>
      <c r="E31" s="78">
        <v>61.846000000000004</v>
      </c>
      <c r="F31" s="79">
        <v>-1.2729999999999961</v>
      </c>
      <c r="G31" s="73"/>
      <c r="I31" s="7">
        <v>25</v>
      </c>
      <c r="J31" s="5"/>
      <c r="K31" s="5">
        <v>-33.009</v>
      </c>
      <c r="L31" s="5">
        <v>12.977999999999994</v>
      </c>
      <c r="M31" s="23">
        <v>34.146000000000001</v>
      </c>
      <c r="P31" s="9">
        <v>25</v>
      </c>
      <c r="Q31" s="22"/>
      <c r="R31" s="5"/>
      <c r="S31" s="5"/>
      <c r="T31" s="23">
        <v>38.442000000000007</v>
      </c>
    </row>
    <row r="32" spans="2:20" ht="17.25" thickBot="1" x14ac:dyDescent="0.65">
      <c r="B32" s="70">
        <v>26</v>
      </c>
      <c r="C32" s="77">
        <v>16.620999999999995</v>
      </c>
      <c r="D32" s="78">
        <v>13.382999999999996</v>
      </c>
      <c r="E32" s="78">
        <v>47.951999999999998</v>
      </c>
      <c r="F32" s="79"/>
      <c r="G32" s="73"/>
      <c r="I32" s="7">
        <v>26</v>
      </c>
      <c r="J32" s="5"/>
      <c r="K32" s="5">
        <v>-9.1350000000000051</v>
      </c>
      <c r="L32" s="5">
        <v>-30.878</v>
      </c>
      <c r="M32" s="23">
        <v>2.9039999999999964</v>
      </c>
      <c r="P32" s="9">
        <v>26</v>
      </c>
      <c r="Q32" s="24"/>
      <c r="R32" s="25"/>
      <c r="S32" s="25"/>
      <c r="T32" s="26">
        <v>23.486000000000004</v>
      </c>
    </row>
    <row r="33" spans="2:20" ht="17.25" thickBot="1" x14ac:dyDescent="0.65">
      <c r="B33" s="70">
        <v>27</v>
      </c>
      <c r="C33" s="80"/>
      <c r="D33" s="81">
        <v>36.918999999999997</v>
      </c>
      <c r="E33" s="81"/>
      <c r="F33" s="82"/>
      <c r="G33" s="73"/>
      <c r="I33" s="7">
        <v>27</v>
      </c>
      <c r="J33" s="5"/>
      <c r="K33" s="5">
        <v>-6.9320000000000022</v>
      </c>
      <c r="L33" s="5"/>
      <c r="M33" s="23">
        <v>-6.8559999999999945</v>
      </c>
      <c r="P33" s="9">
        <v>27</v>
      </c>
      <c r="Q33" s="19">
        <v>19.328000000000003</v>
      </c>
      <c r="R33" s="20">
        <v>-27.369999999999997</v>
      </c>
      <c r="S33" s="20">
        <v>10.316000000000003</v>
      </c>
      <c r="T33" s="21">
        <v>20.751999999999995</v>
      </c>
    </row>
    <row r="34" spans="2:20" x14ac:dyDescent="0.6">
      <c r="B34" s="7">
        <v>28</v>
      </c>
      <c r="C34" s="20">
        <v>-2.5510000000000019</v>
      </c>
      <c r="D34" s="20">
        <v>8.2240000000000038</v>
      </c>
      <c r="E34" s="20">
        <v>-3.5889999999999986</v>
      </c>
      <c r="F34" s="21">
        <v>9.7330000000000041</v>
      </c>
      <c r="G34" t="s">
        <v>62</v>
      </c>
      <c r="I34" s="7">
        <v>28</v>
      </c>
      <c r="J34" s="5"/>
      <c r="K34" s="5">
        <v>-30.116</v>
      </c>
      <c r="L34" s="5"/>
      <c r="M34" s="23">
        <v>24.444000000000003</v>
      </c>
      <c r="P34" s="9">
        <v>28</v>
      </c>
      <c r="Q34" s="22">
        <v>-3.320999999999998</v>
      </c>
      <c r="R34" s="5">
        <v>-32.905000000000001</v>
      </c>
      <c r="S34" s="5">
        <v>-2.3610000000000042</v>
      </c>
      <c r="T34" s="23">
        <v>8.4860000000000042</v>
      </c>
    </row>
    <row r="35" spans="2:20" ht="17.25" thickBot="1" x14ac:dyDescent="0.65">
      <c r="B35" s="7">
        <v>29</v>
      </c>
      <c r="C35" s="5">
        <v>-1.171999999999997</v>
      </c>
      <c r="D35" s="5">
        <v>-10.882999999999996</v>
      </c>
      <c r="E35" s="5">
        <v>-7.5840000000000032</v>
      </c>
      <c r="F35" s="23">
        <v>2.203000000000003</v>
      </c>
      <c r="I35" s="7">
        <v>29</v>
      </c>
      <c r="J35" s="25"/>
      <c r="K35" s="25">
        <v>2.5439999999999969</v>
      </c>
      <c r="L35" s="25"/>
      <c r="M35" s="26">
        <v>25.441999999999993</v>
      </c>
      <c r="P35" s="9">
        <v>29</v>
      </c>
      <c r="Q35" s="22">
        <v>-22.213999999999999</v>
      </c>
      <c r="R35" s="5">
        <v>46.312000000000012</v>
      </c>
      <c r="S35" s="5">
        <v>-2.3610000000000042</v>
      </c>
      <c r="T35" s="23">
        <v>19.203000000000003</v>
      </c>
    </row>
    <row r="36" spans="2:20" x14ac:dyDescent="0.6">
      <c r="B36" s="7">
        <v>30</v>
      </c>
      <c r="C36" s="5">
        <v>1.7530000000000001</v>
      </c>
      <c r="D36" s="5">
        <v>-13.560000000000002</v>
      </c>
      <c r="E36" s="5">
        <v>1.9309999999999974</v>
      </c>
      <c r="F36" s="23">
        <v>22.600999999999999</v>
      </c>
      <c r="I36" s="7">
        <v>30</v>
      </c>
      <c r="J36" s="20">
        <v>-13.069000000000003</v>
      </c>
      <c r="K36" s="20">
        <v>7.3340000000000032</v>
      </c>
      <c r="L36" s="20">
        <v>16.644999999999996</v>
      </c>
      <c r="M36" s="21">
        <v>9.4620000000000033</v>
      </c>
      <c r="P36" s="9">
        <v>30</v>
      </c>
      <c r="Q36" s="22">
        <v>11.900999999999996</v>
      </c>
      <c r="R36" s="5">
        <v>51.881</v>
      </c>
      <c r="S36" s="5">
        <v>32.081000000000003</v>
      </c>
      <c r="T36" s="23">
        <v>2.3859999999999957</v>
      </c>
    </row>
    <row r="37" spans="2:20" x14ac:dyDescent="0.6">
      <c r="B37" s="7">
        <v>31</v>
      </c>
      <c r="C37" s="5">
        <v>-12.566999999999993</v>
      </c>
      <c r="D37" s="5">
        <v>8.4759999999999991</v>
      </c>
      <c r="E37" s="5">
        <v>8.2339999999999947</v>
      </c>
      <c r="F37" s="23">
        <v>5.1940000000000026</v>
      </c>
      <c r="I37" s="7">
        <v>31</v>
      </c>
      <c r="J37" s="5">
        <v>-3.1800000000000068</v>
      </c>
      <c r="K37" s="5">
        <v>7.2530000000000001</v>
      </c>
      <c r="L37" s="5">
        <v>15.870999999999995</v>
      </c>
      <c r="M37" s="23">
        <v>34.412000000000006</v>
      </c>
      <c r="P37" s="9">
        <v>31</v>
      </c>
      <c r="Q37" s="22">
        <v>15.224999999999994</v>
      </c>
      <c r="R37" s="5">
        <v>69.443999999999988</v>
      </c>
      <c r="S37" s="5">
        <v>10.843999999999994</v>
      </c>
      <c r="T37" s="23">
        <v>17.849999999999994</v>
      </c>
    </row>
    <row r="38" spans="2:20" x14ac:dyDescent="0.6">
      <c r="B38" s="7">
        <v>32</v>
      </c>
      <c r="C38" s="5">
        <v>0.255</v>
      </c>
      <c r="D38" s="5">
        <v>2.0109999999999957</v>
      </c>
      <c r="E38" s="5">
        <v>12.084000000000003</v>
      </c>
      <c r="F38" s="23">
        <v>19.983000000000004</v>
      </c>
      <c r="I38" s="7">
        <v>32</v>
      </c>
      <c r="J38" s="5">
        <v>-6.0060000000000002</v>
      </c>
      <c r="K38" s="5">
        <v>5.5720000000000027</v>
      </c>
      <c r="L38" s="5">
        <v>-1.070999999999998</v>
      </c>
      <c r="M38" s="23">
        <v>32.275999999999996</v>
      </c>
      <c r="P38" s="9">
        <v>32</v>
      </c>
      <c r="Q38" s="22">
        <v>10.290999999999997</v>
      </c>
      <c r="R38" s="5">
        <v>46.25800000000001</v>
      </c>
      <c r="S38" s="5">
        <v>38.669000000000011</v>
      </c>
      <c r="T38" s="23">
        <v>1.090999999999994</v>
      </c>
    </row>
    <row r="39" spans="2:20" x14ac:dyDescent="0.6">
      <c r="B39" s="7">
        <v>33</v>
      </c>
      <c r="C39" s="5">
        <v>-3.9369999999999976</v>
      </c>
      <c r="D39" s="5">
        <v>2.7459999999999951</v>
      </c>
      <c r="E39" s="5">
        <v>1.847999999999999</v>
      </c>
      <c r="F39" s="23">
        <v>19.983000000000004</v>
      </c>
      <c r="I39" s="7">
        <v>33</v>
      </c>
      <c r="J39" s="5">
        <v>7.125</v>
      </c>
      <c r="K39" s="5">
        <v>7.3799999999999955</v>
      </c>
      <c r="L39" s="5">
        <v>-0.29900000000000659</v>
      </c>
      <c r="M39" s="23">
        <v>51.77600000000001</v>
      </c>
      <c r="P39" s="9">
        <v>33</v>
      </c>
      <c r="Q39" s="22">
        <v>49.167000000000002</v>
      </c>
      <c r="R39" s="5">
        <v>43.800000000000011</v>
      </c>
      <c r="S39" s="5">
        <v>32.734999999999999</v>
      </c>
      <c r="T39" s="23">
        <v>13.132000000000005</v>
      </c>
    </row>
    <row r="40" spans="2:20" x14ac:dyDescent="0.6">
      <c r="B40" s="7">
        <v>34</v>
      </c>
      <c r="C40" s="5">
        <v>-8.0840000000000032</v>
      </c>
      <c r="D40" s="5">
        <v>12.400000000000006</v>
      </c>
      <c r="E40" s="5">
        <v>0.62999999999999545</v>
      </c>
      <c r="F40" s="23">
        <v>18.86</v>
      </c>
      <c r="I40" s="7">
        <v>34</v>
      </c>
      <c r="J40" s="5">
        <v>7.2139999999999986</v>
      </c>
      <c r="K40" s="5">
        <v>4.1700000000000017</v>
      </c>
      <c r="L40" s="5">
        <v>5.5450000000000017</v>
      </c>
      <c r="M40" s="23">
        <v>51.008999999999986</v>
      </c>
      <c r="P40" s="9">
        <v>34</v>
      </c>
      <c r="Q40" s="22">
        <v>31.399000000000001</v>
      </c>
      <c r="R40" s="5"/>
      <c r="S40" s="41"/>
      <c r="T40" s="23">
        <v>-1.4320000000000022</v>
      </c>
    </row>
    <row r="41" spans="2:20" x14ac:dyDescent="0.6">
      <c r="B41" s="7">
        <v>35</v>
      </c>
      <c r="C41" s="5">
        <v>-4.480000000000004</v>
      </c>
      <c r="D41" s="5">
        <v>11.924000000000007</v>
      </c>
      <c r="E41" s="5">
        <v>0.64</v>
      </c>
      <c r="F41" s="23">
        <v>0.54600000000000648</v>
      </c>
      <c r="I41" s="7">
        <v>35</v>
      </c>
      <c r="J41" s="5">
        <v>4.4849999999999994</v>
      </c>
      <c r="K41" s="5">
        <v>8.1149999999999949</v>
      </c>
      <c r="L41" s="5">
        <v>4.7150000000000034</v>
      </c>
      <c r="M41" s="23">
        <v>45.129999999999995</v>
      </c>
      <c r="P41" s="9">
        <v>35</v>
      </c>
      <c r="Q41" s="22">
        <v>20.260999999999996</v>
      </c>
      <c r="R41" s="5"/>
      <c r="S41" s="41"/>
      <c r="T41" s="23">
        <v>48.536000000000001</v>
      </c>
    </row>
    <row r="42" spans="2:20" x14ac:dyDescent="0.6">
      <c r="B42" s="7">
        <v>36</v>
      </c>
      <c r="C42" s="5">
        <v>-2.0450000000000017</v>
      </c>
      <c r="D42" s="5">
        <v>8.1299999999999955</v>
      </c>
      <c r="E42" s="5">
        <v>-1.5769999999999982</v>
      </c>
      <c r="F42" s="23">
        <v>29.691000000000003</v>
      </c>
      <c r="I42" s="7">
        <v>36</v>
      </c>
      <c r="J42" s="5">
        <v>4.3990000000000009</v>
      </c>
      <c r="K42" s="5">
        <v>12.022999999999996</v>
      </c>
      <c r="L42" s="5">
        <v>2.2909999999999968</v>
      </c>
      <c r="M42" s="23">
        <v>46.111999999999995</v>
      </c>
      <c r="P42" s="9">
        <v>36</v>
      </c>
      <c r="Q42" s="22"/>
      <c r="R42" s="5"/>
      <c r="S42" s="5"/>
      <c r="T42" s="23">
        <v>27.427000000000007</v>
      </c>
    </row>
    <row r="43" spans="2:20" x14ac:dyDescent="0.6">
      <c r="B43" s="7">
        <v>37</v>
      </c>
      <c r="C43" s="5">
        <v>-5.9899999999999949</v>
      </c>
      <c r="D43" s="5">
        <v>11.816999999999993</v>
      </c>
      <c r="E43" s="5">
        <v>11.971999999999994</v>
      </c>
      <c r="F43" s="23">
        <v>22.677999999999997</v>
      </c>
      <c r="I43" s="7">
        <v>37</v>
      </c>
      <c r="J43" s="5">
        <v>19.025999999999996</v>
      </c>
      <c r="K43" s="5">
        <v>1.7710000000000008</v>
      </c>
      <c r="L43" s="5">
        <v>-16.716999999999999</v>
      </c>
      <c r="M43" s="23">
        <v>56.932999999999993</v>
      </c>
      <c r="P43" s="9">
        <v>37</v>
      </c>
      <c r="Q43" s="22">
        <v>-5.8649999999999949</v>
      </c>
      <c r="R43" s="5"/>
      <c r="S43" s="5"/>
      <c r="T43" s="23">
        <v>11.310000000000002</v>
      </c>
    </row>
    <row r="44" spans="2:20" x14ac:dyDescent="0.6">
      <c r="B44" s="7">
        <v>38</v>
      </c>
      <c r="C44" s="5">
        <v>3.953000000000003</v>
      </c>
      <c r="D44" s="5">
        <v>1.5480000000000018</v>
      </c>
      <c r="E44" s="5">
        <v>-2.7590000000000003</v>
      </c>
      <c r="F44" s="23">
        <v>21.197999999999993</v>
      </c>
      <c r="I44" s="7">
        <v>38</v>
      </c>
      <c r="J44" s="5">
        <v>11.835999999999999</v>
      </c>
      <c r="K44" s="5">
        <v>8.1219999999999999</v>
      </c>
      <c r="L44" s="5">
        <v>1.1809999999999974</v>
      </c>
      <c r="M44" s="23">
        <v>41.323000000000008</v>
      </c>
      <c r="P44" s="9">
        <v>38</v>
      </c>
      <c r="Q44" s="22">
        <v>5.0229999999999961</v>
      </c>
      <c r="R44" s="5"/>
      <c r="S44" s="5"/>
      <c r="T44" s="23">
        <v>0.96299999999999386</v>
      </c>
    </row>
    <row r="45" spans="2:20" x14ac:dyDescent="0.6">
      <c r="B45" s="7">
        <v>39</v>
      </c>
      <c r="C45" s="5">
        <v>-3.7079999999999984</v>
      </c>
      <c r="D45" s="5">
        <v>-20.471999999999994</v>
      </c>
      <c r="E45" s="5">
        <v>-2.1410000000000053</v>
      </c>
      <c r="F45" s="23">
        <v>41.168000000000006</v>
      </c>
      <c r="I45" s="7">
        <v>39</v>
      </c>
      <c r="J45" s="5">
        <v>18.866</v>
      </c>
      <c r="K45" s="5">
        <v>7.6200000000000045</v>
      </c>
      <c r="L45" s="5">
        <v>8.722999999999999</v>
      </c>
      <c r="M45" s="23">
        <v>48.215000000000003</v>
      </c>
      <c r="P45" s="9">
        <v>39</v>
      </c>
      <c r="Q45" s="22"/>
      <c r="R45" s="5"/>
      <c r="S45" s="5"/>
      <c r="T45" s="23">
        <v>18.989999999999995</v>
      </c>
    </row>
    <row r="46" spans="2:20" x14ac:dyDescent="0.6">
      <c r="B46" s="7">
        <v>40</v>
      </c>
      <c r="C46" s="5">
        <v>-4.1219999999999999</v>
      </c>
      <c r="D46" s="5">
        <v>2.2909999999999968</v>
      </c>
      <c r="E46" s="5">
        <v>6.5960000000000036</v>
      </c>
      <c r="F46" s="23">
        <v>45.15100000000001</v>
      </c>
      <c r="I46" s="7">
        <v>40</v>
      </c>
      <c r="J46" s="5">
        <v>-8.3589999999999947</v>
      </c>
      <c r="K46" s="5">
        <v>0.62300000000000466</v>
      </c>
      <c r="L46" s="5">
        <v>8.1299999999999955</v>
      </c>
      <c r="M46" s="23">
        <v>47.980999999999995</v>
      </c>
      <c r="P46" s="9">
        <v>40</v>
      </c>
      <c r="Q46" s="22"/>
      <c r="R46" s="5"/>
      <c r="S46" s="5"/>
      <c r="T46" s="23">
        <v>23.343999999999994</v>
      </c>
    </row>
    <row r="47" spans="2:20" ht="17.25" thickBot="1" x14ac:dyDescent="0.65">
      <c r="B47" s="7">
        <v>41</v>
      </c>
      <c r="C47" s="25">
        <v>10.394999999999996</v>
      </c>
      <c r="D47" s="25"/>
      <c r="E47" s="25">
        <v>-4.6200000000000045</v>
      </c>
      <c r="F47" s="26">
        <v>43.620000000000005</v>
      </c>
      <c r="I47" s="7">
        <v>41</v>
      </c>
      <c r="J47" s="5">
        <v>6.0019999999999953</v>
      </c>
      <c r="K47" s="5">
        <v>0.59099999999999397</v>
      </c>
      <c r="L47" s="5">
        <v>11.251999999999995</v>
      </c>
      <c r="M47" s="23">
        <v>56.350999999999999</v>
      </c>
      <c r="P47" s="9">
        <v>41</v>
      </c>
      <c r="Q47" s="22"/>
      <c r="R47" s="5"/>
      <c r="S47" s="5"/>
      <c r="T47" s="23">
        <v>20.293999999999997</v>
      </c>
    </row>
    <row r="48" spans="2:20" ht="17.25" thickBot="1" x14ac:dyDescent="0.65">
      <c r="B48" s="7">
        <v>42</v>
      </c>
      <c r="C48" s="1">
        <v>3.0130000000000052</v>
      </c>
      <c r="I48" s="7">
        <v>42</v>
      </c>
      <c r="J48" s="25">
        <v>9.4669999999999987</v>
      </c>
      <c r="K48" s="25">
        <v>5.7109999999999985</v>
      </c>
      <c r="L48" s="25">
        <v>0</v>
      </c>
      <c r="M48" s="26">
        <v>41.079000000000008</v>
      </c>
      <c r="P48" s="9">
        <v>42</v>
      </c>
      <c r="Q48" s="22"/>
      <c r="R48" s="5"/>
      <c r="S48" s="5"/>
      <c r="T48" s="23">
        <v>32.319999999999993</v>
      </c>
    </row>
    <row r="49" spans="2:20" x14ac:dyDescent="0.6">
      <c r="B49" s="7">
        <v>43</v>
      </c>
      <c r="C49" s="1">
        <v>3.0939999999999941</v>
      </c>
      <c r="I49" s="7">
        <v>43</v>
      </c>
      <c r="P49" s="9">
        <v>43</v>
      </c>
      <c r="Q49" s="22"/>
      <c r="R49" s="5"/>
      <c r="S49" s="5"/>
      <c r="T49" s="23">
        <v>21.033000000000001</v>
      </c>
    </row>
    <row r="50" spans="2:20" x14ac:dyDescent="0.6">
      <c r="B50" s="7">
        <v>44</v>
      </c>
      <c r="C50" s="1">
        <v>-12.334999999999994</v>
      </c>
      <c r="I50" s="7">
        <v>44</v>
      </c>
      <c r="P50" s="9">
        <v>44</v>
      </c>
      <c r="Q50" s="22"/>
      <c r="R50" s="5"/>
      <c r="S50" s="5"/>
      <c r="T50" s="23">
        <v>6.5370000000000061</v>
      </c>
    </row>
    <row r="51" spans="2:20" x14ac:dyDescent="0.6">
      <c r="B51" s="7">
        <v>45</v>
      </c>
      <c r="C51" s="1">
        <v>1.2189999999999941</v>
      </c>
      <c r="I51" s="7">
        <v>45</v>
      </c>
      <c r="P51" s="9">
        <v>45</v>
      </c>
      <c r="Q51" s="22"/>
      <c r="R51" s="5"/>
      <c r="S51" s="5"/>
      <c r="T51" s="23">
        <v>13.444999999999993</v>
      </c>
    </row>
    <row r="52" spans="2:20" x14ac:dyDescent="0.6">
      <c r="B52" s="7">
        <v>46</v>
      </c>
      <c r="C52" s="1">
        <v>3.007000000000005</v>
      </c>
      <c r="I52" s="7">
        <v>46</v>
      </c>
      <c r="P52" s="9">
        <v>46</v>
      </c>
      <c r="Q52" s="22"/>
      <c r="R52" s="5"/>
      <c r="S52" s="5"/>
      <c r="T52" s="23">
        <v>5.7109999999999985</v>
      </c>
    </row>
    <row r="53" spans="2:20" ht="17.25" thickBot="1" x14ac:dyDescent="0.65">
      <c r="B53" s="7">
        <v>47</v>
      </c>
      <c r="C53" s="1">
        <v>0.65</v>
      </c>
      <c r="I53" s="7">
        <v>47</v>
      </c>
      <c r="P53" s="9">
        <v>47</v>
      </c>
      <c r="Q53" s="24"/>
      <c r="R53" s="25"/>
      <c r="S53" s="25"/>
      <c r="T53" s="26">
        <v>8.3130000000000024</v>
      </c>
    </row>
    <row r="54" spans="2:20" x14ac:dyDescent="0.6">
      <c r="B54" s="7">
        <v>48</v>
      </c>
      <c r="C54" s="1">
        <v>3.6929999999999978</v>
      </c>
      <c r="I54" s="7">
        <v>48</v>
      </c>
      <c r="P54" s="9">
        <v>48</v>
      </c>
      <c r="Q54" s="19">
        <v>1.0120000000000005</v>
      </c>
      <c r="R54" s="20">
        <v>0.4030000000000058</v>
      </c>
      <c r="S54" s="20">
        <v>10.125</v>
      </c>
      <c r="T54" s="21">
        <v>8.3659999999999997</v>
      </c>
    </row>
    <row r="55" spans="2:20" x14ac:dyDescent="0.6">
      <c r="B55" s="7">
        <v>49</v>
      </c>
      <c r="C55" s="1">
        <v>-29.011000000000003</v>
      </c>
      <c r="I55" s="7">
        <v>49</v>
      </c>
      <c r="P55" s="9">
        <v>49</v>
      </c>
      <c r="Q55" s="22">
        <v>16.39</v>
      </c>
      <c r="R55" s="5">
        <v>6.9809999999999945</v>
      </c>
      <c r="S55" s="5">
        <v>28.510999999999996</v>
      </c>
      <c r="T55" s="23">
        <v>2.4260000000000019</v>
      </c>
    </row>
    <row r="56" spans="2:20" x14ac:dyDescent="0.6">
      <c r="B56" s="7">
        <v>50</v>
      </c>
      <c r="C56" s="1">
        <v>-13.385000000000005</v>
      </c>
      <c r="I56" s="7">
        <v>50</v>
      </c>
      <c r="P56" s="9">
        <v>50</v>
      </c>
      <c r="Q56" s="22">
        <v>-44.929000000000002</v>
      </c>
      <c r="R56" s="5">
        <v>9.9039999999999964</v>
      </c>
      <c r="S56" s="5">
        <v>21.614999999999995</v>
      </c>
      <c r="T56" s="23">
        <v>16.073999999999998</v>
      </c>
    </row>
    <row r="57" spans="2:20" x14ac:dyDescent="0.6">
      <c r="B57" s="7">
        <v>51</v>
      </c>
      <c r="I57" s="7">
        <v>51</v>
      </c>
      <c r="P57" s="9">
        <v>51</v>
      </c>
      <c r="Q57" s="22">
        <v>-21.570999999999998</v>
      </c>
      <c r="R57" s="5">
        <v>-21.435000000000002</v>
      </c>
      <c r="S57" s="5">
        <v>-0.8539999999999992</v>
      </c>
      <c r="T57" s="23">
        <v>39.19</v>
      </c>
    </row>
    <row r="58" spans="2:20" x14ac:dyDescent="0.6">
      <c r="B58" s="7">
        <v>52</v>
      </c>
      <c r="I58" s="7">
        <v>52</v>
      </c>
      <c r="P58" s="9">
        <v>52</v>
      </c>
      <c r="Q58" s="22">
        <v>-5.3010000000000019</v>
      </c>
      <c r="R58" s="5">
        <v>-1.9890000000000043</v>
      </c>
      <c r="S58" s="5">
        <v>7.5949999999999989</v>
      </c>
      <c r="T58" s="23">
        <v>58.153999999999996</v>
      </c>
    </row>
    <row r="59" spans="2:20" x14ac:dyDescent="0.6">
      <c r="B59" s="7">
        <v>53</v>
      </c>
      <c r="I59" s="7">
        <v>53</v>
      </c>
      <c r="P59" s="9">
        <v>53</v>
      </c>
      <c r="Q59" s="22">
        <v>-24.680999999999997</v>
      </c>
      <c r="R59" s="5">
        <v>-3.3469999999999942</v>
      </c>
      <c r="S59" s="5">
        <v>12.555000000000007</v>
      </c>
      <c r="T59" s="23">
        <v>10.090999999999994</v>
      </c>
    </row>
    <row r="60" spans="2:20" x14ac:dyDescent="0.6">
      <c r="B60" s="7">
        <v>54</v>
      </c>
      <c r="I60" s="7">
        <v>54</v>
      </c>
      <c r="P60" s="9">
        <v>54</v>
      </c>
      <c r="Q60" s="22">
        <v>7.367999999999995</v>
      </c>
      <c r="R60" s="5">
        <v>3.813999999999993</v>
      </c>
      <c r="S60" s="5">
        <v>0.62300000000000466</v>
      </c>
      <c r="T60" s="23">
        <v>21.801000000000002</v>
      </c>
    </row>
    <row r="61" spans="2:20" x14ac:dyDescent="0.6">
      <c r="B61" s="7">
        <v>55</v>
      </c>
      <c r="I61" s="7">
        <v>55</v>
      </c>
      <c r="P61" s="9">
        <v>55</v>
      </c>
      <c r="Q61" s="22">
        <v>-14.801000000000002</v>
      </c>
      <c r="R61" s="5">
        <v>4.304000000000002</v>
      </c>
      <c r="S61" s="5">
        <v>1.909000000000006</v>
      </c>
      <c r="T61" s="23">
        <v>34.406000000000006</v>
      </c>
    </row>
    <row r="62" spans="2:20" x14ac:dyDescent="0.6">
      <c r="B62" s="7">
        <v>56</v>
      </c>
      <c r="I62" s="7">
        <v>56</v>
      </c>
      <c r="P62" s="9">
        <v>56</v>
      </c>
      <c r="Q62" s="22">
        <v>10.816000000000003</v>
      </c>
      <c r="R62" s="5">
        <v>-6.8889999999999958</v>
      </c>
      <c r="S62" s="5">
        <v>0.65099999999999625</v>
      </c>
      <c r="T62" s="23">
        <v>26.564999999999998</v>
      </c>
    </row>
    <row r="63" spans="2:20" x14ac:dyDescent="0.6">
      <c r="B63" s="7">
        <v>57</v>
      </c>
      <c r="I63" s="7">
        <v>57</v>
      </c>
      <c r="P63" s="9">
        <v>57</v>
      </c>
      <c r="Q63" s="22">
        <v>-8.4989999999999952</v>
      </c>
      <c r="R63" s="5">
        <v>3.0769999999999982</v>
      </c>
      <c r="S63" s="5">
        <v>-1.6850000000000023</v>
      </c>
      <c r="T63" s="23">
        <v>56.31</v>
      </c>
    </row>
    <row r="64" spans="2:20" x14ac:dyDescent="0.6">
      <c r="B64" s="7">
        <v>58</v>
      </c>
      <c r="I64" s="7">
        <v>58</v>
      </c>
      <c r="P64" s="9">
        <v>58</v>
      </c>
      <c r="Q64" s="22">
        <v>0.65</v>
      </c>
      <c r="R64" s="5">
        <v>-8.5619999999999976</v>
      </c>
      <c r="S64" s="5">
        <v>-1.1460000000000008</v>
      </c>
      <c r="T64" s="23">
        <v>56.31</v>
      </c>
    </row>
    <row r="65" spans="2:20" x14ac:dyDescent="0.6">
      <c r="B65" s="7">
        <v>59</v>
      </c>
      <c r="I65" s="7">
        <v>59</v>
      </c>
      <c r="P65" s="9">
        <v>59</v>
      </c>
      <c r="Q65" s="22">
        <v>-13.031000000000006</v>
      </c>
      <c r="R65" s="5">
        <v>46.102000000000004</v>
      </c>
      <c r="S65" s="5">
        <v>0.65400000000000003</v>
      </c>
      <c r="T65" s="23">
        <v>45</v>
      </c>
    </row>
    <row r="66" spans="2:20" x14ac:dyDescent="0.6">
      <c r="B66" s="7">
        <v>60</v>
      </c>
      <c r="I66" s="7">
        <v>60</v>
      </c>
      <c r="P66" s="9">
        <v>60</v>
      </c>
      <c r="Q66" s="22"/>
      <c r="R66" s="5">
        <v>0.60299999999999443</v>
      </c>
      <c r="S66" s="5">
        <v>0.68</v>
      </c>
      <c r="T66" s="23">
        <v>24.897000000000006</v>
      </c>
    </row>
    <row r="67" spans="2:20" ht="17.25" thickBot="1" x14ac:dyDescent="0.65">
      <c r="B67" s="7">
        <v>61</v>
      </c>
      <c r="I67" s="7">
        <v>61</v>
      </c>
      <c r="P67" s="9">
        <v>61</v>
      </c>
      <c r="Q67" s="24"/>
      <c r="R67" s="25"/>
      <c r="S67" s="25">
        <v>8.1299999999999955</v>
      </c>
      <c r="T67" s="26"/>
    </row>
    <row r="68" spans="2:20" x14ac:dyDescent="0.6">
      <c r="B68" s="5" t="s">
        <v>42</v>
      </c>
      <c r="C68" s="5">
        <f>COUNT(C7:C67)</f>
        <v>41</v>
      </c>
      <c r="D68" s="5">
        <f t="shared" ref="D68:F68" si="0">COUNT(D7:D67)</f>
        <v>33</v>
      </c>
      <c r="E68" s="5">
        <f t="shared" si="0"/>
        <v>33</v>
      </c>
      <c r="F68" s="5">
        <f t="shared" si="0"/>
        <v>39</v>
      </c>
      <c r="G68" s="6"/>
      <c r="H68" s="6"/>
      <c r="I68" s="5" t="s">
        <v>42</v>
      </c>
      <c r="J68" s="5">
        <f>COUNT(J7:J67)</f>
        <v>32</v>
      </c>
      <c r="K68" s="5">
        <f t="shared" ref="K68:M68" si="1">COUNT(K7:K67)</f>
        <v>39</v>
      </c>
      <c r="L68" s="5">
        <f t="shared" si="1"/>
        <v>36</v>
      </c>
      <c r="M68" s="5">
        <f t="shared" si="1"/>
        <v>42</v>
      </c>
      <c r="N68" s="6"/>
      <c r="O68" s="6"/>
      <c r="P68" s="5" t="s">
        <v>42</v>
      </c>
      <c r="Q68" s="5">
        <f>COUNT(Q7:Q67)</f>
        <v>32</v>
      </c>
      <c r="R68" s="5">
        <f t="shared" ref="R68:T68" si="2">COUNT(R7:R67)</f>
        <v>30</v>
      </c>
      <c r="S68" s="5">
        <f t="shared" si="2"/>
        <v>32</v>
      </c>
      <c r="T68" s="5">
        <f t="shared" si="2"/>
        <v>60</v>
      </c>
    </row>
    <row r="69" spans="2:20" x14ac:dyDescent="0.6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2:20" x14ac:dyDescent="0.6">
      <c r="B70" s="98" t="s">
        <v>11</v>
      </c>
      <c r="C70" s="98"/>
      <c r="D70" s="98"/>
      <c r="E70" s="98"/>
      <c r="F70" s="9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2:20" x14ac:dyDescent="0.6">
      <c r="B71" s="7" t="s">
        <v>13</v>
      </c>
      <c r="C71" s="27" t="s">
        <v>1</v>
      </c>
      <c r="D71" s="7" t="s">
        <v>2</v>
      </c>
      <c r="E71" s="7" t="s">
        <v>3</v>
      </c>
      <c r="F71" s="7" t="s">
        <v>4</v>
      </c>
      <c r="G71" s="6"/>
      <c r="H71" s="6"/>
      <c r="I71" s="7" t="s">
        <v>13</v>
      </c>
      <c r="J71" s="27" t="s">
        <v>1</v>
      </c>
      <c r="K71" s="7" t="s">
        <v>2</v>
      </c>
      <c r="L71" s="7" t="s">
        <v>3</v>
      </c>
      <c r="M71" s="7" t="s">
        <v>4</v>
      </c>
      <c r="N71" s="6"/>
      <c r="O71" s="6"/>
      <c r="P71" s="7" t="s">
        <v>13</v>
      </c>
      <c r="Q71" s="27" t="s">
        <v>1</v>
      </c>
      <c r="R71" s="7" t="s">
        <v>2</v>
      </c>
      <c r="S71" s="7" t="s">
        <v>3</v>
      </c>
      <c r="T71" s="7" t="s">
        <v>4</v>
      </c>
    </row>
    <row r="72" spans="2:20" x14ac:dyDescent="0.6">
      <c r="B72" s="7"/>
      <c r="C72" s="27"/>
      <c r="D72" s="7"/>
      <c r="E72" s="7"/>
      <c r="F72" s="7"/>
      <c r="G72" s="6"/>
      <c r="H72" s="6"/>
      <c r="I72" s="7"/>
      <c r="J72" s="27"/>
      <c r="K72" s="7"/>
      <c r="L72" s="7"/>
      <c r="M72" s="7"/>
      <c r="N72" s="6"/>
      <c r="O72" s="6"/>
      <c r="P72" s="7"/>
      <c r="Q72" s="27"/>
      <c r="R72" s="7"/>
      <c r="S72" s="7"/>
      <c r="T72" s="7"/>
    </row>
    <row r="73" spans="2:20" x14ac:dyDescent="0.6">
      <c r="B73" s="7" t="s">
        <v>15</v>
      </c>
      <c r="C73" s="27">
        <f>COUNTIF(C7:C67,"&lt;=-150")</f>
        <v>0</v>
      </c>
      <c r="D73" s="27">
        <f t="shared" ref="D73:F73" si="3">COUNTIF(D7:D67,"&lt;=-150")</f>
        <v>0</v>
      </c>
      <c r="E73" s="27">
        <f t="shared" si="3"/>
        <v>0</v>
      </c>
      <c r="F73" s="27">
        <f t="shared" si="3"/>
        <v>0</v>
      </c>
      <c r="I73" s="7" t="s">
        <v>15</v>
      </c>
      <c r="J73" s="27">
        <f>COUNTIF(J7:J67,"&lt;=-150")</f>
        <v>0</v>
      </c>
      <c r="K73" s="27">
        <f t="shared" ref="K73:M73" si="4">COUNTIF(K7:K67,"&lt;=-150")</f>
        <v>0</v>
      </c>
      <c r="L73" s="27">
        <f t="shared" si="4"/>
        <v>0</v>
      </c>
      <c r="M73" s="27">
        <f t="shared" si="4"/>
        <v>0</v>
      </c>
      <c r="P73" s="7" t="s">
        <v>15</v>
      </c>
      <c r="Q73" s="27">
        <f>COUNTIF(Q7:Q67,"&lt;=-150")</f>
        <v>0</v>
      </c>
      <c r="R73" s="27">
        <f t="shared" ref="R73:T73" si="5">COUNTIF(R7:R67,"&lt;=-150")</f>
        <v>0</v>
      </c>
      <c r="S73" s="27">
        <f t="shared" si="5"/>
        <v>0</v>
      </c>
      <c r="T73" s="27">
        <f t="shared" si="5"/>
        <v>0</v>
      </c>
    </row>
    <row r="74" spans="2:20" x14ac:dyDescent="0.6">
      <c r="B74" s="7" t="s">
        <v>57</v>
      </c>
      <c r="C74" s="27">
        <f>COUNTIF(C7:C67,"&lt;=-120")-COUNTIF(C7:C67,"&lt;-150")</f>
        <v>0</v>
      </c>
      <c r="D74" s="27">
        <f t="shared" ref="D74:F74" si="6">COUNTIF(D7:D67,"&lt;=-120")-COUNTIF(D7:D67,"&lt;-150")</f>
        <v>0</v>
      </c>
      <c r="E74" s="27">
        <f t="shared" si="6"/>
        <v>0</v>
      </c>
      <c r="F74" s="27">
        <f t="shared" si="6"/>
        <v>0</v>
      </c>
      <c r="I74" s="7" t="s">
        <v>57</v>
      </c>
      <c r="J74" s="27">
        <f>COUNTIF(J7:J67,"&lt;=-120")-COUNTIF(J7:J67,"&lt;-150")</f>
        <v>0</v>
      </c>
      <c r="K74" s="27">
        <f t="shared" ref="K74:M74" si="7">COUNTIF(K7:K67,"&lt;=-120")-COUNTIF(K7:K67,"&lt;-150")</f>
        <v>0</v>
      </c>
      <c r="L74" s="27">
        <f t="shared" si="7"/>
        <v>0</v>
      </c>
      <c r="M74" s="27">
        <f t="shared" si="7"/>
        <v>0</v>
      </c>
      <c r="P74" s="7" t="s">
        <v>57</v>
      </c>
      <c r="Q74" s="27">
        <f>COUNTIF(Q7:Q67,"&lt;=-120")-COUNTIF(Q7:Q67,"&lt;-150")</f>
        <v>0</v>
      </c>
      <c r="R74" s="27">
        <f t="shared" ref="R74:T74" si="8">COUNTIF(R7:R67,"&lt;=-120")-COUNTIF(R7:R67,"&lt;-150")</f>
        <v>0</v>
      </c>
      <c r="S74" s="27">
        <f t="shared" si="8"/>
        <v>0</v>
      </c>
      <c r="T74" s="27">
        <f t="shared" si="8"/>
        <v>0</v>
      </c>
    </row>
    <row r="75" spans="2:20" x14ac:dyDescent="0.6">
      <c r="B75" s="7" t="s">
        <v>19</v>
      </c>
      <c r="C75" s="27">
        <f>COUNTIF(C7:C67,"&lt;=-90")-COUNTIF(C7:C67,"&lt;-120")</f>
        <v>0</v>
      </c>
      <c r="D75" s="27">
        <f t="shared" ref="D75:F75" si="9">COUNTIF(D7:D67,"&lt;=-90")-COUNTIF(D7:D67,"&lt;-120")</f>
        <v>0</v>
      </c>
      <c r="E75" s="27">
        <f t="shared" si="9"/>
        <v>0</v>
      </c>
      <c r="F75" s="27">
        <f t="shared" si="9"/>
        <v>0</v>
      </c>
      <c r="I75" s="7" t="s">
        <v>19</v>
      </c>
      <c r="J75" s="27">
        <f>COUNTIF(J7:J67,"&lt;=-90")-COUNTIF(J7:J67,"&lt;-120")</f>
        <v>0</v>
      </c>
      <c r="K75" s="27">
        <f t="shared" ref="K75:M75" si="10">COUNTIF(K7:K67,"&lt;=-90")-COUNTIF(K7:K67,"&lt;-120")</f>
        <v>0</v>
      </c>
      <c r="L75" s="27">
        <f t="shared" si="10"/>
        <v>0</v>
      </c>
      <c r="M75" s="27">
        <f t="shared" si="10"/>
        <v>0</v>
      </c>
      <c r="P75" s="7" t="s">
        <v>19</v>
      </c>
      <c r="Q75" s="27">
        <f>COUNTIF(Q7:Q67,"&lt;=-90")-COUNTIF(Q7:Q67,"&lt;-120")</f>
        <v>0</v>
      </c>
      <c r="R75" s="27">
        <f t="shared" ref="R75:T75" si="11">COUNTIF(R7:R67,"&lt;=-90")-COUNTIF(R7:R67,"&lt;-120")</f>
        <v>0</v>
      </c>
      <c r="S75" s="27">
        <f t="shared" si="11"/>
        <v>0</v>
      </c>
      <c r="T75" s="27">
        <f t="shared" si="11"/>
        <v>0</v>
      </c>
    </row>
    <row r="76" spans="2:20" x14ac:dyDescent="0.6">
      <c r="B76" s="7" t="s">
        <v>21</v>
      </c>
      <c r="C76" s="27">
        <f>COUNTIF(C7:C67,"&lt;=-60")-COUNTIF(C7:C67,"&lt;-90")</f>
        <v>0</v>
      </c>
      <c r="D76" s="27">
        <f t="shared" ref="D76:F76" si="12">COUNTIF(D7:D67,"&lt;=-60")-COUNTIF(D7:D67,"&lt;-90")</f>
        <v>0</v>
      </c>
      <c r="E76" s="27">
        <f t="shared" si="12"/>
        <v>0</v>
      </c>
      <c r="F76" s="27">
        <f t="shared" si="12"/>
        <v>0</v>
      </c>
      <c r="G76" s="27"/>
      <c r="I76" s="7" t="s">
        <v>21</v>
      </c>
      <c r="J76" s="27">
        <f>COUNTIF(J7:J67,"&lt;=-60")-COUNTIF(J7:J67,"&lt;-90")</f>
        <v>0</v>
      </c>
      <c r="K76" s="27">
        <f t="shared" ref="K76:M76" si="13">COUNTIF(K7:K67,"&lt;=-60")-COUNTIF(K7:K67,"&lt;-90")</f>
        <v>0</v>
      </c>
      <c r="L76" s="27">
        <f t="shared" si="13"/>
        <v>0</v>
      </c>
      <c r="M76" s="27">
        <f t="shared" si="13"/>
        <v>0</v>
      </c>
      <c r="P76" s="7" t="s">
        <v>21</v>
      </c>
      <c r="Q76" s="27">
        <f>COUNTIF(Q7:Q67,"&lt;=-60")-COUNTIF(Q7:Q67,"&lt;-90")</f>
        <v>0</v>
      </c>
      <c r="R76" s="27">
        <f t="shared" ref="R76:T76" si="14">COUNTIF(R7:R67,"&lt;=-60")-COUNTIF(R7:R67,"&lt;-90")</f>
        <v>0</v>
      </c>
      <c r="S76" s="27">
        <f t="shared" si="14"/>
        <v>0</v>
      </c>
      <c r="T76" s="27">
        <f t="shared" si="14"/>
        <v>0</v>
      </c>
    </row>
    <row r="77" spans="2:20" x14ac:dyDescent="0.6">
      <c r="B77" s="7" t="s">
        <v>23</v>
      </c>
      <c r="C77" s="27">
        <f>COUNTIF(C7:C67,"&lt;=-30")-COUNTIF(C7:C67,"&lt;-60")</f>
        <v>1</v>
      </c>
      <c r="D77" s="27">
        <f t="shared" ref="D77:F77" si="15">COUNTIF(D7:D67,"&lt;=-30")-COUNTIF(D7:D67,"&lt;-60")</f>
        <v>0</v>
      </c>
      <c r="E77" s="27">
        <f t="shared" si="15"/>
        <v>0</v>
      </c>
      <c r="F77" s="27">
        <f t="shared" si="15"/>
        <v>0</v>
      </c>
      <c r="I77" s="7" t="s">
        <v>23</v>
      </c>
      <c r="J77" s="27">
        <f>COUNTIF(J7:J67,"&lt;=-30")-COUNTIF(J7:J67,"&lt;-60")</f>
        <v>1</v>
      </c>
      <c r="K77" s="27">
        <f t="shared" ref="K77:M77" si="16">COUNTIF(K7:K67,"&lt;=-30")-COUNTIF(K7:K67,"&lt;-60")</f>
        <v>4</v>
      </c>
      <c r="L77" s="27">
        <f t="shared" si="16"/>
        <v>3</v>
      </c>
      <c r="M77" s="27">
        <f t="shared" si="16"/>
        <v>0</v>
      </c>
      <c r="P77" s="7" t="s">
        <v>23</v>
      </c>
      <c r="Q77" s="27">
        <f>COUNTIF(Q7:Q67,"&lt;=-30")-COUNTIF(Q7:Q67,"&lt;-60")</f>
        <v>1</v>
      </c>
      <c r="R77" s="27">
        <f t="shared" ref="R77:T77" si="17">COUNTIF(R7:R67,"&lt;=-30")-COUNTIF(R7:R67,"&lt;-60")</f>
        <v>1</v>
      </c>
      <c r="S77" s="27">
        <f t="shared" si="17"/>
        <v>0</v>
      </c>
      <c r="T77" s="27">
        <f t="shared" si="17"/>
        <v>0</v>
      </c>
    </row>
    <row r="78" spans="2:20" x14ac:dyDescent="0.6">
      <c r="B78" s="7" t="s">
        <v>25</v>
      </c>
      <c r="C78" s="27">
        <f>COUNTIF(C7:C67,"&lt;=0")-COUNTIF(C7:C67,"&lt;-30")</f>
        <v>18</v>
      </c>
      <c r="D78" s="27">
        <f t="shared" ref="D78:F78" si="18">COUNTIF(D7:D67,"&lt;=0")-COUNTIF(D7:D67,"&lt;-30")</f>
        <v>6</v>
      </c>
      <c r="E78" s="27">
        <f t="shared" si="18"/>
        <v>7</v>
      </c>
      <c r="F78" s="27">
        <f t="shared" si="18"/>
        <v>6</v>
      </c>
      <c r="I78" s="7" t="s">
        <v>25</v>
      </c>
      <c r="J78" s="27">
        <f>COUNTIF(J7:J67,"&lt;=0")-COUNTIF(J7:J67,"&lt;-30")</f>
        <v>16</v>
      </c>
      <c r="K78" s="27">
        <f t="shared" ref="K78:M78" si="19">COUNTIF(K7:K67,"&lt;=0")-COUNTIF(K7:K67,"&lt;-30")</f>
        <v>12</v>
      </c>
      <c r="L78" s="27">
        <f t="shared" si="19"/>
        <v>10</v>
      </c>
      <c r="M78" s="27">
        <f t="shared" si="19"/>
        <v>2</v>
      </c>
      <c r="P78" s="7" t="s">
        <v>25</v>
      </c>
      <c r="Q78" s="27">
        <f>COUNTIF(Q7:Q67,"&lt;=0")-COUNTIF(Q7:Q67,"&lt;-30")</f>
        <v>10</v>
      </c>
      <c r="R78" s="27">
        <f t="shared" ref="R78:T78" si="20">COUNTIF(R7:R67,"&lt;=0")-COUNTIF(R7:R67,"&lt;-30")</f>
        <v>11</v>
      </c>
      <c r="S78" s="27">
        <f t="shared" si="20"/>
        <v>12</v>
      </c>
      <c r="T78" s="27">
        <f t="shared" si="20"/>
        <v>6</v>
      </c>
    </row>
    <row r="79" spans="2:20" x14ac:dyDescent="0.6">
      <c r="B79" s="7" t="s">
        <v>27</v>
      </c>
      <c r="C79" s="27">
        <f>COUNTIF(C7:C67,"&lt;=30")-COUNTIF(C7:C67,"&lt;0")</f>
        <v>19</v>
      </c>
      <c r="D79" s="27">
        <f t="shared" ref="D79:F79" si="21">COUNTIF(D7:D67,"&lt;=30")-COUNTIF(D7:D67,"&lt;0")</f>
        <v>21</v>
      </c>
      <c r="E79" s="27">
        <f t="shared" si="21"/>
        <v>17</v>
      </c>
      <c r="F79" s="27">
        <f t="shared" si="21"/>
        <v>23</v>
      </c>
      <c r="I79" s="7" t="s">
        <v>27</v>
      </c>
      <c r="J79" s="27">
        <f>COUNTIF(J7:J67,"&lt;=30")-COUNTIF(J7:J67,"&lt;0")</f>
        <v>15</v>
      </c>
      <c r="K79" s="27">
        <f t="shared" ref="K79:M79" si="22">COUNTIF(K7:K67,"&lt;=30")-COUNTIF(K7:K67,"&lt;0")</f>
        <v>22</v>
      </c>
      <c r="L79" s="27">
        <f t="shared" si="22"/>
        <v>24</v>
      </c>
      <c r="M79" s="27">
        <f t="shared" si="22"/>
        <v>22</v>
      </c>
      <c r="P79" s="7" t="s">
        <v>63</v>
      </c>
      <c r="Q79" s="27">
        <f>COUNTIF(Q7:Q67,"&lt;=30")-COUNTIF(Q7:Q67,"&lt;0")</f>
        <v>19</v>
      </c>
      <c r="R79" s="27">
        <f t="shared" ref="R79:T79" si="23">COUNTIF(R7:R67,"&lt;=30")-COUNTIF(R7:R67,"&lt;0")</f>
        <v>12</v>
      </c>
      <c r="S79" s="27">
        <f t="shared" si="23"/>
        <v>17</v>
      </c>
      <c r="T79" s="27">
        <f t="shared" si="23"/>
        <v>36</v>
      </c>
    </row>
    <row r="80" spans="2:20" x14ac:dyDescent="0.6">
      <c r="B80" s="35" t="s">
        <v>29</v>
      </c>
      <c r="C80" s="27">
        <f>COUNTIF(C7:C67,"&lt;=60")-COUNTIF(C7:C67,"&lt;30")</f>
        <v>3</v>
      </c>
      <c r="D80" s="27">
        <f t="shared" ref="D80:F80" si="24">COUNTIF(D7:D67,"&lt;=60")-COUNTIF(D7:D67,"&lt;30")</f>
        <v>6</v>
      </c>
      <c r="E80" s="27">
        <f t="shared" si="24"/>
        <v>8</v>
      </c>
      <c r="F80" s="27">
        <f t="shared" si="24"/>
        <v>10</v>
      </c>
      <c r="I80" s="35" t="s">
        <v>64</v>
      </c>
      <c r="J80" s="27">
        <f>COUNTIF(J7:J67,"&lt;=60")-COUNTIF(J7:J67,"&lt;30")</f>
        <v>0</v>
      </c>
      <c r="K80" s="27">
        <f t="shared" ref="K80:M80" si="25">COUNTIF(K7:K67,"&lt;=60")-COUNTIF(K7:K67,"&lt;30")</f>
        <v>1</v>
      </c>
      <c r="L80" s="27">
        <f t="shared" si="25"/>
        <v>0</v>
      </c>
      <c r="M80" s="27">
        <f t="shared" si="25"/>
        <v>18</v>
      </c>
      <c r="P80" s="35" t="s">
        <v>29</v>
      </c>
      <c r="Q80" s="27">
        <f>COUNTIF(Q7:Q67,"&lt;=60")-COUNTIF(Q7:Q67,"&lt;30")</f>
        <v>2</v>
      </c>
      <c r="R80" s="27">
        <f t="shared" ref="R80:T80" si="26">COUNTIF(R7:R67,"&lt;=60")-COUNTIF(R7:R67,"&lt;30")</f>
        <v>5</v>
      </c>
      <c r="S80" s="27">
        <f t="shared" si="26"/>
        <v>3</v>
      </c>
      <c r="T80" s="27">
        <f t="shared" si="26"/>
        <v>18</v>
      </c>
    </row>
    <row r="81" spans="2:20" x14ac:dyDescent="0.6">
      <c r="B81" s="35" t="s">
        <v>51</v>
      </c>
      <c r="C81" s="27">
        <f>COUNTIF(C7:C67,"&lt;=90")-COUNTIF(C7:C67,"&lt;60")</f>
        <v>0</v>
      </c>
      <c r="D81" s="27">
        <f t="shared" ref="D81:F81" si="27">COUNTIF(D7:D67,"&lt;=90")-COUNTIF(D7:D67,"&lt;60")</f>
        <v>0</v>
      </c>
      <c r="E81" s="27">
        <f t="shared" si="27"/>
        <v>1</v>
      </c>
      <c r="F81" s="27">
        <f t="shared" si="27"/>
        <v>0</v>
      </c>
      <c r="I81" s="35" t="s">
        <v>51</v>
      </c>
      <c r="J81" s="27">
        <f>COUNTIF(J7:J67,"&lt;=90")-COUNTIF(J7:J67,"&lt;60")</f>
        <v>0</v>
      </c>
      <c r="K81" s="27">
        <f t="shared" ref="K81:M81" si="28">COUNTIF(K7:K67,"&lt;=90")-COUNTIF(K7:K67,"&lt;60")</f>
        <v>0</v>
      </c>
      <c r="L81" s="27">
        <f t="shared" si="28"/>
        <v>0</v>
      </c>
      <c r="M81" s="27">
        <f t="shared" si="28"/>
        <v>0</v>
      </c>
      <c r="P81" s="35" t="s">
        <v>51</v>
      </c>
      <c r="Q81" s="27">
        <f>COUNTIF(Q7:Q67,"&lt;=90")-COUNTIF(Q7:Q67,"&lt;60")</f>
        <v>0</v>
      </c>
      <c r="R81" s="27">
        <f t="shared" ref="R81:T81" si="29">COUNTIF(R7:R67,"&lt;=90")-COUNTIF(R7:R67,"&lt;60")</f>
        <v>1</v>
      </c>
      <c r="S81" s="27">
        <f t="shared" si="29"/>
        <v>0</v>
      </c>
      <c r="T81" s="27">
        <f t="shared" si="29"/>
        <v>0</v>
      </c>
    </row>
    <row r="82" spans="2:20" x14ac:dyDescent="0.6">
      <c r="B82" s="35" t="s">
        <v>33</v>
      </c>
      <c r="C82" s="27">
        <f>COUNTIF(C7:C67,"&lt;=120")-COUNTIF(C7:C67,"&lt;90")</f>
        <v>0</v>
      </c>
      <c r="D82" s="27">
        <f t="shared" ref="D82:F82" si="30">COUNTIF(D7:D67,"&lt;=120")-COUNTIF(D7:D67,"&lt;90")</f>
        <v>0</v>
      </c>
      <c r="E82" s="27">
        <f t="shared" si="30"/>
        <v>0</v>
      </c>
      <c r="F82" s="27">
        <f t="shared" si="30"/>
        <v>0</v>
      </c>
      <c r="I82" s="35" t="s">
        <v>65</v>
      </c>
      <c r="J82" s="27">
        <f>COUNTIF(J7:J67,"&lt;=120")-COUNTIF(J7:J67,"&lt;90")</f>
        <v>0</v>
      </c>
      <c r="K82" s="27">
        <f t="shared" ref="K82:M82" si="31">COUNTIF(K7:K67,"&lt;=120")-COUNTIF(K7:K67,"&lt;90")</f>
        <v>0</v>
      </c>
      <c r="L82" s="27">
        <f t="shared" si="31"/>
        <v>0</v>
      </c>
      <c r="M82" s="27">
        <f t="shared" si="31"/>
        <v>0</v>
      </c>
      <c r="P82" s="35" t="s">
        <v>33</v>
      </c>
      <c r="Q82" s="27">
        <f>COUNTIF(Q7:Q67,"&lt;=120")-COUNTIF(Q7:Q67,"&lt;90")</f>
        <v>0</v>
      </c>
      <c r="R82" s="27">
        <f t="shared" ref="R82:T82" si="32">COUNTIF(R7:R67,"&lt;=120")-COUNTIF(R7:R67,"&lt;90")</f>
        <v>0</v>
      </c>
      <c r="S82" s="27">
        <f t="shared" si="32"/>
        <v>0</v>
      </c>
      <c r="T82" s="27">
        <f t="shared" si="32"/>
        <v>0</v>
      </c>
    </row>
    <row r="83" spans="2:20" x14ac:dyDescent="0.6">
      <c r="B83" s="35" t="s">
        <v>66</v>
      </c>
      <c r="C83" s="27">
        <f>COUNTIF(C7:C67,"&lt;=150")-COUNTIF(C7:C67,"&lt;120")</f>
        <v>0</v>
      </c>
      <c r="D83" s="27">
        <f t="shared" ref="D83:F83" si="33">COUNTIF(D7:D67,"&lt;=150")-COUNTIF(D7:D67,"&lt;120")</f>
        <v>0</v>
      </c>
      <c r="E83" s="27">
        <f t="shared" si="33"/>
        <v>0</v>
      </c>
      <c r="F83" s="27">
        <f t="shared" si="33"/>
        <v>0</v>
      </c>
      <c r="I83" s="35" t="s">
        <v>35</v>
      </c>
      <c r="J83" s="27">
        <f>COUNTIF(J7:J67,"&lt;=150")-COUNTIF(J7:J67,"&lt;120")</f>
        <v>0</v>
      </c>
      <c r="K83" s="27">
        <f t="shared" ref="K83:M83" si="34">COUNTIF(K7:K67,"&lt;=150")-COUNTIF(K7:K67,"&lt;120")</f>
        <v>0</v>
      </c>
      <c r="L83" s="27">
        <f t="shared" si="34"/>
        <v>0</v>
      </c>
      <c r="M83" s="27">
        <f t="shared" si="34"/>
        <v>0</v>
      </c>
      <c r="P83" s="35" t="s">
        <v>35</v>
      </c>
      <c r="Q83" s="27">
        <f>COUNTIF(Q7:Q67,"&lt;=150")-COUNTIF(Q7:Q67,"&lt;120")</f>
        <v>0</v>
      </c>
      <c r="R83" s="27">
        <f t="shared" ref="R83:T83" si="35">COUNTIF(R7:R67,"&lt;=150")-COUNTIF(R7:R67,"&lt;120")</f>
        <v>0</v>
      </c>
      <c r="S83" s="27">
        <f t="shared" si="35"/>
        <v>0</v>
      </c>
      <c r="T83" s="27">
        <f t="shared" si="35"/>
        <v>0</v>
      </c>
    </row>
    <row r="84" spans="2:20" x14ac:dyDescent="0.6">
      <c r="B84" s="35" t="s">
        <v>37</v>
      </c>
      <c r="C84" s="27">
        <f>COUNTIF(C7:C67,"&lt;=180")-COUNTIF(C7:C67,"&lt;150")</f>
        <v>0</v>
      </c>
      <c r="D84" s="27">
        <f t="shared" ref="D84:F84" si="36">COUNTIF(D7:D67,"&lt;=180")-COUNTIF(D7:D67,"&lt;150")</f>
        <v>0</v>
      </c>
      <c r="E84" s="27">
        <f t="shared" si="36"/>
        <v>0</v>
      </c>
      <c r="F84" s="27">
        <f t="shared" si="36"/>
        <v>0</v>
      </c>
      <c r="I84" s="35" t="s">
        <v>37</v>
      </c>
      <c r="J84" s="27">
        <f>COUNTIF(J7:J67,"&lt;=180")-COUNTIF(J7:J67,"&lt;150")</f>
        <v>0</v>
      </c>
      <c r="K84" s="27">
        <f t="shared" ref="K84:M84" si="37">COUNTIF(K7:K67,"&lt;=180")-COUNTIF(K7:K67,"&lt;150")</f>
        <v>0</v>
      </c>
      <c r="L84" s="27">
        <f t="shared" si="37"/>
        <v>0</v>
      </c>
      <c r="M84" s="27">
        <f t="shared" si="37"/>
        <v>0</v>
      </c>
      <c r="P84" s="35" t="s">
        <v>37</v>
      </c>
      <c r="Q84" s="27">
        <f>COUNTIF(Q7:Q67,"&lt;=180")-COUNTIF(Q7:Q67,"&lt;150")</f>
        <v>0</v>
      </c>
      <c r="R84" s="27">
        <f t="shared" ref="R84:T84" si="38">COUNTIF(R7:R67,"&lt;=180")-COUNTIF(R7:R67,"&lt;150")</f>
        <v>0</v>
      </c>
      <c r="S84" s="27">
        <f t="shared" si="38"/>
        <v>0</v>
      </c>
      <c r="T84" s="27">
        <f t="shared" si="38"/>
        <v>0</v>
      </c>
    </row>
    <row r="85" spans="2:20" x14ac:dyDescent="0.6">
      <c r="B85" s="35"/>
      <c r="C85" s="27"/>
      <c r="D85" s="27"/>
      <c r="E85" s="27"/>
      <c r="F85" s="27"/>
      <c r="I85" s="35"/>
      <c r="J85" s="27"/>
      <c r="K85" s="27"/>
      <c r="L85" s="27"/>
      <c r="M85" s="27"/>
      <c r="P85" s="35"/>
      <c r="Q85" s="27"/>
      <c r="R85" s="27"/>
      <c r="S85" s="27"/>
      <c r="T85" s="27"/>
    </row>
    <row r="86" spans="2:20" x14ac:dyDescent="0.6">
      <c r="B86" s="7" t="s">
        <v>39</v>
      </c>
      <c r="C86" s="27">
        <f>SUM(C73:C84)</f>
        <v>41</v>
      </c>
      <c r="D86" s="27">
        <f t="shared" ref="D86:F86" si="39">SUM(D73:D84)</f>
        <v>33</v>
      </c>
      <c r="E86" s="27">
        <f t="shared" si="39"/>
        <v>33</v>
      </c>
      <c r="F86" s="27">
        <f t="shared" si="39"/>
        <v>39</v>
      </c>
      <c r="I86" s="7" t="s">
        <v>39</v>
      </c>
      <c r="J86" s="27">
        <f>SUM(J73:J84)</f>
        <v>32</v>
      </c>
      <c r="K86" s="27">
        <f t="shared" ref="K86:M86" si="40">SUM(K73:K84)</f>
        <v>39</v>
      </c>
      <c r="L86" s="27">
        <f t="shared" si="40"/>
        <v>37</v>
      </c>
      <c r="M86" s="27">
        <f t="shared" si="40"/>
        <v>42</v>
      </c>
      <c r="P86" s="7" t="s">
        <v>39</v>
      </c>
      <c r="Q86" s="27">
        <f>SUM(Q73:Q84)</f>
        <v>32</v>
      </c>
      <c r="R86" s="27">
        <f t="shared" ref="R86:T86" si="41">SUM(R73:R84)</f>
        <v>30</v>
      </c>
      <c r="S86" s="27">
        <f t="shared" si="41"/>
        <v>32</v>
      </c>
      <c r="T86" s="27">
        <f t="shared" si="41"/>
        <v>60</v>
      </c>
    </row>
    <row r="89" spans="2:20" x14ac:dyDescent="0.6">
      <c r="B89" s="98" t="s">
        <v>11</v>
      </c>
      <c r="C89" s="98"/>
      <c r="D89" s="98"/>
      <c r="E89" s="98"/>
      <c r="F89" s="98"/>
    </row>
    <row r="90" spans="2:20" x14ac:dyDescent="0.6">
      <c r="B90" s="7" t="s">
        <v>13</v>
      </c>
      <c r="C90" s="27" t="s">
        <v>1</v>
      </c>
      <c r="D90" s="7" t="s">
        <v>2</v>
      </c>
      <c r="E90" s="7" t="s">
        <v>3</v>
      </c>
      <c r="F90" s="7" t="s">
        <v>4</v>
      </c>
      <c r="I90" s="7" t="s">
        <v>13</v>
      </c>
      <c r="J90" s="27" t="s">
        <v>1</v>
      </c>
      <c r="K90" s="7" t="s">
        <v>2</v>
      </c>
      <c r="L90" s="7" t="s">
        <v>3</v>
      </c>
      <c r="M90" s="7" t="s">
        <v>4</v>
      </c>
      <c r="P90" s="7" t="s">
        <v>67</v>
      </c>
      <c r="Q90" s="27" t="s">
        <v>1</v>
      </c>
      <c r="R90" s="7" t="s">
        <v>2</v>
      </c>
      <c r="S90" s="7" t="s">
        <v>3</v>
      </c>
      <c r="T90" s="7" t="s">
        <v>4</v>
      </c>
    </row>
    <row r="91" spans="2:20" x14ac:dyDescent="0.6">
      <c r="B91" s="7"/>
      <c r="C91" s="36"/>
      <c r="D91" s="36"/>
      <c r="E91" s="36"/>
      <c r="F91" s="36"/>
      <c r="I91" s="36"/>
      <c r="J91" s="36"/>
      <c r="K91" s="36"/>
      <c r="L91" s="36"/>
      <c r="M91" s="36"/>
      <c r="P91" s="36"/>
      <c r="Q91" s="36"/>
      <c r="R91" s="36"/>
      <c r="S91" s="36"/>
      <c r="T91" s="36"/>
    </row>
    <row r="92" spans="2:20" x14ac:dyDescent="0.6">
      <c r="B92" s="7" t="s">
        <v>15</v>
      </c>
      <c r="C92" s="36">
        <f>C73/$C$86</f>
        <v>0</v>
      </c>
      <c r="D92" s="36">
        <f>D73/$D$86</f>
        <v>0</v>
      </c>
      <c r="E92" s="36">
        <f>E73/$E$86</f>
        <v>0</v>
      </c>
      <c r="F92" s="36">
        <f>F73/$F$86</f>
        <v>0</v>
      </c>
      <c r="I92" s="36" t="s">
        <v>15</v>
      </c>
      <c r="J92" s="36">
        <f>J73/$J$86</f>
        <v>0</v>
      </c>
      <c r="K92" s="36">
        <f>K73/$K$86</f>
        <v>0</v>
      </c>
      <c r="L92" s="36">
        <f>L73/$L$86</f>
        <v>0</v>
      </c>
      <c r="M92" s="36">
        <f>M73/$M$86</f>
        <v>0</v>
      </c>
      <c r="P92" s="36" t="s">
        <v>15</v>
      </c>
      <c r="Q92" s="36">
        <f>Q73/$Q$86</f>
        <v>0</v>
      </c>
      <c r="R92" s="36">
        <f>R73/$R$86</f>
        <v>0</v>
      </c>
      <c r="S92" s="36">
        <f>S73/$S$86</f>
        <v>0</v>
      </c>
      <c r="T92" s="36">
        <f>T73/$T$86</f>
        <v>0</v>
      </c>
    </row>
    <row r="93" spans="2:20" x14ac:dyDescent="0.6">
      <c r="B93" s="7" t="s">
        <v>57</v>
      </c>
      <c r="C93" s="36">
        <f t="shared" ref="C93:C103" si="42">C74/$C$86</f>
        <v>0</v>
      </c>
      <c r="D93" s="36">
        <f t="shared" ref="D93:D105" si="43">D74/$D$86</f>
        <v>0</v>
      </c>
      <c r="E93" s="36">
        <f t="shared" ref="E93:E103" si="44">E74/$E$86</f>
        <v>0</v>
      </c>
      <c r="F93" s="36">
        <f t="shared" ref="F93:F105" si="45">F74/$F$86</f>
        <v>0</v>
      </c>
      <c r="I93" s="36" t="s">
        <v>57</v>
      </c>
      <c r="J93" s="36">
        <f t="shared" ref="J93:J105" si="46">J74/$J$86</f>
        <v>0</v>
      </c>
      <c r="K93" s="36">
        <f t="shared" ref="K93:K105" si="47">K74/$K$86</f>
        <v>0</v>
      </c>
      <c r="L93" s="36">
        <f t="shared" ref="L93:L105" si="48">L74/$L$86</f>
        <v>0</v>
      </c>
      <c r="M93" s="36">
        <f t="shared" ref="M93:M105" si="49">M74/$M$86</f>
        <v>0</v>
      </c>
      <c r="P93" s="36" t="s">
        <v>57</v>
      </c>
      <c r="Q93" s="36">
        <f t="shared" ref="Q93:Q102" si="50">Q74/$Q$86</f>
        <v>0</v>
      </c>
      <c r="R93" s="36">
        <f t="shared" ref="R93:R105" si="51">R74/$R$86</f>
        <v>0</v>
      </c>
      <c r="S93" s="36">
        <f t="shared" ref="S93:S105" si="52">S74/$S$86</f>
        <v>0</v>
      </c>
      <c r="T93" s="36">
        <f t="shared" ref="T93:T105" si="53">T74/$T$86</f>
        <v>0</v>
      </c>
    </row>
    <row r="94" spans="2:20" x14ac:dyDescent="0.6">
      <c r="B94" s="7" t="s">
        <v>19</v>
      </c>
      <c r="C94" s="36">
        <f t="shared" si="42"/>
        <v>0</v>
      </c>
      <c r="D94" s="36">
        <f t="shared" si="43"/>
        <v>0</v>
      </c>
      <c r="E94" s="36">
        <f t="shared" si="44"/>
        <v>0</v>
      </c>
      <c r="F94" s="36">
        <f t="shared" si="45"/>
        <v>0</v>
      </c>
      <c r="I94" s="36" t="s">
        <v>19</v>
      </c>
      <c r="J94" s="36">
        <f t="shared" si="46"/>
        <v>0</v>
      </c>
      <c r="K94" s="36">
        <f t="shared" si="47"/>
        <v>0</v>
      </c>
      <c r="L94" s="36">
        <f t="shared" si="48"/>
        <v>0</v>
      </c>
      <c r="M94" s="36">
        <f t="shared" si="49"/>
        <v>0</v>
      </c>
      <c r="P94" s="36" t="s">
        <v>19</v>
      </c>
      <c r="Q94" s="36">
        <f t="shared" si="50"/>
        <v>0</v>
      </c>
      <c r="R94" s="36">
        <f t="shared" si="51"/>
        <v>0</v>
      </c>
      <c r="S94" s="36">
        <f t="shared" si="52"/>
        <v>0</v>
      </c>
      <c r="T94" s="36">
        <f t="shared" si="53"/>
        <v>0</v>
      </c>
    </row>
    <row r="95" spans="2:20" x14ac:dyDescent="0.6">
      <c r="B95" s="7" t="s">
        <v>21</v>
      </c>
      <c r="C95" s="36">
        <f t="shared" si="42"/>
        <v>0</v>
      </c>
      <c r="D95" s="36">
        <f t="shared" si="43"/>
        <v>0</v>
      </c>
      <c r="E95" s="36">
        <f t="shared" si="44"/>
        <v>0</v>
      </c>
      <c r="F95" s="36">
        <f t="shared" si="45"/>
        <v>0</v>
      </c>
      <c r="I95" s="36" t="s">
        <v>21</v>
      </c>
      <c r="J95" s="36">
        <f t="shared" si="46"/>
        <v>0</v>
      </c>
      <c r="K95" s="36">
        <f t="shared" si="47"/>
        <v>0</v>
      </c>
      <c r="L95" s="36">
        <f t="shared" si="48"/>
        <v>0</v>
      </c>
      <c r="M95" s="36">
        <f t="shared" si="49"/>
        <v>0</v>
      </c>
      <c r="P95" s="36" t="s">
        <v>21</v>
      </c>
      <c r="Q95" s="36">
        <f t="shared" si="50"/>
        <v>0</v>
      </c>
      <c r="R95" s="36">
        <f t="shared" si="51"/>
        <v>0</v>
      </c>
      <c r="S95" s="36">
        <f t="shared" si="52"/>
        <v>0</v>
      </c>
      <c r="T95" s="36">
        <f t="shared" si="53"/>
        <v>0</v>
      </c>
    </row>
    <row r="96" spans="2:20" x14ac:dyDescent="0.6">
      <c r="B96" s="7" t="s">
        <v>23</v>
      </c>
      <c r="C96" s="36">
        <f t="shared" si="42"/>
        <v>2.4390243902439025E-2</v>
      </c>
      <c r="D96" s="36">
        <f t="shared" si="43"/>
        <v>0</v>
      </c>
      <c r="E96" s="36">
        <f t="shared" si="44"/>
        <v>0</v>
      </c>
      <c r="F96" s="36">
        <f t="shared" si="45"/>
        <v>0</v>
      </c>
      <c r="I96" s="36" t="s">
        <v>23</v>
      </c>
      <c r="J96" s="36">
        <f t="shared" si="46"/>
        <v>3.125E-2</v>
      </c>
      <c r="K96" s="36">
        <f t="shared" si="47"/>
        <v>0.10256410256410256</v>
      </c>
      <c r="L96" s="36">
        <f t="shared" si="48"/>
        <v>8.1081081081081086E-2</v>
      </c>
      <c r="M96" s="36">
        <f t="shared" si="49"/>
        <v>0</v>
      </c>
      <c r="P96" s="36" t="s">
        <v>23</v>
      </c>
      <c r="Q96" s="36">
        <f t="shared" si="50"/>
        <v>3.125E-2</v>
      </c>
      <c r="R96" s="36">
        <f t="shared" si="51"/>
        <v>3.3333333333333333E-2</v>
      </c>
      <c r="S96" s="36">
        <f t="shared" si="52"/>
        <v>0</v>
      </c>
      <c r="T96" s="36">
        <f t="shared" si="53"/>
        <v>0</v>
      </c>
    </row>
    <row r="97" spans="2:20" x14ac:dyDescent="0.6">
      <c r="B97" s="7" t="s">
        <v>25</v>
      </c>
      <c r="C97" s="36">
        <f t="shared" si="42"/>
        <v>0.43902439024390244</v>
      </c>
      <c r="D97" s="36">
        <f t="shared" si="43"/>
        <v>0.18181818181818182</v>
      </c>
      <c r="E97" s="36">
        <f t="shared" si="44"/>
        <v>0.21212121212121213</v>
      </c>
      <c r="F97" s="36">
        <f t="shared" si="45"/>
        <v>0.15384615384615385</v>
      </c>
      <c r="I97" s="36" t="s">
        <v>25</v>
      </c>
      <c r="J97" s="36">
        <f t="shared" si="46"/>
        <v>0.5</v>
      </c>
      <c r="K97" s="36">
        <f t="shared" si="47"/>
        <v>0.30769230769230771</v>
      </c>
      <c r="L97" s="36">
        <f t="shared" si="48"/>
        <v>0.27027027027027029</v>
      </c>
      <c r="M97" s="36">
        <f t="shared" si="49"/>
        <v>4.7619047619047616E-2</v>
      </c>
      <c r="P97" s="36" t="s">
        <v>25</v>
      </c>
      <c r="Q97" s="36">
        <f>Q78/$Q$86</f>
        <v>0.3125</v>
      </c>
      <c r="R97" s="36">
        <f t="shared" si="51"/>
        <v>0.36666666666666664</v>
      </c>
      <c r="S97" s="36">
        <f t="shared" si="52"/>
        <v>0.375</v>
      </c>
      <c r="T97" s="36">
        <f t="shared" si="53"/>
        <v>0.1</v>
      </c>
    </row>
    <row r="98" spans="2:20" x14ac:dyDescent="0.6">
      <c r="B98" s="7" t="s">
        <v>27</v>
      </c>
      <c r="C98" s="36">
        <f t="shared" si="42"/>
        <v>0.46341463414634149</v>
      </c>
      <c r="D98" s="36">
        <f t="shared" si="43"/>
        <v>0.63636363636363635</v>
      </c>
      <c r="E98" s="36">
        <f t="shared" si="44"/>
        <v>0.51515151515151514</v>
      </c>
      <c r="F98" s="36">
        <f t="shared" si="45"/>
        <v>0.58974358974358976</v>
      </c>
      <c r="I98" s="36" t="s">
        <v>27</v>
      </c>
      <c r="J98" s="36">
        <f t="shared" si="46"/>
        <v>0.46875</v>
      </c>
      <c r="K98" s="36">
        <f t="shared" si="47"/>
        <v>0.5641025641025641</v>
      </c>
      <c r="L98" s="36">
        <f t="shared" si="48"/>
        <v>0.64864864864864868</v>
      </c>
      <c r="M98" s="36">
        <f t="shared" si="49"/>
        <v>0.52380952380952384</v>
      </c>
      <c r="P98" s="36" t="s">
        <v>27</v>
      </c>
      <c r="Q98" s="36">
        <f t="shared" si="50"/>
        <v>0.59375</v>
      </c>
      <c r="R98" s="36">
        <f t="shared" si="51"/>
        <v>0.4</v>
      </c>
      <c r="S98" s="36">
        <f>S79/$S$86</f>
        <v>0.53125</v>
      </c>
      <c r="T98" s="36">
        <f t="shared" si="53"/>
        <v>0.6</v>
      </c>
    </row>
    <row r="99" spans="2:20" x14ac:dyDescent="0.6">
      <c r="B99" s="35" t="s">
        <v>64</v>
      </c>
      <c r="C99" s="36">
        <f t="shared" si="42"/>
        <v>7.3170731707317069E-2</v>
      </c>
      <c r="D99" s="36">
        <f t="shared" si="43"/>
        <v>0.18181818181818182</v>
      </c>
      <c r="E99" s="36">
        <f t="shared" si="44"/>
        <v>0.24242424242424243</v>
      </c>
      <c r="F99" s="36">
        <f t="shared" si="45"/>
        <v>0.25641025641025639</v>
      </c>
      <c r="I99" s="42" t="s">
        <v>29</v>
      </c>
      <c r="J99" s="36">
        <f t="shared" si="46"/>
        <v>0</v>
      </c>
      <c r="K99" s="36">
        <f t="shared" si="47"/>
        <v>2.564102564102564E-2</v>
      </c>
      <c r="L99" s="36">
        <f t="shared" si="48"/>
        <v>0</v>
      </c>
      <c r="M99" s="36">
        <f t="shared" si="49"/>
        <v>0.42857142857142855</v>
      </c>
      <c r="P99" s="42" t="s">
        <v>29</v>
      </c>
      <c r="Q99" s="36">
        <f t="shared" si="50"/>
        <v>6.25E-2</v>
      </c>
      <c r="R99" s="36">
        <f t="shared" si="51"/>
        <v>0.16666666666666666</v>
      </c>
      <c r="S99" s="36">
        <f t="shared" si="52"/>
        <v>9.375E-2</v>
      </c>
      <c r="T99" s="36">
        <f t="shared" si="53"/>
        <v>0.3</v>
      </c>
    </row>
    <row r="100" spans="2:20" x14ac:dyDescent="0.6">
      <c r="B100" s="35" t="s">
        <v>51</v>
      </c>
      <c r="C100" s="36">
        <f t="shared" si="42"/>
        <v>0</v>
      </c>
      <c r="D100" s="36">
        <f t="shared" si="43"/>
        <v>0</v>
      </c>
      <c r="E100" s="36">
        <f t="shared" si="44"/>
        <v>3.0303030303030304E-2</v>
      </c>
      <c r="F100" s="36">
        <f t="shared" si="45"/>
        <v>0</v>
      </c>
      <c r="I100" s="42" t="s">
        <v>51</v>
      </c>
      <c r="J100" s="36">
        <f t="shared" si="46"/>
        <v>0</v>
      </c>
      <c r="K100" s="36">
        <f t="shared" si="47"/>
        <v>0</v>
      </c>
      <c r="L100" s="36">
        <f t="shared" si="48"/>
        <v>0</v>
      </c>
      <c r="M100" s="36">
        <f t="shared" si="49"/>
        <v>0</v>
      </c>
      <c r="P100" s="42" t="s">
        <v>51</v>
      </c>
      <c r="Q100" s="36">
        <f t="shared" si="50"/>
        <v>0</v>
      </c>
      <c r="R100" s="36">
        <f t="shared" si="51"/>
        <v>3.3333333333333333E-2</v>
      </c>
      <c r="S100" s="36">
        <f t="shared" si="52"/>
        <v>0</v>
      </c>
      <c r="T100" s="36">
        <f>T81/$T$86</f>
        <v>0</v>
      </c>
    </row>
    <row r="101" spans="2:20" x14ac:dyDescent="0.6">
      <c r="B101" s="35" t="s">
        <v>65</v>
      </c>
      <c r="C101" s="36">
        <f t="shared" si="42"/>
        <v>0</v>
      </c>
      <c r="D101" s="36">
        <f t="shared" si="43"/>
        <v>0</v>
      </c>
      <c r="E101" s="36">
        <f t="shared" si="44"/>
        <v>0</v>
      </c>
      <c r="F101" s="36">
        <f t="shared" si="45"/>
        <v>0</v>
      </c>
      <c r="I101" s="42" t="s">
        <v>65</v>
      </c>
      <c r="J101" s="36">
        <f t="shared" si="46"/>
        <v>0</v>
      </c>
      <c r="K101" s="36">
        <f t="shared" si="47"/>
        <v>0</v>
      </c>
      <c r="L101" s="36">
        <f t="shared" si="48"/>
        <v>0</v>
      </c>
      <c r="M101" s="36">
        <f t="shared" si="49"/>
        <v>0</v>
      </c>
      <c r="P101" s="42" t="s">
        <v>33</v>
      </c>
      <c r="Q101" s="36">
        <f t="shared" si="50"/>
        <v>0</v>
      </c>
      <c r="R101" s="36">
        <f t="shared" si="51"/>
        <v>0</v>
      </c>
      <c r="S101" s="36">
        <f t="shared" si="52"/>
        <v>0</v>
      </c>
      <c r="T101" s="36">
        <f t="shared" si="53"/>
        <v>0</v>
      </c>
    </row>
    <row r="102" spans="2:20" x14ac:dyDescent="0.6">
      <c r="B102" s="35" t="s">
        <v>66</v>
      </c>
      <c r="C102" s="36">
        <f t="shared" si="42"/>
        <v>0</v>
      </c>
      <c r="D102" s="36">
        <f t="shared" si="43"/>
        <v>0</v>
      </c>
      <c r="E102" s="36">
        <f t="shared" si="44"/>
        <v>0</v>
      </c>
      <c r="F102" s="36">
        <f t="shared" si="45"/>
        <v>0</v>
      </c>
      <c r="I102" s="42" t="s">
        <v>35</v>
      </c>
      <c r="J102" s="36">
        <f t="shared" si="46"/>
        <v>0</v>
      </c>
      <c r="K102" s="36">
        <f t="shared" si="47"/>
        <v>0</v>
      </c>
      <c r="L102" s="36">
        <f t="shared" si="48"/>
        <v>0</v>
      </c>
      <c r="M102" s="36">
        <f t="shared" si="49"/>
        <v>0</v>
      </c>
      <c r="P102" s="42" t="s">
        <v>35</v>
      </c>
      <c r="Q102" s="36">
        <f t="shared" si="50"/>
        <v>0</v>
      </c>
      <c r="R102" s="36">
        <f t="shared" si="51"/>
        <v>0</v>
      </c>
      <c r="S102" s="36">
        <f t="shared" si="52"/>
        <v>0</v>
      </c>
      <c r="T102" s="36">
        <f t="shared" si="53"/>
        <v>0</v>
      </c>
    </row>
    <row r="103" spans="2:20" x14ac:dyDescent="0.6">
      <c r="B103" s="35" t="s">
        <v>37</v>
      </c>
      <c r="C103" s="36">
        <f t="shared" si="42"/>
        <v>0</v>
      </c>
      <c r="D103" s="36">
        <f t="shared" si="43"/>
        <v>0</v>
      </c>
      <c r="E103" s="36">
        <f t="shared" si="44"/>
        <v>0</v>
      </c>
      <c r="F103" s="36">
        <f t="shared" si="45"/>
        <v>0</v>
      </c>
      <c r="I103" s="42" t="s">
        <v>37</v>
      </c>
      <c r="J103" s="36">
        <f t="shared" si="46"/>
        <v>0</v>
      </c>
      <c r="K103" s="36">
        <f t="shared" si="47"/>
        <v>0</v>
      </c>
      <c r="L103" s="36">
        <f t="shared" si="48"/>
        <v>0</v>
      </c>
      <c r="M103" s="36">
        <f t="shared" si="49"/>
        <v>0</v>
      </c>
      <c r="P103" s="42" t="s">
        <v>37</v>
      </c>
      <c r="Q103" s="36">
        <f>Q84/$Q$86</f>
        <v>0</v>
      </c>
      <c r="R103" s="36">
        <f t="shared" si="51"/>
        <v>0</v>
      </c>
      <c r="S103" s="36">
        <f t="shared" si="52"/>
        <v>0</v>
      </c>
      <c r="T103" s="36">
        <f t="shared" si="53"/>
        <v>0</v>
      </c>
    </row>
    <row r="104" spans="2:20" x14ac:dyDescent="0.6">
      <c r="B104" s="35"/>
      <c r="C104" s="36"/>
      <c r="D104" s="36"/>
      <c r="E104" s="36"/>
      <c r="F104" s="36"/>
      <c r="I104" s="42"/>
      <c r="J104" s="36"/>
      <c r="K104" s="36"/>
      <c r="L104" s="36"/>
      <c r="M104" s="36"/>
      <c r="P104" s="42"/>
      <c r="Q104" s="36"/>
      <c r="R104" s="36"/>
      <c r="S104" s="36"/>
      <c r="T104" s="36"/>
    </row>
    <row r="105" spans="2:20" x14ac:dyDescent="0.6">
      <c r="B105" s="7" t="s">
        <v>39</v>
      </c>
      <c r="C105" s="36">
        <f>C86/$C$86</f>
        <v>1</v>
      </c>
      <c r="D105" s="36">
        <f t="shared" si="43"/>
        <v>1</v>
      </c>
      <c r="E105" s="36">
        <f t="shared" ref="E105" si="54">SUM(E92:E103)</f>
        <v>1</v>
      </c>
      <c r="F105" s="36">
        <f t="shared" si="45"/>
        <v>1</v>
      </c>
      <c r="I105" s="36" t="s">
        <v>39</v>
      </c>
      <c r="J105" s="36">
        <f t="shared" si="46"/>
        <v>1</v>
      </c>
      <c r="K105" s="36">
        <f t="shared" si="47"/>
        <v>1</v>
      </c>
      <c r="L105" s="36">
        <f t="shared" si="48"/>
        <v>1</v>
      </c>
      <c r="M105" s="36">
        <f t="shared" si="49"/>
        <v>1</v>
      </c>
      <c r="P105" s="36" t="s">
        <v>39</v>
      </c>
      <c r="Q105" s="36">
        <f>Q86/$Q$86</f>
        <v>1</v>
      </c>
      <c r="R105" s="36">
        <f t="shared" si="51"/>
        <v>1</v>
      </c>
      <c r="S105" s="36">
        <f t="shared" si="52"/>
        <v>1</v>
      </c>
      <c r="T105" s="36">
        <f t="shared" si="53"/>
        <v>1</v>
      </c>
    </row>
    <row r="115" spans="2:2" x14ac:dyDescent="0.6">
      <c r="B115" t="s">
        <v>68</v>
      </c>
    </row>
    <row r="129" spans="2:2" x14ac:dyDescent="0.6">
      <c r="B129" t="s">
        <v>69</v>
      </c>
    </row>
    <row r="142" spans="2:2" x14ac:dyDescent="0.6">
      <c r="B142" t="s">
        <v>54</v>
      </c>
    </row>
    <row r="247" spans="2:2" x14ac:dyDescent="0.6">
      <c r="B247">
        <v>45</v>
      </c>
    </row>
    <row r="248" spans="2:2" x14ac:dyDescent="0.6">
      <c r="B248">
        <v>46</v>
      </c>
    </row>
    <row r="249" spans="2:2" x14ac:dyDescent="0.6">
      <c r="B249">
        <v>47</v>
      </c>
    </row>
    <row r="250" spans="2:2" x14ac:dyDescent="0.6">
      <c r="B250">
        <v>48</v>
      </c>
    </row>
    <row r="251" spans="2:2" x14ac:dyDescent="0.6">
      <c r="B251">
        <v>49</v>
      </c>
    </row>
    <row r="252" spans="2:2" x14ac:dyDescent="0.6">
      <c r="B252">
        <v>50</v>
      </c>
    </row>
    <row r="253" spans="2:2" x14ac:dyDescent="0.6">
      <c r="B253">
        <v>51</v>
      </c>
    </row>
    <row r="254" spans="2:2" x14ac:dyDescent="0.6">
      <c r="B254">
        <v>52</v>
      </c>
    </row>
    <row r="255" spans="2:2" x14ac:dyDescent="0.6">
      <c r="B255">
        <v>53</v>
      </c>
    </row>
    <row r="256" spans="2:2" x14ac:dyDescent="0.6">
      <c r="B256">
        <v>54</v>
      </c>
    </row>
    <row r="257" spans="2:2" x14ac:dyDescent="0.6">
      <c r="B257">
        <v>55</v>
      </c>
    </row>
    <row r="258" spans="2:2" x14ac:dyDescent="0.6">
      <c r="B258">
        <v>56</v>
      </c>
    </row>
    <row r="259" spans="2:2" x14ac:dyDescent="0.6">
      <c r="B259">
        <v>57</v>
      </c>
    </row>
    <row r="260" spans="2:2" x14ac:dyDescent="0.6">
      <c r="B260">
        <v>58</v>
      </c>
    </row>
    <row r="261" spans="2:2" x14ac:dyDescent="0.6">
      <c r="B261">
        <v>59</v>
      </c>
    </row>
    <row r="262" spans="2:2" x14ac:dyDescent="0.6">
      <c r="B262">
        <v>60</v>
      </c>
    </row>
    <row r="263" spans="2:2" x14ac:dyDescent="0.6">
      <c r="B263">
        <v>61</v>
      </c>
    </row>
    <row r="264" spans="2:2" x14ac:dyDescent="0.6">
      <c r="B264">
        <v>62</v>
      </c>
    </row>
    <row r="265" spans="2:2" x14ac:dyDescent="0.6">
      <c r="B265">
        <v>63</v>
      </c>
    </row>
    <row r="266" spans="2:2" x14ac:dyDescent="0.6">
      <c r="B266">
        <v>64</v>
      </c>
    </row>
    <row r="267" spans="2:2" x14ac:dyDescent="0.6">
      <c r="B267">
        <v>65</v>
      </c>
    </row>
    <row r="269" spans="2:2" x14ac:dyDescent="0.6">
      <c r="B269">
        <v>19</v>
      </c>
    </row>
    <row r="270" spans="2:2" x14ac:dyDescent="0.6">
      <c r="B270">
        <v>20</v>
      </c>
    </row>
    <row r="271" spans="2:2" x14ac:dyDescent="0.6">
      <c r="B271">
        <v>21</v>
      </c>
    </row>
    <row r="272" spans="2:2" x14ac:dyDescent="0.6">
      <c r="B272">
        <v>22</v>
      </c>
    </row>
    <row r="273" spans="2:2" x14ac:dyDescent="0.6">
      <c r="B273">
        <v>23</v>
      </c>
    </row>
    <row r="274" spans="2:2" x14ac:dyDescent="0.6">
      <c r="B274">
        <v>24</v>
      </c>
    </row>
    <row r="275" spans="2:2" x14ac:dyDescent="0.6">
      <c r="B275">
        <v>25</v>
      </c>
    </row>
    <row r="276" spans="2:2" x14ac:dyDescent="0.6">
      <c r="B276">
        <v>26</v>
      </c>
    </row>
    <row r="277" spans="2:2" x14ac:dyDescent="0.6">
      <c r="B277">
        <v>27</v>
      </c>
    </row>
    <row r="278" spans="2:2" x14ac:dyDescent="0.6">
      <c r="B278">
        <v>28</v>
      </c>
    </row>
    <row r="279" spans="2:2" x14ac:dyDescent="0.6">
      <c r="B279">
        <v>29</v>
      </c>
    </row>
    <row r="280" spans="2:2" x14ac:dyDescent="0.6">
      <c r="B280">
        <v>30</v>
      </c>
    </row>
    <row r="281" spans="2:2" x14ac:dyDescent="0.6">
      <c r="B281">
        <v>31</v>
      </c>
    </row>
    <row r="282" spans="2:2" x14ac:dyDescent="0.6">
      <c r="B282">
        <v>32</v>
      </c>
    </row>
    <row r="306" spans="2:2" x14ac:dyDescent="0.6">
      <c r="B306">
        <v>118</v>
      </c>
    </row>
    <row r="307" spans="2:2" x14ac:dyDescent="0.6">
      <c r="B307">
        <v>119</v>
      </c>
    </row>
    <row r="308" spans="2:2" x14ac:dyDescent="0.6">
      <c r="B308">
        <v>120</v>
      </c>
    </row>
    <row r="309" spans="2:2" x14ac:dyDescent="0.6">
      <c r="B309">
        <v>121</v>
      </c>
    </row>
    <row r="310" spans="2:2" x14ac:dyDescent="0.6">
      <c r="B310">
        <v>122</v>
      </c>
    </row>
    <row r="311" spans="2:2" x14ac:dyDescent="0.6">
      <c r="B311">
        <v>123</v>
      </c>
    </row>
    <row r="312" spans="2:2" x14ac:dyDescent="0.6">
      <c r="B312">
        <v>124</v>
      </c>
    </row>
    <row r="313" spans="2:2" x14ac:dyDescent="0.6">
      <c r="B313">
        <v>125</v>
      </c>
    </row>
    <row r="314" spans="2:2" x14ac:dyDescent="0.6">
      <c r="B314">
        <v>126</v>
      </c>
    </row>
    <row r="315" spans="2:2" x14ac:dyDescent="0.6">
      <c r="B315">
        <v>127</v>
      </c>
    </row>
    <row r="316" spans="2:2" x14ac:dyDescent="0.6">
      <c r="B316">
        <v>128</v>
      </c>
    </row>
    <row r="317" spans="2:2" x14ac:dyDescent="0.6">
      <c r="B317">
        <v>129</v>
      </c>
    </row>
    <row r="318" spans="2:2" x14ac:dyDescent="0.6">
      <c r="B318">
        <v>130</v>
      </c>
    </row>
    <row r="319" spans="2:2" x14ac:dyDescent="0.6">
      <c r="B319">
        <v>131</v>
      </c>
    </row>
    <row r="320" spans="2:2" x14ac:dyDescent="0.6">
      <c r="B320">
        <v>132</v>
      </c>
    </row>
    <row r="321" spans="2:2" x14ac:dyDescent="0.6">
      <c r="B321">
        <v>133</v>
      </c>
    </row>
    <row r="322" spans="2:2" x14ac:dyDescent="0.6">
      <c r="B322">
        <v>134</v>
      </c>
    </row>
    <row r="323" spans="2:2" x14ac:dyDescent="0.6">
      <c r="B323">
        <v>135</v>
      </c>
    </row>
    <row r="324" spans="2:2" x14ac:dyDescent="0.6">
      <c r="B324">
        <v>136</v>
      </c>
    </row>
    <row r="325" spans="2:2" x14ac:dyDescent="0.6">
      <c r="B325">
        <v>137</v>
      </c>
    </row>
    <row r="326" spans="2:2" x14ac:dyDescent="0.6">
      <c r="B326">
        <v>138</v>
      </c>
    </row>
    <row r="327" spans="2:2" x14ac:dyDescent="0.6">
      <c r="B327">
        <v>139</v>
      </c>
    </row>
    <row r="328" spans="2:2" x14ac:dyDescent="0.6">
      <c r="B328">
        <v>140</v>
      </c>
    </row>
    <row r="560" spans="2:2" x14ac:dyDescent="0.6">
      <c r="B560">
        <v>0</v>
      </c>
    </row>
    <row r="561" spans="2:2" x14ac:dyDescent="0.6">
      <c r="B561">
        <v>0</v>
      </c>
    </row>
    <row r="562" spans="2:2" x14ac:dyDescent="0.6">
      <c r="B562">
        <v>0</v>
      </c>
    </row>
    <row r="563" spans="2:2" x14ac:dyDescent="0.6">
      <c r="B563">
        <v>0</v>
      </c>
    </row>
    <row r="564" spans="2:2" x14ac:dyDescent="0.6">
      <c r="B564">
        <v>0</v>
      </c>
    </row>
    <row r="565" spans="2:2" x14ac:dyDescent="0.6">
      <c r="B565">
        <v>0</v>
      </c>
    </row>
    <row r="566" spans="2:2" x14ac:dyDescent="0.6">
      <c r="B566">
        <v>0</v>
      </c>
    </row>
    <row r="567" spans="2:2" x14ac:dyDescent="0.6">
      <c r="B567">
        <v>0</v>
      </c>
    </row>
    <row r="568" spans="2:2" x14ac:dyDescent="0.6">
      <c r="B568">
        <v>0</v>
      </c>
    </row>
    <row r="569" spans="2:2" x14ac:dyDescent="0.6">
      <c r="B569">
        <v>0</v>
      </c>
    </row>
    <row r="570" spans="2:2" x14ac:dyDescent="0.6">
      <c r="B570">
        <v>0</v>
      </c>
    </row>
    <row r="571" spans="2:2" x14ac:dyDescent="0.6">
      <c r="B571">
        <v>0</v>
      </c>
    </row>
    <row r="572" spans="2:2" x14ac:dyDescent="0.6">
      <c r="B572">
        <v>0</v>
      </c>
    </row>
    <row r="573" spans="2:2" x14ac:dyDescent="0.6">
      <c r="B573">
        <v>0</v>
      </c>
    </row>
    <row r="574" spans="2:2" x14ac:dyDescent="0.6">
      <c r="B574">
        <v>0</v>
      </c>
    </row>
    <row r="575" spans="2:2" x14ac:dyDescent="0.6">
      <c r="B575">
        <v>0</v>
      </c>
    </row>
    <row r="576" spans="2:2" x14ac:dyDescent="0.6">
      <c r="B576">
        <v>0</v>
      </c>
    </row>
    <row r="577" spans="2:2" x14ac:dyDescent="0.6">
      <c r="B577">
        <v>0</v>
      </c>
    </row>
    <row r="578" spans="2:2" x14ac:dyDescent="0.6">
      <c r="B578">
        <v>0</v>
      </c>
    </row>
    <row r="579" spans="2:2" x14ac:dyDescent="0.6">
      <c r="B579">
        <v>0</v>
      </c>
    </row>
    <row r="580" spans="2:2" x14ac:dyDescent="0.6">
      <c r="B580">
        <v>0</v>
      </c>
    </row>
    <row r="584" spans="2:2" x14ac:dyDescent="0.6">
      <c r="B584">
        <v>66</v>
      </c>
    </row>
    <row r="585" spans="2:2" x14ac:dyDescent="0.6">
      <c r="B585">
        <v>67</v>
      </c>
    </row>
    <row r="586" spans="2:2" x14ac:dyDescent="0.6">
      <c r="B586">
        <v>68</v>
      </c>
    </row>
    <row r="587" spans="2:2" x14ac:dyDescent="0.6">
      <c r="B587">
        <v>69</v>
      </c>
    </row>
    <row r="588" spans="2:2" x14ac:dyDescent="0.6">
      <c r="B588">
        <v>70</v>
      </c>
    </row>
    <row r="589" spans="2:2" x14ac:dyDescent="0.6">
      <c r="B589">
        <v>71</v>
      </c>
    </row>
    <row r="590" spans="2:2" x14ac:dyDescent="0.6">
      <c r="B590">
        <v>72</v>
      </c>
    </row>
    <row r="591" spans="2:2" x14ac:dyDescent="0.6">
      <c r="B591">
        <v>73</v>
      </c>
    </row>
    <row r="592" spans="2:2" x14ac:dyDescent="0.6">
      <c r="B592">
        <v>74</v>
      </c>
    </row>
    <row r="593" spans="2:2" x14ac:dyDescent="0.6">
      <c r="B593">
        <v>75</v>
      </c>
    </row>
    <row r="594" spans="2:2" x14ac:dyDescent="0.6">
      <c r="B594">
        <v>76</v>
      </c>
    </row>
    <row r="595" spans="2:2" x14ac:dyDescent="0.6">
      <c r="B595">
        <v>77</v>
      </c>
    </row>
    <row r="596" spans="2:2" x14ac:dyDescent="0.6">
      <c r="B596">
        <v>78</v>
      </c>
    </row>
    <row r="597" spans="2:2" x14ac:dyDescent="0.6">
      <c r="B597">
        <v>79</v>
      </c>
    </row>
    <row r="598" spans="2:2" x14ac:dyDescent="0.6">
      <c r="B598">
        <v>80</v>
      </c>
    </row>
    <row r="599" spans="2:2" x14ac:dyDescent="0.6">
      <c r="B599">
        <v>81</v>
      </c>
    </row>
    <row r="600" spans="2:2" x14ac:dyDescent="0.6">
      <c r="B600">
        <v>82</v>
      </c>
    </row>
    <row r="601" spans="2:2" x14ac:dyDescent="0.6">
      <c r="B601">
        <v>83</v>
      </c>
    </row>
    <row r="602" spans="2:2" x14ac:dyDescent="0.6">
      <c r="B602">
        <v>84</v>
      </c>
    </row>
    <row r="603" spans="2:2" x14ac:dyDescent="0.6">
      <c r="B603">
        <v>85</v>
      </c>
    </row>
    <row r="604" spans="2:2" x14ac:dyDescent="0.6">
      <c r="B604">
        <v>86</v>
      </c>
    </row>
    <row r="605" spans="2:2" x14ac:dyDescent="0.6">
      <c r="B605">
        <v>87</v>
      </c>
    </row>
    <row r="606" spans="2:2" x14ac:dyDescent="0.6">
      <c r="B606">
        <v>88</v>
      </c>
    </row>
    <row r="610" spans="2:2" x14ac:dyDescent="0.6">
      <c r="B610" s="43">
        <v>1</v>
      </c>
    </row>
    <row r="611" spans="2:2" x14ac:dyDescent="0.6">
      <c r="B611">
        <v>2</v>
      </c>
    </row>
    <row r="612" spans="2:2" x14ac:dyDescent="0.6">
      <c r="B612">
        <v>3</v>
      </c>
    </row>
    <row r="613" spans="2:2" x14ac:dyDescent="0.6">
      <c r="B613">
        <v>4</v>
      </c>
    </row>
    <row r="614" spans="2:2" x14ac:dyDescent="0.6">
      <c r="B614">
        <v>5</v>
      </c>
    </row>
    <row r="615" spans="2:2" x14ac:dyDescent="0.6">
      <c r="B615">
        <v>6</v>
      </c>
    </row>
    <row r="616" spans="2:2" x14ac:dyDescent="0.6">
      <c r="B616">
        <v>7</v>
      </c>
    </row>
    <row r="617" spans="2:2" x14ac:dyDescent="0.6">
      <c r="B617">
        <v>8</v>
      </c>
    </row>
    <row r="618" spans="2:2" x14ac:dyDescent="0.6">
      <c r="B618">
        <v>9</v>
      </c>
    </row>
    <row r="619" spans="2:2" x14ac:dyDescent="0.6">
      <c r="B619">
        <v>10</v>
      </c>
    </row>
    <row r="620" spans="2:2" x14ac:dyDescent="0.6">
      <c r="B620">
        <v>11</v>
      </c>
    </row>
    <row r="621" spans="2:2" x14ac:dyDescent="0.6">
      <c r="B621">
        <v>12</v>
      </c>
    </row>
    <row r="622" spans="2:2" x14ac:dyDescent="0.6">
      <c r="B622">
        <v>13</v>
      </c>
    </row>
    <row r="623" spans="2:2" x14ac:dyDescent="0.6">
      <c r="B623">
        <v>14</v>
      </c>
    </row>
    <row r="624" spans="2:2" x14ac:dyDescent="0.6">
      <c r="B624">
        <v>15</v>
      </c>
    </row>
    <row r="625" spans="2:2" x14ac:dyDescent="0.6">
      <c r="B625">
        <v>16</v>
      </c>
    </row>
    <row r="626" spans="2:2" x14ac:dyDescent="0.6">
      <c r="B626">
        <v>17</v>
      </c>
    </row>
    <row r="627" spans="2:2" x14ac:dyDescent="0.6">
      <c r="B627">
        <v>18</v>
      </c>
    </row>
    <row r="628" spans="2:2" x14ac:dyDescent="0.6">
      <c r="B628">
        <v>19</v>
      </c>
    </row>
    <row r="629" spans="2:2" x14ac:dyDescent="0.6">
      <c r="B629">
        <v>20</v>
      </c>
    </row>
    <row r="630" spans="2:2" x14ac:dyDescent="0.6">
      <c r="B630">
        <v>21</v>
      </c>
    </row>
    <row r="631" spans="2:2" x14ac:dyDescent="0.6">
      <c r="B631">
        <v>22</v>
      </c>
    </row>
    <row r="632" spans="2:2" x14ac:dyDescent="0.6">
      <c r="B632">
        <v>23</v>
      </c>
    </row>
    <row r="637" spans="2:2" x14ac:dyDescent="0.6">
      <c r="B637">
        <v>45</v>
      </c>
    </row>
    <row r="638" spans="2:2" x14ac:dyDescent="0.6">
      <c r="B638">
        <v>46</v>
      </c>
    </row>
    <row r="639" spans="2:2" x14ac:dyDescent="0.6">
      <c r="B639">
        <v>47</v>
      </c>
    </row>
    <row r="640" spans="2:2" x14ac:dyDescent="0.6">
      <c r="B640">
        <v>48</v>
      </c>
    </row>
    <row r="641" spans="2:2" x14ac:dyDescent="0.6">
      <c r="B641">
        <v>49</v>
      </c>
    </row>
    <row r="642" spans="2:2" x14ac:dyDescent="0.6">
      <c r="B642">
        <v>50</v>
      </c>
    </row>
    <row r="643" spans="2:2" x14ac:dyDescent="0.6">
      <c r="B643">
        <v>51</v>
      </c>
    </row>
    <row r="644" spans="2:2" x14ac:dyDescent="0.6">
      <c r="B644">
        <v>52</v>
      </c>
    </row>
    <row r="645" spans="2:2" x14ac:dyDescent="0.6">
      <c r="B645">
        <v>53</v>
      </c>
    </row>
    <row r="646" spans="2:2" x14ac:dyDescent="0.6">
      <c r="B646">
        <v>54</v>
      </c>
    </row>
    <row r="647" spans="2:2" x14ac:dyDescent="0.6">
      <c r="B647">
        <v>55</v>
      </c>
    </row>
    <row r="648" spans="2:2" x14ac:dyDescent="0.6">
      <c r="B648">
        <v>56</v>
      </c>
    </row>
    <row r="649" spans="2:2" x14ac:dyDescent="0.6">
      <c r="B649">
        <v>57</v>
      </c>
    </row>
    <row r="650" spans="2:2" x14ac:dyDescent="0.6">
      <c r="B650">
        <v>58</v>
      </c>
    </row>
    <row r="651" spans="2:2" x14ac:dyDescent="0.6">
      <c r="B651">
        <v>59</v>
      </c>
    </row>
    <row r="652" spans="2:2" x14ac:dyDescent="0.6">
      <c r="B652">
        <v>60</v>
      </c>
    </row>
    <row r="653" spans="2:2" x14ac:dyDescent="0.6">
      <c r="B653">
        <v>61</v>
      </c>
    </row>
    <row r="654" spans="2:2" x14ac:dyDescent="0.6">
      <c r="B654">
        <v>62</v>
      </c>
    </row>
    <row r="655" spans="2:2" x14ac:dyDescent="0.6">
      <c r="B655">
        <v>63</v>
      </c>
    </row>
    <row r="656" spans="2:2" x14ac:dyDescent="0.6">
      <c r="B656">
        <v>64</v>
      </c>
    </row>
    <row r="657" spans="2:2" x14ac:dyDescent="0.6">
      <c r="B657">
        <v>65</v>
      </c>
    </row>
    <row r="662" spans="2:2" x14ac:dyDescent="0.6">
      <c r="B662">
        <v>1</v>
      </c>
    </row>
    <row r="663" spans="2:2" x14ac:dyDescent="0.6">
      <c r="B663">
        <v>2</v>
      </c>
    </row>
    <row r="664" spans="2:2" x14ac:dyDescent="0.6">
      <c r="B664">
        <v>3</v>
      </c>
    </row>
    <row r="665" spans="2:2" x14ac:dyDescent="0.6">
      <c r="B665">
        <v>4</v>
      </c>
    </row>
    <row r="666" spans="2:2" x14ac:dyDescent="0.6">
      <c r="B666">
        <v>5</v>
      </c>
    </row>
    <row r="667" spans="2:2" x14ac:dyDescent="0.6">
      <c r="B667">
        <v>6</v>
      </c>
    </row>
    <row r="668" spans="2:2" x14ac:dyDescent="0.6">
      <c r="B668">
        <v>7</v>
      </c>
    </row>
    <row r="669" spans="2:2" x14ac:dyDescent="0.6">
      <c r="B669">
        <v>8</v>
      </c>
    </row>
    <row r="670" spans="2:2" x14ac:dyDescent="0.6">
      <c r="B670">
        <v>9</v>
      </c>
    </row>
    <row r="671" spans="2:2" x14ac:dyDescent="0.6">
      <c r="B671">
        <v>10</v>
      </c>
    </row>
    <row r="672" spans="2:2" x14ac:dyDescent="0.6">
      <c r="B672">
        <v>11</v>
      </c>
    </row>
    <row r="673" spans="2:2" x14ac:dyDescent="0.6">
      <c r="B673">
        <v>12</v>
      </c>
    </row>
    <row r="674" spans="2:2" x14ac:dyDescent="0.6">
      <c r="B674">
        <v>13</v>
      </c>
    </row>
    <row r="675" spans="2:2" x14ac:dyDescent="0.6">
      <c r="B675">
        <v>14</v>
      </c>
    </row>
    <row r="676" spans="2:2" x14ac:dyDescent="0.6">
      <c r="B676">
        <v>15</v>
      </c>
    </row>
    <row r="677" spans="2:2" x14ac:dyDescent="0.6">
      <c r="B677">
        <v>16</v>
      </c>
    </row>
    <row r="678" spans="2:2" x14ac:dyDescent="0.6">
      <c r="B678">
        <v>17</v>
      </c>
    </row>
    <row r="679" spans="2:2" x14ac:dyDescent="0.6">
      <c r="B679">
        <v>18</v>
      </c>
    </row>
    <row r="680" spans="2:2" x14ac:dyDescent="0.6">
      <c r="B680">
        <v>19</v>
      </c>
    </row>
    <row r="681" spans="2:2" x14ac:dyDescent="0.6">
      <c r="B681">
        <v>20</v>
      </c>
    </row>
    <row r="682" spans="2:2" x14ac:dyDescent="0.6">
      <c r="B682">
        <v>21</v>
      </c>
    </row>
    <row r="683" spans="2:2" x14ac:dyDescent="0.6">
      <c r="B683">
        <v>22</v>
      </c>
    </row>
    <row r="684" spans="2:2" x14ac:dyDescent="0.6">
      <c r="B684">
        <v>23</v>
      </c>
    </row>
    <row r="685" spans="2:2" x14ac:dyDescent="0.6">
      <c r="B685">
        <v>24</v>
      </c>
    </row>
    <row r="686" spans="2:2" x14ac:dyDescent="0.6">
      <c r="B686">
        <v>25</v>
      </c>
    </row>
    <row r="687" spans="2:2" x14ac:dyDescent="0.6">
      <c r="B687">
        <v>26</v>
      </c>
    </row>
    <row r="809" spans="2:2" x14ac:dyDescent="0.6">
      <c r="B809">
        <v>16</v>
      </c>
    </row>
    <row r="810" spans="2:2" x14ac:dyDescent="0.6">
      <c r="B810">
        <v>17</v>
      </c>
    </row>
    <row r="811" spans="2:2" x14ac:dyDescent="0.6">
      <c r="B811">
        <v>18</v>
      </c>
    </row>
    <row r="812" spans="2:2" x14ac:dyDescent="0.6">
      <c r="B812">
        <v>19</v>
      </c>
    </row>
    <row r="813" spans="2:2" x14ac:dyDescent="0.6">
      <c r="B813">
        <v>20</v>
      </c>
    </row>
    <row r="814" spans="2:2" x14ac:dyDescent="0.6">
      <c r="B814">
        <v>21</v>
      </c>
    </row>
    <row r="815" spans="2:2" x14ac:dyDescent="0.6">
      <c r="B815">
        <v>22</v>
      </c>
    </row>
    <row r="816" spans="2:2" x14ac:dyDescent="0.6">
      <c r="B816">
        <v>23</v>
      </c>
    </row>
    <row r="817" spans="2:2" x14ac:dyDescent="0.6">
      <c r="B817">
        <v>24</v>
      </c>
    </row>
    <row r="818" spans="2:2" x14ac:dyDescent="0.6">
      <c r="B818">
        <v>25</v>
      </c>
    </row>
    <row r="819" spans="2:2" x14ac:dyDescent="0.6">
      <c r="B819">
        <v>26</v>
      </c>
    </row>
    <row r="820" spans="2:2" x14ac:dyDescent="0.6">
      <c r="B820">
        <v>27</v>
      </c>
    </row>
    <row r="821" spans="2:2" x14ac:dyDescent="0.6">
      <c r="B821">
        <v>28</v>
      </c>
    </row>
    <row r="822" spans="2:2" x14ac:dyDescent="0.6">
      <c r="B822">
        <v>29</v>
      </c>
    </row>
    <row r="823" spans="2:2" x14ac:dyDescent="0.6">
      <c r="B823">
        <v>30</v>
      </c>
    </row>
    <row r="824" spans="2:2" x14ac:dyDescent="0.6">
      <c r="B824">
        <v>31</v>
      </c>
    </row>
    <row r="825" spans="2:2" x14ac:dyDescent="0.6">
      <c r="B825">
        <v>32</v>
      </c>
    </row>
    <row r="826" spans="2:2" x14ac:dyDescent="0.6">
      <c r="B826">
        <v>33</v>
      </c>
    </row>
    <row r="827" spans="2:2" x14ac:dyDescent="0.6">
      <c r="B827">
        <v>34</v>
      </c>
    </row>
    <row r="828" spans="2:2" x14ac:dyDescent="0.6">
      <c r="B828">
        <v>35</v>
      </c>
    </row>
    <row r="829" spans="2:2" x14ac:dyDescent="0.6">
      <c r="B829">
        <v>36</v>
      </c>
    </row>
    <row r="838" spans="2:2" x14ac:dyDescent="0.6">
      <c r="B838">
        <v>1</v>
      </c>
    </row>
    <row r="839" spans="2:2" x14ac:dyDescent="0.6">
      <c r="B839">
        <v>2</v>
      </c>
    </row>
    <row r="840" spans="2:2" x14ac:dyDescent="0.6">
      <c r="B840">
        <v>3</v>
      </c>
    </row>
    <row r="841" spans="2:2" x14ac:dyDescent="0.6">
      <c r="B841">
        <v>4</v>
      </c>
    </row>
    <row r="842" spans="2:2" x14ac:dyDescent="0.6">
      <c r="B842">
        <v>5</v>
      </c>
    </row>
    <row r="843" spans="2:2" x14ac:dyDescent="0.6">
      <c r="B843">
        <v>6</v>
      </c>
    </row>
    <row r="844" spans="2:2" x14ac:dyDescent="0.6">
      <c r="B844">
        <v>7</v>
      </c>
    </row>
    <row r="845" spans="2:2" x14ac:dyDescent="0.6">
      <c r="B845">
        <v>8</v>
      </c>
    </row>
    <row r="846" spans="2:2" x14ac:dyDescent="0.6">
      <c r="B846">
        <v>9</v>
      </c>
    </row>
    <row r="847" spans="2:2" x14ac:dyDescent="0.6">
      <c r="B847">
        <v>10</v>
      </c>
    </row>
    <row r="848" spans="2:2" x14ac:dyDescent="0.6">
      <c r="B848">
        <v>11</v>
      </c>
    </row>
    <row r="849" spans="2:2" x14ac:dyDescent="0.6">
      <c r="B849">
        <v>12</v>
      </c>
    </row>
    <row r="850" spans="2:2" x14ac:dyDescent="0.6">
      <c r="B850">
        <v>13</v>
      </c>
    </row>
    <row r="851" spans="2:2" x14ac:dyDescent="0.6">
      <c r="B851">
        <v>14</v>
      </c>
    </row>
    <row r="852" spans="2:2" x14ac:dyDescent="0.6">
      <c r="B852">
        <v>15</v>
      </c>
    </row>
    <row r="853" spans="2:2" x14ac:dyDescent="0.6">
      <c r="B853">
        <v>16</v>
      </c>
    </row>
    <row r="854" spans="2:2" x14ac:dyDescent="0.6">
      <c r="B854">
        <v>17</v>
      </c>
    </row>
    <row r="855" spans="2:2" x14ac:dyDescent="0.6">
      <c r="B855">
        <v>18</v>
      </c>
    </row>
    <row r="888" spans="2:2" x14ac:dyDescent="0.6">
      <c r="B888">
        <v>1</v>
      </c>
    </row>
    <row r="889" spans="2:2" x14ac:dyDescent="0.6">
      <c r="B889">
        <v>2</v>
      </c>
    </row>
    <row r="890" spans="2:2" x14ac:dyDescent="0.6">
      <c r="B890">
        <v>3</v>
      </c>
    </row>
    <row r="891" spans="2:2" x14ac:dyDescent="0.6">
      <c r="B891">
        <v>4</v>
      </c>
    </row>
    <row r="892" spans="2:2" x14ac:dyDescent="0.6">
      <c r="B892">
        <v>5</v>
      </c>
    </row>
    <row r="893" spans="2:2" x14ac:dyDescent="0.6">
      <c r="B893">
        <v>6</v>
      </c>
    </row>
    <row r="894" spans="2:2" x14ac:dyDescent="0.6">
      <c r="B894">
        <v>7</v>
      </c>
    </row>
    <row r="895" spans="2:2" x14ac:dyDescent="0.6">
      <c r="B895">
        <v>8</v>
      </c>
    </row>
    <row r="896" spans="2:2" x14ac:dyDescent="0.6">
      <c r="B896">
        <v>9</v>
      </c>
    </row>
    <row r="897" spans="2:2" x14ac:dyDescent="0.6">
      <c r="B897">
        <v>10</v>
      </c>
    </row>
    <row r="898" spans="2:2" x14ac:dyDescent="0.6">
      <c r="B898">
        <v>11</v>
      </c>
    </row>
    <row r="899" spans="2:2" x14ac:dyDescent="0.6">
      <c r="B899">
        <v>12</v>
      </c>
    </row>
    <row r="900" spans="2:2" x14ac:dyDescent="0.6">
      <c r="B900">
        <v>13</v>
      </c>
    </row>
    <row r="901" spans="2:2" x14ac:dyDescent="0.6">
      <c r="B901">
        <v>14</v>
      </c>
    </row>
    <row r="902" spans="2:2" x14ac:dyDescent="0.6">
      <c r="B902">
        <v>15</v>
      </c>
    </row>
    <row r="903" spans="2:2" x14ac:dyDescent="0.6">
      <c r="B903">
        <v>16</v>
      </c>
    </row>
    <row r="904" spans="2:2" x14ac:dyDescent="0.6">
      <c r="B904">
        <v>17</v>
      </c>
    </row>
    <row r="905" spans="2:2" x14ac:dyDescent="0.6">
      <c r="B905">
        <v>18</v>
      </c>
    </row>
    <row r="906" spans="2:2" x14ac:dyDescent="0.6">
      <c r="B906">
        <v>19</v>
      </c>
    </row>
    <row r="907" spans="2:2" x14ac:dyDescent="0.6">
      <c r="B907">
        <v>20</v>
      </c>
    </row>
    <row r="908" spans="2:2" x14ac:dyDescent="0.6">
      <c r="B908">
        <v>21</v>
      </c>
    </row>
    <row r="909" spans="2:2" x14ac:dyDescent="0.6">
      <c r="B909">
        <v>22</v>
      </c>
    </row>
    <row r="910" spans="2:2" x14ac:dyDescent="0.6">
      <c r="B910">
        <v>23</v>
      </c>
    </row>
    <row r="911" spans="2:2" x14ac:dyDescent="0.6">
      <c r="B911">
        <v>24</v>
      </c>
    </row>
    <row r="1010" spans="2:2" x14ac:dyDescent="0.6">
      <c r="B1010">
        <v>1</v>
      </c>
    </row>
    <row r="1011" spans="2:2" x14ac:dyDescent="0.6">
      <c r="B1011">
        <v>2</v>
      </c>
    </row>
    <row r="1012" spans="2:2" x14ac:dyDescent="0.6">
      <c r="B1012">
        <v>3</v>
      </c>
    </row>
    <row r="1013" spans="2:2" x14ac:dyDescent="0.6">
      <c r="B1013">
        <v>4</v>
      </c>
    </row>
    <row r="1014" spans="2:2" x14ac:dyDescent="0.6">
      <c r="B1014">
        <v>5</v>
      </c>
    </row>
    <row r="1015" spans="2:2" x14ac:dyDescent="0.6">
      <c r="B1015">
        <v>6</v>
      </c>
    </row>
    <row r="1016" spans="2:2" x14ac:dyDescent="0.6">
      <c r="B1016">
        <v>7</v>
      </c>
    </row>
    <row r="1017" spans="2:2" x14ac:dyDescent="0.6">
      <c r="B1017">
        <v>8</v>
      </c>
    </row>
    <row r="1018" spans="2:2" x14ac:dyDescent="0.6">
      <c r="B1018">
        <v>9</v>
      </c>
    </row>
    <row r="1019" spans="2:2" x14ac:dyDescent="0.6">
      <c r="B1019">
        <v>10</v>
      </c>
    </row>
    <row r="1020" spans="2:2" x14ac:dyDescent="0.6">
      <c r="B1020">
        <v>11</v>
      </c>
    </row>
    <row r="1021" spans="2:2" x14ac:dyDescent="0.6">
      <c r="B1021">
        <v>12</v>
      </c>
    </row>
    <row r="1022" spans="2:2" x14ac:dyDescent="0.6">
      <c r="B1022">
        <v>13</v>
      </c>
    </row>
    <row r="1023" spans="2:2" x14ac:dyDescent="0.6">
      <c r="B1023">
        <v>14</v>
      </c>
    </row>
    <row r="1024" spans="2:2" x14ac:dyDescent="0.6">
      <c r="B1024">
        <v>15</v>
      </c>
    </row>
    <row r="1025" spans="2:2" x14ac:dyDescent="0.6">
      <c r="B1025">
        <v>16</v>
      </c>
    </row>
    <row r="1026" spans="2:2" x14ac:dyDescent="0.6">
      <c r="B1026">
        <v>17</v>
      </c>
    </row>
    <row r="1107" spans="2:2" x14ac:dyDescent="0.6">
      <c r="B1107">
        <v>1</v>
      </c>
    </row>
    <row r="1108" spans="2:2" x14ac:dyDescent="0.6">
      <c r="B1108">
        <v>2</v>
      </c>
    </row>
    <row r="1109" spans="2:2" x14ac:dyDescent="0.6">
      <c r="B1109">
        <v>3</v>
      </c>
    </row>
    <row r="1110" spans="2:2" x14ac:dyDescent="0.6">
      <c r="B1110">
        <v>4</v>
      </c>
    </row>
    <row r="1111" spans="2:2" x14ac:dyDescent="0.6">
      <c r="B1111">
        <v>5</v>
      </c>
    </row>
    <row r="1112" spans="2:2" x14ac:dyDescent="0.6">
      <c r="B1112">
        <v>6</v>
      </c>
    </row>
    <row r="1113" spans="2:2" x14ac:dyDescent="0.6">
      <c r="B1113">
        <v>7</v>
      </c>
    </row>
    <row r="1114" spans="2:2" x14ac:dyDescent="0.6">
      <c r="B1114">
        <v>8</v>
      </c>
    </row>
    <row r="1115" spans="2:2" x14ac:dyDescent="0.6">
      <c r="B1115">
        <v>9</v>
      </c>
    </row>
    <row r="1116" spans="2:2" x14ac:dyDescent="0.6">
      <c r="B1116">
        <v>10</v>
      </c>
    </row>
    <row r="1117" spans="2:2" x14ac:dyDescent="0.6">
      <c r="B1117">
        <v>11</v>
      </c>
    </row>
    <row r="1118" spans="2:2" x14ac:dyDescent="0.6">
      <c r="B1118">
        <v>12</v>
      </c>
    </row>
    <row r="1119" spans="2:2" x14ac:dyDescent="0.6">
      <c r="B1119">
        <v>13</v>
      </c>
    </row>
    <row r="1120" spans="2:2" x14ac:dyDescent="0.6">
      <c r="B1120">
        <v>14</v>
      </c>
    </row>
    <row r="1121" spans="2:2" x14ac:dyDescent="0.6">
      <c r="B1121">
        <v>15</v>
      </c>
    </row>
    <row r="1122" spans="2:2" x14ac:dyDescent="0.6">
      <c r="B1122">
        <v>16</v>
      </c>
    </row>
    <row r="1123" spans="2:2" x14ac:dyDescent="0.6">
      <c r="B1123">
        <v>17</v>
      </c>
    </row>
    <row r="1124" spans="2:2" x14ac:dyDescent="0.6">
      <c r="B1124">
        <v>18</v>
      </c>
    </row>
    <row r="1152" spans="2:2" x14ac:dyDescent="0.6">
      <c r="B1152">
        <v>18</v>
      </c>
    </row>
    <row r="1153" spans="2:2" x14ac:dyDescent="0.6">
      <c r="B1153">
        <v>19</v>
      </c>
    </row>
    <row r="1154" spans="2:2" x14ac:dyDescent="0.6">
      <c r="B1154">
        <v>20</v>
      </c>
    </row>
    <row r="1155" spans="2:2" x14ac:dyDescent="0.6">
      <c r="B1155">
        <v>21</v>
      </c>
    </row>
    <row r="1156" spans="2:2" x14ac:dyDescent="0.6">
      <c r="B1156">
        <v>22</v>
      </c>
    </row>
    <row r="1157" spans="2:2" x14ac:dyDescent="0.6">
      <c r="B1157">
        <v>23</v>
      </c>
    </row>
    <row r="1158" spans="2:2" x14ac:dyDescent="0.6">
      <c r="B1158">
        <v>24</v>
      </c>
    </row>
    <row r="1159" spans="2:2" x14ac:dyDescent="0.6">
      <c r="B1159">
        <v>25</v>
      </c>
    </row>
    <row r="1160" spans="2:2" x14ac:dyDescent="0.6">
      <c r="B1160">
        <v>26</v>
      </c>
    </row>
    <row r="1161" spans="2:2" x14ac:dyDescent="0.6">
      <c r="B1161">
        <v>27</v>
      </c>
    </row>
    <row r="1162" spans="2:2" x14ac:dyDescent="0.6">
      <c r="B1162">
        <v>28</v>
      </c>
    </row>
    <row r="1163" spans="2:2" x14ac:dyDescent="0.6">
      <c r="B1163">
        <v>29</v>
      </c>
    </row>
    <row r="1164" spans="2:2" x14ac:dyDescent="0.6">
      <c r="B1164">
        <v>30</v>
      </c>
    </row>
    <row r="1165" spans="2:2" x14ac:dyDescent="0.6">
      <c r="B1165">
        <v>31</v>
      </c>
    </row>
    <row r="1166" spans="2:2" x14ac:dyDescent="0.6">
      <c r="B1166">
        <v>32</v>
      </c>
    </row>
    <row r="1167" spans="2:2" x14ac:dyDescent="0.6">
      <c r="B1167">
        <v>33</v>
      </c>
    </row>
    <row r="1168" spans="2:2" x14ac:dyDescent="0.6">
      <c r="B1168">
        <v>34</v>
      </c>
    </row>
    <row r="1169" spans="2:2" x14ac:dyDescent="0.6">
      <c r="B1169">
        <v>35</v>
      </c>
    </row>
    <row r="1170" spans="2:2" x14ac:dyDescent="0.6">
      <c r="B1170">
        <v>36</v>
      </c>
    </row>
  </sheetData>
  <mergeCells count="2">
    <mergeCell ref="B70:F70"/>
    <mergeCell ref="B89:F89"/>
  </mergeCells>
  <phoneticPr fontId="1" type="noConversion"/>
  <pageMargins left="0.7" right="0.7" top="0.75" bottom="0.75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139"/>
  <sheetViews>
    <sheetView tabSelected="1" topLeftCell="A85" zoomScale="70" zoomScaleNormal="70" workbookViewId="0">
      <selection activeCell="H3" sqref="H3"/>
    </sheetView>
  </sheetViews>
  <sheetFormatPr defaultColWidth="8.625" defaultRowHeight="16.899999999999999" x14ac:dyDescent="0.6"/>
  <sheetData>
    <row r="2" spans="2:21" x14ac:dyDescent="0.6">
      <c r="C2" s="96" t="s">
        <v>97</v>
      </c>
      <c r="D2" s="67"/>
      <c r="E2" s="67"/>
      <c r="F2" s="67"/>
      <c r="G2" s="67"/>
      <c r="J2" s="96" t="s">
        <v>98</v>
      </c>
      <c r="Q2" s="96" t="s">
        <v>99</v>
      </c>
    </row>
    <row r="4" spans="2:21" x14ac:dyDescent="0.6">
      <c r="B4" t="s">
        <v>102</v>
      </c>
    </row>
    <row r="5" spans="2:21" x14ac:dyDescent="0.6">
      <c r="C5" t="s">
        <v>0</v>
      </c>
      <c r="J5" t="s">
        <v>41</v>
      </c>
      <c r="Q5" t="s">
        <v>54</v>
      </c>
    </row>
    <row r="6" spans="2:21" ht="17.25" thickBot="1" x14ac:dyDescent="0.65">
      <c r="B6" s="1"/>
      <c r="C6" s="8" t="s">
        <v>1</v>
      </c>
      <c r="D6" s="8" t="s">
        <v>2</v>
      </c>
      <c r="E6" s="8" t="s">
        <v>3</v>
      </c>
      <c r="F6" s="8" t="s">
        <v>59</v>
      </c>
      <c r="J6" s="8" t="s">
        <v>1</v>
      </c>
      <c r="K6" s="8" t="s">
        <v>2</v>
      </c>
      <c r="L6" s="8" t="s">
        <v>3</v>
      </c>
      <c r="M6" s="8" t="s">
        <v>59</v>
      </c>
      <c r="P6" s="1"/>
      <c r="Q6" s="8" t="s">
        <v>1</v>
      </c>
      <c r="R6" s="8" t="s">
        <v>2</v>
      </c>
      <c r="S6" s="8" t="s">
        <v>3</v>
      </c>
      <c r="T6" s="8" t="s">
        <v>59</v>
      </c>
    </row>
    <row r="7" spans="2:21" x14ac:dyDescent="0.6">
      <c r="B7" s="9">
        <v>1</v>
      </c>
      <c r="C7" s="83">
        <v>-28.420999999999999</v>
      </c>
      <c r="D7" s="84">
        <v>-2.4959999999999951</v>
      </c>
      <c r="E7" s="84">
        <v>0.21800000000000352</v>
      </c>
      <c r="F7" s="85">
        <v>33.698999999999998</v>
      </c>
      <c r="G7" t="s">
        <v>70</v>
      </c>
      <c r="I7" s="9">
        <v>1</v>
      </c>
      <c r="J7" s="10">
        <v>5.8220000000000027</v>
      </c>
      <c r="K7" s="11">
        <v>25.474000000000004</v>
      </c>
      <c r="L7" s="11">
        <v>40.853000000000009</v>
      </c>
      <c r="M7" s="12">
        <v>15.533000000000001</v>
      </c>
      <c r="N7" t="s">
        <v>70</v>
      </c>
      <c r="P7" s="9">
        <v>1</v>
      </c>
      <c r="Q7" s="10">
        <v>6.0049999999999955</v>
      </c>
      <c r="R7" s="11">
        <v>-48.283000000000001</v>
      </c>
      <c r="S7" s="11">
        <v>21.004999999999995</v>
      </c>
      <c r="T7" s="12">
        <v>13.078999999999994</v>
      </c>
      <c r="U7" t="s">
        <v>70</v>
      </c>
    </row>
    <row r="8" spans="2:21" x14ac:dyDescent="0.6">
      <c r="B8" s="9">
        <v>2</v>
      </c>
      <c r="C8" s="86">
        <v>-1.2309999999999945</v>
      </c>
      <c r="D8" s="68">
        <v>-1.7639999999999958</v>
      </c>
      <c r="E8" s="68">
        <v>0.55800000000000693</v>
      </c>
      <c r="F8" s="87">
        <v>15.918000000000006</v>
      </c>
      <c r="I8" s="9">
        <v>2</v>
      </c>
      <c r="J8" s="14">
        <v>30.322999999999993</v>
      </c>
      <c r="K8" s="7">
        <v>25.811000000000007</v>
      </c>
      <c r="L8" s="7">
        <v>33.850999999999999</v>
      </c>
      <c r="M8" s="15">
        <v>40.323000000000008</v>
      </c>
      <c r="P8" s="9">
        <v>2</v>
      </c>
      <c r="Q8" s="14">
        <v>10</v>
      </c>
      <c r="R8" s="7">
        <v>3.3239999999999981</v>
      </c>
      <c r="S8" s="7">
        <v>-8.4210000000000065</v>
      </c>
      <c r="T8" s="15">
        <v>33.688000000000002</v>
      </c>
    </row>
    <row r="9" spans="2:21" x14ac:dyDescent="0.6">
      <c r="B9" s="9">
        <v>3</v>
      </c>
      <c r="C9" s="86">
        <v>3.0160000000000053</v>
      </c>
      <c r="D9" s="68">
        <v>-1.4410000000000025</v>
      </c>
      <c r="E9" s="68">
        <v>2.4489999999999981</v>
      </c>
      <c r="F9" s="87">
        <v>34.578999999999994</v>
      </c>
      <c r="I9" s="9">
        <v>3</v>
      </c>
      <c r="J9" s="14">
        <v>-0.90900000000000603</v>
      </c>
      <c r="K9" s="7">
        <v>22.974000000000004</v>
      </c>
      <c r="L9" s="7">
        <v>50.912000000000006</v>
      </c>
      <c r="M9" s="15">
        <v>19.432000000000002</v>
      </c>
      <c r="P9" s="9">
        <v>3</v>
      </c>
      <c r="Q9" s="14">
        <v>11.546999999999997</v>
      </c>
      <c r="R9" s="7">
        <v>-16.924000000000007</v>
      </c>
      <c r="S9" s="7">
        <v>4.7540000000000049</v>
      </c>
      <c r="T9" s="15">
        <v>35.528000000000006</v>
      </c>
    </row>
    <row r="10" spans="2:21" x14ac:dyDescent="0.6">
      <c r="B10" s="9">
        <v>4</v>
      </c>
      <c r="C10" s="86">
        <v>0.87300000000000466</v>
      </c>
      <c r="D10" s="68">
        <v>2.2909999999999968</v>
      </c>
      <c r="E10" s="68">
        <v>0.29300000000000637</v>
      </c>
      <c r="F10" s="87">
        <v>21.08</v>
      </c>
      <c r="I10" s="9">
        <v>4</v>
      </c>
      <c r="J10" s="14">
        <v>29.894999999999996</v>
      </c>
      <c r="K10" s="7">
        <v>35.870000000000005</v>
      </c>
      <c r="L10" s="7">
        <v>9.2780000000000058</v>
      </c>
      <c r="M10" s="15">
        <v>47.796999999999997</v>
      </c>
      <c r="P10" s="9">
        <v>4</v>
      </c>
      <c r="Q10" s="14">
        <v>-2.5969999999999942</v>
      </c>
      <c r="R10" s="7">
        <v>8.8029999999999973</v>
      </c>
      <c r="S10" s="7">
        <v>52.86699999999999</v>
      </c>
      <c r="T10" s="15">
        <v>-6.2210000000000036</v>
      </c>
    </row>
    <row r="11" spans="2:21" x14ac:dyDescent="0.6">
      <c r="B11" s="9">
        <v>5</v>
      </c>
      <c r="C11" s="86">
        <v>3.5840000000000032</v>
      </c>
      <c r="D11" s="68">
        <v>-16.757000000000005</v>
      </c>
      <c r="E11" s="68">
        <v>24.650999999999996</v>
      </c>
      <c r="F11" s="87">
        <v>30.769999999999996</v>
      </c>
      <c r="I11" s="9">
        <v>5</v>
      </c>
      <c r="J11" s="14">
        <v>-31.343000000000004</v>
      </c>
      <c r="K11" s="7">
        <v>19.864000000000004</v>
      </c>
      <c r="L11" s="7">
        <v>45.163999999999987</v>
      </c>
      <c r="M11" s="15">
        <v>20.569000000000003</v>
      </c>
      <c r="P11" s="9">
        <v>5</v>
      </c>
      <c r="Q11" s="14">
        <v>15.754999999999995</v>
      </c>
      <c r="R11" s="7">
        <v>11.102999999999994</v>
      </c>
      <c r="S11" s="7">
        <v>-12.281000000000006</v>
      </c>
      <c r="T11" s="15">
        <v>11.813999999999993</v>
      </c>
    </row>
    <row r="12" spans="2:21" x14ac:dyDescent="0.6">
      <c r="B12" s="9">
        <v>6</v>
      </c>
      <c r="C12" s="86">
        <v>4.0310000000000059</v>
      </c>
      <c r="D12" s="68">
        <v>5.4339999999999975</v>
      </c>
      <c r="E12" s="68">
        <v>-13.884</v>
      </c>
      <c r="F12" s="87">
        <v>23.957999999999998</v>
      </c>
      <c r="I12" s="9">
        <v>6</v>
      </c>
      <c r="J12" s="14">
        <v>27.113</v>
      </c>
      <c r="K12" s="7">
        <v>35.977999999999994</v>
      </c>
      <c r="L12" s="7">
        <v>-4.3419999999999987</v>
      </c>
      <c r="M12" s="15">
        <v>31.022999999999996</v>
      </c>
      <c r="P12" s="9">
        <v>6</v>
      </c>
      <c r="Q12" s="14">
        <v>11.394000000000005</v>
      </c>
      <c r="R12" s="7">
        <v>-14.656999999999996</v>
      </c>
      <c r="S12" s="7">
        <v>21.509</v>
      </c>
      <c r="T12" s="15">
        <v>11.293999999999997</v>
      </c>
    </row>
    <row r="13" spans="2:21" x14ac:dyDescent="0.6">
      <c r="B13" s="9">
        <v>7</v>
      </c>
      <c r="C13" s="86">
        <v>-10.894000000000005</v>
      </c>
      <c r="D13" s="68">
        <v>7.5090000000000003</v>
      </c>
      <c r="E13" s="68">
        <v>-1.1200000000000045</v>
      </c>
      <c r="F13" s="87">
        <v>19.367999999999995</v>
      </c>
      <c r="I13" s="9">
        <v>7</v>
      </c>
      <c r="J13" s="14">
        <v>14.198999999999998</v>
      </c>
      <c r="K13" s="7">
        <v>15.584999999999994</v>
      </c>
      <c r="L13" s="7">
        <v>15.394000000000005</v>
      </c>
      <c r="M13" s="15">
        <v>44.086999999999989</v>
      </c>
      <c r="P13" s="9">
        <v>7</v>
      </c>
      <c r="Q13" s="14">
        <v>34.789000000000001</v>
      </c>
      <c r="R13" s="7">
        <v>5.8100000000000023</v>
      </c>
      <c r="S13" s="7">
        <v>5.5810000000000031</v>
      </c>
      <c r="T13" s="15">
        <v>36.230999999999995</v>
      </c>
    </row>
    <row r="14" spans="2:21" x14ac:dyDescent="0.6">
      <c r="B14" s="9">
        <v>8</v>
      </c>
      <c r="C14" s="86">
        <v>7.5109999999999957</v>
      </c>
      <c r="D14" s="68">
        <v>-3.3059999999999974</v>
      </c>
      <c r="E14" s="68">
        <v>9.75</v>
      </c>
      <c r="F14" s="87">
        <v>34.75</v>
      </c>
      <c r="I14" s="9">
        <v>8</v>
      </c>
      <c r="J14" s="14">
        <v>16.557000000000002</v>
      </c>
      <c r="K14" s="7">
        <v>-7.9500000000000028</v>
      </c>
      <c r="L14" s="7">
        <v>30.727999999999994</v>
      </c>
      <c r="M14" s="15">
        <v>27.885999999999996</v>
      </c>
      <c r="P14" s="9">
        <v>8</v>
      </c>
      <c r="Q14" s="14"/>
      <c r="R14" s="7">
        <v>-9.4620000000000033</v>
      </c>
      <c r="S14" s="7">
        <v>-2.7079999999999984</v>
      </c>
      <c r="T14" s="15">
        <v>6.0819999999999936</v>
      </c>
    </row>
    <row r="15" spans="2:21" x14ac:dyDescent="0.6">
      <c r="B15" s="9">
        <v>9</v>
      </c>
      <c r="C15" s="86"/>
      <c r="D15" s="68">
        <v>-7.0019999999999953</v>
      </c>
      <c r="E15" s="68">
        <v>-0.27400000000000091</v>
      </c>
      <c r="F15" s="87">
        <v>21.766999999999996</v>
      </c>
      <c r="I15" s="9">
        <v>9</v>
      </c>
      <c r="J15" s="14">
        <v>-1.0319999999999965</v>
      </c>
      <c r="K15" s="7">
        <v>32.703000000000003</v>
      </c>
      <c r="L15" s="7">
        <v>-3.2219999999999942</v>
      </c>
      <c r="M15" s="15">
        <v>25.290000000000006</v>
      </c>
      <c r="P15" s="9">
        <v>9</v>
      </c>
      <c r="Q15" s="14"/>
      <c r="R15" s="7">
        <v>-20.950999999999993</v>
      </c>
      <c r="S15" s="7">
        <v>4.4879999999999995</v>
      </c>
      <c r="T15" s="15">
        <v>0.73099999999999454</v>
      </c>
    </row>
    <row r="16" spans="2:21" x14ac:dyDescent="0.6">
      <c r="B16" s="9">
        <v>10</v>
      </c>
      <c r="C16" s="86"/>
      <c r="D16" s="68">
        <v>-4.2720000000000056</v>
      </c>
      <c r="E16" s="68">
        <v>1.5660000000000025</v>
      </c>
      <c r="F16" s="87">
        <v>28.924000000000007</v>
      </c>
      <c r="I16" s="9">
        <v>10</v>
      </c>
      <c r="J16" s="14">
        <v>15.096000000000004</v>
      </c>
      <c r="K16" s="7">
        <v>11.150000000000006</v>
      </c>
      <c r="L16" s="7">
        <v>5.4180000000000064</v>
      </c>
      <c r="M16" s="15">
        <v>46.819999999999993</v>
      </c>
      <c r="P16" s="9">
        <v>10</v>
      </c>
      <c r="Q16" s="14"/>
      <c r="R16" s="7">
        <v>4.0439999999999969</v>
      </c>
      <c r="S16" s="7">
        <v>16.028000000000006</v>
      </c>
      <c r="T16" s="15">
        <v>10.448999999999998</v>
      </c>
    </row>
    <row r="17" spans="2:21" x14ac:dyDescent="0.6">
      <c r="B17" s="9">
        <v>11</v>
      </c>
      <c r="C17" s="86"/>
      <c r="D17" s="68">
        <v>-10.129000000000005</v>
      </c>
      <c r="E17" s="68">
        <v>-8.5990000000000038</v>
      </c>
      <c r="F17" s="87">
        <v>37.423000000000002</v>
      </c>
      <c r="I17" s="9">
        <v>11</v>
      </c>
      <c r="J17" s="14">
        <v>-13.725999999999999</v>
      </c>
      <c r="K17" s="7">
        <v>0.16500000000000001</v>
      </c>
      <c r="L17" s="7">
        <v>29.778999999999996</v>
      </c>
      <c r="M17" s="15">
        <v>37.856999999999999</v>
      </c>
      <c r="P17" s="9">
        <v>11</v>
      </c>
      <c r="Q17" s="14"/>
      <c r="R17" s="7">
        <v>32.772999999999996</v>
      </c>
      <c r="S17" s="7">
        <v>19.647000000000006</v>
      </c>
      <c r="T17" s="15">
        <v>15.128</v>
      </c>
    </row>
    <row r="18" spans="2:21" ht="17.25" thickBot="1" x14ac:dyDescent="0.65">
      <c r="B18" s="9">
        <v>12</v>
      </c>
      <c r="C18" s="88"/>
      <c r="D18" s="89">
        <v>1.3960000000000008</v>
      </c>
      <c r="E18" s="89">
        <v>3.4129999999999967</v>
      </c>
      <c r="F18" s="90"/>
      <c r="I18" s="9">
        <v>12</v>
      </c>
      <c r="J18" s="14">
        <v>-12.14</v>
      </c>
      <c r="K18" s="7">
        <v>18.066000000000003</v>
      </c>
      <c r="L18" s="7">
        <v>7.2000000000000028</v>
      </c>
      <c r="M18" s="15">
        <v>29.974999999999994</v>
      </c>
      <c r="P18" s="9">
        <v>12</v>
      </c>
      <c r="Q18" s="14"/>
      <c r="R18" s="7">
        <v>18.899000000000001</v>
      </c>
      <c r="S18" s="7">
        <v>5.1610000000000014</v>
      </c>
      <c r="T18" s="15">
        <v>0.87199999999999989</v>
      </c>
    </row>
    <row r="19" spans="2:21" ht="17.25" thickBot="1" x14ac:dyDescent="0.65">
      <c r="B19" s="9">
        <v>13</v>
      </c>
      <c r="C19" s="83">
        <v>-3.632000000000005</v>
      </c>
      <c r="D19" s="84">
        <v>-3.3499999999999943</v>
      </c>
      <c r="E19" s="84">
        <v>-20.864000000000004</v>
      </c>
      <c r="F19" s="85">
        <v>9.938999999999993</v>
      </c>
      <c r="G19" t="s">
        <v>71</v>
      </c>
      <c r="I19" s="9">
        <v>13</v>
      </c>
      <c r="J19" s="14"/>
      <c r="K19" s="7">
        <v>-39.049999999999997</v>
      </c>
      <c r="L19" s="7">
        <v>-32.268000000000001</v>
      </c>
      <c r="M19" s="15"/>
      <c r="P19" s="9">
        <v>13</v>
      </c>
      <c r="Q19" s="16"/>
      <c r="R19" s="17"/>
      <c r="S19" s="17"/>
      <c r="T19" s="18">
        <v>50.419999999999987</v>
      </c>
    </row>
    <row r="20" spans="2:21" ht="17.25" thickBot="1" x14ac:dyDescent="0.65">
      <c r="B20" s="9">
        <v>14</v>
      </c>
      <c r="C20" s="86">
        <v>1.9030000000000058</v>
      </c>
      <c r="D20" s="72">
        <v>-7.4060000000000059</v>
      </c>
      <c r="E20" s="72">
        <v>-7.8580000000000041</v>
      </c>
      <c r="F20" s="91">
        <v>9.6269999999999953</v>
      </c>
      <c r="I20" s="9">
        <v>14</v>
      </c>
      <c r="J20" s="16"/>
      <c r="K20" s="17">
        <v>-17.337000000000003</v>
      </c>
      <c r="L20" s="17">
        <v>-11.317999999999998</v>
      </c>
      <c r="M20" s="18"/>
      <c r="P20" s="9">
        <v>14</v>
      </c>
      <c r="Q20" s="10">
        <v>-24.911000000000001</v>
      </c>
      <c r="R20" s="11">
        <v>12.010000000000005</v>
      </c>
      <c r="S20" s="11">
        <v>8.2249999999999943</v>
      </c>
      <c r="T20" s="12">
        <v>1.4300000000000068</v>
      </c>
      <c r="U20" t="s">
        <v>71</v>
      </c>
    </row>
    <row r="21" spans="2:21" x14ac:dyDescent="0.6">
      <c r="B21" s="9">
        <v>15</v>
      </c>
      <c r="C21" s="86">
        <v>-15.888999999999996</v>
      </c>
      <c r="D21" s="72">
        <v>-7.5</v>
      </c>
      <c r="E21" s="72">
        <v>-4.5660000000000025</v>
      </c>
      <c r="F21" s="91">
        <v>9.4080000000000013</v>
      </c>
      <c r="I21" s="9">
        <v>15</v>
      </c>
      <c r="J21" s="10">
        <v>-21.456999999999994</v>
      </c>
      <c r="K21" s="11">
        <v>8.6760000000000019</v>
      </c>
      <c r="L21" s="11">
        <v>0.18500000000000227</v>
      </c>
      <c r="M21" s="12">
        <v>3.0000000000001137E-2</v>
      </c>
      <c r="N21" t="s">
        <v>71</v>
      </c>
      <c r="P21" s="9">
        <v>15</v>
      </c>
      <c r="Q21" s="14">
        <v>27.444000000000003</v>
      </c>
      <c r="R21" s="7">
        <v>11.253</v>
      </c>
      <c r="S21" s="7">
        <v>8.3080000000000069</v>
      </c>
      <c r="T21" s="15">
        <v>1.8569999999999993</v>
      </c>
    </row>
    <row r="22" spans="2:21" x14ac:dyDescent="0.6">
      <c r="B22" s="9">
        <v>16</v>
      </c>
      <c r="C22" s="86">
        <v>-14.043999999999997</v>
      </c>
      <c r="D22" s="72">
        <v>2.2069999999999936</v>
      </c>
      <c r="E22" s="72">
        <v>6.1440000000000055</v>
      </c>
      <c r="F22" s="91">
        <v>-0.15200000000000102</v>
      </c>
      <c r="I22" s="9">
        <v>16</v>
      </c>
      <c r="J22" s="14">
        <v>-28.420999999999999</v>
      </c>
      <c r="K22" s="7">
        <v>0.70999999999999375</v>
      </c>
      <c r="L22" s="7">
        <v>11.367000000000004</v>
      </c>
      <c r="M22" s="15">
        <v>-0.11599999999999966</v>
      </c>
      <c r="P22" s="9">
        <v>16</v>
      </c>
      <c r="Q22" s="14">
        <v>-5.3379999999999939</v>
      </c>
      <c r="R22" s="7">
        <v>21.412000000000006</v>
      </c>
      <c r="S22" s="7">
        <v>4.8940000000000055</v>
      </c>
      <c r="T22" s="15">
        <v>12.766999999999996</v>
      </c>
    </row>
    <row r="23" spans="2:21" x14ac:dyDescent="0.6">
      <c r="B23" s="9">
        <v>17</v>
      </c>
      <c r="C23" s="86">
        <v>2.1170000000000044</v>
      </c>
      <c r="D23" s="72">
        <v>-9.2270000000000039</v>
      </c>
      <c r="E23" s="72">
        <v>-3.7360000000000042</v>
      </c>
      <c r="F23" s="91">
        <v>-4.1170000000000044</v>
      </c>
      <c r="I23" s="9">
        <v>17</v>
      </c>
      <c r="J23" s="14">
        <v>-1.4650000000000034</v>
      </c>
      <c r="K23" s="7">
        <v>1.6000000000005343E-2</v>
      </c>
      <c r="L23" s="7">
        <v>-9.936000000000007</v>
      </c>
      <c r="M23" s="15">
        <v>-17.813999999999993</v>
      </c>
      <c r="P23" s="9">
        <v>17</v>
      </c>
      <c r="Q23" s="14">
        <v>-44.405000000000001</v>
      </c>
      <c r="R23" s="7">
        <v>10.951999999999998</v>
      </c>
      <c r="S23" s="7">
        <v>1.9159999999999968</v>
      </c>
      <c r="T23" s="15">
        <v>13.171999999999997</v>
      </c>
    </row>
    <row r="24" spans="2:21" x14ac:dyDescent="0.6">
      <c r="B24" s="9">
        <v>18</v>
      </c>
      <c r="C24" s="86">
        <v>-16.090999999999994</v>
      </c>
      <c r="D24" s="72">
        <v>-16.298000000000002</v>
      </c>
      <c r="E24" s="72">
        <v>-14.269000000000005</v>
      </c>
      <c r="F24" s="91">
        <v>-0.79999999999999716</v>
      </c>
      <c r="I24" s="9">
        <v>18</v>
      </c>
      <c r="J24" s="14">
        <v>13.965999999999994</v>
      </c>
      <c r="K24" s="7">
        <v>18.084000000000003</v>
      </c>
      <c r="L24" s="7">
        <v>-2.953000000000003</v>
      </c>
      <c r="M24" s="15">
        <v>-1.0319999999999965</v>
      </c>
      <c r="P24" s="9">
        <v>18</v>
      </c>
      <c r="Q24" s="14">
        <v>-6.2480000000000047</v>
      </c>
      <c r="R24" s="7">
        <v>24.870999999999995</v>
      </c>
      <c r="S24" s="7">
        <v>7.2860000000000014</v>
      </c>
      <c r="T24" s="15">
        <v>12.620000000000005</v>
      </c>
    </row>
    <row r="25" spans="2:21" x14ac:dyDescent="0.6">
      <c r="B25" s="9">
        <v>19</v>
      </c>
      <c r="C25" s="86">
        <v>-1.2879999999999967</v>
      </c>
      <c r="D25" s="72">
        <v>-2.0330000000000013</v>
      </c>
      <c r="E25" s="72">
        <v>14.575999999999993</v>
      </c>
      <c r="F25" s="91">
        <v>-8.2759999999999962</v>
      </c>
      <c r="I25" s="9">
        <v>19</v>
      </c>
      <c r="J25" s="14">
        <v>6.8659999999999997</v>
      </c>
      <c r="K25" s="7">
        <v>13.942999999999998</v>
      </c>
      <c r="L25" s="7">
        <v>7.5349999999999966</v>
      </c>
      <c r="M25" s="15">
        <v>10.989000000000004</v>
      </c>
      <c r="P25" s="9">
        <v>19</v>
      </c>
      <c r="Q25" s="14">
        <v>22.358999999999995</v>
      </c>
      <c r="R25" s="7">
        <v>8.9279999999999973</v>
      </c>
      <c r="S25" s="7">
        <v>7.6359999999999957</v>
      </c>
      <c r="T25" s="15">
        <v>14.186000000000007</v>
      </c>
    </row>
    <row r="26" spans="2:21" x14ac:dyDescent="0.6">
      <c r="B26" s="9">
        <v>20</v>
      </c>
      <c r="C26" s="86">
        <v>1.9039999999999964</v>
      </c>
      <c r="D26" s="72">
        <v>-0.22599999999999909</v>
      </c>
      <c r="E26" s="72">
        <v>-4.4189999999999969</v>
      </c>
      <c r="F26" s="91">
        <v>1.9039999999999964</v>
      </c>
      <c r="I26" s="9">
        <v>20</v>
      </c>
      <c r="J26" s="14">
        <v>4.742999999999995</v>
      </c>
      <c r="K26" s="7">
        <v>-4.0139999999999958</v>
      </c>
      <c r="L26" s="7">
        <v>4.9110000000000014</v>
      </c>
      <c r="M26" s="15">
        <v>29.441000000000003</v>
      </c>
      <c r="P26" s="9">
        <v>20</v>
      </c>
      <c r="Q26" s="14">
        <v>6.9759999999999991</v>
      </c>
      <c r="R26" s="7">
        <v>4.9339999999999975</v>
      </c>
      <c r="S26" s="7">
        <v>-5.9189999999999969</v>
      </c>
      <c r="T26" s="15">
        <v>11.905000000000001</v>
      </c>
    </row>
    <row r="27" spans="2:21" x14ac:dyDescent="0.6">
      <c r="B27" s="9">
        <v>21</v>
      </c>
      <c r="C27" s="86">
        <v>-1.8310000000000031</v>
      </c>
      <c r="D27" s="72">
        <v>16.760999999999996</v>
      </c>
      <c r="E27" s="72">
        <v>-5.5259999999999962</v>
      </c>
      <c r="F27" s="91">
        <v>8.1689999999999969</v>
      </c>
      <c r="I27" s="9">
        <v>21</v>
      </c>
      <c r="J27" s="14">
        <v>6.8070000000000022</v>
      </c>
      <c r="K27" s="7">
        <v>-7.7439999999999998</v>
      </c>
      <c r="L27" s="7">
        <v>6.6760000000000019</v>
      </c>
      <c r="M27" s="15">
        <v>-8.6029999999999944</v>
      </c>
      <c r="P27" s="9">
        <v>21</v>
      </c>
      <c r="Q27" s="14">
        <v>-12.120000000000005</v>
      </c>
      <c r="R27" s="7">
        <v>4.3990000000000009</v>
      </c>
      <c r="S27" s="7">
        <v>6.2390000000000043</v>
      </c>
      <c r="T27" s="15">
        <v>2.3990000000000009</v>
      </c>
    </row>
    <row r="28" spans="2:21" x14ac:dyDescent="0.6">
      <c r="B28" s="9">
        <v>22</v>
      </c>
      <c r="C28" s="86"/>
      <c r="D28" s="72">
        <v>7.3979999999999961</v>
      </c>
      <c r="E28" s="72">
        <v>14.099999999999994</v>
      </c>
      <c r="F28" s="91">
        <v>3.2939999999999969</v>
      </c>
      <c r="I28" s="9">
        <v>22</v>
      </c>
      <c r="J28" s="14">
        <v>2.0289999999999964</v>
      </c>
      <c r="K28" s="7">
        <v>9.2999999999999972</v>
      </c>
      <c r="L28" s="7">
        <v>8.6370000000000005</v>
      </c>
      <c r="M28" s="15">
        <v>-7.9399999999999977</v>
      </c>
      <c r="P28" s="9">
        <v>22</v>
      </c>
      <c r="Q28" s="14">
        <v>-7.2710000000000008</v>
      </c>
      <c r="R28" s="7">
        <v>39.486999999999995</v>
      </c>
      <c r="S28" s="7">
        <v>-5.921999999999997</v>
      </c>
      <c r="T28" s="15">
        <v>7.4599999999999937</v>
      </c>
    </row>
    <row r="29" spans="2:21" ht="17.25" thickBot="1" x14ac:dyDescent="0.65">
      <c r="B29" s="9">
        <v>23</v>
      </c>
      <c r="C29" s="88"/>
      <c r="D29" s="92">
        <v>1.875</v>
      </c>
      <c r="E29" s="92">
        <v>-2.3700000000000045</v>
      </c>
      <c r="F29" s="93"/>
      <c r="I29" s="9">
        <v>23</v>
      </c>
      <c r="J29" s="14">
        <v>3.0529999999999973</v>
      </c>
      <c r="K29" s="7">
        <v>-5.5360000000000014</v>
      </c>
      <c r="L29" s="7">
        <v>4.3520000000000039</v>
      </c>
      <c r="M29" s="15">
        <v>12.599000000000004</v>
      </c>
      <c r="P29" s="9">
        <v>23</v>
      </c>
      <c r="Q29" s="14">
        <v>-76.986999999999995</v>
      </c>
      <c r="R29" s="7">
        <v>-10.561999999999998</v>
      </c>
      <c r="S29" s="7">
        <v>29.492000000000004</v>
      </c>
      <c r="T29" s="15">
        <v>-2.070999999999998</v>
      </c>
    </row>
    <row r="30" spans="2:21" x14ac:dyDescent="0.6">
      <c r="B30" s="9">
        <v>24</v>
      </c>
      <c r="C30" s="83">
        <v>-9.9060000000000059</v>
      </c>
      <c r="D30" s="94">
        <v>-2.027000000000001</v>
      </c>
      <c r="E30" s="94">
        <v>-4.936000000000007</v>
      </c>
      <c r="F30" s="95">
        <v>-16.106999999999999</v>
      </c>
      <c r="G30" t="s">
        <v>72</v>
      </c>
      <c r="I30" s="9">
        <v>24</v>
      </c>
      <c r="J30" s="14">
        <v>9.8340000000000032</v>
      </c>
      <c r="K30" s="7">
        <v>15.152000000000001</v>
      </c>
      <c r="L30" s="7">
        <v>5.7849999999999966</v>
      </c>
      <c r="M30" s="15">
        <v>17.427000000000007</v>
      </c>
      <c r="P30" s="9">
        <v>24</v>
      </c>
      <c r="Q30" s="14"/>
      <c r="R30" s="7"/>
      <c r="S30" s="7">
        <v>-46.735999999999997</v>
      </c>
      <c r="T30" s="15">
        <v>-10.373999999999995</v>
      </c>
    </row>
    <row r="31" spans="2:21" ht="17.25" thickBot="1" x14ac:dyDescent="0.65">
      <c r="B31" s="9">
        <v>25</v>
      </c>
      <c r="C31" s="86">
        <v>9.3960000000000008</v>
      </c>
      <c r="D31" s="72">
        <v>-2.5930000000000035</v>
      </c>
      <c r="E31" s="72">
        <v>-7.3050000000000068</v>
      </c>
      <c r="F31" s="91">
        <v>-2.3050000000000068</v>
      </c>
      <c r="I31" s="9">
        <v>25</v>
      </c>
      <c r="J31" s="14">
        <v>13.537999999999997</v>
      </c>
      <c r="K31" s="7">
        <v>4.5460000000000065</v>
      </c>
      <c r="L31" s="7">
        <v>7.0799999999999983</v>
      </c>
      <c r="M31" s="15">
        <v>-4.605000000000004</v>
      </c>
      <c r="P31" s="9">
        <v>25</v>
      </c>
      <c r="Q31" s="16"/>
      <c r="R31" s="17"/>
      <c r="S31" s="17">
        <v>-4.8089999999999975</v>
      </c>
      <c r="T31" s="18"/>
    </row>
    <row r="32" spans="2:21" x14ac:dyDescent="0.6">
      <c r="B32" s="9">
        <v>26</v>
      </c>
      <c r="C32" s="86">
        <v>-15.349999999999994</v>
      </c>
      <c r="D32" s="72">
        <v>-14.599000000000004</v>
      </c>
      <c r="E32" s="72">
        <v>1.2540000000000049</v>
      </c>
      <c r="F32" s="91">
        <v>-0.12999999999999545</v>
      </c>
      <c r="I32" s="9">
        <v>26</v>
      </c>
      <c r="J32" s="14"/>
      <c r="K32" s="7">
        <v>2.8059999999999974</v>
      </c>
      <c r="L32" s="7">
        <v>-0.14100000000000534</v>
      </c>
      <c r="M32" s="15"/>
      <c r="P32" s="9">
        <v>26</v>
      </c>
      <c r="Q32" s="10">
        <v>-0.79999999999999716</v>
      </c>
      <c r="R32" s="11">
        <v>1.4959999999999951</v>
      </c>
      <c r="S32" s="11">
        <v>4.0439999999999969</v>
      </c>
      <c r="T32" s="12">
        <v>5.5919999999999987</v>
      </c>
      <c r="U32" t="s">
        <v>72</v>
      </c>
    </row>
    <row r="33" spans="2:20" ht="17.25" thickBot="1" x14ac:dyDescent="0.65">
      <c r="B33" s="9">
        <v>27</v>
      </c>
      <c r="C33" s="86">
        <v>-11.855999999999995</v>
      </c>
      <c r="D33" s="72">
        <v>-1.1149999999999949</v>
      </c>
      <c r="E33" s="72">
        <v>-1.3319999999999936</v>
      </c>
      <c r="F33" s="91">
        <v>-23.164000000000001</v>
      </c>
      <c r="I33" s="9">
        <v>27</v>
      </c>
      <c r="J33" s="16"/>
      <c r="K33" s="17">
        <v>2.2069999999999936</v>
      </c>
      <c r="L33" s="17"/>
      <c r="M33" s="18"/>
      <c r="P33" s="9">
        <v>27</v>
      </c>
      <c r="Q33" s="14">
        <v>39.676999999999992</v>
      </c>
      <c r="R33" s="7">
        <v>10.036000000000001</v>
      </c>
      <c r="S33" s="7">
        <v>9.3299999999999983</v>
      </c>
      <c r="T33" s="15">
        <v>-3.1149999999999949</v>
      </c>
    </row>
    <row r="34" spans="2:20" x14ac:dyDescent="0.6">
      <c r="B34" s="9">
        <v>28</v>
      </c>
      <c r="C34" s="86">
        <v>-20.393000000000001</v>
      </c>
      <c r="D34" s="72">
        <v>0.39499999999999602</v>
      </c>
      <c r="E34" s="72">
        <v>-3.8649999999999949</v>
      </c>
      <c r="F34" s="91">
        <v>-18.25</v>
      </c>
      <c r="I34" s="9">
        <v>28</v>
      </c>
      <c r="J34" s="10">
        <v>-0.44199999999999307</v>
      </c>
      <c r="K34" s="11">
        <v>-2.1869999999999976</v>
      </c>
      <c r="L34" s="11">
        <v>0.76500000000000057</v>
      </c>
      <c r="M34" s="12">
        <v>4.6770000000000067</v>
      </c>
      <c r="N34" t="s">
        <v>72</v>
      </c>
      <c r="P34" s="9">
        <v>28</v>
      </c>
      <c r="Q34" s="14">
        <v>-4.2360000000000042</v>
      </c>
      <c r="R34" s="7">
        <v>7.5319999999999965</v>
      </c>
      <c r="S34" s="7">
        <v>0.10899999999999466</v>
      </c>
      <c r="T34" s="15">
        <v>-36.947000000000003</v>
      </c>
    </row>
    <row r="35" spans="2:20" x14ac:dyDescent="0.6">
      <c r="B35" s="9">
        <v>29</v>
      </c>
      <c r="C35" s="86">
        <v>-12.546999999999997</v>
      </c>
      <c r="D35" s="72">
        <v>0.46500000000000002</v>
      </c>
      <c r="E35" s="72">
        <v>-13.703000000000003</v>
      </c>
      <c r="F35" s="91">
        <v>0.42700000000000671</v>
      </c>
      <c r="I35" s="9">
        <v>29</v>
      </c>
      <c r="J35" s="14">
        <v>22.555999999999997</v>
      </c>
      <c r="K35" s="7">
        <v>-1.061000000000007</v>
      </c>
      <c r="L35" s="7">
        <v>9.2609999999999957</v>
      </c>
      <c r="M35" s="15">
        <v>26.003</v>
      </c>
      <c r="P35" s="9">
        <v>29</v>
      </c>
      <c r="Q35" s="14">
        <v>-4.2360000000000042</v>
      </c>
      <c r="R35" s="7">
        <v>-4.4470000000000027</v>
      </c>
      <c r="S35" s="7">
        <v>1.9189999999999969</v>
      </c>
      <c r="T35" s="15">
        <v>-0.19899999999999807</v>
      </c>
    </row>
    <row r="36" spans="2:20" x14ac:dyDescent="0.6">
      <c r="B36" s="9">
        <v>30</v>
      </c>
      <c r="C36" s="86">
        <v>-11.022999999999996</v>
      </c>
      <c r="D36" s="72">
        <v>-5.7060000000000031</v>
      </c>
      <c r="E36" s="72">
        <v>0.62199999999999989</v>
      </c>
      <c r="F36" s="91">
        <v>-35.414000000000001</v>
      </c>
      <c r="I36" s="9">
        <v>30</v>
      </c>
      <c r="J36" s="14">
        <v>1.6910000000000025</v>
      </c>
      <c r="K36" s="7">
        <v>-3.1880000000000024</v>
      </c>
      <c r="L36" s="7">
        <v>2.1159999999999997</v>
      </c>
      <c r="M36" s="15">
        <v>18.435000000000002</v>
      </c>
      <c r="P36" s="9">
        <v>30</v>
      </c>
      <c r="Q36" s="14">
        <v>-7.6389999999999958</v>
      </c>
      <c r="R36" s="7">
        <v>13.680000000000007</v>
      </c>
      <c r="S36" s="70">
        <v>3.5180000000000007</v>
      </c>
      <c r="T36" s="15">
        <v>-29.481999999999999</v>
      </c>
    </row>
    <row r="37" spans="2:20" x14ac:dyDescent="0.6">
      <c r="B37" s="9">
        <v>31</v>
      </c>
      <c r="C37" s="86">
        <v>1.7210000000000036</v>
      </c>
      <c r="D37" s="68">
        <v>-0.632000000000005</v>
      </c>
      <c r="E37" s="68">
        <v>2.5859999999999985</v>
      </c>
      <c r="F37" s="87">
        <v>-29.959000000000003</v>
      </c>
      <c r="I37" s="9">
        <v>31</v>
      </c>
      <c r="J37" s="14">
        <v>-1.625</v>
      </c>
      <c r="K37" s="7">
        <v>0.13400000000000034</v>
      </c>
      <c r="L37" s="7">
        <v>8.7019999999999982</v>
      </c>
      <c r="M37" s="15">
        <v>21.325999999999993</v>
      </c>
      <c r="P37" s="9">
        <v>31</v>
      </c>
      <c r="Q37" s="14">
        <v>-1.1389999999999958</v>
      </c>
      <c r="R37" s="7">
        <v>0.96899999999999409</v>
      </c>
      <c r="S37" s="70">
        <v>-8.1599999999999966</v>
      </c>
      <c r="T37" s="15">
        <v>-3.438999999999993</v>
      </c>
    </row>
    <row r="38" spans="2:20" x14ac:dyDescent="0.6">
      <c r="B38" s="9">
        <v>32</v>
      </c>
      <c r="C38" s="86">
        <v>18.483000000000004</v>
      </c>
      <c r="D38" s="68">
        <v>4.3229999999999933</v>
      </c>
      <c r="E38" s="68">
        <v>-7.3199999999999932</v>
      </c>
      <c r="F38" s="87">
        <v>-18.876999999999995</v>
      </c>
      <c r="I38" s="9">
        <v>32</v>
      </c>
      <c r="J38" s="14">
        <v>2.9210000000000065</v>
      </c>
      <c r="K38" s="7">
        <v>-2.1539999999999964</v>
      </c>
      <c r="L38" s="7">
        <v>18.944999999999993</v>
      </c>
      <c r="M38" s="15">
        <v>20.605000000000004</v>
      </c>
      <c r="P38" s="9">
        <v>32</v>
      </c>
      <c r="Q38" s="14">
        <v>9.6089999999999947</v>
      </c>
      <c r="R38" s="7">
        <v>9.230000000000004</v>
      </c>
      <c r="S38" s="70">
        <v>-19.623000000000005</v>
      </c>
      <c r="T38" s="15">
        <v>22.352999999999994</v>
      </c>
    </row>
    <row r="39" spans="2:20" x14ac:dyDescent="0.6">
      <c r="B39" s="9">
        <v>33</v>
      </c>
      <c r="C39" s="86"/>
      <c r="D39" s="68">
        <v>-12.816999999999993</v>
      </c>
      <c r="E39" s="68">
        <v>-5.5390000000000015</v>
      </c>
      <c r="F39" s="87">
        <v>5.6740000000000066</v>
      </c>
      <c r="I39" s="9">
        <v>33</v>
      </c>
      <c r="J39" s="14">
        <v>15.974999999999994</v>
      </c>
      <c r="K39" s="7">
        <v>-0.80500000000000682</v>
      </c>
      <c r="L39" s="7">
        <v>8.3100000000000023</v>
      </c>
      <c r="M39" s="15">
        <v>8.1440000000000055</v>
      </c>
      <c r="P39" s="9">
        <v>33</v>
      </c>
      <c r="Q39" s="14">
        <v>1.3569999999999993</v>
      </c>
      <c r="R39" s="7">
        <v>-0.87699999999999534</v>
      </c>
      <c r="S39" s="70">
        <v>13.257999999999996</v>
      </c>
      <c r="T39" s="15">
        <v>9.659000000000006</v>
      </c>
    </row>
    <row r="40" spans="2:20" x14ac:dyDescent="0.6">
      <c r="B40" s="9">
        <v>34</v>
      </c>
      <c r="C40" s="14"/>
      <c r="D40" s="7">
        <v>8.1350000000000051</v>
      </c>
      <c r="E40" s="7">
        <v>-14.376000000000005</v>
      </c>
      <c r="F40" s="15">
        <v>18.879999999999995</v>
      </c>
      <c r="I40" s="9">
        <v>34</v>
      </c>
      <c r="J40" s="14">
        <v>17.278000000000006</v>
      </c>
      <c r="K40" s="7">
        <v>1.8649999999999949</v>
      </c>
      <c r="L40" s="7">
        <v>9.0729999999999933</v>
      </c>
      <c r="M40" s="15">
        <v>8.9689999999999941</v>
      </c>
      <c r="P40" s="9">
        <v>34</v>
      </c>
      <c r="Q40" s="14">
        <v>18.641999999999996</v>
      </c>
      <c r="R40" s="7">
        <v>6.2740000000000009</v>
      </c>
      <c r="S40" s="70">
        <v>2.8509999999999991</v>
      </c>
      <c r="T40" s="15">
        <v>36.852999999999994</v>
      </c>
    </row>
    <row r="41" spans="2:20" ht="17.25" thickBot="1" x14ac:dyDescent="0.65">
      <c r="B41" s="9">
        <v>35</v>
      </c>
      <c r="C41" s="16"/>
      <c r="D41" s="17">
        <v>2.8919999999999959</v>
      </c>
      <c r="E41" s="17">
        <v>-2.171999999999997</v>
      </c>
      <c r="F41" s="18">
        <v>19.825999999999993</v>
      </c>
      <c r="I41" s="9">
        <v>35</v>
      </c>
      <c r="J41" s="14">
        <v>0.19599999999999795</v>
      </c>
      <c r="K41" s="7">
        <v>-9.061000000000007</v>
      </c>
      <c r="L41" s="7">
        <v>1.1509999999999962</v>
      </c>
      <c r="M41" s="15">
        <v>15.625</v>
      </c>
      <c r="P41" s="9">
        <v>35</v>
      </c>
      <c r="Q41" s="14">
        <v>-7.4599999999999937</v>
      </c>
      <c r="R41" s="7">
        <v>12.694000000000003</v>
      </c>
      <c r="S41" s="70">
        <v>6.0799999999999983</v>
      </c>
      <c r="T41" s="15"/>
    </row>
    <row r="42" spans="2:20" x14ac:dyDescent="0.6">
      <c r="B42" s="7">
        <v>36</v>
      </c>
      <c r="C42" s="44"/>
      <c r="D42" s="44"/>
      <c r="E42" s="44"/>
      <c r="F42" s="44"/>
      <c r="I42" s="9">
        <v>36</v>
      </c>
      <c r="J42" s="14">
        <v>3.7349999999999994</v>
      </c>
      <c r="K42" s="7">
        <v>-6.7600000000000051</v>
      </c>
      <c r="L42" s="7">
        <v>1.5759999999999934</v>
      </c>
      <c r="M42" s="15">
        <v>18.457999999999998</v>
      </c>
      <c r="P42" s="9">
        <v>36</v>
      </c>
      <c r="Q42" s="14">
        <v>20.778000000000006</v>
      </c>
      <c r="R42" s="7">
        <v>-1.7729999999999961</v>
      </c>
      <c r="S42" s="70">
        <v>-7.0969999999999942</v>
      </c>
      <c r="T42" s="15"/>
    </row>
    <row r="43" spans="2:20" x14ac:dyDescent="0.6">
      <c r="B43" s="7">
        <v>37</v>
      </c>
      <c r="C43" s="7"/>
      <c r="D43" s="7"/>
      <c r="E43" s="7"/>
      <c r="F43" s="7"/>
      <c r="I43" s="9">
        <v>37</v>
      </c>
      <c r="J43" s="14">
        <v>7.7420000000000044</v>
      </c>
      <c r="K43" s="7">
        <v>1.099999999999568E-2</v>
      </c>
      <c r="L43" s="7">
        <v>11.082999999999998</v>
      </c>
      <c r="M43" s="15">
        <v>24.007000000000005</v>
      </c>
      <c r="P43" s="9">
        <v>37</v>
      </c>
      <c r="Q43" s="14">
        <v>-13.525000000000006</v>
      </c>
      <c r="R43" s="7">
        <v>5.7860000000000014</v>
      </c>
      <c r="S43" s="70">
        <v>-13.927000000000007</v>
      </c>
      <c r="T43" s="15"/>
    </row>
    <row r="44" spans="2:20" x14ac:dyDescent="0.6">
      <c r="B44" s="7">
        <v>38</v>
      </c>
      <c r="C44" s="7"/>
      <c r="D44" s="7"/>
      <c r="E44" s="7"/>
      <c r="F44" s="7"/>
      <c r="I44" s="9">
        <v>38</v>
      </c>
      <c r="J44" s="14">
        <v>12.718999999999994</v>
      </c>
      <c r="K44" s="7">
        <v>-4.4099999999999966</v>
      </c>
      <c r="L44" s="7">
        <v>12.186000000000007</v>
      </c>
      <c r="M44" s="15">
        <v>22.92</v>
      </c>
      <c r="P44" s="9">
        <v>38</v>
      </c>
      <c r="Q44" s="14">
        <v>16.073999999999998</v>
      </c>
      <c r="R44" s="7">
        <v>-6.8559999999999945</v>
      </c>
      <c r="S44" s="70">
        <v>-14.021000000000001</v>
      </c>
      <c r="T44" s="15"/>
    </row>
    <row r="45" spans="2:20" x14ac:dyDescent="0.6">
      <c r="B45" s="7">
        <v>39</v>
      </c>
      <c r="C45" s="7"/>
      <c r="D45" s="7"/>
      <c r="E45" s="7"/>
      <c r="F45" s="7"/>
      <c r="I45" s="9">
        <v>39</v>
      </c>
      <c r="J45" s="14">
        <v>-2.5619999999999976</v>
      </c>
      <c r="K45" s="7">
        <v>-7.5439999999999969</v>
      </c>
      <c r="L45" s="7">
        <v>-16.385999999999996</v>
      </c>
      <c r="M45" s="15">
        <v>23.768000000000001</v>
      </c>
      <c r="P45" s="9">
        <v>39</v>
      </c>
      <c r="Q45" s="14">
        <v>10.530000000000001</v>
      </c>
      <c r="R45" s="7">
        <v>15.912000000000006</v>
      </c>
      <c r="S45" s="70">
        <v>13.245999999999995</v>
      </c>
      <c r="T45" s="15"/>
    </row>
    <row r="46" spans="2:20" x14ac:dyDescent="0.6">
      <c r="B46" s="7">
        <v>40</v>
      </c>
      <c r="C46" s="7"/>
      <c r="D46" s="7"/>
      <c r="E46" s="7"/>
      <c r="F46" s="7"/>
      <c r="I46" s="9">
        <v>40</v>
      </c>
      <c r="J46" s="14">
        <v>-10.948999999999998</v>
      </c>
      <c r="K46" s="7">
        <v>-5.0030000000000001</v>
      </c>
      <c r="L46" s="7">
        <v>-4.2090000000000032</v>
      </c>
      <c r="M46" s="15">
        <v>-6.4939999999999998</v>
      </c>
      <c r="P46" s="9">
        <v>40</v>
      </c>
      <c r="Q46" s="14">
        <v>11.406000000000006</v>
      </c>
      <c r="R46" s="7">
        <v>-4.0400000000000063</v>
      </c>
      <c r="S46" s="7"/>
      <c r="T46" s="15"/>
    </row>
    <row r="47" spans="2:20" x14ac:dyDescent="0.6">
      <c r="B47" s="7">
        <v>41</v>
      </c>
      <c r="C47" s="7"/>
      <c r="D47" s="7"/>
      <c r="E47" s="7"/>
      <c r="F47" s="7"/>
      <c r="I47" s="9">
        <v>41</v>
      </c>
      <c r="J47" s="14">
        <v>-18.316999999999993</v>
      </c>
      <c r="K47" s="7">
        <v>-29.249000000000002</v>
      </c>
      <c r="L47" s="7">
        <v>-12.617000000000004</v>
      </c>
      <c r="M47" s="15"/>
      <c r="P47" s="9">
        <v>41</v>
      </c>
      <c r="Q47" s="14"/>
      <c r="R47" s="7">
        <v>1.3250000000000028</v>
      </c>
      <c r="S47" s="7"/>
      <c r="T47" s="15"/>
    </row>
    <row r="48" spans="2:20" ht="17.25" thickBot="1" x14ac:dyDescent="0.65">
      <c r="B48" s="7">
        <v>42</v>
      </c>
      <c r="C48" s="7"/>
      <c r="D48" s="45"/>
      <c r="E48" s="45"/>
      <c r="F48" s="45"/>
      <c r="I48" s="9">
        <v>42</v>
      </c>
      <c r="J48" s="14"/>
      <c r="K48" s="7">
        <v>0.76099999999999568</v>
      </c>
      <c r="L48" s="7"/>
      <c r="M48" s="15"/>
      <c r="P48" s="9">
        <v>42</v>
      </c>
      <c r="Q48" s="16"/>
      <c r="R48" s="17">
        <v>4.9419999999999931</v>
      </c>
      <c r="S48" s="17"/>
      <c r="T48" s="18"/>
    </row>
    <row r="49" spans="2:20" ht="17.25" thickBot="1" x14ac:dyDescent="0.65">
      <c r="B49" s="7">
        <v>43</v>
      </c>
      <c r="C49" s="7"/>
      <c r="D49" s="45"/>
      <c r="E49" s="45"/>
      <c r="F49" s="45"/>
      <c r="I49" s="9">
        <v>43</v>
      </c>
      <c r="J49" s="46"/>
      <c r="K49" s="47">
        <v>-9.9200000000000017</v>
      </c>
      <c r="L49" s="47"/>
      <c r="M49" s="48"/>
      <c r="P49" s="9">
        <v>43</v>
      </c>
      <c r="Q49" s="44"/>
      <c r="R49" s="44"/>
      <c r="S49" s="44"/>
      <c r="T49" s="44"/>
    </row>
    <row r="50" spans="2:20" x14ac:dyDescent="0.6">
      <c r="B50" s="7">
        <v>44</v>
      </c>
      <c r="C50" s="7"/>
      <c r="D50" s="45"/>
      <c r="E50" s="45"/>
      <c r="F50" s="45"/>
      <c r="I50" s="7">
        <v>44</v>
      </c>
      <c r="J50" s="49"/>
      <c r="K50" s="49"/>
      <c r="L50" s="49"/>
      <c r="M50" s="49"/>
      <c r="P50" s="9">
        <v>44</v>
      </c>
      <c r="Q50" s="7"/>
      <c r="R50" s="7"/>
      <c r="S50" s="7"/>
      <c r="T50" s="7"/>
    </row>
    <row r="51" spans="2:20" x14ac:dyDescent="0.6">
      <c r="B51" s="7">
        <v>45</v>
      </c>
      <c r="C51" s="7"/>
      <c r="D51" s="45"/>
      <c r="E51" s="45"/>
      <c r="F51" s="45"/>
      <c r="I51" s="7">
        <v>45</v>
      </c>
      <c r="J51" s="45"/>
      <c r="K51" s="45"/>
      <c r="L51" s="45"/>
      <c r="M51" s="45"/>
      <c r="P51" s="9">
        <v>45</v>
      </c>
      <c r="Q51" s="7"/>
      <c r="R51" s="7"/>
      <c r="S51" s="7"/>
      <c r="T51" s="7"/>
    </row>
    <row r="52" spans="2:20" x14ac:dyDescent="0.6">
      <c r="B52" s="7">
        <v>46</v>
      </c>
      <c r="C52" s="7"/>
      <c r="D52" s="45"/>
      <c r="E52" s="45"/>
      <c r="F52" s="45"/>
      <c r="I52" s="7">
        <v>46</v>
      </c>
      <c r="J52" s="45"/>
      <c r="K52" s="45"/>
      <c r="L52" s="45"/>
      <c r="M52" s="45"/>
      <c r="P52" s="9">
        <v>46</v>
      </c>
      <c r="Q52" s="7"/>
      <c r="R52" s="7"/>
      <c r="S52" s="7"/>
      <c r="T52" s="7"/>
    </row>
    <row r="53" spans="2:20" x14ac:dyDescent="0.6">
      <c r="B53" s="7">
        <v>47</v>
      </c>
      <c r="C53" s="7"/>
      <c r="D53" s="45"/>
      <c r="E53" s="45"/>
      <c r="F53" s="45"/>
      <c r="I53" s="7">
        <v>47</v>
      </c>
      <c r="J53" s="45"/>
      <c r="K53" s="45"/>
      <c r="L53" s="45"/>
      <c r="M53" s="45"/>
      <c r="P53" s="9">
        <v>47</v>
      </c>
      <c r="Q53" s="7"/>
      <c r="R53" s="7"/>
      <c r="S53" s="7"/>
      <c r="T53" s="7"/>
    </row>
    <row r="54" spans="2:20" x14ac:dyDescent="0.6">
      <c r="B54" s="7">
        <v>48</v>
      </c>
      <c r="C54" s="7"/>
      <c r="D54" s="45"/>
      <c r="E54" s="45"/>
      <c r="F54" s="45"/>
      <c r="I54" s="7">
        <v>48</v>
      </c>
      <c r="J54" s="45"/>
      <c r="K54" s="45"/>
      <c r="L54" s="45"/>
      <c r="M54" s="45"/>
      <c r="P54" s="9">
        <v>48</v>
      </c>
      <c r="Q54" s="7"/>
      <c r="R54" s="7"/>
      <c r="S54" s="7"/>
      <c r="T54" s="7"/>
    </row>
    <row r="55" spans="2:20" x14ac:dyDescent="0.6">
      <c r="B55" s="7">
        <v>49</v>
      </c>
      <c r="C55" s="7"/>
      <c r="D55" s="45"/>
      <c r="E55" s="45"/>
      <c r="F55" s="45"/>
      <c r="I55" s="7">
        <v>49</v>
      </c>
      <c r="J55" s="45"/>
      <c r="K55" s="45"/>
      <c r="L55" s="45"/>
      <c r="M55" s="45"/>
      <c r="P55" s="9">
        <v>49</v>
      </c>
      <c r="Q55" s="7"/>
      <c r="R55" s="7"/>
      <c r="S55" s="7"/>
      <c r="T55" s="7"/>
    </row>
    <row r="56" spans="2:20" x14ac:dyDescent="0.6">
      <c r="B56" s="7">
        <v>50</v>
      </c>
      <c r="C56" s="7"/>
      <c r="D56" s="45"/>
      <c r="E56" s="45"/>
      <c r="F56" s="45"/>
      <c r="I56" s="7">
        <v>50</v>
      </c>
      <c r="J56" s="45"/>
      <c r="K56" s="45"/>
      <c r="L56" s="45"/>
      <c r="M56" s="45"/>
      <c r="P56" s="9">
        <v>50</v>
      </c>
      <c r="Q56" s="7"/>
      <c r="R56" s="7"/>
      <c r="S56" s="7"/>
      <c r="T56" s="7"/>
    </row>
    <row r="57" spans="2:20" x14ac:dyDescent="0.6">
      <c r="B57" s="7">
        <v>51</v>
      </c>
      <c r="C57" s="45"/>
      <c r="D57" s="45"/>
      <c r="E57" s="45"/>
      <c r="F57" s="45"/>
      <c r="I57" s="7">
        <v>51</v>
      </c>
      <c r="J57" s="45"/>
      <c r="K57" s="45"/>
      <c r="L57" s="45"/>
      <c r="M57" s="45"/>
      <c r="P57" s="9">
        <v>51</v>
      </c>
      <c r="Q57" s="7"/>
      <c r="R57" s="7"/>
      <c r="S57" s="7"/>
      <c r="T57" s="7"/>
    </row>
    <row r="58" spans="2:20" x14ac:dyDescent="0.6">
      <c r="B58" s="7">
        <v>52</v>
      </c>
      <c r="C58" s="45"/>
      <c r="D58" s="45"/>
      <c r="E58" s="45"/>
      <c r="F58" s="45"/>
      <c r="I58" s="7">
        <v>52</v>
      </c>
      <c r="J58" s="45"/>
      <c r="K58" s="45"/>
      <c r="L58" s="45"/>
      <c r="M58" s="45"/>
      <c r="P58" s="9">
        <v>52</v>
      </c>
      <c r="Q58" s="7"/>
      <c r="R58" s="7"/>
      <c r="S58" s="7"/>
      <c r="T58" s="7"/>
    </row>
    <row r="59" spans="2:20" x14ac:dyDescent="0.6">
      <c r="B59" s="7">
        <v>53</v>
      </c>
      <c r="C59" s="45"/>
      <c r="D59" s="45"/>
      <c r="E59" s="45"/>
      <c r="F59" s="45"/>
      <c r="I59" s="7">
        <v>53</v>
      </c>
      <c r="J59" s="45"/>
      <c r="K59" s="45"/>
      <c r="L59" s="45"/>
      <c r="M59" s="45"/>
      <c r="P59" s="9">
        <v>53</v>
      </c>
      <c r="Q59" s="7"/>
      <c r="R59" s="7"/>
      <c r="S59" s="7"/>
      <c r="T59" s="7"/>
    </row>
    <row r="60" spans="2:20" x14ac:dyDescent="0.6">
      <c r="B60" s="7">
        <v>54</v>
      </c>
      <c r="C60" s="45"/>
      <c r="D60" s="45"/>
      <c r="E60" s="45"/>
      <c r="F60" s="45"/>
      <c r="I60" s="7">
        <v>54</v>
      </c>
      <c r="J60" s="45"/>
      <c r="K60" s="45"/>
      <c r="L60" s="45"/>
      <c r="M60" s="45"/>
      <c r="P60" s="9">
        <v>54</v>
      </c>
      <c r="Q60" s="7"/>
      <c r="R60" s="7"/>
      <c r="S60" s="7"/>
      <c r="T60" s="7"/>
    </row>
    <row r="61" spans="2:20" x14ac:dyDescent="0.6">
      <c r="B61" s="7">
        <v>55</v>
      </c>
      <c r="C61" s="45"/>
      <c r="D61" s="45"/>
      <c r="E61" s="45"/>
      <c r="F61" s="45"/>
      <c r="I61" s="7">
        <v>55</v>
      </c>
      <c r="J61" s="45"/>
      <c r="K61" s="45"/>
      <c r="L61" s="45"/>
      <c r="M61" s="45"/>
      <c r="P61" s="9">
        <v>55</v>
      </c>
      <c r="Q61" s="7"/>
      <c r="R61" s="7"/>
      <c r="S61" s="7"/>
      <c r="T61" s="7"/>
    </row>
    <row r="62" spans="2:20" x14ac:dyDescent="0.6">
      <c r="B62" s="7">
        <v>56</v>
      </c>
      <c r="C62" s="45"/>
      <c r="D62" s="45"/>
      <c r="E62" s="45"/>
      <c r="F62" s="45"/>
      <c r="I62" s="7">
        <v>56</v>
      </c>
      <c r="J62" s="45"/>
      <c r="K62" s="45"/>
      <c r="L62" s="45"/>
      <c r="M62" s="45"/>
      <c r="P62" s="9">
        <v>56</v>
      </c>
      <c r="Q62" s="7"/>
      <c r="R62" s="7"/>
      <c r="S62" s="7"/>
      <c r="T62" s="7"/>
    </row>
    <row r="63" spans="2:20" x14ac:dyDescent="0.6">
      <c r="B63" s="7">
        <v>57</v>
      </c>
      <c r="C63" s="45"/>
      <c r="D63" s="45"/>
      <c r="E63" s="45"/>
      <c r="F63" s="45"/>
      <c r="I63" s="7">
        <v>57</v>
      </c>
      <c r="J63" s="45"/>
      <c r="K63" s="45"/>
      <c r="L63" s="45"/>
      <c r="M63" s="45"/>
      <c r="P63" s="9">
        <v>57</v>
      </c>
      <c r="Q63" s="7"/>
      <c r="R63" s="7"/>
      <c r="S63" s="7"/>
      <c r="T63" s="7"/>
    </row>
    <row r="64" spans="2:20" x14ac:dyDescent="0.6">
      <c r="B64" s="7">
        <v>58</v>
      </c>
      <c r="C64" s="45"/>
      <c r="D64" s="45"/>
      <c r="E64" s="45"/>
      <c r="F64" s="45"/>
      <c r="I64" s="7">
        <v>58</v>
      </c>
      <c r="J64" s="45"/>
      <c r="K64" s="45"/>
      <c r="L64" s="45"/>
      <c r="M64" s="45"/>
      <c r="P64" s="9">
        <v>58</v>
      </c>
      <c r="Q64" s="7"/>
      <c r="R64" s="7"/>
      <c r="S64" s="7"/>
      <c r="T64" s="7"/>
    </row>
    <row r="65" spans="2:20" x14ac:dyDescent="0.6">
      <c r="B65" s="7">
        <v>59</v>
      </c>
      <c r="C65" s="45"/>
      <c r="D65" s="45"/>
      <c r="E65" s="45"/>
      <c r="F65" s="45"/>
      <c r="I65" s="7">
        <v>59</v>
      </c>
      <c r="J65" s="45"/>
      <c r="K65" s="45"/>
      <c r="L65" s="45"/>
      <c r="M65" s="45"/>
      <c r="P65" s="9">
        <v>59</v>
      </c>
      <c r="Q65" s="7"/>
      <c r="R65" s="7"/>
      <c r="S65" s="7"/>
      <c r="T65" s="7"/>
    </row>
    <row r="66" spans="2:20" x14ac:dyDescent="0.6">
      <c r="B66" s="7">
        <v>60</v>
      </c>
      <c r="C66" s="45"/>
      <c r="D66" s="45"/>
      <c r="E66" s="45"/>
      <c r="F66" s="45"/>
      <c r="I66" s="7">
        <v>60</v>
      </c>
      <c r="J66" s="45"/>
      <c r="K66" s="45"/>
      <c r="L66" s="45"/>
      <c r="M66" s="45"/>
      <c r="P66" s="9">
        <v>60</v>
      </c>
      <c r="Q66" s="7"/>
      <c r="R66" s="7"/>
      <c r="S66" s="7"/>
      <c r="T66" s="7"/>
    </row>
    <row r="67" spans="2:20" x14ac:dyDescent="0.6">
      <c r="B67" s="7">
        <v>61</v>
      </c>
      <c r="C67" s="45"/>
      <c r="D67" s="45"/>
      <c r="E67" s="45"/>
      <c r="F67" s="45"/>
      <c r="I67" s="7">
        <v>61</v>
      </c>
      <c r="J67" s="45"/>
      <c r="K67" s="45"/>
      <c r="L67" s="45"/>
      <c r="M67" s="45"/>
      <c r="P67" s="9">
        <v>61</v>
      </c>
      <c r="Q67" s="7"/>
      <c r="R67" s="7"/>
      <c r="S67" s="7"/>
      <c r="T67" s="7"/>
    </row>
    <row r="68" spans="2:20" x14ac:dyDescent="0.6">
      <c r="B68" s="5" t="s">
        <v>42</v>
      </c>
      <c r="C68" s="5">
        <f>COUNT(C7:C67)</f>
        <v>26</v>
      </c>
      <c r="D68" s="5">
        <f t="shared" ref="D68:F68" si="0">COUNT(D7:D67)</f>
        <v>35</v>
      </c>
      <c r="E68" s="5">
        <f t="shared" si="0"/>
        <v>35</v>
      </c>
      <c r="F68" s="5">
        <f t="shared" si="0"/>
        <v>33</v>
      </c>
      <c r="G68" s="6"/>
      <c r="H68" s="6"/>
      <c r="I68" s="5" t="s">
        <v>42</v>
      </c>
      <c r="J68" s="5">
        <f>COUNT(J7:J67)</f>
        <v>37</v>
      </c>
      <c r="K68" s="5">
        <f t="shared" ref="K68:M68" si="1">COUNT(K7:K67)</f>
        <v>43</v>
      </c>
      <c r="L68" s="5">
        <f t="shared" si="1"/>
        <v>40</v>
      </c>
      <c r="M68" s="5">
        <f t="shared" si="1"/>
        <v>36</v>
      </c>
      <c r="N68" s="6"/>
      <c r="O68" s="6"/>
      <c r="P68" s="5" t="s">
        <v>42</v>
      </c>
      <c r="Q68" s="5">
        <f>COUNT(Q7:Q67)</f>
        <v>32</v>
      </c>
      <c r="R68" s="5">
        <f t="shared" ref="R68:T68" si="2">COUNT(R7:R67)</f>
        <v>39</v>
      </c>
      <c r="S68" s="5">
        <f t="shared" si="2"/>
        <v>38</v>
      </c>
      <c r="T68" s="5">
        <f t="shared" si="2"/>
        <v>33</v>
      </c>
    </row>
    <row r="69" spans="2:20" x14ac:dyDescent="0.6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2:20" x14ac:dyDescent="0.6">
      <c r="B70" s="98" t="s">
        <v>11</v>
      </c>
      <c r="C70" s="98"/>
      <c r="D70" s="98"/>
      <c r="E70" s="98"/>
      <c r="F70" s="9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2:20" x14ac:dyDescent="0.6">
      <c r="B71" s="7" t="s">
        <v>73</v>
      </c>
      <c r="C71" s="27" t="s">
        <v>1</v>
      </c>
      <c r="D71" s="7" t="s">
        <v>2</v>
      </c>
      <c r="E71" s="7" t="s">
        <v>3</v>
      </c>
      <c r="F71" s="7" t="s">
        <v>74</v>
      </c>
      <c r="G71" s="6"/>
      <c r="H71" s="6"/>
      <c r="I71" s="7" t="s">
        <v>13</v>
      </c>
      <c r="J71" s="27" t="s">
        <v>1</v>
      </c>
      <c r="K71" s="7" t="s">
        <v>2</v>
      </c>
      <c r="L71" s="7" t="s">
        <v>3</v>
      </c>
      <c r="M71" s="7" t="s">
        <v>4</v>
      </c>
      <c r="N71" s="6"/>
      <c r="O71" s="6"/>
      <c r="P71" s="7" t="s">
        <v>13</v>
      </c>
      <c r="Q71" s="27" t="s">
        <v>1</v>
      </c>
      <c r="R71" s="7" t="s">
        <v>2</v>
      </c>
      <c r="S71" s="7" t="s">
        <v>3</v>
      </c>
      <c r="T71" s="7" t="s">
        <v>4</v>
      </c>
    </row>
    <row r="72" spans="2:20" x14ac:dyDescent="0.6">
      <c r="B72" s="7"/>
      <c r="C72" s="27"/>
      <c r="D72" s="7"/>
      <c r="E72" s="7"/>
      <c r="F72" s="7"/>
      <c r="G72" s="6"/>
      <c r="H72" s="6"/>
      <c r="I72" s="7"/>
      <c r="J72" s="27"/>
      <c r="K72" s="7"/>
      <c r="L72" s="7"/>
      <c r="M72" s="7"/>
      <c r="N72" s="6"/>
      <c r="O72" s="6"/>
      <c r="P72" s="7"/>
      <c r="Q72" s="27"/>
      <c r="R72" s="7"/>
      <c r="S72" s="7"/>
      <c r="T72" s="7"/>
    </row>
    <row r="73" spans="2:20" x14ac:dyDescent="0.6">
      <c r="B73" s="7" t="s">
        <v>15</v>
      </c>
      <c r="C73" s="27">
        <f>COUNTIF(C7:C67,"&lt;=-150")</f>
        <v>0</v>
      </c>
      <c r="D73" s="27">
        <f t="shared" ref="D73:F73" si="3">COUNTIF(D7:D67,"&lt;=-150")</f>
        <v>0</v>
      </c>
      <c r="E73" s="27">
        <f t="shared" si="3"/>
        <v>0</v>
      </c>
      <c r="F73" s="27">
        <f t="shared" si="3"/>
        <v>0</v>
      </c>
      <c r="I73" s="7" t="s">
        <v>15</v>
      </c>
      <c r="J73" s="27">
        <f>COUNTIF(J7:J67,"&lt;=-150")</f>
        <v>0</v>
      </c>
      <c r="K73" s="27">
        <f t="shared" ref="K73:M73" si="4">COUNTIF(K7:K67,"&lt;=-150")</f>
        <v>0</v>
      </c>
      <c r="L73" s="27">
        <f t="shared" si="4"/>
        <v>0</v>
      </c>
      <c r="M73" s="27">
        <f t="shared" si="4"/>
        <v>0</v>
      </c>
      <c r="P73" s="7" t="s">
        <v>15</v>
      </c>
      <c r="Q73" s="27">
        <f>COUNTIF(Q7:Q67,"&lt;=-150")</f>
        <v>0</v>
      </c>
      <c r="R73" s="27">
        <f t="shared" ref="R73:T73" si="5">COUNTIF(R7:R67,"&lt;=-150")</f>
        <v>0</v>
      </c>
      <c r="S73" s="27">
        <f t="shared" si="5"/>
        <v>0</v>
      </c>
      <c r="T73" s="27">
        <f t="shared" si="5"/>
        <v>0</v>
      </c>
    </row>
    <row r="74" spans="2:20" x14ac:dyDescent="0.6">
      <c r="B74" s="7" t="s">
        <v>57</v>
      </c>
      <c r="C74" s="27">
        <f>COUNTIF(C7:C67,"&lt;=-120")-COUNTIF(C7:C67,"&lt;-150")</f>
        <v>0</v>
      </c>
      <c r="D74" s="27">
        <f t="shared" ref="D74:F74" si="6">COUNTIF(D7:D67,"&lt;=-120")-COUNTIF(D7:D67,"&lt;-150")</f>
        <v>0</v>
      </c>
      <c r="E74" s="27">
        <f t="shared" si="6"/>
        <v>0</v>
      </c>
      <c r="F74" s="27">
        <f t="shared" si="6"/>
        <v>0</v>
      </c>
      <c r="I74" s="7" t="s">
        <v>57</v>
      </c>
      <c r="J74" s="27">
        <f>COUNTIF(J7:J67,"&lt;=-120")-COUNTIF(J7:J67,"&lt;-150")</f>
        <v>0</v>
      </c>
      <c r="K74" s="27">
        <f t="shared" ref="K74:M74" si="7">COUNTIF(K7:K67,"&lt;=-120")-COUNTIF(K7:K67,"&lt;-150")</f>
        <v>0</v>
      </c>
      <c r="L74" s="27">
        <f t="shared" si="7"/>
        <v>0</v>
      </c>
      <c r="M74" s="27">
        <f t="shared" si="7"/>
        <v>0</v>
      </c>
      <c r="P74" s="7" t="s">
        <v>57</v>
      </c>
      <c r="Q74" s="27">
        <f>COUNTIF(Q7:Q67,"&lt;=-120")-COUNTIF(Q7:Q67,"&lt;-150")</f>
        <v>0</v>
      </c>
      <c r="R74" s="27">
        <f t="shared" ref="R74:T74" si="8">COUNTIF(R7:R67,"&lt;=-120")-COUNTIF(R7:R67,"&lt;-150")</f>
        <v>0</v>
      </c>
      <c r="S74" s="27">
        <f t="shared" si="8"/>
        <v>0</v>
      </c>
      <c r="T74" s="27">
        <f t="shared" si="8"/>
        <v>0</v>
      </c>
    </row>
    <row r="75" spans="2:20" x14ac:dyDescent="0.6">
      <c r="B75" s="7" t="s">
        <v>19</v>
      </c>
      <c r="C75" s="27">
        <f>COUNTIF(C7:C67,"&lt;=-90")-COUNTIF(C7:C67,"&lt;-120")</f>
        <v>0</v>
      </c>
      <c r="D75" s="27">
        <f t="shared" ref="D75:F75" si="9">COUNTIF(D7:D67,"&lt;=-90")-COUNTIF(D7:D67,"&lt;-120")</f>
        <v>0</v>
      </c>
      <c r="E75" s="27">
        <f t="shared" si="9"/>
        <v>0</v>
      </c>
      <c r="F75" s="27">
        <f t="shared" si="9"/>
        <v>0</v>
      </c>
      <c r="I75" s="7" t="s">
        <v>19</v>
      </c>
      <c r="J75" s="27">
        <f>COUNTIF(J7:J67,"&lt;=-90")-COUNTIF(J7:J67,"&lt;-120")</f>
        <v>0</v>
      </c>
      <c r="K75" s="27">
        <f t="shared" ref="K75:M75" si="10">COUNTIF(K7:K67,"&lt;=-90")-COUNTIF(K7:K67,"&lt;-120")</f>
        <v>0</v>
      </c>
      <c r="L75" s="27">
        <f t="shared" si="10"/>
        <v>0</v>
      </c>
      <c r="M75" s="27">
        <f t="shared" si="10"/>
        <v>0</v>
      </c>
      <c r="P75" s="7" t="s">
        <v>19</v>
      </c>
      <c r="Q75" s="27">
        <f>COUNTIF(Q7:Q67,"&lt;=-90")-COUNTIF(Q7:Q67,"&lt;-120")</f>
        <v>0</v>
      </c>
      <c r="R75" s="27">
        <f t="shared" ref="R75:T75" si="11">COUNTIF(R7:R67,"&lt;=-90")-COUNTIF(R7:R67,"&lt;-120")</f>
        <v>0</v>
      </c>
      <c r="S75" s="27">
        <f t="shared" si="11"/>
        <v>0</v>
      </c>
      <c r="T75" s="27">
        <f t="shared" si="11"/>
        <v>0</v>
      </c>
    </row>
    <row r="76" spans="2:20" x14ac:dyDescent="0.6">
      <c r="B76" s="7" t="s">
        <v>21</v>
      </c>
      <c r="C76" s="27">
        <f>COUNTIF(C7:C67,"&lt;=-60")-COUNTIF(C7:C67,"&lt;-90")</f>
        <v>0</v>
      </c>
      <c r="D76" s="27">
        <f t="shared" ref="D76:F76" si="12">COUNTIF(D7:D67,"&lt;=-60")-COUNTIF(D7:D67,"&lt;-90")</f>
        <v>0</v>
      </c>
      <c r="E76" s="27">
        <f t="shared" si="12"/>
        <v>0</v>
      </c>
      <c r="F76" s="27">
        <f t="shared" si="12"/>
        <v>0</v>
      </c>
      <c r="G76" s="27"/>
      <c r="I76" s="7" t="s">
        <v>75</v>
      </c>
      <c r="J76" s="27">
        <f>COUNTIF(J7:J67,"&lt;=-60")-COUNTIF(J7:J67,"&lt;-90")</f>
        <v>0</v>
      </c>
      <c r="K76" s="27">
        <f t="shared" ref="K76:M76" si="13">COUNTIF(K7:K67,"&lt;=-60")-COUNTIF(K7:K67,"&lt;-90")</f>
        <v>0</v>
      </c>
      <c r="L76" s="27">
        <f t="shared" si="13"/>
        <v>0</v>
      </c>
      <c r="M76" s="27">
        <f t="shared" si="13"/>
        <v>0</v>
      </c>
      <c r="P76" s="7" t="s">
        <v>21</v>
      </c>
      <c r="Q76" s="27">
        <f>COUNTIF(Q7:Q67,"&lt;=-60")-COUNTIF(Q7:Q67,"&lt;-90")</f>
        <v>1</v>
      </c>
      <c r="R76" s="27">
        <f t="shared" ref="R76:T76" si="14">COUNTIF(R7:R67,"&lt;=-60")-COUNTIF(R7:R67,"&lt;-90")</f>
        <v>0</v>
      </c>
      <c r="S76" s="27">
        <f t="shared" si="14"/>
        <v>0</v>
      </c>
      <c r="T76" s="27">
        <f t="shared" si="14"/>
        <v>0</v>
      </c>
    </row>
    <row r="77" spans="2:20" x14ac:dyDescent="0.6">
      <c r="B77" s="7" t="s">
        <v>23</v>
      </c>
      <c r="C77" s="27">
        <f>COUNTIF(C7:C67,"&lt;=-30")-COUNTIF(C7:C67,"&lt;-60")</f>
        <v>0</v>
      </c>
      <c r="D77" s="27">
        <f t="shared" ref="D77:F77" si="15">COUNTIF(D7:D67,"&lt;=-30")-COUNTIF(D7:D67,"&lt;-60")</f>
        <v>0</v>
      </c>
      <c r="E77" s="27">
        <f t="shared" si="15"/>
        <v>0</v>
      </c>
      <c r="F77" s="27">
        <f t="shared" si="15"/>
        <v>1</v>
      </c>
      <c r="I77" s="7" t="s">
        <v>23</v>
      </c>
      <c r="J77" s="27">
        <f>COUNTIF(J7:J67,"&lt;=-30")-COUNTIF(J7:J67,"&lt;-60")</f>
        <v>1</v>
      </c>
      <c r="K77" s="27">
        <f t="shared" ref="K77:M77" si="16">COUNTIF(K7:K67,"&lt;=-30")-COUNTIF(K7:K67,"&lt;-60")</f>
        <v>1</v>
      </c>
      <c r="L77" s="27">
        <f t="shared" si="16"/>
        <v>1</v>
      </c>
      <c r="M77" s="27">
        <f t="shared" si="16"/>
        <v>0</v>
      </c>
      <c r="P77" s="7" t="s">
        <v>23</v>
      </c>
      <c r="Q77" s="27">
        <f>COUNTIF(Q7:Q67,"&lt;=-30")-COUNTIF(Q7:Q67,"&lt;-60")</f>
        <v>1</v>
      </c>
      <c r="R77" s="27">
        <f t="shared" ref="R77:T77" si="17">COUNTIF(R7:R67,"&lt;=-30")-COUNTIF(R7:R67,"&lt;-60")</f>
        <v>1</v>
      </c>
      <c r="S77" s="27">
        <f t="shared" si="17"/>
        <v>1</v>
      </c>
      <c r="T77" s="27">
        <f t="shared" si="17"/>
        <v>1</v>
      </c>
    </row>
    <row r="78" spans="2:20" x14ac:dyDescent="0.6">
      <c r="B78" s="7" t="s">
        <v>25</v>
      </c>
      <c r="C78" s="27">
        <f>COUNTIF(C7:C67,"&lt;=0")-COUNTIF(C7:C67,"&lt;-30")</f>
        <v>15</v>
      </c>
      <c r="D78" s="27">
        <f t="shared" ref="D78:F78" si="18">COUNTIF(D7:D67,"&lt;=0")-COUNTIF(D7:D67,"&lt;-30")</f>
        <v>22</v>
      </c>
      <c r="E78" s="27">
        <f t="shared" si="18"/>
        <v>21</v>
      </c>
      <c r="F78" s="27">
        <f t="shared" si="18"/>
        <v>11</v>
      </c>
      <c r="I78" s="7" t="s">
        <v>25</v>
      </c>
      <c r="J78" s="27">
        <f>COUNTIF(J7:J67,"&lt;=0")-COUNTIF(J7:J67,"&lt;-30")</f>
        <v>12</v>
      </c>
      <c r="K78" s="27">
        <f t="shared" ref="K78:M78" si="19">COUNTIF(K7:K67,"&lt;=0")-COUNTIF(K7:K67,"&lt;-30")</f>
        <v>17</v>
      </c>
      <c r="L78" s="27">
        <f t="shared" si="19"/>
        <v>9</v>
      </c>
      <c r="M78" s="27">
        <f t="shared" si="19"/>
        <v>7</v>
      </c>
      <c r="P78" s="7" t="s">
        <v>25</v>
      </c>
      <c r="Q78" s="27">
        <f>COUNTIF(Q7:Q67,"&lt;=0")-COUNTIF(Q7:Q67,"&lt;-30")</f>
        <v>13</v>
      </c>
      <c r="R78" s="27">
        <f t="shared" ref="R78:T78" si="20">COUNTIF(R7:R67,"&lt;=0")-COUNTIF(R7:R67,"&lt;-30")</f>
        <v>10</v>
      </c>
      <c r="S78" s="27">
        <f t="shared" si="20"/>
        <v>11</v>
      </c>
      <c r="T78" s="27">
        <f t="shared" si="20"/>
        <v>7</v>
      </c>
    </row>
    <row r="79" spans="2:20" x14ac:dyDescent="0.6">
      <c r="B79" s="7" t="s">
        <v>27</v>
      </c>
      <c r="C79" s="27">
        <f>COUNTIF(C7:C67,"&lt;=30")-COUNTIF(C7:C67,"&lt;0")</f>
        <v>11</v>
      </c>
      <c r="D79" s="27">
        <f t="shared" ref="D79:F79" si="21">COUNTIF(D7:D67,"&lt;=30")-COUNTIF(D7:D67,"&lt;0")</f>
        <v>13</v>
      </c>
      <c r="E79" s="27">
        <f t="shared" si="21"/>
        <v>14</v>
      </c>
      <c r="F79" s="27">
        <f t="shared" si="21"/>
        <v>16</v>
      </c>
      <c r="I79" s="7" t="s">
        <v>27</v>
      </c>
      <c r="J79" s="27">
        <f>COUNTIF(J7:J67,"&lt;=30")-COUNTIF(J7:J67,"&lt;0")</f>
        <v>23</v>
      </c>
      <c r="K79" s="27">
        <f t="shared" ref="K79:M79" si="22">COUNTIF(K7:K67,"&lt;=30")-COUNTIF(K7:K67,"&lt;0")</f>
        <v>22</v>
      </c>
      <c r="L79" s="27">
        <f t="shared" si="22"/>
        <v>25</v>
      </c>
      <c r="M79" s="27">
        <f t="shared" si="22"/>
        <v>23</v>
      </c>
      <c r="P79" s="7" t="s">
        <v>27</v>
      </c>
      <c r="Q79" s="27">
        <f>COUNTIF(Q7:Q67,"&lt;=30")-COUNTIF(Q7:Q67,"&lt;0")</f>
        <v>15</v>
      </c>
      <c r="R79" s="27">
        <f t="shared" ref="R79:T79" si="23">COUNTIF(R7:R67,"&lt;=30")-COUNTIF(R7:R67,"&lt;0")</f>
        <v>26</v>
      </c>
      <c r="S79" s="27">
        <f t="shared" si="23"/>
        <v>25</v>
      </c>
      <c r="T79" s="27">
        <f t="shared" si="23"/>
        <v>20</v>
      </c>
    </row>
    <row r="80" spans="2:20" x14ac:dyDescent="0.6">
      <c r="B80" s="35" t="s">
        <v>29</v>
      </c>
      <c r="C80" s="27">
        <f>COUNTIF(C7:C67,"&lt;=60")-COUNTIF(C7:C67,"&lt;30")</f>
        <v>0</v>
      </c>
      <c r="D80" s="27">
        <f t="shared" ref="D80:F80" si="24">COUNTIF(D7:D67,"&lt;=60")-COUNTIF(D7:D67,"&lt;30")</f>
        <v>0</v>
      </c>
      <c r="E80" s="27">
        <f t="shared" si="24"/>
        <v>0</v>
      </c>
      <c r="F80" s="27">
        <f t="shared" si="24"/>
        <v>5</v>
      </c>
      <c r="I80" s="35" t="s">
        <v>29</v>
      </c>
      <c r="J80" s="27">
        <f>COUNTIF(J7:J67,"&lt;=60")-COUNTIF(J7:J67,"&lt;30")</f>
        <v>1</v>
      </c>
      <c r="K80" s="27">
        <f t="shared" ref="K80:M80" si="25">COUNTIF(K7:K67,"&lt;=60")-COUNTIF(K7:K67,"&lt;30")</f>
        <v>3</v>
      </c>
      <c r="L80" s="27">
        <f t="shared" si="25"/>
        <v>5</v>
      </c>
      <c r="M80" s="27">
        <f t="shared" si="25"/>
        <v>6</v>
      </c>
      <c r="P80" s="35" t="s">
        <v>29</v>
      </c>
      <c r="Q80" s="27">
        <f>COUNTIF(Q7:Q67,"&lt;=60")-COUNTIF(Q7:Q67,"&lt;30")</f>
        <v>2</v>
      </c>
      <c r="R80" s="27">
        <f t="shared" ref="R80:T80" si="26">COUNTIF(R7:R67,"&lt;=60")-COUNTIF(R7:R67,"&lt;30")</f>
        <v>2</v>
      </c>
      <c r="S80" s="27">
        <f t="shared" si="26"/>
        <v>1</v>
      </c>
      <c r="T80" s="27">
        <f t="shared" si="26"/>
        <v>5</v>
      </c>
    </row>
    <row r="81" spans="2:24" x14ac:dyDescent="0.6">
      <c r="B81" s="35" t="s">
        <v>51</v>
      </c>
      <c r="C81" s="27">
        <f>COUNTIF(C7:C67,"&lt;=90")-COUNTIF(C7:C67,"&lt;60")</f>
        <v>0</v>
      </c>
      <c r="D81" s="27">
        <f t="shared" ref="D81:F81" si="27">COUNTIF(D7:D67,"&lt;=90")-COUNTIF(D7:D67,"&lt;60")</f>
        <v>0</v>
      </c>
      <c r="E81" s="27">
        <f t="shared" si="27"/>
        <v>0</v>
      </c>
      <c r="F81" s="27">
        <f t="shared" si="27"/>
        <v>0</v>
      </c>
      <c r="I81" s="35" t="s">
        <v>51</v>
      </c>
      <c r="J81" s="27">
        <f>COUNTIF(J7:J67,"&lt;=90")-COUNTIF(J7:J67,"&lt;60")</f>
        <v>0</v>
      </c>
      <c r="K81" s="27">
        <f t="shared" ref="K81:M81" si="28">COUNTIF(K7:K67,"&lt;=90")-COUNTIF(K7:K67,"&lt;60")</f>
        <v>0</v>
      </c>
      <c r="L81" s="27">
        <f t="shared" si="28"/>
        <v>0</v>
      </c>
      <c r="M81" s="27">
        <f t="shared" si="28"/>
        <v>0</v>
      </c>
      <c r="P81" s="35" t="s">
        <v>51</v>
      </c>
      <c r="Q81" s="27">
        <f>COUNTIF(Q7:Q67,"&lt;=90")-COUNTIF(Q7:Q67,"&lt;60")</f>
        <v>0</v>
      </c>
      <c r="R81" s="27">
        <f t="shared" ref="R81:T81" si="29">COUNTIF(R7:R67,"&lt;=90")-COUNTIF(R7:R67,"&lt;60")</f>
        <v>0</v>
      </c>
      <c r="S81" s="27">
        <f t="shared" si="29"/>
        <v>0</v>
      </c>
      <c r="T81" s="27">
        <f t="shared" si="29"/>
        <v>0</v>
      </c>
    </row>
    <row r="82" spans="2:24" x14ac:dyDescent="0.6">
      <c r="B82" s="35" t="s">
        <v>33</v>
      </c>
      <c r="C82" s="27">
        <f>COUNTIF(C7:C67,"&lt;=120")-COUNTIF(C7:C67,"&lt;90")</f>
        <v>0</v>
      </c>
      <c r="D82" s="27">
        <f t="shared" ref="D82:F82" si="30">COUNTIF(D7:D67,"&lt;=120")-COUNTIF(D7:D67,"&lt;90")</f>
        <v>0</v>
      </c>
      <c r="E82" s="27">
        <f t="shared" si="30"/>
        <v>0</v>
      </c>
      <c r="F82" s="27">
        <f t="shared" si="30"/>
        <v>0</v>
      </c>
      <c r="I82" s="35" t="s">
        <v>33</v>
      </c>
      <c r="J82" s="27">
        <f>COUNTIF(J7:J67,"&lt;=120")-COUNTIF(J7:J67,"&lt;90")</f>
        <v>0</v>
      </c>
      <c r="K82" s="27">
        <f t="shared" ref="K82:M82" si="31">COUNTIF(K7:K67,"&lt;=120")-COUNTIF(K7:K67,"&lt;90")</f>
        <v>0</v>
      </c>
      <c r="L82" s="27">
        <f t="shared" si="31"/>
        <v>0</v>
      </c>
      <c r="M82" s="27">
        <f t="shared" si="31"/>
        <v>0</v>
      </c>
      <c r="P82" s="35" t="s">
        <v>76</v>
      </c>
      <c r="Q82" s="27">
        <f>COUNTIF(Q7:Q67,"&lt;=120")-COUNTIF(Q7:Q67,"&lt;90")</f>
        <v>0</v>
      </c>
      <c r="R82" s="27">
        <f t="shared" ref="R82:T82" si="32">COUNTIF(R7:R67,"&lt;=120")-COUNTIF(R7:R67,"&lt;90")</f>
        <v>0</v>
      </c>
      <c r="S82" s="27">
        <f t="shared" si="32"/>
        <v>0</v>
      </c>
      <c r="T82" s="27">
        <f t="shared" si="32"/>
        <v>0</v>
      </c>
    </row>
    <row r="83" spans="2:24" x14ac:dyDescent="0.6">
      <c r="B83" s="35" t="s">
        <v>35</v>
      </c>
      <c r="C83" s="27">
        <f>COUNTIF(C7:C67,"&lt;=150")-COUNTIF(C7:C67,"&lt;120")</f>
        <v>0</v>
      </c>
      <c r="D83" s="27">
        <f t="shared" ref="D83:F83" si="33">COUNTIF(D7:D67,"&lt;=150")-COUNTIF(D7:D67,"&lt;120")</f>
        <v>0</v>
      </c>
      <c r="E83" s="27">
        <f t="shared" si="33"/>
        <v>0</v>
      </c>
      <c r="F83" s="27">
        <f t="shared" si="33"/>
        <v>0</v>
      </c>
      <c r="I83" s="35" t="s">
        <v>35</v>
      </c>
      <c r="J83" s="27">
        <f>COUNTIF(J7:J67,"&lt;=150")-COUNTIF(J7:J67,"&lt;120")</f>
        <v>0</v>
      </c>
      <c r="K83" s="27">
        <f t="shared" ref="K83:M83" si="34">COUNTIF(K7:K67,"&lt;=150")-COUNTIF(K7:K67,"&lt;120")</f>
        <v>0</v>
      </c>
      <c r="L83" s="27">
        <f t="shared" si="34"/>
        <v>0</v>
      </c>
      <c r="M83" s="27">
        <f t="shared" si="34"/>
        <v>0</v>
      </c>
      <c r="P83" s="35" t="s">
        <v>35</v>
      </c>
      <c r="Q83" s="27">
        <f>COUNTIF(Q7:Q67,"&lt;=150")-COUNTIF(Q7:Q67,"&lt;120")</f>
        <v>0</v>
      </c>
      <c r="R83" s="27">
        <f t="shared" ref="R83:T83" si="35">COUNTIF(R7:R67,"&lt;=150")-COUNTIF(R7:R67,"&lt;120")</f>
        <v>0</v>
      </c>
      <c r="S83" s="27">
        <f t="shared" si="35"/>
        <v>0</v>
      </c>
      <c r="T83" s="27">
        <f t="shared" si="35"/>
        <v>0</v>
      </c>
    </row>
    <row r="84" spans="2:24" x14ac:dyDescent="0.6">
      <c r="B84" s="35" t="s">
        <v>37</v>
      </c>
      <c r="C84" s="27">
        <f>COUNTIF(C7:C67,"&lt;=180")-COUNTIF(C7:C67,"&lt;150")</f>
        <v>0</v>
      </c>
      <c r="D84" s="27">
        <f t="shared" ref="D84:F84" si="36">COUNTIF(D7:D67,"&lt;=180")-COUNTIF(D7:D67,"&lt;150")</f>
        <v>0</v>
      </c>
      <c r="E84" s="27">
        <f t="shared" si="36"/>
        <v>0</v>
      </c>
      <c r="F84" s="27">
        <f t="shared" si="36"/>
        <v>0</v>
      </c>
      <c r="I84" s="35" t="s">
        <v>37</v>
      </c>
      <c r="J84" s="27">
        <f>COUNTIF(J7:J67,"&lt;=180")-COUNTIF(J7:J67,"&lt;150")</f>
        <v>0</v>
      </c>
      <c r="K84" s="27">
        <f t="shared" ref="K84:M84" si="37">COUNTIF(K7:K67,"&lt;=180")-COUNTIF(K7:K67,"&lt;150")</f>
        <v>0</v>
      </c>
      <c r="L84" s="27">
        <f t="shared" si="37"/>
        <v>0</v>
      </c>
      <c r="M84" s="27">
        <f t="shared" si="37"/>
        <v>0</v>
      </c>
      <c r="P84" s="35" t="s">
        <v>37</v>
      </c>
      <c r="Q84" s="27">
        <f>COUNTIF(Q7:Q67,"&lt;=180")-COUNTIF(Q7:Q67,"&lt;150")</f>
        <v>0</v>
      </c>
      <c r="R84" s="27">
        <f t="shared" ref="R84:T84" si="38">COUNTIF(R7:R67,"&lt;=180")-COUNTIF(R7:R67,"&lt;150")</f>
        <v>0</v>
      </c>
      <c r="S84" s="27">
        <f t="shared" si="38"/>
        <v>0</v>
      </c>
      <c r="T84" s="27">
        <f t="shared" si="38"/>
        <v>0</v>
      </c>
      <c r="V84" t="s">
        <v>77</v>
      </c>
    </row>
    <row r="85" spans="2:24" x14ac:dyDescent="0.6">
      <c r="B85" s="35"/>
      <c r="C85" s="27"/>
      <c r="D85" s="27"/>
      <c r="E85" s="27"/>
      <c r="F85" s="27"/>
      <c r="I85" s="35"/>
      <c r="J85" s="27"/>
      <c r="K85" s="27"/>
      <c r="L85" s="27"/>
      <c r="M85" s="27"/>
      <c r="P85" s="35"/>
      <c r="Q85" s="27"/>
      <c r="R85" s="27"/>
      <c r="S85" s="27"/>
      <c r="T85" s="27"/>
      <c r="V85" t="s">
        <v>68</v>
      </c>
      <c r="W85" t="s">
        <v>69</v>
      </c>
      <c r="X85" t="s">
        <v>78</v>
      </c>
    </row>
    <row r="86" spans="2:24" x14ac:dyDescent="0.6">
      <c r="B86" s="7" t="s">
        <v>39</v>
      </c>
      <c r="C86" s="27">
        <f>SUM(C73:C84)</f>
        <v>26</v>
      </c>
      <c r="D86" s="27">
        <f t="shared" ref="D86:F86" si="39">SUM(D73:D84)</f>
        <v>35</v>
      </c>
      <c r="E86" s="27">
        <f t="shared" si="39"/>
        <v>35</v>
      </c>
      <c r="F86" s="27">
        <f t="shared" si="39"/>
        <v>33</v>
      </c>
      <c r="I86" s="7" t="s">
        <v>39</v>
      </c>
      <c r="J86" s="27">
        <f>SUM(J73:J84)</f>
        <v>37</v>
      </c>
      <c r="K86" s="27">
        <f t="shared" ref="K86:M86" si="40">SUM(K73:K84)</f>
        <v>43</v>
      </c>
      <c r="L86" s="27">
        <f t="shared" si="40"/>
        <v>40</v>
      </c>
      <c r="M86" s="27">
        <f t="shared" si="40"/>
        <v>36</v>
      </c>
      <c r="P86" s="7" t="s">
        <v>39</v>
      </c>
      <c r="Q86" s="27">
        <f>SUM(Q73:Q84)</f>
        <v>32</v>
      </c>
      <c r="R86" s="27">
        <f t="shared" ref="R86:T86" si="41">SUM(R73:R84)</f>
        <v>39</v>
      </c>
      <c r="S86" s="27">
        <f t="shared" si="41"/>
        <v>38</v>
      </c>
      <c r="T86" s="27">
        <f t="shared" si="41"/>
        <v>33</v>
      </c>
      <c r="V86" s="50">
        <f>SUM(C86:F86)</f>
        <v>129</v>
      </c>
      <c r="W86" s="50">
        <f>SUM(J86:M86)</f>
        <v>156</v>
      </c>
      <c r="X86" s="50">
        <f>SUM(Q86:T86)</f>
        <v>142</v>
      </c>
    </row>
    <row r="87" spans="2:24" x14ac:dyDescent="0.6">
      <c r="V87" s="50">
        <f>SUM(C73:F77,C80:F84)</f>
        <v>6</v>
      </c>
      <c r="W87" s="50">
        <f>SUM(J73:M77,J80:M84)</f>
        <v>18</v>
      </c>
      <c r="X87" s="50">
        <f>SUM(Q73:T77,Q80:T84)</f>
        <v>15</v>
      </c>
    </row>
    <row r="88" spans="2:24" x14ac:dyDescent="0.6">
      <c r="V88" s="51">
        <f>V87/V86</f>
        <v>4.6511627906976744E-2</v>
      </c>
      <c r="W88" s="51">
        <f t="shared" ref="W88:X88" si="42">W87/W86</f>
        <v>0.11538461538461539</v>
      </c>
      <c r="X88" s="51">
        <f t="shared" si="42"/>
        <v>0.10563380281690141</v>
      </c>
    </row>
    <row r="89" spans="2:24" x14ac:dyDescent="0.6">
      <c r="B89" s="98" t="s">
        <v>79</v>
      </c>
      <c r="C89" s="98"/>
      <c r="D89" s="98"/>
      <c r="E89" s="98"/>
      <c r="F89" s="98"/>
      <c r="I89" s="98" t="s">
        <v>79</v>
      </c>
      <c r="J89" s="98"/>
      <c r="K89" s="98"/>
      <c r="L89" s="98"/>
      <c r="M89" s="98"/>
      <c r="P89" s="98" t="s">
        <v>11</v>
      </c>
      <c r="Q89" s="98"/>
      <c r="R89" s="98"/>
      <c r="S89" s="98"/>
      <c r="T89" s="98"/>
    </row>
    <row r="90" spans="2:24" x14ac:dyDescent="0.6">
      <c r="B90" s="36" t="s">
        <v>80</v>
      </c>
      <c r="C90" s="36" t="s">
        <v>81</v>
      </c>
      <c r="D90" s="36" t="s">
        <v>82</v>
      </c>
      <c r="E90" s="36" t="s">
        <v>3</v>
      </c>
      <c r="F90" s="36" t="s">
        <v>4</v>
      </c>
      <c r="I90" s="36" t="s">
        <v>80</v>
      </c>
      <c r="J90" s="36" t="s">
        <v>1</v>
      </c>
      <c r="K90" s="36" t="s">
        <v>2</v>
      </c>
      <c r="L90" s="36" t="s">
        <v>3</v>
      </c>
      <c r="M90" s="36" t="s">
        <v>4</v>
      </c>
      <c r="P90" s="36" t="s">
        <v>80</v>
      </c>
      <c r="Q90" s="36" t="s">
        <v>1</v>
      </c>
      <c r="R90" s="36" t="s">
        <v>2</v>
      </c>
      <c r="S90" s="36" t="s">
        <v>3</v>
      </c>
      <c r="T90" s="36" t="s">
        <v>83</v>
      </c>
    </row>
    <row r="92" spans="2:24" x14ac:dyDescent="0.6">
      <c r="B92" s="36" t="s">
        <v>15</v>
      </c>
      <c r="C92" s="36">
        <f t="shared" ref="C92:C103" si="43">C73/$C$86</f>
        <v>0</v>
      </c>
      <c r="D92" s="36">
        <f>D73/$D$86</f>
        <v>0</v>
      </c>
      <c r="E92" s="36">
        <f>E73/$E$86</f>
        <v>0</v>
      </c>
      <c r="F92" s="36">
        <f>F73/$F$86</f>
        <v>0</v>
      </c>
      <c r="I92" s="36" t="s">
        <v>15</v>
      </c>
      <c r="J92" s="36">
        <f>J73/$J$86</f>
        <v>0</v>
      </c>
      <c r="K92" s="36">
        <f>K73/$K$86</f>
        <v>0</v>
      </c>
      <c r="L92" s="36">
        <f>L73/$L$86</f>
        <v>0</v>
      </c>
      <c r="M92" s="36">
        <f>M73/$M$86</f>
        <v>0</v>
      </c>
      <c r="P92" s="36" t="s">
        <v>15</v>
      </c>
      <c r="Q92" s="36">
        <f>Q73/$Q$86</f>
        <v>0</v>
      </c>
      <c r="R92" s="36">
        <f>R73/$R$86</f>
        <v>0</v>
      </c>
      <c r="S92" s="36">
        <f>S73/$S$86</f>
        <v>0</v>
      </c>
      <c r="T92" s="36">
        <f>T73/$T$86</f>
        <v>0</v>
      </c>
    </row>
    <row r="93" spans="2:24" x14ac:dyDescent="0.6">
      <c r="B93" s="36" t="s">
        <v>57</v>
      </c>
      <c r="C93" s="36">
        <f t="shared" si="43"/>
        <v>0</v>
      </c>
      <c r="D93" s="36">
        <f t="shared" ref="D93:D103" si="44">D74/$D$86</f>
        <v>0</v>
      </c>
      <c r="E93" s="36">
        <f t="shared" ref="E93:E103" si="45">E74/$E$86</f>
        <v>0</v>
      </c>
      <c r="F93" s="36">
        <f>F74/$F$86</f>
        <v>0</v>
      </c>
      <c r="I93" s="36" t="s">
        <v>57</v>
      </c>
      <c r="J93" s="36">
        <f t="shared" ref="J93:J105" si="46">J74/$J$86</f>
        <v>0</v>
      </c>
      <c r="K93" s="36">
        <f t="shared" ref="K93:K105" si="47">K74/$K$86</f>
        <v>0</v>
      </c>
      <c r="L93" s="36">
        <f t="shared" ref="L93:L105" si="48">L74/$L$86</f>
        <v>0</v>
      </c>
      <c r="M93" s="36">
        <f t="shared" ref="M93:M105" si="49">M74/$M$86</f>
        <v>0</v>
      </c>
      <c r="P93" s="36" t="s">
        <v>84</v>
      </c>
      <c r="Q93" s="36">
        <f t="shared" ref="Q93:Q105" si="50">Q74/$Q$86</f>
        <v>0</v>
      </c>
      <c r="R93" s="36">
        <f t="shared" ref="R93:R105" si="51">R74/$R$86</f>
        <v>0</v>
      </c>
      <c r="S93" s="36">
        <f t="shared" ref="S93:S105" si="52">S74/$S$86</f>
        <v>0</v>
      </c>
      <c r="T93" s="36">
        <f t="shared" ref="T93:T105" si="53">T74/$T$86</f>
        <v>0</v>
      </c>
    </row>
    <row r="94" spans="2:24" x14ac:dyDescent="0.6">
      <c r="B94" s="36" t="s">
        <v>19</v>
      </c>
      <c r="C94" s="36">
        <f t="shared" si="43"/>
        <v>0</v>
      </c>
      <c r="D94" s="36">
        <f t="shared" si="44"/>
        <v>0</v>
      </c>
      <c r="E94" s="36">
        <f t="shared" si="45"/>
        <v>0</v>
      </c>
      <c r="F94" s="36">
        <f t="shared" ref="F94:F103" si="54">F75/$F$86</f>
        <v>0</v>
      </c>
      <c r="I94" s="36" t="s">
        <v>85</v>
      </c>
      <c r="J94" s="36">
        <f t="shared" si="46"/>
        <v>0</v>
      </c>
      <c r="K94" s="36">
        <f t="shared" si="47"/>
        <v>0</v>
      </c>
      <c r="L94" s="36">
        <f t="shared" si="48"/>
        <v>0</v>
      </c>
      <c r="M94" s="36">
        <f t="shared" si="49"/>
        <v>0</v>
      </c>
      <c r="P94" s="36" t="s">
        <v>85</v>
      </c>
      <c r="Q94" s="36">
        <f t="shared" si="50"/>
        <v>0</v>
      </c>
      <c r="R94" s="36">
        <f t="shared" si="51"/>
        <v>0</v>
      </c>
      <c r="S94" s="36">
        <f t="shared" si="52"/>
        <v>0</v>
      </c>
      <c r="T94" s="36">
        <f t="shared" si="53"/>
        <v>0</v>
      </c>
    </row>
    <row r="95" spans="2:24" x14ac:dyDescent="0.6">
      <c r="B95" s="36" t="s">
        <v>21</v>
      </c>
      <c r="C95" s="36">
        <f t="shared" si="43"/>
        <v>0</v>
      </c>
      <c r="D95" s="36">
        <f t="shared" si="44"/>
        <v>0</v>
      </c>
      <c r="E95" s="36">
        <f t="shared" si="45"/>
        <v>0</v>
      </c>
      <c r="F95" s="36">
        <f t="shared" si="54"/>
        <v>0</v>
      </c>
      <c r="I95" s="36" t="s">
        <v>21</v>
      </c>
      <c r="J95" s="36">
        <f t="shared" si="46"/>
        <v>0</v>
      </c>
      <c r="K95" s="36">
        <f t="shared" si="47"/>
        <v>0</v>
      </c>
      <c r="L95" s="36">
        <f t="shared" si="48"/>
        <v>0</v>
      </c>
      <c r="M95" s="36">
        <f t="shared" si="49"/>
        <v>0</v>
      </c>
      <c r="P95" s="36" t="s">
        <v>86</v>
      </c>
      <c r="Q95" s="36">
        <f t="shared" si="50"/>
        <v>3.125E-2</v>
      </c>
      <c r="R95" s="36">
        <f t="shared" si="51"/>
        <v>0</v>
      </c>
      <c r="S95" s="36">
        <f t="shared" si="52"/>
        <v>0</v>
      </c>
      <c r="T95" s="36">
        <f t="shared" si="53"/>
        <v>0</v>
      </c>
    </row>
    <row r="96" spans="2:24" ht="17.25" thickBot="1" x14ac:dyDescent="0.65">
      <c r="B96" s="52" t="s">
        <v>23</v>
      </c>
      <c r="C96" s="52">
        <f t="shared" si="43"/>
        <v>0</v>
      </c>
      <c r="D96" s="52">
        <f t="shared" si="44"/>
        <v>0</v>
      </c>
      <c r="E96" s="52">
        <f t="shared" si="45"/>
        <v>0</v>
      </c>
      <c r="F96" s="52">
        <f t="shared" si="54"/>
        <v>3.0303030303030304E-2</v>
      </c>
      <c r="I96" s="52" t="s">
        <v>23</v>
      </c>
      <c r="J96" s="52">
        <f t="shared" si="46"/>
        <v>2.7027027027027029E-2</v>
      </c>
      <c r="K96" s="52">
        <f t="shared" si="47"/>
        <v>2.3255813953488372E-2</v>
      </c>
      <c r="L96" s="52">
        <f t="shared" si="48"/>
        <v>2.5000000000000001E-2</v>
      </c>
      <c r="M96" s="52">
        <f t="shared" si="49"/>
        <v>0</v>
      </c>
      <c r="P96" s="52" t="s">
        <v>23</v>
      </c>
      <c r="Q96" s="52">
        <f t="shared" si="50"/>
        <v>3.125E-2</v>
      </c>
      <c r="R96" s="52">
        <f t="shared" si="51"/>
        <v>2.564102564102564E-2</v>
      </c>
      <c r="S96" s="52">
        <f t="shared" si="52"/>
        <v>2.6315789473684209E-2</v>
      </c>
      <c r="T96" s="52">
        <f t="shared" si="53"/>
        <v>3.0303030303030304E-2</v>
      </c>
    </row>
    <row r="97" spans="2:21" x14ac:dyDescent="0.6">
      <c r="B97" s="53" t="s">
        <v>25</v>
      </c>
      <c r="C97" s="54">
        <f t="shared" si="43"/>
        <v>0.57692307692307687</v>
      </c>
      <c r="D97" s="54">
        <f>D78/$D$86</f>
        <v>0.62857142857142856</v>
      </c>
      <c r="E97" s="54">
        <f t="shared" si="45"/>
        <v>0.6</v>
      </c>
      <c r="F97" s="55">
        <f t="shared" si="54"/>
        <v>0.33333333333333331</v>
      </c>
      <c r="I97" s="53" t="s">
        <v>25</v>
      </c>
      <c r="J97" s="54">
        <f t="shared" si="46"/>
        <v>0.32432432432432434</v>
      </c>
      <c r="K97" s="54">
        <f t="shared" si="47"/>
        <v>0.39534883720930231</v>
      </c>
      <c r="L97" s="54">
        <f t="shared" si="48"/>
        <v>0.22500000000000001</v>
      </c>
      <c r="M97" s="55">
        <f t="shared" si="49"/>
        <v>0.19444444444444445</v>
      </c>
      <c r="P97" s="53" t="s">
        <v>87</v>
      </c>
      <c r="Q97" s="54">
        <f t="shared" si="50"/>
        <v>0.40625</v>
      </c>
      <c r="R97" s="54">
        <f t="shared" si="51"/>
        <v>0.25641025641025639</v>
      </c>
      <c r="S97" s="54">
        <f t="shared" si="52"/>
        <v>0.28947368421052633</v>
      </c>
      <c r="T97" s="55">
        <f t="shared" si="53"/>
        <v>0.21212121212121213</v>
      </c>
    </row>
    <row r="98" spans="2:21" ht="17.25" thickBot="1" x14ac:dyDescent="0.65">
      <c r="B98" s="56" t="s">
        <v>27</v>
      </c>
      <c r="C98" s="57">
        <f t="shared" si="43"/>
        <v>0.42307692307692307</v>
      </c>
      <c r="D98" s="57">
        <f t="shared" si="44"/>
        <v>0.37142857142857144</v>
      </c>
      <c r="E98" s="57">
        <f t="shared" si="45"/>
        <v>0.4</v>
      </c>
      <c r="F98" s="58">
        <f t="shared" si="54"/>
        <v>0.48484848484848486</v>
      </c>
      <c r="I98" s="56" t="s">
        <v>88</v>
      </c>
      <c r="J98" s="57">
        <f t="shared" si="46"/>
        <v>0.6216216216216216</v>
      </c>
      <c r="K98" s="57">
        <f t="shared" si="47"/>
        <v>0.51162790697674421</v>
      </c>
      <c r="L98" s="57">
        <f t="shared" si="48"/>
        <v>0.625</v>
      </c>
      <c r="M98" s="58">
        <f t="shared" si="49"/>
        <v>0.63888888888888884</v>
      </c>
      <c r="P98" s="56" t="s">
        <v>27</v>
      </c>
      <c r="Q98" s="57">
        <f t="shared" si="50"/>
        <v>0.46875</v>
      </c>
      <c r="R98" s="57">
        <f t="shared" si="51"/>
        <v>0.66666666666666663</v>
      </c>
      <c r="S98" s="57">
        <f t="shared" si="52"/>
        <v>0.65789473684210531</v>
      </c>
      <c r="T98" s="58">
        <f t="shared" si="53"/>
        <v>0.60606060606060608</v>
      </c>
    </row>
    <row r="99" spans="2:21" x14ac:dyDescent="0.6">
      <c r="B99" s="59" t="s">
        <v>29</v>
      </c>
      <c r="C99" s="60">
        <f t="shared" si="43"/>
        <v>0</v>
      </c>
      <c r="D99" s="60">
        <f t="shared" si="44"/>
        <v>0</v>
      </c>
      <c r="E99" s="60">
        <f t="shared" si="45"/>
        <v>0</v>
      </c>
      <c r="F99" s="60">
        <f t="shared" si="54"/>
        <v>0.15151515151515152</v>
      </c>
      <c r="I99" s="59" t="s">
        <v>29</v>
      </c>
      <c r="J99" s="60">
        <f t="shared" si="46"/>
        <v>2.7027027027027029E-2</v>
      </c>
      <c r="K99" s="60">
        <f t="shared" si="47"/>
        <v>6.9767441860465115E-2</v>
      </c>
      <c r="L99" s="60">
        <f t="shared" si="48"/>
        <v>0.125</v>
      </c>
      <c r="M99" s="60">
        <f t="shared" si="49"/>
        <v>0.16666666666666666</v>
      </c>
      <c r="P99" s="59" t="s">
        <v>89</v>
      </c>
      <c r="Q99" s="60">
        <f t="shared" si="50"/>
        <v>6.25E-2</v>
      </c>
      <c r="R99" s="60">
        <f t="shared" si="51"/>
        <v>5.128205128205128E-2</v>
      </c>
      <c r="S99" s="60">
        <f t="shared" si="52"/>
        <v>2.6315789473684209E-2</v>
      </c>
      <c r="T99" s="60">
        <f t="shared" si="53"/>
        <v>0.15151515151515152</v>
      </c>
    </row>
    <row r="100" spans="2:21" x14ac:dyDescent="0.6">
      <c r="B100" s="42" t="s">
        <v>51</v>
      </c>
      <c r="C100" s="36">
        <f t="shared" si="43"/>
        <v>0</v>
      </c>
      <c r="D100" s="36">
        <f t="shared" si="44"/>
        <v>0</v>
      </c>
      <c r="E100" s="36">
        <f t="shared" si="45"/>
        <v>0</v>
      </c>
      <c r="F100" s="36">
        <f t="shared" si="54"/>
        <v>0</v>
      </c>
      <c r="I100" s="42" t="s">
        <v>51</v>
      </c>
      <c r="J100" s="36">
        <f t="shared" si="46"/>
        <v>0</v>
      </c>
      <c r="K100" s="36">
        <f t="shared" si="47"/>
        <v>0</v>
      </c>
      <c r="L100" s="36">
        <f t="shared" si="48"/>
        <v>0</v>
      </c>
      <c r="M100" s="36">
        <f t="shared" si="49"/>
        <v>0</v>
      </c>
      <c r="P100" s="42" t="s">
        <v>90</v>
      </c>
      <c r="Q100" s="36">
        <f t="shared" si="50"/>
        <v>0</v>
      </c>
      <c r="R100" s="36">
        <f t="shared" si="51"/>
        <v>0</v>
      </c>
      <c r="S100" s="36">
        <f t="shared" si="52"/>
        <v>0</v>
      </c>
      <c r="T100" s="36">
        <f t="shared" si="53"/>
        <v>0</v>
      </c>
    </row>
    <row r="101" spans="2:21" x14ac:dyDescent="0.6">
      <c r="B101" s="42" t="s">
        <v>91</v>
      </c>
      <c r="C101" s="36">
        <f t="shared" si="43"/>
        <v>0</v>
      </c>
      <c r="D101" s="36">
        <f t="shared" si="44"/>
        <v>0</v>
      </c>
      <c r="E101" s="36">
        <f t="shared" si="45"/>
        <v>0</v>
      </c>
      <c r="F101" s="36">
        <f t="shared" si="54"/>
        <v>0</v>
      </c>
      <c r="I101" s="42" t="s">
        <v>91</v>
      </c>
      <c r="J101" s="36">
        <f t="shared" si="46"/>
        <v>0</v>
      </c>
      <c r="K101" s="36">
        <f t="shared" si="47"/>
        <v>0</v>
      </c>
      <c r="L101" s="36">
        <f t="shared" si="48"/>
        <v>0</v>
      </c>
      <c r="M101" s="36">
        <f t="shared" si="49"/>
        <v>0</v>
      </c>
      <c r="P101" s="42" t="s">
        <v>91</v>
      </c>
      <c r="Q101" s="36">
        <f t="shared" si="50"/>
        <v>0</v>
      </c>
      <c r="R101" s="36">
        <f t="shared" si="51"/>
        <v>0</v>
      </c>
      <c r="S101" s="36">
        <f t="shared" si="52"/>
        <v>0</v>
      </c>
      <c r="T101" s="36">
        <f t="shared" si="53"/>
        <v>0</v>
      </c>
    </row>
    <row r="102" spans="2:21" x14ac:dyDescent="0.6">
      <c r="B102" s="42" t="s">
        <v>92</v>
      </c>
      <c r="C102" s="36">
        <f t="shared" si="43"/>
        <v>0</v>
      </c>
      <c r="D102" s="36">
        <f t="shared" si="44"/>
        <v>0</v>
      </c>
      <c r="E102" s="36">
        <f t="shared" si="45"/>
        <v>0</v>
      </c>
      <c r="F102" s="36">
        <f t="shared" si="54"/>
        <v>0</v>
      </c>
      <c r="I102" s="42" t="s">
        <v>35</v>
      </c>
      <c r="J102" s="36">
        <f t="shared" si="46"/>
        <v>0</v>
      </c>
      <c r="K102" s="36">
        <f t="shared" si="47"/>
        <v>0</v>
      </c>
      <c r="L102" s="36">
        <f t="shared" si="48"/>
        <v>0</v>
      </c>
      <c r="M102" s="36">
        <f t="shared" si="49"/>
        <v>0</v>
      </c>
      <c r="P102" s="42" t="s">
        <v>35</v>
      </c>
      <c r="Q102" s="36">
        <f t="shared" si="50"/>
        <v>0</v>
      </c>
      <c r="R102" s="36">
        <f t="shared" si="51"/>
        <v>0</v>
      </c>
      <c r="S102" s="36">
        <f t="shared" si="52"/>
        <v>0</v>
      </c>
      <c r="T102" s="36">
        <f t="shared" si="53"/>
        <v>0</v>
      </c>
    </row>
    <row r="103" spans="2:21" x14ac:dyDescent="0.6">
      <c r="B103" s="42" t="s">
        <v>93</v>
      </c>
      <c r="C103" s="36">
        <f t="shared" si="43"/>
        <v>0</v>
      </c>
      <c r="D103" s="36">
        <f t="shared" si="44"/>
        <v>0</v>
      </c>
      <c r="E103" s="36">
        <f t="shared" si="45"/>
        <v>0</v>
      </c>
      <c r="F103" s="36">
        <f t="shared" si="54"/>
        <v>0</v>
      </c>
      <c r="I103" s="42" t="s">
        <v>93</v>
      </c>
      <c r="J103" s="36">
        <f t="shared" si="46"/>
        <v>0</v>
      </c>
      <c r="K103" s="36">
        <f t="shared" si="47"/>
        <v>0</v>
      </c>
      <c r="L103" s="36">
        <f t="shared" si="48"/>
        <v>0</v>
      </c>
      <c r="M103" s="36">
        <f t="shared" si="49"/>
        <v>0</v>
      </c>
      <c r="P103" s="42" t="s">
        <v>93</v>
      </c>
      <c r="Q103" s="36">
        <f t="shared" si="50"/>
        <v>0</v>
      </c>
      <c r="R103" s="36">
        <f t="shared" si="51"/>
        <v>0</v>
      </c>
      <c r="S103" s="36">
        <f t="shared" si="52"/>
        <v>0</v>
      </c>
      <c r="T103" s="36">
        <f t="shared" si="53"/>
        <v>0</v>
      </c>
    </row>
    <row r="104" spans="2:21" x14ac:dyDescent="0.6">
      <c r="B104" s="42"/>
      <c r="C104" s="36"/>
      <c r="D104" s="36"/>
      <c r="E104" s="36"/>
      <c r="F104" s="36"/>
      <c r="I104" s="42"/>
      <c r="J104" s="36"/>
      <c r="K104" s="36"/>
      <c r="L104" s="36"/>
      <c r="M104" s="36"/>
      <c r="P104" s="42"/>
      <c r="Q104" s="36"/>
      <c r="R104" s="36"/>
      <c r="S104" s="36"/>
      <c r="T104" s="36"/>
    </row>
    <row r="105" spans="2:21" x14ac:dyDescent="0.6">
      <c r="B105" s="36" t="s">
        <v>39</v>
      </c>
      <c r="C105" s="36">
        <f>C86/$C$86</f>
        <v>1</v>
      </c>
      <c r="D105" s="36">
        <f t="shared" ref="D105:F105" si="55">SUM(D92:D103)</f>
        <v>1</v>
      </c>
      <c r="E105" s="36">
        <f t="shared" si="55"/>
        <v>1</v>
      </c>
      <c r="F105" s="36">
        <f t="shared" si="55"/>
        <v>1</v>
      </c>
      <c r="I105" s="36" t="s">
        <v>94</v>
      </c>
      <c r="J105" s="36">
        <f t="shared" si="46"/>
        <v>1</v>
      </c>
      <c r="K105" s="36">
        <f t="shared" si="47"/>
        <v>1</v>
      </c>
      <c r="L105" s="36">
        <f t="shared" si="48"/>
        <v>1</v>
      </c>
      <c r="M105" s="36">
        <f t="shared" si="49"/>
        <v>1</v>
      </c>
      <c r="P105" s="36" t="s">
        <v>94</v>
      </c>
      <c r="Q105" s="36">
        <f t="shared" si="50"/>
        <v>1</v>
      </c>
      <c r="R105" s="36">
        <f t="shared" si="51"/>
        <v>1</v>
      </c>
      <c r="S105" s="36">
        <f t="shared" si="52"/>
        <v>1</v>
      </c>
      <c r="T105" s="36">
        <f t="shared" si="53"/>
        <v>1</v>
      </c>
    </row>
    <row r="106" spans="2:21" s="51" customFormat="1" x14ac:dyDescent="0.6">
      <c r="C106" s="61">
        <f>SUM(C92:C96,C99:C103)</f>
        <v>0</v>
      </c>
      <c r="D106" s="61">
        <f>SUM(D92:D96,D99:D103)</f>
        <v>0</v>
      </c>
      <c r="E106" s="61">
        <f>SUM(E92:E96,E99:E103)</f>
        <v>0</v>
      </c>
      <c r="F106" s="61">
        <f>SUM(F92:F96,F99:F103)</f>
        <v>0.18181818181818182</v>
      </c>
      <c r="G106" s="51">
        <f>SUM(C106:F106)</f>
        <v>0.18181818181818182</v>
      </c>
      <c r="J106" s="61">
        <f>SUM(J92:J96,J99:J103)</f>
        <v>5.4054054054054057E-2</v>
      </c>
      <c r="K106" s="61">
        <f>SUM(K92:K96,K99:K103)</f>
        <v>9.3023255813953487E-2</v>
      </c>
      <c r="L106" s="61">
        <f>SUM(L92:L96,L99:L103)</f>
        <v>0.15</v>
      </c>
      <c r="M106" s="61">
        <f>SUM(M92:M96,M99:M103)</f>
        <v>0.16666666666666666</v>
      </c>
      <c r="N106" s="51">
        <f>SUM(J106:M106)</f>
        <v>0.46374397653467414</v>
      </c>
      <c r="Q106" s="61">
        <f>SUM(Q92:Q96,Q99:Q103)</f>
        <v>0.125</v>
      </c>
      <c r="R106" s="61">
        <f>SUM(R92:R96,R99:R103)</f>
        <v>7.6923076923076927E-2</v>
      </c>
      <c r="S106" s="61">
        <f>SUM(S92:S96,S99:S103)</f>
        <v>5.2631578947368418E-2</v>
      </c>
      <c r="T106" s="61">
        <f>SUM(T92:T96,T99:T103)</f>
        <v>0.18181818181818182</v>
      </c>
      <c r="U106" s="51">
        <f>SUM(Q106:T106)</f>
        <v>0.43637283768862717</v>
      </c>
    </row>
    <row r="115" spans="2:2" x14ac:dyDescent="0.6">
      <c r="B115" t="s">
        <v>68</v>
      </c>
    </row>
    <row r="129" spans="2:2" x14ac:dyDescent="0.6">
      <c r="B129" t="s">
        <v>69</v>
      </c>
    </row>
    <row r="139" spans="2:2" x14ac:dyDescent="0.6">
      <c r="B139" t="s">
        <v>78</v>
      </c>
    </row>
  </sheetData>
  <mergeCells count="4">
    <mergeCell ref="B70:F70"/>
    <mergeCell ref="B89:F89"/>
    <mergeCell ref="I89:M89"/>
    <mergeCell ref="P89:T89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wild type</vt:lpstr>
      <vt:lpstr>Tbc1d32_bromi</vt:lpstr>
      <vt:lpstr>Cilk1 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문경혜</cp:lastModifiedBy>
  <dcterms:created xsi:type="dcterms:W3CDTF">2020-10-01T10:36:08Z</dcterms:created>
  <dcterms:modified xsi:type="dcterms:W3CDTF">2020-10-08T12:11:50Z</dcterms:modified>
</cp:coreProperties>
</file>