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hmoo\OneDrive\바탕 화면\Ear group\Revision 201008\"/>
    </mc:Choice>
  </mc:AlternateContent>
  <xr:revisionPtr revIDLastSave="0" documentId="8_{370ACF87-D4DC-4D34-9BF1-1F6BB9C91398}" xr6:coauthVersionLast="45" xr6:coauthVersionMax="45" xr10:uidLastSave="{00000000-0000-0000-0000-000000000000}"/>
  <bookViews>
    <workbookView xWindow="-98" yWindow="-98" windowWidth="20715" windowHeight="13875" xr2:uid="{00000000-000D-0000-FFFF-FFFF00000000}"/>
  </bookViews>
  <sheets>
    <sheet name="All" sheetId="5" r:id="rId1"/>
    <sheet name="WT PC" sheetId="4" r:id="rId2"/>
    <sheet name="Ift88 cKO PCP" sheetId="3" r:id="rId3"/>
    <sheet name="Tbc1d32_bromi PCP" sheetId="2" r:id="rId4"/>
    <sheet name="Cilk1 KO PCP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5" l="1"/>
  <c r="P11" i="5"/>
  <c r="T11" i="5"/>
  <c r="Y24" i="5"/>
  <c r="Q53" i="5" s="1"/>
  <c r="T24" i="5"/>
  <c r="O24" i="5"/>
  <c r="O61" i="5" l="1"/>
  <c r="N61" i="5"/>
  <c r="M61" i="5"/>
  <c r="P53" i="5"/>
  <c r="O53" i="5"/>
  <c r="Y23" i="5" l="1"/>
  <c r="T23" i="5"/>
  <c r="O23" i="5"/>
  <c r="R170" i="4"/>
  <c r="J170" i="4"/>
  <c r="K170" i="4"/>
  <c r="L170" i="4"/>
  <c r="O170" i="4"/>
  <c r="P170" i="4"/>
  <c r="Q170" i="4"/>
  <c r="J169" i="4"/>
  <c r="K169" i="4"/>
  <c r="L169" i="4"/>
  <c r="O169" i="4"/>
  <c r="P169" i="4"/>
  <c r="Q169" i="4"/>
  <c r="R169" i="4"/>
  <c r="J168" i="4"/>
  <c r="K168" i="4"/>
  <c r="L168" i="4"/>
  <c r="O168" i="4"/>
  <c r="P168" i="4"/>
  <c r="Q168" i="4"/>
  <c r="R168" i="4"/>
  <c r="J167" i="4"/>
  <c r="K167" i="4"/>
  <c r="L167" i="4"/>
  <c r="O167" i="4"/>
  <c r="P167" i="4"/>
  <c r="Q167" i="4"/>
  <c r="R167" i="4"/>
  <c r="J166" i="4"/>
  <c r="K166" i="4"/>
  <c r="L166" i="4"/>
  <c r="O166" i="4"/>
  <c r="P166" i="4"/>
  <c r="Q166" i="4"/>
  <c r="R166" i="4"/>
  <c r="J165" i="4"/>
  <c r="K165" i="4"/>
  <c r="L165" i="4"/>
  <c r="O165" i="4"/>
  <c r="P165" i="4"/>
  <c r="Q165" i="4"/>
  <c r="R165" i="4"/>
  <c r="J164" i="4"/>
  <c r="K164" i="4"/>
  <c r="L164" i="4"/>
  <c r="O164" i="4"/>
  <c r="P164" i="4"/>
  <c r="Q164" i="4"/>
  <c r="R164" i="4"/>
  <c r="J163" i="4"/>
  <c r="K163" i="4"/>
  <c r="L163" i="4"/>
  <c r="O163" i="4"/>
  <c r="P163" i="4"/>
  <c r="Q163" i="4"/>
  <c r="R163" i="4"/>
  <c r="J162" i="4"/>
  <c r="K162" i="4"/>
  <c r="L162" i="4"/>
  <c r="O162" i="4"/>
  <c r="P162" i="4"/>
  <c r="Q162" i="4"/>
  <c r="R162" i="4"/>
  <c r="J161" i="4"/>
  <c r="K161" i="4"/>
  <c r="L161" i="4"/>
  <c r="O161" i="4"/>
  <c r="P161" i="4"/>
  <c r="Q161" i="4"/>
  <c r="R161" i="4"/>
  <c r="J160" i="4"/>
  <c r="K160" i="4"/>
  <c r="L160" i="4"/>
  <c r="O160" i="4"/>
  <c r="P160" i="4"/>
  <c r="Q160" i="4"/>
  <c r="R160" i="4"/>
  <c r="J159" i="4"/>
  <c r="K159" i="4"/>
  <c r="L159" i="4"/>
  <c r="O159" i="4"/>
  <c r="P159" i="4"/>
  <c r="Q159" i="4"/>
  <c r="R159" i="4"/>
  <c r="I159" i="4"/>
  <c r="I161" i="4"/>
  <c r="C170" i="4"/>
  <c r="C159" i="4"/>
  <c r="C140" i="4"/>
  <c r="R138" i="1"/>
  <c r="Q138" i="1"/>
  <c r="P138" i="1"/>
  <c r="O138" i="1"/>
  <c r="L138" i="1"/>
  <c r="K138" i="1"/>
  <c r="J138" i="1"/>
  <c r="I138" i="1"/>
  <c r="F138" i="1"/>
  <c r="E138" i="1"/>
  <c r="D138" i="1"/>
  <c r="C138" i="1"/>
  <c r="R137" i="1"/>
  <c r="Q137" i="1"/>
  <c r="P137" i="1"/>
  <c r="O137" i="1"/>
  <c r="L137" i="1"/>
  <c r="K137" i="1"/>
  <c r="J137" i="1"/>
  <c r="I137" i="1"/>
  <c r="F137" i="1"/>
  <c r="E137" i="1"/>
  <c r="D137" i="1"/>
  <c r="C137" i="1"/>
  <c r="R136" i="1"/>
  <c r="Q136" i="1"/>
  <c r="P136" i="1"/>
  <c r="O136" i="1"/>
  <c r="L136" i="1"/>
  <c r="K136" i="1"/>
  <c r="J136" i="1"/>
  <c r="I136" i="1"/>
  <c r="F136" i="1"/>
  <c r="E136" i="1"/>
  <c r="D136" i="1"/>
  <c r="C136" i="1"/>
  <c r="R135" i="1"/>
  <c r="Q135" i="1"/>
  <c r="P135" i="1"/>
  <c r="O135" i="1"/>
  <c r="L135" i="1"/>
  <c r="K135" i="1"/>
  <c r="J135" i="1"/>
  <c r="I135" i="1"/>
  <c r="F135" i="1"/>
  <c r="E135" i="1"/>
  <c r="D135" i="1"/>
  <c r="C135" i="1"/>
  <c r="R134" i="1"/>
  <c r="Q134" i="1"/>
  <c r="P134" i="1"/>
  <c r="O134" i="1"/>
  <c r="L134" i="1"/>
  <c r="K134" i="1"/>
  <c r="J134" i="1"/>
  <c r="I134" i="1"/>
  <c r="F134" i="1"/>
  <c r="E134" i="1"/>
  <c r="D134" i="1"/>
  <c r="C134" i="1"/>
  <c r="R133" i="1"/>
  <c r="Q133" i="1"/>
  <c r="P133" i="1"/>
  <c r="O133" i="1"/>
  <c r="L133" i="1"/>
  <c r="K133" i="1"/>
  <c r="J133" i="1"/>
  <c r="I133" i="1"/>
  <c r="F133" i="1"/>
  <c r="E133" i="1"/>
  <c r="D133" i="1"/>
  <c r="C133" i="1"/>
  <c r="R132" i="1"/>
  <c r="Q132" i="1"/>
  <c r="P132" i="1"/>
  <c r="O132" i="1"/>
  <c r="L132" i="1"/>
  <c r="K132" i="1"/>
  <c r="J132" i="1"/>
  <c r="I132" i="1"/>
  <c r="F132" i="1"/>
  <c r="E132" i="1"/>
  <c r="D132" i="1"/>
  <c r="C132" i="1"/>
  <c r="R131" i="1"/>
  <c r="Q131" i="1"/>
  <c r="P131" i="1"/>
  <c r="O131" i="1"/>
  <c r="L131" i="1"/>
  <c r="K131" i="1"/>
  <c r="J131" i="1"/>
  <c r="I131" i="1"/>
  <c r="F131" i="1"/>
  <c r="E131" i="1"/>
  <c r="D131" i="1"/>
  <c r="C131" i="1"/>
  <c r="R130" i="1"/>
  <c r="Q130" i="1"/>
  <c r="P130" i="1"/>
  <c r="O130" i="1"/>
  <c r="L130" i="1"/>
  <c r="K130" i="1"/>
  <c r="J130" i="1"/>
  <c r="I130" i="1"/>
  <c r="F130" i="1"/>
  <c r="E130" i="1"/>
  <c r="D130" i="1"/>
  <c r="C130" i="1"/>
  <c r="R129" i="1"/>
  <c r="Q129" i="1"/>
  <c r="P129" i="1"/>
  <c r="O129" i="1"/>
  <c r="L129" i="1"/>
  <c r="K129" i="1"/>
  <c r="J129" i="1"/>
  <c r="I129" i="1"/>
  <c r="F129" i="1"/>
  <c r="E129" i="1"/>
  <c r="D129" i="1"/>
  <c r="C129" i="1"/>
  <c r="R128" i="1"/>
  <c r="Q128" i="1"/>
  <c r="P128" i="1"/>
  <c r="O128" i="1"/>
  <c r="L128" i="1"/>
  <c r="K128" i="1"/>
  <c r="J128" i="1"/>
  <c r="I128" i="1"/>
  <c r="F128" i="1"/>
  <c r="E128" i="1"/>
  <c r="D128" i="1"/>
  <c r="C128" i="1"/>
  <c r="R127" i="1"/>
  <c r="R139" i="1" s="1"/>
  <c r="Q127" i="1"/>
  <c r="Q139" i="1" s="1"/>
  <c r="P127" i="1"/>
  <c r="O127" i="1"/>
  <c r="L127" i="1"/>
  <c r="L139" i="1" s="1"/>
  <c r="K127" i="1"/>
  <c r="J127" i="1"/>
  <c r="I127" i="1"/>
  <c r="F127" i="1"/>
  <c r="E127" i="1"/>
  <c r="E139" i="1" s="1"/>
  <c r="D127" i="1"/>
  <c r="D139" i="1" s="1"/>
  <c r="C127" i="1"/>
  <c r="R116" i="1"/>
  <c r="Q116" i="1"/>
  <c r="P116" i="1"/>
  <c r="O116" i="1"/>
  <c r="L116" i="1"/>
  <c r="K116" i="1"/>
  <c r="J116" i="1"/>
  <c r="I116" i="1"/>
  <c r="F116" i="1"/>
  <c r="E116" i="1"/>
  <c r="D116" i="1"/>
  <c r="C116" i="1"/>
  <c r="R115" i="1"/>
  <c r="Q115" i="1"/>
  <c r="P115" i="1"/>
  <c r="O115" i="1"/>
  <c r="L115" i="1"/>
  <c r="K115" i="1"/>
  <c r="J115" i="1"/>
  <c r="I115" i="1"/>
  <c r="F115" i="1"/>
  <c r="E115" i="1"/>
  <c r="D115" i="1"/>
  <c r="C115" i="1"/>
  <c r="R114" i="1"/>
  <c r="Q114" i="1"/>
  <c r="P114" i="1"/>
  <c r="O114" i="1"/>
  <c r="L114" i="1"/>
  <c r="K114" i="1"/>
  <c r="J114" i="1"/>
  <c r="I114" i="1"/>
  <c r="F114" i="1"/>
  <c r="E114" i="1"/>
  <c r="D114" i="1"/>
  <c r="C114" i="1"/>
  <c r="R113" i="1"/>
  <c r="Q113" i="1"/>
  <c r="P113" i="1"/>
  <c r="O113" i="1"/>
  <c r="L113" i="1"/>
  <c r="K113" i="1"/>
  <c r="J113" i="1"/>
  <c r="I113" i="1"/>
  <c r="F113" i="1"/>
  <c r="E113" i="1"/>
  <c r="D113" i="1"/>
  <c r="C113" i="1"/>
  <c r="R112" i="1"/>
  <c r="Q112" i="1"/>
  <c r="P112" i="1"/>
  <c r="O112" i="1"/>
  <c r="L112" i="1"/>
  <c r="K112" i="1"/>
  <c r="J112" i="1"/>
  <c r="I112" i="1"/>
  <c r="F112" i="1"/>
  <c r="E112" i="1"/>
  <c r="D112" i="1"/>
  <c r="C112" i="1"/>
  <c r="R111" i="1"/>
  <c r="Q111" i="1"/>
  <c r="P111" i="1"/>
  <c r="O111" i="1"/>
  <c r="L111" i="1"/>
  <c r="K111" i="1"/>
  <c r="J111" i="1"/>
  <c r="I111" i="1"/>
  <c r="F111" i="1"/>
  <c r="E111" i="1"/>
  <c r="D111" i="1"/>
  <c r="C111" i="1"/>
  <c r="R110" i="1"/>
  <c r="Q110" i="1"/>
  <c r="P110" i="1"/>
  <c r="O110" i="1"/>
  <c r="L110" i="1"/>
  <c r="K110" i="1"/>
  <c r="J110" i="1"/>
  <c r="I110" i="1"/>
  <c r="F110" i="1"/>
  <c r="E110" i="1"/>
  <c r="D110" i="1"/>
  <c r="C110" i="1"/>
  <c r="R109" i="1"/>
  <c r="Q109" i="1"/>
  <c r="P109" i="1"/>
  <c r="O109" i="1"/>
  <c r="L109" i="1"/>
  <c r="K109" i="1"/>
  <c r="J109" i="1"/>
  <c r="I109" i="1"/>
  <c r="F109" i="1"/>
  <c r="E109" i="1"/>
  <c r="D109" i="1"/>
  <c r="C109" i="1"/>
  <c r="R108" i="1"/>
  <c r="Q108" i="1"/>
  <c r="P108" i="1"/>
  <c r="O108" i="1"/>
  <c r="L108" i="1"/>
  <c r="K108" i="1"/>
  <c r="J108" i="1"/>
  <c r="I108" i="1"/>
  <c r="F108" i="1"/>
  <c r="E108" i="1"/>
  <c r="D108" i="1"/>
  <c r="C108" i="1"/>
  <c r="R107" i="1"/>
  <c r="Q107" i="1"/>
  <c r="P107" i="1"/>
  <c r="O107" i="1"/>
  <c r="L107" i="1"/>
  <c r="K107" i="1"/>
  <c r="J107" i="1"/>
  <c r="I107" i="1"/>
  <c r="F107" i="1"/>
  <c r="E107" i="1"/>
  <c r="D107" i="1"/>
  <c r="C107" i="1"/>
  <c r="R106" i="1"/>
  <c r="Q106" i="1"/>
  <c r="P106" i="1"/>
  <c r="O106" i="1"/>
  <c r="L106" i="1"/>
  <c r="K106" i="1"/>
  <c r="J106" i="1"/>
  <c r="I106" i="1"/>
  <c r="F106" i="1"/>
  <c r="E106" i="1"/>
  <c r="D106" i="1"/>
  <c r="C106" i="1"/>
  <c r="R105" i="1"/>
  <c r="Q105" i="1"/>
  <c r="P105" i="1"/>
  <c r="P117" i="1" s="1"/>
  <c r="O105" i="1"/>
  <c r="L105" i="1"/>
  <c r="K105" i="1"/>
  <c r="J105" i="1"/>
  <c r="I105" i="1"/>
  <c r="F105" i="1"/>
  <c r="E105" i="1"/>
  <c r="D105" i="1"/>
  <c r="C105" i="1"/>
  <c r="R94" i="1"/>
  <c r="Q94" i="1"/>
  <c r="P94" i="1"/>
  <c r="O94" i="1"/>
  <c r="L94" i="1"/>
  <c r="K94" i="1"/>
  <c r="J94" i="1"/>
  <c r="I94" i="1"/>
  <c r="F94" i="1"/>
  <c r="E94" i="1"/>
  <c r="D94" i="1"/>
  <c r="C94" i="1"/>
  <c r="R93" i="1"/>
  <c r="Q93" i="1"/>
  <c r="P93" i="1"/>
  <c r="O93" i="1"/>
  <c r="L93" i="1"/>
  <c r="K93" i="1"/>
  <c r="J93" i="1"/>
  <c r="I93" i="1"/>
  <c r="F93" i="1"/>
  <c r="E93" i="1"/>
  <c r="D93" i="1"/>
  <c r="C93" i="1"/>
  <c r="R92" i="1"/>
  <c r="Q92" i="1"/>
  <c r="P92" i="1"/>
  <c r="O92" i="1"/>
  <c r="L92" i="1"/>
  <c r="K92" i="1"/>
  <c r="J92" i="1"/>
  <c r="I92" i="1"/>
  <c r="F92" i="1"/>
  <c r="E92" i="1"/>
  <c r="D92" i="1"/>
  <c r="C92" i="1"/>
  <c r="R91" i="1"/>
  <c r="Q91" i="1"/>
  <c r="P91" i="1"/>
  <c r="O91" i="1"/>
  <c r="L91" i="1"/>
  <c r="K91" i="1"/>
  <c r="J91" i="1"/>
  <c r="I91" i="1"/>
  <c r="F91" i="1"/>
  <c r="E91" i="1"/>
  <c r="D91" i="1"/>
  <c r="C91" i="1"/>
  <c r="R90" i="1"/>
  <c r="Q90" i="1"/>
  <c r="P90" i="1"/>
  <c r="O90" i="1"/>
  <c r="L90" i="1"/>
  <c r="K90" i="1"/>
  <c r="J90" i="1"/>
  <c r="I90" i="1"/>
  <c r="F90" i="1"/>
  <c r="E90" i="1"/>
  <c r="D90" i="1"/>
  <c r="C90" i="1"/>
  <c r="R89" i="1"/>
  <c r="Q89" i="1"/>
  <c r="P89" i="1"/>
  <c r="O89" i="1"/>
  <c r="L89" i="1"/>
  <c r="K89" i="1"/>
  <c r="J89" i="1"/>
  <c r="I89" i="1"/>
  <c r="F89" i="1"/>
  <c r="E89" i="1"/>
  <c r="D89" i="1"/>
  <c r="C89" i="1"/>
  <c r="R88" i="1"/>
  <c r="Q88" i="1"/>
  <c r="P88" i="1"/>
  <c r="O88" i="1"/>
  <c r="L88" i="1"/>
  <c r="K88" i="1"/>
  <c r="J88" i="1"/>
  <c r="I88" i="1"/>
  <c r="F88" i="1"/>
  <c r="E88" i="1"/>
  <c r="D88" i="1"/>
  <c r="C88" i="1"/>
  <c r="R87" i="1"/>
  <c r="Q87" i="1"/>
  <c r="P87" i="1"/>
  <c r="O87" i="1"/>
  <c r="L87" i="1"/>
  <c r="K87" i="1"/>
  <c r="J87" i="1"/>
  <c r="I87" i="1"/>
  <c r="F87" i="1"/>
  <c r="E87" i="1"/>
  <c r="D87" i="1"/>
  <c r="C87" i="1"/>
  <c r="R86" i="1"/>
  <c r="Q86" i="1"/>
  <c r="P86" i="1"/>
  <c r="O86" i="1"/>
  <c r="L86" i="1"/>
  <c r="K86" i="1"/>
  <c r="J86" i="1"/>
  <c r="I86" i="1"/>
  <c r="F86" i="1"/>
  <c r="E86" i="1"/>
  <c r="D86" i="1"/>
  <c r="C86" i="1"/>
  <c r="R85" i="1"/>
  <c r="Q85" i="1"/>
  <c r="P85" i="1"/>
  <c r="O85" i="1"/>
  <c r="L85" i="1"/>
  <c r="K85" i="1"/>
  <c r="J85" i="1"/>
  <c r="I85" i="1"/>
  <c r="F85" i="1"/>
  <c r="E85" i="1"/>
  <c r="D85" i="1"/>
  <c r="C85" i="1"/>
  <c r="R84" i="1"/>
  <c r="Q84" i="1"/>
  <c r="P84" i="1"/>
  <c r="O84" i="1"/>
  <c r="L84" i="1"/>
  <c r="K84" i="1"/>
  <c r="J84" i="1"/>
  <c r="I84" i="1"/>
  <c r="F84" i="1"/>
  <c r="E84" i="1"/>
  <c r="D84" i="1"/>
  <c r="C84" i="1"/>
  <c r="R83" i="1"/>
  <c r="Q83" i="1"/>
  <c r="P83" i="1"/>
  <c r="O83" i="1"/>
  <c r="L83" i="1"/>
  <c r="L95" i="1" s="1"/>
  <c r="K83" i="1"/>
  <c r="J83" i="1"/>
  <c r="I83" i="1"/>
  <c r="F83" i="1"/>
  <c r="E83" i="1"/>
  <c r="D83" i="1"/>
  <c r="C83" i="1"/>
  <c r="R72" i="1"/>
  <c r="Q72" i="1"/>
  <c r="P72" i="1"/>
  <c r="O72" i="1"/>
  <c r="L72" i="1"/>
  <c r="K72" i="1"/>
  <c r="J72" i="1"/>
  <c r="I72" i="1"/>
  <c r="F72" i="1"/>
  <c r="E72" i="1"/>
  <c r="D72" i="1"/>
  <c r="C72" i="1"/>
  <c r="R71" i="1"/>
  <c r="Q71" i="1"/>
  <c r="P71" i="1"/>
  <c r="O71" i="1"/>
  <c r="L71" i="1"/>
  <c r="K71" i="1"/>
  <c r="J71" i="1"/>
  <c r="I71" i="1"/>
  <c r="F71" i="1"/>
  <c r="E71" i="1"/>
  <c r="D71" i="1"/>
  <c r="C71" i="1"/>
  <c r="R70" i="1"/>
  <c r="Q70" i="1"/>
  <c r="P70" i="1"/>
  <c r="O70" i="1"/>
  <c r="L70" i="1"/>
  <c r="K70" i="1"/>
  <c r="J70" i="1"/>
  <c r="I70" i="1"/>
  <c r="F70" i="1"/>
  <c r="E70" i="1"/>
  <c r="D70" i="1"/>
  <c r="C70" i="1"/>
  <c r="R69" i="1"/>
  <c r="Q69" i="1"/>
  <c r="P69" i="1"/>
  <c r="O69" i="1"/>
  <c r="L69" i="1"/>
  <c r="K69" i="1"/>
  <c r="J69" i="1"/>
  <c r="I69" i="1"/>
  <c r="F69" i="1"/>
  <c r="E69" i="1"/>
  <c r="D69" i="1"/>
  <c r="C69" i="1"/>
  <c r="R68" i="1"/>
  <c r="Q68" i="1"/>
  <c r="P68" i="1"/>
  <c r="O68" i="1"/>
  <c r="L68" i="1"/>
  <c r="K68" i="1"/>
  <c r="J68" i="1"/>
  <c r="I68" i="1"/>
  <c r="F68" i="1"/>
  <c r="E68" i="1"/>
  <c r="D68" i="1"/>
  <c r="C68" i="1"/>
  <c r="R67" i="1"/>
  <c r="Q67" i="1"/>
  <c r="P67" i="1"/>
  <c r="O67" i="1"/>
  <c r="L67" i="1"/>
  <c r="K67" i="1"/>
  <c r="J67" i="1"/>
  <c r="I67" i="1"/>
  <c r="F67" i="1"/>
  <c r="E67" i="1"/>
  <c r="D67" i="1"/>
  <c r="C67" i="1"/>
  <c r="R66" i="1"/>
  <c r="Q66" i="1"/>
  <c r="P66" i="1"/>
  <c r="O66" i="1"/>
  <c r="L66" i="1"/>
  <c r="K66" i="1"/>
  <c r="J66" i="1"/>
  <c r="I66" i="1"/>
  <c r="F66" i="1"/>
  <c r="E66" i="1"/>
  <c r="D66" i="1"/>
  <c r="C66" i="1"/>
  <c r="R65" i="1"/>
  <c r="Q65" i="1"/>
  <c r="P65" i="1"/>
  <c r="O65" i="1"/>
  <c r="L65" i="1"/>
  <c r="K65" i="1"/>
  <c r="J65" i="1"/>
  <c r="I65" i="1"/>
  <c r="F65" i="1"/>
  <c r="E65" i="1"/>
  <c r="D65" i="1"/>
  <c r="C65" i="1"/>
  <c r="R64" i="1"/>
  <c r="Q64" i="1"/>
  <c r="P64" i="1"/>
  <c r="O64" i="1"/>
  <c r="L64" i="1"/>
  <c r="K64" i="1"/>
  <c r="J64" i="1"/>
  <c r="I64" i="1"/>
  <c r="F64" i="1"/>
  <c r="E64" i="1"/>
  <c r="D64" i="1"/>
  <c r="C64" i="1"/>
  <c r="R63" i="1"/>
  <c r="Q63" i="1"/>
  <c r="P63" i="1"/>
  <c r="O63" i="1"/>
  <c r="L63" i="1"/>
  <c r="K63" i="1"/>
  <c r="J63" i="1"/>
  <c r="I63" i="1"/>
  <c r="F63" i="1"/>
  <c r="E63" i="1"/>
  <c r="D63" i="1"/>
  <c r="C63" i="1"/>
  <c r="R62" i="1"/>
  <c r="Q62" i="1"/>
  <c r="P62" i="1"/>
  <c r="O62" i="1"/>
  <c r="L62" i="1"/>
  <c r="K62" i="1"/>
  <c r="J62" i="1"/>
  <c r="I62" i="1"/>
  <c r="F62" i="1"/>
  <c r="E62" i="1"/>
  <c r="D62" i="1"/>
  <c r="C62" i="1"/>
  <c r="R61" i="1"/>
  <c r="Q61" i="1"/>
  <c r="P61" i="1"/>
  <c r="O61" i="1"/>
  <c r="L61" i="1"/>
  <c r="K61" i="1"/>
  <c r="J61" i="1"/>
  <c r="I61" i="1"/>
  <c r="F61" i="1"/>
  <c r="E61" i="1"/>
  <c r="D61" i="1"/>
  <c r="C61" i="1"/>
  <c r="R154" i="2"/>
  <c r="Q154" i="2"/>
  <c r="P154" i="2"/>
  <c r="O154" i="2"/>
  <c r="L154" i="2"/>
  <c r="K154" i="2"/>
  <c r="J154" i="2"/>
  <c r="I154" i="2"/>
  <c r="F154" i="2"/>
  <c r="E154" i="2"/>
  <c r="D154" i="2"/>
  <c r="C154" i="2"/>
  <c r="R153" i="2"/>
  <c r="Q153" i="2"/>
  <c r="P153" i="2"/>
  <c r="O153" i="2"/>
  <c r="L153" i="2"/>
  <c r="K153" i="2"/>
  <c r="J153" i="2"/>
  <c r="I153" i="2"/>
  <c r="F153" i="2"/>
  <c r="E153" i="2"/>
  <c r="D153" i="2"/>
  <c r="C153" i="2"/>
  <c r="R152" i="2"/>
  <c r="Q152" i="2"/>
  <c r="P152" i="2"/>
  <c r="O152" i="2"/>
  <c r="L152" i="2"/>
  <c r="K152" i="2"/>
  <c r="J152" i="2"/>
  <c r="I152" i="2"/>
  <c r="F152" i="2"/>
  <c r="E152" i="2"/>
  <c r="D152" i="2"/>
  <c r="C152" i="2"/>
  <c r="R151" i="2"/>
  <c r="Q151" i="2"/>
  <c r="P151" i="2"/>
  <c r="O151" i="2"/>
  <c r="L151" i="2"/>
  <c r="K151" i="2"/>
  <c r="J151" i="2"/>
  <c r="I151" i="2"/>
  <c r="F151" i="2"/>
  <c r="E151" i="2"/>
  <c r="D151" i="2"/>
  <c r="C151" i="2"/>
  <c r="R150" i="2"/>
  <c r="Q150" i="2"/>
  <c r="P150" i="2"/>
  <c r="O150" i="2"/>
  <c r="L150" i="2"/>
  <c r="K150" i="2"/>
  <c r="J150" i="2"/>
  <c r="I150" i="2"/>
  <c r="F150" i="2"/>
  <c r="E150" i="2"/>
  <c r="D150" i="2"/>
  <c r="C150" i="2"/>
  <c r="R149" i="2"/>
  <c r="Q149" i="2"/>
  <c r="P149" i="2"/>
  <c r="O149" i="2"/>
  <c r="L149" i="2"/>
  <c r="K149" i="2"/>
  <c r="J149" i="2"/>
  <c r="I149" i="2"/>
  <c r="F149" i="2"/>
  <c r="E149" i="2"/>
  <c r="D149" i="2"/>
  <c r="C149" i="2"/>
  <c r="R148" i="2"/>
  <c r="Q148" i="2"/>
  <c r="P148" i="2"/>
  <c r="O148" i="2"/>
  <c r="L148" i="2"/>
  <c r="K148" i="2"/>
  <c r="J148" i="2"/>
  <c r="I148" i="2"/>
  <c r="F148" i="2"/>
  <c r="E148" i="2"/>
  <c r="D148" i="2"/>
  <c r="C148" i="2"/>
  <c r="R147" i="2"/>
  <c r="Q147" i="2"/>
  <c r="P147" i="2"/>
  <c r="O147" i="2"/>
  <c r="L147" i="2"/>
  <c r="K147" i="2"/>
  <c r="J147" i="2"/>
  <c r="I147" i="2"/>
  <c r="F147" i="2"/>
  <c r="E147" i="2"/>
  <c r="D147" i="2"/>
  <c r="C147" i="2"/>
  <c r="R146" i="2"/>
  <c r="Q146" i="2"/>
  <c r="P146" i="2"/>
  <c r="O146" i="2"/>
  <c r="L146" i="2"/>
  <c r="K146" i="2"/>
  <c r="J146" i="2"/>
  <c r="I146" i="2"/>
  <c r="F146" i="2"/>
  <c r="E146" i="2"/>
  <c r="D146" i="2"/>
  <c r="C146" i="2"/>
  <c r="R145" i="2"/>
  <c r="Q145" i="2"/>
  <c r="P145" i="2"/>
  <c r="O145" i="2"/>
  <c r="L145" i="2"/>
  <c r="K145" i="2"/>
  <c r="J145" i="2"/>
  <c r="I145" i="2"/>
  <c r="F145" i="2"/>
  <c r="E145" i="2"/>
  <c r="D145" i="2"/>
  <c r="C145" i="2"/>
  <c r="R144" i="2"/>
  <c r="Q144" i="2"/>
  <c r="P144" i="2"/>
  <c r="O144" i="2"/>
  <c r="L144" i="2"/>
  <c r="K144" i="2"/>
  <c r="J144" i="2"/>
  <c r="I144" i="2"/>
  <c r="F144" i="2"/>
  <c r="E144" i="2"/>
  <c r="D144" i="2"/>
  <c r="C144" i="2"/>
  <c r="R143" i="2"/>
  <c r="Q143" i="2"/>
  <c r="P143" i="2"/>
  <c r="O143" i="2"/>
  <c r="L143" i="2"/>
  <c r="K143" i="2"/>
  <c r="K155" i="2" s="1"/>
  <c r="J143" i="2"/>
  <c r="I143" i="2"/>
  <c r="F143" i="2"/>
  <c r="E143" i="2"/>
  <c r="D143" i="2"/>
  <c r="C143" i="2"/>
  <c r="R132" i="2"/>
  <c r="Q132" i="2"/>
  <c r="P132" i="2"/>
  <c r="O132" i="2"/>
  <c r="L132" i="2"/>
  <c r="K132" i="2"/>
  <c r="J132" i="2"/>
  <c r="I132" i="2"/>
  <c r="F132" i="2"/>
  <c r="E132" i="2"/>
  <c r="D132" i="2"/>
  <c r="C132" i="2"/>
  <c r="R131" i="2"/>
  <c r="Q131" i="2"/>
  <c r="P131" i="2"/>
  <c r="O131" i="2"/>
  <c r="L131" i="2"/>
  <c r="K131" i="2"/>
  <c r="J131" i="2"/>
  <c r="I131" i="2"/>
  <c r="F131" i="2"/>
  <c r="E131" i="2"/>
  <c r="D131" i="2"/>
  <c r="C131" i="2"/>
  <c r="R130" i="2"/>
  <c r="Q130" i="2"/>
  <c r="P130" i="2"/>
  <c r="O130" i="2"/>
  <c r="L130" i="2"/>
  <c r="K130" i="2"/>
  <c r="J130" i="2"/>
  <c r="I130" i="2"/>
  <c r="F130" i="2"/>
  <c r="E130" i="2"/>
  <c r="D130" i="2"/>
  <c r="C130" i="2"/>
  <c r="R129" i="2"/>
  <c r="Q129" i="2"/>
  <c r="P129" i="2"/>
  <c r="O129" i="2"/>
  <c r="L129" i="2"/>
  <c r="K129" i="2"/>
  <c r="J129" i="2"/>
  <c r="I129" i="2"/>
  <c r="F129" i="2"/>
  <c r="E129" i="2"/>
  <c r="D129" i="2"/>
  <c r="C129" i="2"/>
  <c r="R128" i="2"/>
  <c r="Q128" i="2"/>
  <c r="P128" i="2"/>
  <c r="O128" i="2"/>
  <c r="L128" i="2"/>
  <c r="K128" i="2"/>
  <c r="J128" i="2"/>
  <c r="I128" i="2"/>
  <c r="F128" i="2"/>
  <c r="E128" i="2"/>
  <c r="D128" i="2"/>
  <c r="C128" i="2"/>
  <c r="R127" i="2"/>
  <c r="Q127" i="2"/>
  <c r="P127" i="2"/>
  <c r="O127" i="2"/>
  <c r="L127" i="2"/>
  <c r="K127" i="2"/>
  <c r="J127" i="2"/>
  <c r="I127" i="2"/>
  <c r="F127" i="2"/>
  <c r="E127" i="2"/>
  <c r="D127" i="2"/>
  <c r="C127" i="2"/>
  <c r="R126" i="2"/>
  <c r="Q126" i="2"/>
  <c r="P126" i="2"/>
  <c r="O126" i="2"/>
  <c r="L126" i="2"/>
  <c r="K126" i="2"/>
  <c r="J126" i="2"/>
  <c r="I126" i="2"/>
  <c r="F126" i="2"/>
  <c r="E126" i="2"/>
  <c r="D126" i="2"/>
  <c r="C126" i="2"/>
  <c r="R125" i="2"/>
  <c r="Q125" i="2"/>
  <c r="P125" i="2"/>
  <c r="O125" i="2"/>
  <c r="L125" i="2"/>
  <c r="K125" i="2"/>
  <c r="J125" i="2"/>
  <c r="I125" i="2"/>
  <c r="F125" i="2"/>
  <c r="E125" i="2"/>
  <c r="D125" i="2"/>
  <c r="C125" i="2"/>
  <c r="R124" i="2"/>
  <c r="Q124" i="2"/>
  <c r="P124" i="2"/>
  <c r="O124" i="2"/>
  <c r="L124" i="2"/>
  <c r="K124" i="2"/>
  <c r="J124" i="2"/>
  <c r="I124" i="2"/>
  <c r="F124" i="2"/>
  <c r="E124" i="2"/>
  <c r="D124" i="2"/>
  <c r="C124" i="2"/>
  <c r="R123" i="2"/>
  <c r="Q123" i="2"/>
  <c r="P123" i="2"/>
  <c r="O123" i="2"/>
  <c r="L123" i="2"/>
  <c r="K123" i="2"/>
  <c r="J123" i="2"/>
  <c r="I123" i="2"/>
  <c r="F123" i="2"/>
  <c r="E123" i="2"/>
  <c r="D123" i="2"/>
  <c r="C123" i="2"/>
  <c r="R122" i="2"/>
  <c r="Q122" i="2"/>
  <c r="P122" i="2"/>
  <c r="O122" i="2"/>
  <c r="L122" i="2"/>
  <c r="K122" i="2"/>
  <c r="J122" i="2"/>
  <c r="I122" i="2"/>
  <c r="F122" i="2"/>
  <c r="E122" i="2"/>
  <c r="D122" i="2"/>
  <c r="C122" i="2"/>
  <c r="R121" i="2"/>
  <c r="Q121" i="2"/>
  <c r="P121" i="2"/>
  <c r="O121" i="2"/>
  <c r="L121" i="2"/>
  <c r="K121" i="2"/>
  <c r="K133" i="2" s="1"/>
  <c r="J121" i="2"/>
  <c r="I121" i="2"/>
  <c r="F121" i="2"/>
  <c r="E121" i="2"/>
  <c r="D121" i="2"/>
  <c r="C121" i="2"/>
  <c r="R110" i="2"/>
  <c r="Q110" i="2"/>
  <c r="P110" i="2"/>
  <c r="O110" i="2"/>
  <c r="L110" i="2"/>
  <c r="K110" i="2"/>
  <c r="J110" i="2"/>
  <c r="I110" i="2"/>
  <c r="F110" i="2"/>
  <c r="E110" i="2"/>
  <c r="D110" i="2"/>
  <c r="C110" i="2"/>
  <c r="R109" i="2"/>
  <c r="Q109" i="2"/>
  <c r="P109" i="2"/>
  <c r="O109" i="2"/>
  <c r="L109" i="2"/>
  <c r="K109" i="2"/>
  <c r="J109" i="2"/>
  <c r="I109" i="2"/>
  <c r="F109" i="2"/>
  <c r="E109" i="2"/>
  <c r="D109" i="2"/>
  <c r="C109" i="2"/>
  <c r="R108" i="2"/>
  <c r="Q108" i="2"/>
  <c r="P108" i="2"/>
  <c r="O108" i="2"/>
  <c r="L108" i="2"/>
  <c r="K108" i="2"/>
  <c r="J108" i="2"/>
  <c r="I108" i="2"/>
  <c r="F108" i="2"/>
  <c r="E108" i="2"/>
  <c r="D108" i="2"/>
  <c r="C108" i="2"/>
  <c r="R107" i="2"/>
  <c r="Q107" i="2"/>
  <c r="P107" i="2"/>
  <c r="O107" i="2"/>
  <c r="L107" i="2"/>
  <c r="K107" i="2"/>
  <c r="J107" i="2"/>
  <c r="I107" i="2"/>
  <c r="F107" i="2"/>
  <c r="E107" i="2"/>
  <c r="D107" i="2"/>
  <c r="C107" i="2"/>
  <c r="R106" i="2"/>
  <c r="Q106" i="2"/>
  <c r="P106" i="2"/>
  <c r="O106" i="2"/>
  <c r="L106" i="2"/>
  <c r="K106" i="2"/>
  <c r="J106" i="2"/>
  <c r="I106" i="2"/>
  <c r="F106" i="2"/>
  <c r="E106" i="2"/>
  <c r="D106" i="2"/>
  <c r="C106" i="2"/>
  <c r="R105" i="2"/>
  <c r="Q105" i="2"/>
  <c r="P105" i="2"/>
  <c r="O105" i="2"/>
  <c r="L105" i="2"/>
  <c r="K105" i="2"/>
  <c r="J105" i="2"/>
  <c r="I105" i="2"/>
  <c r="F105" i="2"/>
  <c r="E105" i="2"/>
  <c r="D105" i="2"/>
  <c r="C105" i="2"/>
  <c r="R104" i="2"/>
  <c r="Q104" i="2"/>
  <c r="P104" i="2"/>
  <c r="O104" i="2"/>
  <c r="L104" i="2"/>
  <c r="K104" i="2"/>
  <c r="J104" i="2"/>
  <c r="I104" i="2"/>
  <c r="F104" i="2"/>
  <c r="E104" i="2"/>
  <c r="D104" i="2"/>
  <c r="C104" i="2"/>
  <c r="R103" i="2"/>
  <c r="Q103" i="2"/>
  <c r="P103" i="2"/>
  <c r="O103" i="2"/>
  <c r="L103" i="2"/>
  <c r="K103" i="2"/>
  <c r="J103" i="2"/>
  <c r="I103" i="2"/>
  <c r="F103" i="2"/>
  <c r="E103" i="2"/>
  <c r="D103" i="2"/>
  <c r="C103" i="2"/>
  <c r="R102" i="2"/>
  <c r="Q102" i="2"/>
  <c r="P102" i="2"/>
  <c r="O102" i="2"/>
  <c r="L102" i="2"/>
  <c r="K102" i="2"/>
  <c r="J102" i="2"/>
  <c r="I102" i="2"/>
  <c r="F102" i="2"/>
  <c r="E102" i="2"/>
  <c r="D102" i="2"/>
  <c r="C102" i="2"/>
  <c r="R101" i="2"/>
  <c r="Q101" i="2"/>
  <c r="P101" i="2"/>
  <c r="O101" i="2"/>
  <c r="L101" i="2"/>
  <c r="K101" i="2"/>
  <c r="J101" i="2"/>
  <c r="I101" i="2"/>
  <c r="F101" i="2"/>
  <c r="E101" i="2"/>
  <c r="D101" i="2"/>
  <c r="C101" i="2"/>
  <c r="R100" i="2"/>
  <c r="Q100" i="2"/>
  <c r="P100" i="2"/>
  <c r="O100" i="2"/>
  <c r="L100" i="2"/>
  <c r="K100" i="2"/>
  <c r="J100" i="2"/>
  <c r="I100" i="2"/>
  <c r="F100" i="2"/>
  <c r="E100" i="2"/>
  <c r="D100" i="2"/>
  <c r="C100" i="2"/>
  <c r="R99" i="2"/>
  <c r="Q99" i="2"/>
  <c r="P99" i="2"/>
  <c r="O99" i="2"/>
  <c r="L99" i="2"/>
  <c r="K99" i="2"/>
  <c r="K111" i="2" s="1"/>
  <c r="J99" i="2"/>
  <c r="J111" i="2" s="1"/>
  <c r="I99" i="2"/>
  <c r="F99" i="2"/>
  <c r="E99" i="2"/>
  <c r="D99" i="2"/>
  <c r="C99" i="2"/>
  <c r="R88" i="2"/>
  <c r="Q88" i="2"/>
  <c r="P88" i="2"/>
  <c r="O88" i="2"/>
  <c r="L88" i="2"/>
  <c r="K88" i="2"/>
  <c r="J88" i="2"/>
  <c r="I88" i="2"/>
  <c r="F88" i="2"/>
  <c r="E88" i="2"/>
  <c r="D88" i="2"/>
  <c r="C88" i="2"/>
  <c r="R87" i="2"/>
  <c r="Q87" i="2"/>
  <c r="P87" i="2"/>
  <c r="O87" i="2"/>
  <c r="L87" i="2"/>
  <c r="K87" i="2"/>
  <c r="J87" i="2"/>
  <c r="I87" i="2"/>
  <c r="F87" i="2"/>
  <c r="E87" i="2"/>
  <c r="D87" i="2"/>
  <c r="C87" i="2"/>
  <c r="R86" i="2"/>
  <c r="Q86" i="2"/>
  <c r="P86" i="2"/>
  <c r="O86" i="2"/>
  <c r="L86" i="2"/>
  <c r="K86" i="2"/>
  <c r="J86" i="2"/>
  <c r="I86" i="2"/>
  <c r="F86" i="2"/>
  <c r="E86" i="2"/>
  <c r="D86" i="2"/>
  <c r="C86" i="2"/>
  <c r="R85" i="2"/>
  <c r="Q85" i="2"/>
  <c r="P85" i="2"/>
  <c r="O85" i="2"/>
  <c r="L85" i="2"/>
  <c r="K85" i="2"/>
  <c r="J85" i="2"/>
  <c r="I85" i="2"/>
  <c r="F85" i="2"/>
  <c r="E85" i="2"/>
  <c r="D85" i="2"/>
  <c r="C85" i="2"/>
  <c r="R84" i="2"/>
  <c r="Q84" i="2"/>
  <c r="P84" i="2"/>
  <c r="O84" i="2"/>
  <c r="L84" i="2"/>
  <c r="K84" i="2"/>
  <c r="J84" i="2"/>
  <c r="I84" i="2"/>
  <c r="F84" i="2"/>
  <c r="E84" i="2"/>
  <c r="D84" i="2"/>
  <c r="C84" i="2"/>
  <c r="R83" i="2"/>
  <c r="Q83" i="2"/>
  <c r="P83" i="2"/>
  <c r="O83" i="2"/>
  <c r="L83" i="2"/>
  <c r="K83" i="2"/>
  <c r="J83" i="2"/>
  <c r="I83" i="2"/>
  <c r="F83" i="2"/>
  <c r="E83" i="2"/>
  <c r="D83" i="2"/>
  <c r="C83" i="2"/>
  <c r="R82" i="2"/>
  <c r="Q82" i="2"/>
  <c r="P82" i="2"/>
  <c r="O82" i="2"/>
  <c r="L82" i="2"/>
  <c r="K82" i="2"/>
  <c r="J82" i="2"/>
  <c r="I82" i="2"/>
  <c r="F82" i="2"/>
  <c r="E82" i="2"/>
  <c r="D82" i="2"/>
  <c r="C82" i="2"/>
  <c r="R81" i="2"/>
  <c r="Q81" i="2"/>
  <c r="P81" i="2"/>
  <c r="O81" i="2"/>
  <c r="L81" i="2"/>
  <c r="K81" i="2"/>
  <c r="J81" i="2"/>
  <c r="I81" i="2"/>
  <c r="F81" i="2"/>
  <c r="E81" i="2"/>
  <c r="D81" i="2"/>
  <c r="C81" i="2"/>
  <c r="R80" i="2"/>
  <c r="Q80" i="2"/>
  <c r="P80" i="2"/>
  <c r="O80" i="2"/>
  <c r="L80" i="2"/>
  <c r="K80" i="2"/>
  <c r="J80" i="2"/>
  <c r="I80" i="2"/>
  <c r="F80" i="2"/>
  <c r="E80" i="2"/>
  <c r="D80" i="2"/>
  <c r="C80" i="2"/>
  <c r="R79" i="2"/>
  <c r="Q79" i="2"/>
  <c r="P79" i="2"/>
  <c r="O79" i="2"/>
  <c r="L79" i="2"/>
  <c r="K79" i="2"/>
  <c r="J79" i="2"/>
  <c r="I79" i="2"/>
  <c r="F79" i="2"/>
  <c r="E79" i="2"/>
  <c r="D79" i="2"/>
  <c r="C79" i="2"/>
  <c r="R78" i="2"/>
  <c r="Q78" i="2"/>
  <c r="P78" i="2"/>
  <c r="O78" i="2"/>
  <c r="L78" i="2"/>
  <c r="K78" i="2"/>
  <c r="J78" i="2"/>
  <c r="I78" i="2"/>
  <c r="F78" i="2"/>
  <c r="E78" i="2"/>
  <c r="D78" i="2"/>
  <c r="C78" i="2"/>
  <c r="R77" i="2"/>
  <c r="Q77" i="2"/>
  <c r="P77" i="2"/>
  <c r="O77" i="2"/>
  <c r="L77" i="2"/>
  <c r="K77" i="2"/>
  <c r="K89" i="2" s="1"/>
  <c r="J77" i="2"/>
  <c r="I77" i="2"/>
  <c r="F77" i="2"/>
  <c r="E77" i="2"/>
  <c r="D77" i="2"/>
  <c r="C77" i="2"/>
  <c r="D274" i="3"/>
  <c r="E274" i="3"/>
  <c r="F274" i="3"/>
  <c r="I274" i="3"/>
  <c r="J274" i="3"/>
  <c r="K274" i="3"/>
  <c r="L274" i="3"/>
  <c r="O274" i="3"/>
  <c r="P274" i="3"/>
  <c r="Q274" i="3"/>
  <c r="R274" i="3"/>
  <c r="C274" i="3"/>
  <c r="D273" i="3"/>
  <c r="E273" i="3"/>
  <c r="F273" i="3"/>
  <c r="I273" i="3"/>
  <c r="J273" i="3"/>
  <c r="K273" i="3"/>
  <c r="L273" i="3"/>
  <c r="O273" i="3"/>
  <c r="P273" i="3"/>
  <c r="Q273" i="3"/>
  <c r="R273" i="3"/>
  <c r="C273" i="3"/>
  <c r="D272" i="3"/>
  <c r="E272" i="3"/>
  <c r="F272" i="3"/>
  <c r="I272" i="3"/>
  <c r="J272" i="3"/>
  <c r="K272" i="3"/>
  <c r="L272" i="3"/>
  <c r="O272" i="3"/>
  <c r="P272" i="3"/>
  <c r="Q272" i="3"/>
  <c r="R272" i="3"/>
  <c r="C272" i="3"/>
  <c r="D271" i="3"/>
  <c r="E271" i="3"/>
  <c r="F271" i="3"/>
  <c r="I271" i="3"/>
  <c r="J271" i="3"/>
  <c r="K271" i="3"/>
  <c r="L271" i="3"/>
  <c r="O271" i="3"/>
  <c r="P271" i="3"/>
  <c r="Q271" i="3"/>
  <c r="R271" i="3"/>
  <c r="C271" i="3"/>
  <c r="D270" i="3"/>
  <c r="E270" i="3"/>
  <c r="F270" i="3"/>
  <c r="I270" i="3"/>
  <c r="J270" i="3"/>
  <c r="K270" i="3"/>
  <c r="L270" i="3"/>
  <c r="O270" i="3"/>
  <c r="P270" i="3"/>
  <c r="Q270" i="3"/>
  <c r="R270" i="3"/>
  <c r="C270" i="3"/>
  <c r="D269" i="3"/>
  <c r="E269" i="3"/>
  <c r="F269" i="3"/>
  <c r="I269" i="3"/>
  <c r="J269" i="3"/>
  <c r="K269" i="3"/>
  <c r="L269" i="3"/>
  <c r="O269" i="3"/>
  <c r="P269" i="3"/>
  <c r="Q269" i="3"/>
  <c r="R269" i="3"/>
  <c r="C269" i="3"/>
  <c r="C268" i="3"/>
  <c r="D268" i="3"/>
  <c r="E268" i="3"/>
  <c r="F268" i="3"/>
  <c r="I268" i="3"/>
  <c r="J268" i="3"/>
  <c r="J275" i="3" s="1"/>
  <c r="K268" i="3"/>
  <c r="L268" i="3"/>
  <c r="O268" i="3"/>
  <c r="P268" i="3"/>
  <c r="P275" i="3" s="1"/>
  <c r="Q268" i="3"/>
  <c r="R268" i="3"/>
  <c r="D267" i="3"/>
  <c r="E267" i="3"/>
  <c r="F267" i="3"/>
  <c r="I267" i="3"/>
  <c r="J267" i="3"/>
  <c r="K267" i="3"/>
  <c r="L267" i="3"/>
  <c r="O267" i="3"/>
  <c r="P267" i="3"/>
  <c r="Q267" i="3"/>
  <c r="R267" i="3"/>
  <c r="C267" i="3"/>
  <c r="D266" i="3"/>
  <c r="E266" i="3"/>
  <c r="F266" i="3"/>
  <c r="I266" i="3"/>
  <c r="J266" i="3"/>
  <c r="K266" i="3"/>
  <c r="L266" i="3"/>
  <c r="O266" i="3"/>
  <c r="P266" i="3"/>
  <c r="Q266" i="3"/>
  <c r="R266" i="3"/>
  <c r="C266" i="3"/>
  <c r="D265" i="3"/>
  <c r="E265" i="3"/>
  <c r="F265" i="3"/>
  <c r="I265" i="3"/>
  <c r="J265" i="3"/>
  <c r="K265" i="3"/>
  <c r="L265" i="3"/>
  <c r="O265" i="3"/>
  <c r="P265" i="3"/>
  <c r="Q265" i="3"/>
  <c r="R265" i="3"/>
  <c r="C265" i="3"/>
  <c r="D264" i="3"/>
  <c r="E264" i="3"/>
  <c r="F264" i="3"/>
  <c r="I264" i="3"/>
  <c r="J264" i="3"/>
  <c r="K264" i="3"/>
  <c r="L264" i="3"/>
  <c r="O264" i="3"/>
  <c r="P264" i="3"/>
  <c r="Q264" i="3"/>
  <c r="R264" i="3"/>
  <c r="C264" i="3"/>
  <c r="D263" i="3"/>
  <c r="E263" i="3"/>
  <c r="F263" i="3"/>
  <c r="I263" i="3"/>
  <c r="I275" i="3" s="1"/>
  <c r="J263" i="3"/>
  <c r="K263" i="3"/>
  <c r="K275" i="3" s="1"/>
  <c r="L263" i="3"/>
  <c r="L275" i="3" s="1"/>
  <c r="O263" i="3"/>
  <c r="O275" i="3" s="1"/>
  <c r="P263" i="3"/>
  <c r="Q263" i="3"/>
  <c r="Q275" i="3" s="1"/>
  <c r="R263" i="3"/>
  <c r="R275" i="3" s="1"/>
  <c r="C263" i="3"/>
  <c r="P253" i="3"/>
  <c r="J253" i="3"/>
  <c r="D252" i="3"/>
  <c r="E252" i="3"/>
  <c r="F252" i="3"/>
  <c r="I252" i="3"/>
  <c r="J252" i="3"/>
  <c r="K252" i="3"/>
  <c r="L252" i="3"/>
  <c r="O252" i="3"/>
  <c r="P252" i="3"/>
  <c r="Q252" i="3"/>
  <c r="R252" i="3"/>
  <c r="C252" i="3"/>
  <c r="D251" i="3"/>
  <c r="E251" i="3"/>
  <c r="F251" i="3"/>
  <c r="I251" i="3"/>
  <c r="J251" i="3"/>
  <c r="K251" i="3"/>
  <c r="L251" i="3"/>
  <c r="O251" i="3"/>
  <c r="P251" i="3"/>
  <c r="Q251" i="3"/>
  <c r="R251" i="3"/>
  <c r="C251" i="3"/>
  <c r="D250" i="3"/>
  <c r="E250" i="3"/>
  <c r="F250" i="3"/>
  <c r="I250" i="3"/>
  <c r="J250" i="3"/>
  <c r="K250" i="3"/>
  <c r="L250" i="3"/>
  <c r="O250" i="3"/>
  <c r="P250" i="3"/>
  <c r="Q250" i="3"/>
  <c r="R250" i="3"/>
  <c r="C250" i="3"/>
  <c r="D249" i="3"/>
  <c r="E249" i="3"/>
  <c r="F249" i="3"/>
  <c r="I249" i="3"/>
  <c r="J249" i="3"/>
  <c r="K249" i="3"/>
  <c r="L249" i="3"/>
  <c r="O249" i="3"/>
  <c r="P249" i="3"/>
  <c r="Q249" i="3"/>
  <c r="R249" i="3"/>
  <c r="C249" i="3"/>
  <c r="D248" i="3"/>
  <c r="E248" i="3"/>
  <c r="F248" i="3"/>
  <c r="I248" i="3"/>
  <c r="J248" i="3"/>
  <c r="K248" i="3"/>
  <c r="L248" i="3"/>
  <c r="O248" i="3"/>
  <c r="P248" i="3"/>
  <c r="Q248" i="3"/>
  <c r="R248" i="3"/>
  <c r="C248" i="3"/>
  <c r="D247" i="3"/>
  <c r="E247" i="3"/>
  <c r="F247" i="3"/>
  <c r="I247" i="3"/>
  <c r="J247" i="3"/>
  <c r="K247" i="3"/>
  <c r="L247" i="3"/>
  <c r="O247" i="3"/>
  <c r="P247" i="3"/>
  <c r="Q247" i="3"/>
  <c r="R247" i="3"/>
  <c r="C247" i="3"/>
  <c r="D246" i="3"/>
  <c r="E246" i="3"/>
  <c r="F246" i="3"/>
  <c r="I246" i="3"/>
  <c r="J246" i="3"/>
  <c r="K246" i="3"/>
  <c r="L246" i="3"/>
  <c r="O246" i="3"/>
  <c r="P246" i="3"/>
  <c r="Q246" i="3"/>
  <c r="R246" i="3"/>
  <c r="C246" i="3"/>
  <c r="D245" i="3"/>
  <c r="E245" i="3"/>
  <c r="F245" i="3"/>
  <c r="I245" i="3"/>
  <c r="J245" i="3"/>
  <c r="K245" i="3"/>
  <c r="L245" i="3"/>
  <c r="O245" i="3"/>
  <c r="P245" i="3"/>
  <c r="Q245" i="3"/>
  <c r="R245" i="3"/>
  <c r="C245" i="3"/>
  <c r="D244" i="3"/>
  <c r="E244" i="3"/>
  <c r="F244" i="3"/>
  <c r="I244" i="3"/>
  <c r="J244" i="3"/>
  <c r="K244" i="3"/>
  <c r="L244" i="3"/>
  <c r="O244" i="3"/>
  <c r="P244" i="3"/>
  <c r="Q244" i="3"/>
  <c r="R244" i="3"/>
  <c r="C244" i="3"/>
  <c r="D243" i="3"/>
  <c r="E243" i="3"/>
  <c r="F243" i="3"/>
  <c r="I243" i="3"/>
  <c r="J243" i="3"/>
  <c r="K243" i="3"/>
  <c r="L243" i="3"/>
  <c r="O243" i="3"/>
  <c r="P243" i="3"/>
  <c r="Q243" i="3"/>
  <c r="R243" i="3"/>
  <c r="C243" i="3"/>
  <c r="D242" i="3"/>
  <c r="E242" i="3"/>
  <c r="F242" i="3"/>
  <c r="I242" i="3"/>
  <c r="J242" i="3"/>
  <c r="K242" i="3"/>
  <c r="L242" i="3"/>
  <c r="O242" i="3"/>
  <c r="P242" i="3"/>
  <c r="Q242" i="3"/>
  <c r="R242" i="3"/>
  <c r="C242" i="3"/>
  <c r="D241" i="3"/>
  <c r="E241" i="3"/>
  <c r="F241" i="3"/>
  <c r="I241" i="3"/>
  <c r="I253" i="3" s="1"/>
  <c r="J241" i="3"/>
  <c r="K241" i="3"/>
  <c r="K253" i="3" s="1"/>
  <c r="L241" i="3"/>
  <c r="L253" i="3" s="1"/>
  <c r="O241" i="3"/>
  <c r="O253" i="3" s="1"/>
  <c r="P241" i="3"/>
  <c r="Q241" i="3"/>
  <c r="Q253" i="3" s="1"/>
  <c r="R241" i="3"/>
  <c r="R253" i="3" s="1"/>
  <c r="C241" i="3"/>
  <c r="P231" i="3"/>
  <c r="O231" i="3"/>
  <c r="J231" i="3"/>
  <c r="I231" i="3"/>
  <c r="E230" i="3"/>
  <c r="F230" i="3"/>
  <c r="I230" i="3"/>
  <c r="J230" i="3"/>
  <c r="K230" i="3"/>
  <c r="L230" i="3"/>
  <c r="O230" i="3"/>
  <c r="P230" i="3"/>
  <c r="Q230" i="3"/>
  <c r="R230" i="3"/>
  <c r="E229" i="3"/>
  <c r="F229" i="3"/>
  <c r="I229" i="3"/>
  <c r="J229" i="3"/>
  <c r="K229" i="3"/>
  <c r="L229" i="3"/>
  <c r="O229" i="3"/>
  <c r="P229" i="3"/>
  <c r="Q229" i="3"/>
  <c r="R229" i="3"/>
  <c r="E228" i="3"/>
  <c r="F228" i="3"/>
  <c r="I228" i="3"/>
  <c r="J228" i="3"/>
  <c r="K228" i="3"/>
  <c r="L228" i="3"/>
  <c r="O228" i="3"/>
  <c r="P228" i="3"/>
  <c r="Q228" i="3"/>
  <c r="R228" i="3"/>
  <c r="E227" i="3"/>
  <c r="F227" i="3"/>
  <c r="I227" i="3"/>
  <c r="J227" i="3"/>
  <c r="K227" i="3"/>
  <c r="L227" i="3"/>
  <c r="O227" i="3"/>
  <c r="P227" i="3"/>
  <c r="Q227" i="3"/>
  <c r="R227" i="3"/>
  <c r="E226" i="3"/>
  <c r="F226" i="3"/>
  <c r="I226" i="3"/>
  <c r="J226" i="3"/>
  <c r="K226" i="3"/>
  <c r="L226" i="3"/>
  <c r="O226" i="3"/>
  <c r="P226" i="3"/>
  <c r="Q226" i="3"/>
  <c r="R226" i="3"/>
  <c r="E225" i="3"/>
  <c r="F225" i="3"/>
  <c r="I225" i="3"/>
  <c r="J225" i="3"/>
  <c r="K225" i="3"/>
  <c r="L225" i="3"/>
  <c r="O225" i="3"/>
  <c r="P225" i="3"/>
  <c r="Q225" i="3"/>
  <c r="R225" i="3"/>
  <c r="E224" i="3"/>
  <c r="F224" i="3"/>
  <c r="I224" i="3"/>
  <c r="J224" i="3"/>
  <c r="K224" i="3"/>
  <c r="L224" i="3"/>
  <c r="O224" i="3"/>
  <c r="P224" i="3"/>
  <c r="Q224" i="3"/>
  <c r="R224" i="3"/>
  <c r="E223" i="3"/>
  <c r="F223" i="3"/>
  <c r="I223" i="3"/>
  <c r="J223" i="3"/>
  <c r="K223" i="3"/>
  <c r="L223" i="3"/>
  <c r="O223" i="3"/>
  <c r="P223" i="3"/>
  <c r="Q223" i="3"/>
  <c r="R223" i="3"/>
  <c r="E222" i="3"/>
  <c r="F222" i="3"/>
  <c r="I222" i="3"/>
  <c r="J222" i="3"/>
  <c r="K222" i="3"/>
  <c r="L222" i="3"/>
  <c r="O222" i="3"/>
  <c r="P222" i="3"/>
  <c r="Q222" i="3"/>
  <c r="R222" i="3"/>
  <c r="E221" i="3"/>
  <c r="F221" i="3"/>
  <c r="I221" i="3"/>
  <c r="J221" i="3"/>
  <c r="K221" i="3"/>
  <c r="L221" i="3"/>
  <c r="O221" i="3"/>
  <c r="P221" i="3"/>
  <c r="Q221" i="3"/>
  <c r="R221" i="3"/>
  <c r="E220" i="3"/>
  <c r="F220" i="3"/>
  <c r="I220" i="3"/>
  <c r="J220" i="3"/>
  <c r="K220" i="3"/>
  <c r="L220" i="3"/>
  <c r="O220" i="3"/>
  <c r="P220" i="3"/>
  <c r="Q220" i="3"/>
  <c r="R220" i="3"/>
  <c r="E219" i="3"/>
  <c r="E231" i="3" s="1"/>
  <c r="F219" i="3"/>
  <c r="I219" i="3"/>
  <c r="J219" i="3"/>
  <c r="K219" i="3"/>
  <c r="K231" i="3" s="1"/>
  <c r="L219" i="3"/>
  <c r="L231" i="3" s="1"/>
  <c r="O219" i="3"/>
  <c r="P219" i="3"/>
  <c r="P233" i="3" s="1"/>
  <c r="N22" i="5" s="1"/>
  <c r="Q219" i="3"/>
  <c r="Q231" i="3" s="1"/>
  <c r="R219" i="3"/>
  <c r="R231" i="3" s="1"/>
  <c r="U125" i="4"/>
  <c r="F162" i="4"/>
  <c r="D162" i="4"/>
  <c r="E162" i="4"/>
  <c r="I162" i="4"/>
  <c r="C162" i="4"/>
  <c r="D170" i="4"/>
  <c r="E170" i="4"/>
  <c r="F170" i="4"/>
  <c r="I170" i="4"/>
  <c r="D169" i="4"/>
  <c r="E169" i="4"/>
  <c r="F169" i="4"/>
  <c r="I169" i="4"/>
  <c r="C169" i="4"/>
  <c r="D168" i="4"/>
  <c r="E168" i="4"/>
  <c r="F168" i="4"/>
  <c r="I168" i="4"/>
  <c r="C168" i="4"/>
  <c r="D167" i="4"/>
  <c r="E167" i="4"/>
  <c r="F167" i="4"/>
  <c r="I167" i="4"/>
  <c r="C167" i="4"/>
  <c r="D166" i="4"/>
  <c r="E166" i="4"/>
  <c r="F166" i="4"/>
  <c r="I166" i="4"/>
  <c r="C166" i="4"/>
  <c r="D165" i="4"/>
  <c r="E165" i="4"/>
  <c r="F165" i="4"/>
  <c r="I165" i="4"/>
  <c r="C165" i="4"/>
  <c r="D164" i="4"/>
  <c r="E164" i="4"/>
  <c r="F164" i="4"/>
  <c r="I164" i="4"/>
  <c r="C164" i="4"/>
  <c r="D163" i="4"/>
  <c r="E163" i="4"/>
  <c r="F163" i="4"/>
  <c r="I163" i="4"/>
  <c r="C163" i="4"/>
  <c r="C161" i="4"/>
  <c r="D161" i="4"/>
  <c r="E161" i="4"/>
  <c r="F161" i="4"/>
  <c r="C160" i="4"/>
  <c r="D160" i="4"/>
  <c r="E160" i="4"/>
  <c r="F160" i="4"/>
  <c r="I160" i="4"/>
  <c r="D159" i="4"/>
  <c r="E159" i="4"/>
  <c r="F159" i="4"/>
  <c r="P152" i="4"/>
  <c r="J152" i="4"/>
  <c r="D151" i="4"/>
  <c r="E151" i="4"/>
  <c r="F151" i="4"/>
  <c r="I151" i="4"/>
  <c r="J151" i="4"/>
  <c r="K151" i="4"/>
  <c r="L151" i="4"/>
  <c r="O151" i="4"/>
  <c r="P151" i="4"/>
  <c r="Q151" i="4"/>
  <c r="R151" i="4"/>
  <c r="C151" i="4"/>
  <c r="D150" i="4"/>
  <c r="E150" i="4"/>
  <c r="F150" i="4"/>
  <c r="I150" i="4"/>
  <c r="J150" i="4"/>
  <c r="K150" i="4"/>
  <c r="L150" i="4"/>
  <c r="O150" i="4"/>
  <c r="P150" i="4"/>
  <c r="Q150" i="4"/>
  <c r="R150" i="4"/>
  <c r="C150" i="4"/>
  <c r="D149" i="4"/>
  <c r="E149" i="4"/>
  <c r="F149" i="4"/>
  <c r="I149" i="4"/>
  <c r="J149" i="4"/>
  <c r="K149" i="4"/>
  <c r="L149" i="4"/>
  <c r="O149" i="4"/>
  <c r="P149" i="4"/>
  <c r="Q149" i="4"/>
  <c r="R149" i="4"/>
  <c r="C149" i="4"/>
  <c r="D148" i="4"/>
  <c r="E148" i="4"/>
  <c r="F148" i="4"/>
  <c r="I148" i="4"/>
  <c r="J148" i="4"/>
  <c r="K148" i="4"/>
  <c r="L148" i="4"/>
  <c r="O148" i="4"/>
  <c r="P148" i="4"/>
  <c r="Q148" i="4"/>
  <c r="R148" i="4"/>
  <c r="C148" i="4"/>
  <c r="D147" i="4"/>
  <c r="E147" i="4"/>
  <c r="F147" i="4"/>
  <c r="I147" i="4"/>
  <c r="J147" i="4"/>
  <c r="K147" i="4"/>
  <c r="L147" i="4"/>
  <c r="O147" i="4"/>
  <c r="P147" i="4"/>
  <c r="Q147" i="4"/>
  <c r="R147" i="4"/>
  <c r="C147" i="4"/>
  <c r="D146" i="4"/>
  <c r="E146" i="4"/>
  <c r="F146" i="4"/>
  <c r="I146" i="4"/>
  <c r="J146" i="4"/>
  <c r="K146" i="4"/>
  <c r="L146" i="4"/>
  <c r="O146" i="4"/>
  <c r="P146" i="4"/>
  <c r="Q146" i="4"/>
  <c r="R146" i="4"/>
  <c r="C146" i="4"/>
  <c r="D145" i="4"/>
  <c r="E145" i="4"/>
  <c r="F145" i="4"/>
  <c r="I145" i="4"/>
  <c r="J145" i="4"/>
  <c r="K145" i="4"/>
  <c r="L145" i="4"/>
  <c r="O145" i="4"/>
  <c r="P145" i="4"/>
  <c r="Q145" i="4"/>
  <c r="R145" i="4"/>
  <c r="C145" i="4"/>
  <c r="D144" i="4"/>
  <c r="E144" i="4"/>
  <c r="F144" i="4"/>
  <c r="I144" i="4"/>
  <c r="J144" i="4"/>
  <c r="K144" i="4"/>
  <c r="L144" i="4"/>
  <c r="O144" i="4"/>
  <c r="P144" i="4"/>
  <c r="Q144" i="4"/>
  <c r="R144" i="4"/>
  <c r="C144" i="4"/>
  <c r="D143" i="4"/>
  <c r="E143" i="4"/>
  <c r="F143" i="4"/>
  <c r="I143" i="4"/>
  <c r="J143" i="4"/>
  <c r="K143" i="4"/>
  <c r="L143" i="4"/>
  <c r="O143" i="4"/>
  <c r="P143" i="4"/>
  <c r="Q143" i="4"/>
  <c r="R143" i="4"/>
  <c r="C143" i="4"/>
  <c r="D142" i="4"/>
  <c r="E142" i="4"/>
  <c r="F142" i="4"/>
  <c r="I142" i="4"/>
  <c r="J142" i="4"/>
  <c r="K142" i="4"/>
  <c r="L142" i="4"/>
  <c r="O142" i="4"/>
  <c r="P142" i="4"/>
  <c r="Q142" i="4"/>
  <c r="R142" i="4"/>
  <c r="C142" i="4"/>
  <c r="D141" i="4"/>
  <c r="E141" i="4"/>
  <c r="F141" i="4"/>
  <c r="I141" i="4"/>
  <c r="J141" i="4"/>
  <c r="K141" i="4"/>
  <c r="L141" i="4"/>
  <c r="O141" i="4"/>
  <c r="P141" i="4"/>
  <c r="Q141" i="4"/>
  <c r="R141" i="4"/>
  <c r="C141" i="4"/>
  <c r="D140" i="4"/>
  <c r="E140" i="4"/>
  <c r="E152" i="4" s="1"/>
  <c r="F140" i="4"/>
  <c r="I140" i="4"/>
  <c r="I152" i="4" s="1"/>
  <c r="J140" i="4"/>
  <c r="K140" i="4"/>
  <c r="K152" i="4" s="1"/>
  <c r="L140" i="4"/>
  <c r="L152" i="4" s="1"/>
  <c r="O140" i="4"/>
  <c r="O152" i="4" s="1"/>
  <c r="P140" i="4"/>
  <c r="Q140" i="4"/>
  <c r="Q152" i="4" s="1"/>
  <c r="R140" i="4"/>
  <c r="P133" i="4"/>
  <c r="J133" i="4"/>
  <c r="D132" i="4"/>
  <c r="E132" i="4"/>
  <c r="F132" i="4"/>
  <c r="I132" i="4"/>
  <c r="J132" i="4"/>
  <c r="K132" i="4"/>
  <c r="L132" i="4"/>
  <c r="O132" i="4"/>
  <c r="P132" i="4"/>
  <c r="Q132" i="4"/>
  <c r="R132" i="4"/>
  <c r="C132" i="4"/>
  <c r="D131" i="4"/>
  <c r="E131" i="4"/>
  <c r="F131" i="4"/>
  <c r="I131" i="4"/>
  <c r="J131" i="4"/>
  <c r="K131" i="4"/>
  <c r="L131" i="4"/>
  <c r="O131" i="4"/>
  <c r="P131" i="4"/>
  <c r="Q131" i="4"/>
  <c r="R131" i="4"/>
  <c r="C131" i="4"/>
  <c r="D130" i="4"/>
  <c r="E130" i="4"/>
  <c r="F130" i="4"/>
  <c r="I130" i="4"/>
  <c r="J130" i="4"/>
  <c r="K130" i="4"/>
  <c r="L130" i="4"/>
  <c r="O130" i="4"/>
  <c r="P130" i="4"/>
  <c r="Q130" i="4"/>
  <c r="R130" i="4"/>
  <c r="C130" i="4"/>
  <c r="D129" i="4"/>
  <c r="E129" i="4"/>
  <c r="F129" i="4"/>
  <c r="I129" i="4"/>
  <c r="J129" i="4"/>
  <c r="K129" i="4"/>
  <c r="L129" i="4"/>
  <c r="O129" i="4"/>
  <c r="P129" i="4"/>
  <c r="Q129" i="4"/>
  <c r="R129" i="4"/>
  <c r="C129" i="4"/>
  <c r="D128" i="4"/>
  <c r="E128" i="4"/>
  <c r="F128" i="4"/>
  <c r="I128" i="4"/>
  <c r="J128" i="4"/>
  <c r="K128" i="4"/>
  <c r="L128" i="4"/>
  <c r="O128" i="4"/>
  <c r="P128" i="4"/>
  <c r="Q128" i="4"/>
  <c r="R128" i="4"/>
  <c r="C128" i="4"/>
  <c r="D127" i="4"/>
  <c r="E127" i="4"/>
  <c r="F127" i="4"/>
  <c r="I127" i="4"/>
  <c r="J127" i="4"/>
  <c r="K127" i="4"/>
  <c r="L127" i="4"/>
  <c r="O127" i="4"/>
  <c r="P127" i="4"/>
  <c r="Q127" i="4"/>
  <c r="R127" i="4"/>
  <c r="C127" i="4"/>
  <c r="D126" i="4"/>
  <c r="E126" i="4"/>
  <c r="F126" i="4"/>
  <c r="I126" i="4"/>
  <c r="J126" i="4"/>
  <c r="K126" i="4"/>
  <c r="L126" i="4"/>
  <c r="O126" i="4"/>
  <c r="P126" i="4"/>
  <c r="Q126" i="4"/>
  <c r="R126" i="4"/>
  <c r="C126" i="4"/>
  <c r="D125" i="4"/>
  <c r="E125" i="4"/>
  <c r="F125" i="4"/>
  <c r="I125" i="4"/>
  <c r="J125" i="4"/>
  <c r="K125" i="4"/>
  <c r="L125" i="4"/>
  <c r="O125" i="4"/>
  <c r="P125" i="4"/>
  <c r="Q125" i="4"/>
  <c r="R125" i="4"/>
  <c r="C125" i="4"/>
  <c r="D124" i="4"/>
  <c r="E124" i="4"/>
  <c r="F124" i="4"/>
  <c r="I124" i="4"/>
  <c r="J124" i="4"/>
  <c r="K124" i="4"/>
  <c r="L124" i="4"/>
  <c r="O124" i="4"/>
  <c r="P124" i="4"/>
  <c r="Q124" i="4"/>
  <c r="R124" i="4"/>
  <c r="C124" i="4"/>
  <c r="D123" i="4"/>
  <c r="E123" i="4"/>
  <c r="F123" i="4"/>
  <c r="I123" i="4"/>
  <c r="J123" i="4"/>
  <c r="K123" i="4"/>
  <c r="L123" i="4"/>
  <c r="O123" i="4"/>
  <c r="P123" i="4"/>
  <c r="Q123" i="4"/>
  <c r="R123" i="4"/>
  <c r="C123" i="4"/>
  <c r="D122" i="4"/>
  <c r="E122" i="4"/>
  <c r="F122" i="4"/>
  <c r="I122" i="4"/>
  <c r="J122" i="4"/>
  <c r="K122" i="4"/>
  <c r="L122" i="4"/>
  <c r="O122" i="4"/>
  <c r="P122" i="4"/>
  <c r="Q122" i="4"/>
  <c r="R122" i="4"/>
  <c r="C122" i="4"/>
  <c r="D121" i="4"/>
  <c r="E121" i="4"/>
  <c r="F121" i="4"/>
  <c r="I121" i="4"/>
  <c r="I133" i="4" s="1"/>
  <c r="J121" i="4"/>
  <c r="K121" i="4"/>
  <c r="K133" i="4" s="1"/>
  <c r="L121" i="4"/>
  <c r="L133" i="4" s="1"/>
  <c r="O121" i="4"/>
  <c r="O133" i="4" s="1"/>
  <c r="P121" i="4"/>
  <c r="Q121" i="4"/>
  <c r="R121" i="4"/>
  <c r="R133" i="4" s="1"/>
  <c r="C121" i="4"/>
  <c r="D133" i="4"/>
  <c r="R107" i="4"/>
  <c r="Q107" i="4"/>
  <c r="P107" i="4"/>
  <c r="O107" i="4"/>
  <c r="L107" i="4"/>
  <c r="K107" i="4"/>
  <c r="J107" i="4"/>
  <c r="I107" i="4"/>
  <c r="F107" i="4"/>
  <c r="E107" i="4"/>
  <c r="D107" i="4"/>
  <c r="C107" i="4"/>
  <c r="R106" i="4"/>
  <c r="Q106" i="4"/>
  <c r="P106" i="4"/>
  <c r="O106" i="4"/>
  <c r="L106" i="4"/>
  <c r="K106" i="4"/>
  <c r="J106" i="4"/>
  <c r="I106" i="4"/>
  <c r="F106" i="4"/>
  <c r="E106" i="4"/>
  <c r="D106" i="4"/>
  <c r="C106" i="4"/>
  <c r="R105" i="4"/>
  <c r="Q105" i="4"/>
  <c r="P105" i="4"/>
  <c r="O105" i="4"/>
  <c r="L105" i="4"/>
  <c r="K105" i="4"/>
  <c r="J105" i="4"/>
  <c r="I105" i="4"/>
  <c r="F105" i="4"/>
  <c r="E105" i="4"/>
  <c r="D105" i="4"/>
  <c r="C105" i="4"/>
  <c r="R104" i="4"/>
  <c r="Q104" i="4"/>
  <c r="P104" i="4"/>
  <c r="O104" i="4"/>
  <c r="L104" i="4"/>
  <c r="K104" i="4"/>
  <c r="J104" i="4"/>
  <c r="I104" i="4"/>
  <c r="F104" i="4"/>
  <c r="E104" i="4"/>
  <c r="D104" i="4"/>
  <c r="C104" i="4"/>
  <c r="R103" i="4"/>
  <c r="Q103" i="4"/>
  <c r="P103" i="4"/>
  <c r="O103" i="4"/>
  <c r="L103" i="4"/>
  <c r="K103" i="4"/>
  <c r="J103" i="4"/>
  <c r="I103" i="4"/>
  <c r="F103" i="4"/>
  <c r="E103" i="4"/>
  <c r="D103" i="4"/>
  <c r="C103" i="4"/>
  <c r="R102" i="4"/>
  <c r="Q102" i="4"/>
  <c r="P102" i="4"/>
  <c r="O102" i="4"/>
  <c r="L102" i="4"/>
  <c r="K102" i="4"/>
  <c r="J102" i="4"/>
  <c r="I102" i="4"/>
  <c r="F102" i="4"/>
  <c r="E102" i="4"/>
  <c r="D102" i="4"/>
  <c r="C102" i="4"/>
  <c r="R101" i="4"/>
  <c r="Q101" i="4"/>
  <c r="P101" i="4"/>
  <c r="O101" i="4"/>
  <c r="L101" i="4"/>
  <c r="K101" i="4"/>
  <c r="J101" i="4"/>
  <c r="I101" i="4"/>
  <c r="F101" i="4"/>
  <c r="E101" i="4"/>
  <c r="D101" i="4"/>
  <c r="C101" i="4"/>
  <c r="R100" i="4"/>
  <c r="Q100" i="4"/>
  <c r="P100" i="4"/>
  <c r="O100" i="4"/>
  <c r="L100" i="4"/>
  <c r="K100" i="4"/>
  <c r="J100" i="4"/>
  <c r="I100" i="4"/>
  <c r="F100" i="4"/>
  <c r="E100" i="4"/>
  <c r="D100" i="4"/>
  <c r="C100" i="4"/>
  <c r="R99" i="4"/>
  <c r="Q99" i="4"/>
  <c r="P99" i="4"/>
  <c r="O99" i="4"/>
  <c r="L99" i="4"/>
  <c r="K99" i="4"/>
  <c r="J99" i="4"/>
  <c r="I99" i="4"/>
  <c r="F99" i="4"/>
  <c r="E99" i="4"/>
  <c r="D99" i="4"/>
  <c r="C99" i="4"/>
  <c r="R98" i="4"/>
  <c r="Q98" i="4"/>
  <c r="P98" i="4"/>
  <c r="O98" i="4"/>
  <c r="L98" i="4"/>
  <c r="K98" i="4"/>
  <c r="J98" i="4"/>
  <c r="I98" i="4"/>
  <c r="F98" i="4"/>
  <c r="E98" i="4"/>
  <c r="D98" i="4"/>
  <c r="C98" i="4"/>
  <c r="R97" i="4"/>
  <c r="Q97" i="4"/>
  <c r="P97" i="4"/>
  <c r="O97" i="4"/>
  <c r="L97" i="4"/>
  <c r="K97" i="4"/>
  <c r="J97" i="4"/>
  <c r="I97" i="4"/>
  <c r="F97" i="4"/>
  <c r="E97" i="4"/>
  <c r="D97" i="4"/>
  <c r="C97" i="4"/>
  <c r="R96" i="4"/>
  <c r="Q96" i="4"/>
  <c r="P96" i="4"/>
  <c r="O96" i="4"/>
  <c r="L96" i="4"/>
  <c r="K96" i="4"/>
  <c r="J96" i="4"/>
  <c r="I96" i="4"/>
  <c r="F96" i="4"/>
  <c r="E96" i="4"/>
  <c r="D96" i="4"/>
  <c r="C96" i="4"/>
  <c r="E208" i="3"/>
  <c r="F208" i="3"/>
  <c r="I208" i="3"/>
  <c r="J208" i="3"/>
  <c r="K208" i="3"/>
  <c r="L208" i="3"/>
  <c r="O208" i="3"/>
  <c r="P208" i="3"/>
  <c r="Q208" i="3"/>
  <c r="R208" i="3"/>
  <c r="E207" i="3"/>
  <c r="F207" i="3"/>
  <c r="I207" i="3"/>
  <c r="J207" i="3"/>
  <c r="K207" i="3"/>
  <c r="L207" i="3"/>
  <c r="O207" i="3"/>
  <c r="P207" i="3"/>
  <c r="Q207" i="3"/>
  <c r="R207" i="3"/>
  <c r="E206" i="3"/>
  <c r="F206" i="3"/>
  <c r="I206" i="3"/>
  <c r="J206" i="3"/>
  <c r="K206" i="3"/>
  <c r="L206" i="3"/>
  <c r="O206" i="3"/>
  <c r="P206" i="3"/>
  <c r="Q206" i="3"/>
  <c r="R206" i="3"/>
  <c r="E205" i="3"/>
  <c r="F205" i="3"/>
  <c r="I205" i="3"/>
  <c r="J205" i="3"/>
  <c r="K205" i="3"/>
  <c r="L205" i="3"/>
  <c r="O205" i="3"/>
  <c r="P205" i="3"/>
  <c r="Q205" i="3"/>
  <c r="R205" i="3"/>
  <c r="E204" i="3"/>
  <c r="F204" i="3"/>
  <c r="I204" i="3"/>
  <c r="J204" i="3"/>
  <c r="K204" i="3"/>
  <c r="L204" i="3"/>
  <c r="O204" i="3"/>
  <c r="P204" i="3"/>
  <c r="Q204" i="3"/>
  <c r="R204" i="3"/>
  <c r="E203" i="3"/>
  <c r="F203" i="3"/>
  <c r="I203" i="3"/>
  <c r="J203" i="3"/>
  <c r="K203" i="3"/>
  <c r="L203" i="3"/>
  <c r="O203" i="3"/>
  <c r="P203" i="3"/>
  <c r="Q203" i="3"/>
  <c r="R203" i="3"/>
  <c r="E202" i="3"/>
  <c r="F202" i="3"/>
  <c r="I202" i="3"/>
  <c r="J202" i="3"/>
  <c r="K202" i="3"/>
  <c r="L202" i="3"/>
  <c r="O202" i="3"/>
  <c r="P202" i="3"/>
  <c r="Q202" i="3"/>
  <c r="R202" i="3"/>
  <c r="E201" i="3"/>
  <c r="F201" i="3"/>
  <c r="I201" i="3"/>
  <c r="J201" i="3"/>
  <c r="K201" i="3"/>
  <c r="L201" i="3"/>
  <c r="O201" i="3"/>
  <c r="P201" i="3"/>
  <c r="Q201" i="3"/>
  <c r="R201" i="3"/>
  <c r="I200" i="3"/>
  <c r="J200" i="3"/>
  <c r="K200" i="3"/>
  <c r="L200" i="3"/>
  <c r="O200" i="3"/>
  <c r="P200" i="3"/>
  <c r="Q200" i="3"/>
  <c r="R200" i="3"/>
  <c r="I199" i="3"/>
  <c r="J199" i="3"/>
  <c r="K199" i="3"/>
  <c r="L199" i="3"/>
  <c r="O199" i="3"/>
  <c r="P199" i="3"/>
  <c r="Q199" i="3"/>
  <c r="R199" i="3"/>
  <c r="I198" i="3"/>
  <c r="J198" i="3"/>
  <c r="K198" i="3"/>
  <c r="L198" i="3"/>
  <c r="O198" i="3"/>
  <c r="P198" i="3"/>
  <c r="Q198" i="3"/>
  <c r="R198" i="3"/>
  <c r="K197" i="3"/>
  <c r="L197" i="3"/>
  <c r="L209" i="3" s="1"/>
  <c r="O197" i="3"/>
  <c r="P197" i="3"/>
  <c r="Q197" i="3"/>
  <c r="R197" i="3"/>
  <c r="E197" i="3"/>
  <c r="F197" i="3"/>
  <c r="I197" i="3"/>
  <c r="J197" i="3"/>
  <c r="E200" i="3"/>
  <c r="F200" i="3"/>
  <c r="E199" i="3"/>
  <c r="F199" i="3"/>
  <c r="F198" i="3"/>
  <c r="E198" i="3"/>
  <c r="C3" i="3"/>
  <c r="C230" i="3" s="1"/>
  <c r="D8" i="3"/>
  <c r="D197" i="3" s="1"/>
  <c r="I155" i="2" l="1"/>
  <c r="L111" i="2"/>
  <c r="I89" i="2"/>
  <c r="E89" i="2"/>
  <c r="Q89" i="2"/>
  <c r="E111" i="2"/>
  <c r="Q111" i="2"/>
  <c r="E133" i="2"/>
  <c r="E155" i="2"/>
  <c r="Q155" i="2"/>
  <c r="F89" i="2"/>
  <c r="R89" i="2"/>
  <c r="F133" i="2"/>
  <c r="R133" i="2"/>
  <c r="F155" i="2"/>
  <c r="D157" i="2" s="1"/>
  <c r="W7" i="5" s="1"/>
  <c r="R155" i="2"/>
  <c r="I133" i="2"/>
  <c r="L133" i="2"/>
  <c r="L155" i="2"/>
  <c r="L89" i="2"/>
  <c r="C89" i="2"/>
  <c r="C133" i="2"/>
  <c r="O133" i="2"/>
  <c r="C155" i="2"/>
  <c r="O155" i="2"/>
  <c r="D133" i="2"/>
  <c r="P133" i="2"/>
  <c r="D155" i="2"/>
  <c r="D89" i="2"/>
  <c r="D91" i="2" s="1"/>
  <c r="J16" i="5" s="1"/>
  <c r="F111" i="2"/>
  <c r="R111" i="2"/>
  <c r="I139" i="1"/>
  <c r="K139" i="1"/>
  <c r="C95" i="1"/>
  <c r="C139" i="1"/>
  <c r="O139" i="1"/>
  <c r="F117" i="1"/>
  <c r="K117" i="1"/>
  <c r="J154" i="4"/>
  <c r="R8" i="5" s="1"/>
  <c r="P277" i="3"/>
  <c r="X22" i="5" s="1"/>
  <c r="J277" i="3"/>
  <c r="X21" i="5" s="1"/>
  <c r="F152" i="4"/>
  <c r="F231" i="3"/>
  <c r="J255" i="3"/>
  <c r="S21" i="5" s="1"/>
  <c r="P255" i="3"/>
  <c r="S22" i="5" s="1"/>
  <c r="D198" i="3"/>
  <c r="Q209" i="3"/>
  <c r="D204" i="3"/>
  <c r="D171" i="4"/>
  <c r="J135" i="4"/>
  <c r="N8" i="5" s="1"/>
  <c r="J233" i="3"/>
  <c r="N21" i="5" s="1"/>
  <c r="D202" i="3"/>
  <c r="D205" i="3"/>
  <c r="D208" i="3"/>
  <c r="F133" i="4"/>
  <c r="C197" i="3"/>
  <c r="D199" i="3"/>
  <c r="D200" i="3"/>
  <c r="D209" i="3" s="1"/>
  <c r="C202" i="3"/>
  <c r="C203" i="3"/>
  <c r="C204" i="3"/>
  <c r="C205" i="3"/>
  <c r="C206" i="3"/>
  <c r="C207" i="3"/>
  <c r="C208" i="3"/>
  <c r="E133" i="4"/>
  <c r="Q133" i="4"/>
  <c r="P135" i="4" s="1"/>
  <c r="N9" i="5" s="1"/>
  <c r="D152" i="4"/>
  <c r="D154" i="4" s="1"/>
  <c r="R7" i="5" s="1"/>
  <c r="R152" i="4"/>
  <c r="P154" i="4" s="1"/>
  <c r="R9" i="5" s="1"/>
  <c r="D219" i="3"/>
  <c r="D220" i="3"/>
  <c r="D231" i="3" s="1"/>
  <c r="D221" i="3"/>
  <c r="D222" i="3"/>
  <c r="D223" i="3"/>
  <c r="D224" i="3"/>
  <c r="D225" i="3"/>
  <c r="D226" i="3"/>
  <c r="D227" i="3"/>
  <c r="D228" i="3"/>
  <c r="D229" i="3"/>
  <c r="D230" i="3"/>
  <c r="L171" i="4"/>
  <c r="O37" i="5"/>
  <c r="M45" i="5"/>
  <c r="P37" i="5"/>
  <c r="N45" i="5"/>
  <c r="D201" i="3"/>
  <c r="D203" i="3"/>
  <c r="D206" i="3"/>
  <c r="D207" i="3"/>
  <c r="C201" i="3"/>
  <c r="C198" i="3"/>
  <c r="C199" i="3"/>
  <c r="C200" i="3"/>
  <c r="C219" i="3"/>
  <c r="C220" i="3"/>
  <c r="C221" i="3"/>
  <c r="C222" i="3"/>
  <c r="C223" i="3"/>
  <c r="C224" i="3"/>
  <c r="C225" i="3"/>
  <c r="C226" i="3"/>
  <c r="C227" i="3"/>
  <c r="C228" i="3"/>
  <c r="C229" i="3"/>
  <c r="C111" i="2"/>
  <c r="I111" i="2"/>
  <c r="J115" i="2"/>
  <c r="E17" i="5" s="1"/>
  <c r="O111" i="2"/>
  <c r="Q37" i="5"/>
  <c r="O45" i="5"/>
  <c r="Q133" i="2"/>
  <c r="P135" i="2" s="1"/>
  <c r="S9" i="5" s="1"/>
  <c r="P111" i="2"/>
  <c r="O89" i="2"/>
  <c r="Q171" i="4"/>
  <c r="Q108" i="4"/>
  <c r="J171" i="4"/>
  <c r="R171" i="4"/>
  <c r="O171" i="4"/>
  <c r="I171" i="4"/>
  <c r="P171" i="4"/>
  <c r="K171" i="4"/>
  <c r="J173" i="4" s="1"/>
  <c r="V8" i="5" s="1"/>
  <c r="E171" i="4"/>
  <c r="C108" i="4"/>
  <c r="D117" i="4" s="1"/>
  <c r="F171" i="4"/>
  <c r="L108" i="4"/>
  <c r="F73" i="1"/>
  <c r="K73" i="1"/>
  <c r="R117" i="1"/>
  <c r="C117" i="1"/>
  <c r="D117" i="1"/>
  <c r="I117" i="1"/>
  <c r="E117" i="1"/>
  <c r="O117" i="1"/>
  <c r="L117" i="1"/>
  <c r="E73" i="1"/>
  <c r="E95" i="1"/>
  <c r="J95" i="1"/>
  <c r="O95" i="1"/>
  <c r="D73" i="1"/>
  <c r="I73" i="1"/>
  <c r="R73" i="1"/>
  <c r="I95" i="1"/>
  <c r="R95" i="1"/>
  <c r="P95" i="1"/>
  <c r="P73" i="1"/>
  <c r="Q95" i="1"/>
  <c r="C73" i="1"/>
  <c r="L73" i="1"/>
  <c r="Q73" i="1"/>
  <c r="J73" i="1"/>
  <c r="O73" i="1"/>
  <c r="F95" i="1"/>
  <c r="F139" i="1"/>
  <c r="D141" i="1" s="1"/>
  <c r="Z20" i="5" s="1"/>
  <c r="K95" i="1"/>
  <c r="J97" i="1" s="1"/>
  <c r="P21" i="5" s="1"/>
  <c r="Q117" i="1"/>
  <c r="P119" i="1" s="1"/>
  <c r="U22" i="5" s="1"/>
  <c r="J139" i="1"/>
  <c r="P139" i="1"/>
  <c r="P141" i="1" s="1"/>
  <c r="Z22" i="5" s="1"/>
  <c r="D95" i="1"/>
  <c r="D97" i="1" s="1"/>
  <c r="P20" i="5" s="1"/>
  <c r="J117" i="1"/>
  <c r="J113" i="2"/>
  <c r="O8" i="5" s="1"/>
  <c r="D111" i="2"/>
  <c r="D113" i="2" s="1"/>
  <c r="O7" i="5" s="1"/>
  <c r="J89" i="2"/>
  <c r="J91" i="2" s="1"/>
  <c r="J17" i="5" s="1"/>
  <c r="P89" i="2"/>
  <c r="P91" i="2" s="1"/>
  <c r="J18" i="5" s="1"/>
  <c r="J155" i="2"/>
  <c r="J157" i="2" s="1"/>
  <c r="W8" i="5" s="1"/>
  <c r="P155" i="2"/>
  <c r="J133" i="2"/>
  <c r="C171" i="4"/>
  <c r="C152" i="4"/>
  <c r="C133" i="4"/>
  <c r="P209" i="3"/>
  <c r="F209" i="3"/>
  <c r="I209" i="3"/>
  <c r="O209" i="3"/>
  <c r="P213" i="3" s="1"/>
  <c r="E9" i="5" s="1"/>
  <c r="K209" i="3"/>
  <c r="R209" i="3"/>
  <c r="P211" i="3"/>
  <c r="J209" i="3"/>
  <c r="J211" i="3" s="1"/>
  <c r="R108" i="4"/>
  <c r="D108" i="4"/>
  <c r="I108" i="4"/>
  <c r="J117" i="4" s="1"/>
  <c r="K108" i="4"/>
  <c r="E108" i="4"/>
  <c r="O108" i="4"/>
  <c r="P117" i="4" s="1"/>
  <c r="F108" i="4"/>
  <c r="P108" i="4"/>
  <c r="J108" i="4"/>
  <c r="E209" i="3"/>
  <c r="C209" i="3"/>
  <c r="D115" i="2" l="1"/>
  <c r="E16" i="5" s="1"/>
  <c r="E20" i="5" s="1"/>
  <c r="M53" i="5" s="1"/>
  <c r="D135" i="2"/>
  <c r="S7" i="5" s="1"/>
  <c r="P113" i="2"/>
  <c r="O9" i="5" s="1"/>
  <c r="P157" i="2"/>
  <c r="W9" i="5" s="1"/>
  <c r="W11" i="5" s="1"/>
  <c r="J135" i="2"/>
  <c r="S8" i="5" s="1"/>
  <c r="P115" i="2"/>
  <c r="E18" i="5" s="1"/>
  <c r="O11" i="5"/>
  <c r="J141" i="1"/>
  <c r="Z21" i="5" s="1"/>
  <c r="Z23" i="5" s="1"/>
  <c r="O46" i="5" s="1"/>
  <c r="D119" i="1"/>
  <c r="U20" i="5" s="1"/>
  <c r="J77" i="1"/>
  <c r="E26" i="5" s="1"/>
  <c r="D77" i="1"/>
  <c r="E25" i="5" s="1"/>
  <c r="D75" i="1"/>
  <c r="J25" i="5" s="1"/>
  <c r="P77" i="1"/>
  <c r="E27" i="5" s="1"/>
  <c r="D17" i="5"/>
  <c r="D8" i="5"/>
  <c r="D26" i="5"/>
  <c r="D27" i="5"/>
  <c r="D18" i="5"/>
  <c r="D9" i="5"/>
  <c r="D25" i="5"/>
  <c r="D16" i="5"/>
  <c r="D7" i="5"/>
  <c r="R10" i="5"/>
  <c r="P35" i="5" s="1"/>
  <c r="R11" i="5"/>
  <c r="P51" i="5" s="1"/>
  <c r="T12" i="5"/>
  <c r="V202" i="3"/>
  <c r="J8" i="5"/>
  <c r="P97" i="1"/>
  <c r="P22" i="5" s="1"/>
  <c r="P23" i="5" s="1"/>
  <c r="D233" i="3"/>
  <c r="N20" i="5" s="1"/>
  <c r="D135" i="4"/>
  <c r="N7" i="5" s="1"/>
  <c r="J213" i="3"/>
  <c r="E8" i="5" s="1"/>
  <c r="Z24" i="5"/>
  <c r="O62" i="5" s="1"/>
  <c r="D213" i="3"/>
  <c r="E7" i="5" s="1"/>
  <c r="V203" i="3"/>
  <c r="J9" i="5"/>
  <c r="J119" i="1"/>
  <c r="U21" i="5" s="1"/>
  <c r="S11" i="5"/>
  <c r="J20" i="5"/>
  <c r="N53" i="5" s="1"/>
  <c r="J19" i="5"/>
  <c r="N37" i="5" s="1"/>
  <c r="C231" i="3"/>
  <c r="O10" i="5"/>
  <c r="W10" i="5"/>
  <c r="P173" i="4"/>
  <c r="V9" i="5" s="1"/>
  <c r="D114" i="4"/>
  <c r="P114" i="4"/>
  <c r="D173" i="4"/>
  <c r="V7" i="5" s="1"/>
  <c r="W12" i="5" s="1"/>
  <c r="I40" i="5" s="1"/>
  <c r="P75" i="1"/>
  <c r="J27" i="5" s="1"/>
  <c r="J75" i="1"/>
  <c r="J26" i="5" s="1"/>
  <c r="J29" i="5" s="1"/>
  <c r="N54" i="5" s="1"/>
  <c r="E253" i="3"/>
  <c r="F253" i="3"/>
  <c r="D211" i="3"/>
  <c r="J114" i="4"/>
  <c r="E19" i="5" l="1"/>
  <c r="M37" i="5" s="1"/>
  <c r="U23" i="5"/>
  <c r="P38" i="5" s="1"/>
  <c r="S10" i="5"/>
  <c r="S12" i="5"/>
  <c r="I39" i="5" s="1"/>
  <c r="E29" i="5"/>
  <c r="M54" i="5" s="1"/>
  <c r="Q38" i="5"/>
  <c r="E28" i="5"/>
  <c r="M38" i="5" s="1"/>
  <c r="M46" i="5"/>
  <c r="O38" i="5"/>
  <c r="U24" i="5"/>
  <c r="N62" i="5" s="1"/>
  <c r="Q54" i="5"/>
  <c r="P24" i="5"/>
  <c r="D11" i="5"/>
  <c r="M51" i="5" s="1"/>
  <c r="D12" i="5"/>
  <c r="P12" i="5"/>
  <c r="N10" i="5"/>
  <c r="O35" i="5" s="1"/>
  <c r="N11" i="5"/>
  <c r="O51" i="5" s="1"/>
  <c r="N29" i="5"/>
  <c r="J28" i="5"/>
  <c r="N38" i="5" s="1"/>
  <c r="J7" i="5"/>
  <c r="V201" i="3"/>
  <c r="N24" i="5"/>
  <c r="O26" i="5"/>
  <c r="I44" i="5" s="1"/>
  <c r="N26" i="5"/>
  <c r="I41" i="5" s="1"/>
  <c r="N23" i="5"/>
  <c r="X12" i="5"/>
  <c r="V11" i="5"/>
  <c r="Q51" i="5" s="1"/>
  <c r="V10" i="5"/>
  <c r="Q35" i="5" s="1"/>
  <c r="O12" i="5"/>
  <c r="I38" i="5" s="1"/>
  <c r="D21" i="5"/>
  <c r="D19" i="5"/>
  <c r="D20" i="5"/>
  <c r="D10" i="5"/>
  <c r="M35" i="5" s="1"/>
  <c r="I17" i="5"/>
  <c r="I26" i="5"/>
  <c r="I8" i="5"/>
  <c r="U202" i="3"/>
  <c r="I25" i="5"/>
  <c r="I16" i="5"/>
  <c r="I7" i="5"/>
  <c r="U201" i="3"/>
  <c r="E11" i="5"/>
  <c r="M52" i="5" s="1"/>
  <c r="E10" i="5"/>
  <c r="M36" i="5" s="1"/>
  <c r="D22" i="5"/>
  <c r="D31" i="5"/>
  <c r="I18" i="5"/>
  <c r="I27" i="5"/>
  <c r="I9" i="5"/>
  <c r="U203" i="3"/>
  <c r="D30" i="5"/>
  <c r="D28" i="5"/>
  <c r="D29" i="5"/>
  <c r="C253" i="3"/>
  <c r="P54" i="5" l="1"/>
  <c r="N46" i="5"/>
  <c r="O54" i="5"/>
  <c r="M62" i="5"/>
  <c r="U205" i="3"/>
  <c r="M60" i="5"/>
  <c r="O52" i="5"/>
  <c r="I20" i="5"/>
  <c r="I19" i="5"/>
  <c r="I21" i="5"/>
  <c r="I36" i="5" s="1"/>
  <c r="I22" i="5"/>
  <c r="J10" i="5"/>
  <c r="N36" i="5" s="1"/>
  <c r="J11" i="5"/>
  <c r="N52" i="5" s="1"/>
  <c r="I31" i="5"/>
  <c r="I29" i="5"/>
  <c r="I28" i="5"/>
  <c r="I30" i="5"/>
  <c r="I37" i="5" s="1"/>
  <c r="I12" i="5"/>
  <c r="I35" i="5" s="1"/>
  <c r="I10" i="5"/>
  <c r="N35" i="5" s="1"/>
  <c r="I11" i="5"/>
  <c r="N51" i="5" s="1"/>
  <c r="O36" i="5"/>
  <c r="M44" i="5"/>
  <c r="D253" i="3"/>
  <c r="D255" i="3" s="1"/>
  <c r="S20" i="5" s="1"/>
  <c r="E275" i="3"/>
  <c r="F275" i="3"/>
  <c r="S23" i="5" l="1"/>
  <c r="S26" i="5"/>
  <c r="I42" i="5" s="1"/>
  <c r="T26" i="5"/>
  <c r="I45" i="5" s="1"/>
  <c r="S24" i="5"/>
  <c r="S29" i="5"/>
  <c r="C275" i="3"/>
  <c r="P52" i="5" l="1"/>
  <c r="N60" i="5"/>
  <c r="N44" i="5"/>
  <c r="P36" i="5"/>
  <c r="D275" i="3"/>
  <c r="D277" i="3" s="1"/>
  <c r="X20" i="5" s="1"/>
  <c r="X23" i="5" l="1"/>
  <c r="X24" i="5"/>
  <c r="X26" i="5"/>
  <c r="I43" i="5" s="1"/>
  <c r="Y26" i="5"/>
  <c r="I46" i="5" s="1"/>
  <c r="X29" i="5"/>
  <c r="Q52" i="5" l="1"/>
  <c r="O60" i="5"/>
  <c r="O44" i="5"/>
  <c r="Q36" i="5"/>
</calcChain>
</file>

<file path=xl/sharedStrings.xml><?xml version="1.0" encoding="utf-8"?>
<sst xmlns="http://schemas.openxmlformats.org/spreadsheetml/2006/main" count="1357" uniqueCount="164">
  <si>
    <t>Base</t>
    <phoneticPr fontId="1" type="noConversion"/>
  </si>
  <si>
    <t>IHC</t>
    <phoneticPr fontId="1" type="noConversion"/>
  </si>
  <si>
    <t>OHC1</t>
    <phoneticPr fontId="1" type="noConversion"/>
  </si>
  <si>
    <t>OHC2</t>
    <phoneticPr fontId="1" type="noConversion"/>
  </si>
  <si>
    <t>Last OHC</t>
    <phoneticPr fontId="1" type="noConversion"/>
  </si>
  <si>
    <t>base</t>
    <phoneticPr fontId="1" type="noConversion"/>
  </si>
  <si>
    <t>Raw data</t>
    <phoneticPr fontId="1" type="noConversion"/>
  </si>
  <si>
    <t>IHC</t>
    <phoneticPr fontId="1" type="noConversion"/>
  </si>
  <si>
    <t>OHC3</t>
    <phoneticPr fontId="1" type="noConversion"/>
  </si>
  <si>
    <t>base</t>
    <phoneticPr fontId="1" type="noConversion"/>
  </si>
  <si>
    <t>sample1</t>
    <phoneticPr fontId="1" type="noConversion"/>
  </si>
  <si>
    <t>mid</t>
    <phoneticPr fontId="1" type="noConversion"/>
  </si>
  <si>
    <t>Aepx</t>
    <phoneticPr fontId="1" type="noConversion"/>
  </si>
  <si>
    <t>sample2</t>
    <phoneticPr fontId="1" type="noConversion"/>
  </si>
  <si>
    <t xml:space="preserve"> </t>
    <phoneticPr fontId="1" type="noConversion"/>
  </si>
  <si>
    <t>sample3</t>
    <phoneticPr fontId="1" type="noConversion"/>
  </si>
  <si>
    <t>mid</t>
    <phoneticPr fontId="1" type="noConversion"/>
  </si>
  <si>
    <t>base</t>
    <phoneticPr fontId="1" type="noConversion"/>
  </si>
  <si>
    <t>mid</t>
    <phoneticPr fontId="1" type="noConversion"/>
  </si>
  <si>
    <t>Range</t>
    <phoneticPr fontId="1" type="noConversion"/>
  </si>
  <si>
    <t>IHC</t>
    <phoneticPr fontId="1" type="noConversion"/>
  </si>
  <si>
    <t>OHC1</t>
    <phoneticPr fontId="1" type="noConversion"/>
  </si>
  <si>
    <t>OHC2</t>
    <phoneticPr fontId="1" type="noConversion"/>
  </si>
  <si>
    <t>"-180&lt; ~ &lt;= -150"</t>
    <phoneticPr fontId="1" type="noConversion"/>
  </si>
  <si>
    <t>"-150&lt; ~ &lt;=-120"</t>
    <phoneticPr fontId="1" type="noConversion"/>
  </si>
  <si>
    <t>"-120&lt;= ~ &lt;-90"</t>
    <phoneticPr fontId="1" type="noConversion"/>
  </si>
  <si>
    <t>"-90&lt;= ~ &lt;-60"</t>
    <phoneticPr fontId="1" type="noConversion"/>
  </si>
  <si>
    <t>"-60&lt;= ~ &lt;-30"</t>
    <phoneticPr fontId="1" type="noConversion"/>
  </si>
  <si>
    <t>"-30&lt;= ~ &lt;0"</t>
    <phoneticPr fontId="1" type="noConversion"/>
  </si>
  <si>
    <t>"0&lt;= ~ &lt;30"</t>
    <phoneticPr fontId="1" type="noConversion"/>
  </si>
  <si>
    <t>"30&lt; ~ &lt;=60"</t>
    <phoneticPr fontId="1" type="noConversion"/>
  </si>
  <si>
    <t>"60&lt; ~ &lt;=90"</t>
    <phoneticPr fontId="1" type="noConversion"/>
  </si>
  <si>
    <t>"90&lt; ~ &lt;=120"</t>
    <phoneticPr fontId="1" type="noConversion"/>
  </si>
  <si>
    <t>"120&lt; ~ &lt;=150"</t>
    <phoneticPr fontId="1" type="noConversion"/>
  </si>
  <si>
    <t>"150&lt; ~ &lt;=180"</t>
    <phoneticPr fontId="1" type="noConversion"/>
  </si>
  <si>
    <t>total count</t>
    <phoneticPr fontId="1" type="noConversion"/>
  </si>
  <si>
    <t xml:space="preserve">sample 1: </t>
    <phoneticPr fontId="1" type="noConversion"/>
  </si>
  <si>
    <t>Deviation</t>
  </si>
  <si>
    <t>IHC</t>
  </si>
  <si>
    <t>OHC1</t>
  </si>
  <si>
    <t>OHC2</t>
  </si>
  <si>
    <t>OHC3</t>
  </si>
  <si>
    <t>sample1</t>
    <phoneticPr fontId="1" type="noConversion"/>
  </si>
  <si>
    <t>sample3</t>
    <phoneticPr fontId="1" type="noConversion"/>
  </si>
  <si>
    <t>mid</t>
    <phoneticPr fontId="1" type="noConversion"/>
  </si>
  <si>
    <t>Apex</t>
    <phoneticPr fontId="1" type="noConversion"/>
  </si>
  <si>
    <t>Apex</t>
    <phoneticPr fontId="1" type="noConversion"/>
  </si>
  <si>
    <t>Sample1</t>
  </si>
  <si>
    <t>Sample1</t>
    <phoneticPr fontId="1" type="noConversion"/>
  </si>
  <si>
    <t>Sample2</t>
  </si>
  <si>
    <t>Sample2</t>
    <phoneticPr fontId="1" type="noConversion"/>
  </si>
  <si>
    <t>Sample3</t>
  </si>
  <si>
    <t>Sample3</t>
    <phoneticPr fontId="1" type="noConversion"/>
  </si>
  <si>
    <t>WT</t>
  </si>
  <si>
    <t>WT</t>
    <phoneticPr fontId="1" type="noConversion"/>
  </si>
  <si>
    <t>Ift88 cKO</t>
    <phoneticPr fontId="1" type="noConversion"/>
  </si>
  <si>
    <t>p-value by t-test</t>
    <phoneticPr fontId="1" type="noConversion"/>
  </si>
  <si>
    <t>independent sampel t-test</t>
    <phoneticPr fontId="1" type="noConversion"/>
  </si>
  <si>
    <t>mid</t>
    <phoneticPr fontId="1" type="noConversion"/>
  </si>
  <si>
    <t>Apex</t>
    <phoneticPr fontId="1" type="noConversion"/>
  </si>
  <si>
    <t>Aepx</t>
    <phoneticPr fontId="1" type="noConversion"/>
  </si>
  <si>
    <t>Aepx</t>
    <phoneticPr fontId="1" type="noConversion"/>
  </si>
  <si>
    <t>Last OHC</t>
    <phoneticPr fontId="1" type="noConversion"/>
  </si>
  <si>
    <t>sample1</t>
    <phoneticPr fontId="1" type="noConversion"/>
  </si>
  <si>
    <t>base</t>
    <phoneticPr fontId="1" type="noConversion"/>
  </si>
  <si>
    <t>base</t>
    <phoneticPr fontId="1" type="noConversion"/>
  </si>
  <si>
    <t>base</t>
    <phoneticPr fontId="1" type="noConversion"/>
  </si>
  <si>
    <t>sample2</t>
    <phoneticPr fontId="1" type="noConversion"/>
  </si>
  <si>
    <t>sample3</t>
    <phoneticPr fontId="1" type="noConversion"/>
  </si>
  <si>
    <t>mid</t>
    <phoneticPr fontId="1" type="noConversion"/>
  </si>
  <si>
    <t>* total OHC &gt;30' , WT vs Ift88 cKO</t>
    <phoneticPr fontId="1" type="noConversion"/>
  </si>
  <si>
    <t xml:space="preserve">*basal OHC &gt;30' </t>
    <phoneticPr fontId="1" type="noConversion"/>
  </si>
  <si>
    <t>Line 363</t>
    <phoneticPr fontId="1" type="noConversion"/>
  </si>
  <si>
    <t>Line 390</t>
    <phoneticPr fontId="1" type="noConversion"/>
  </si>
  <si>
    <t>bromi</t>
  </si>
  <si>
    <t>bromi</t>
    <phoneticPr fontId="1" type="noConversion"/>
  </si>
  <si>
    <t xml:space="preserve">*mid OHC &gt;30' </t>
    <phoneticPr fontId="1" type="noConversion"/>
  </si>
  <si>
    <t xml:space="preserve">*apical OHC &gt;30' </t>
    <phoneticPr fontId="1" type="noConversion"/>
  </si>
  <si>
    <t>WT sample 2</t>
    <phoneticPr fontId="1" type="noConversion"/>
  </si>
  <si>
    <t>WT sample 1</t>
    <phoneticPr fontId="1" type="noConversion"/>
  </si>
  <si>
    <t>WT sample 3</t>
    <phoneticPr fontId="1" type="noConversion"/>
  </si>
  <si>
    <t>% of total OHC&gt;30' deviation</t>
    <phoneticPr fontId="1" type="noConversion"/>
  </si>
  <si>
    <t>Ift88 cKO sample 1</t>
    <phoneticPr fontId="1" type="noConversion"/>
  </si>
  <si>
    <t>Ift88 cKO sample 2</t>
    <phoneticPr fontId="1" type="noConversion"/>
  </si>
  <si>
    <t>Ift88 cKO sample 3</t>
    <phoneticPr fontId="1" type="noConversion"/>
  </si>
  <si>
    <t xml:space="preserve">sample 2: </t>
    <phoneticPr fontId="1" type="noConversion"/>
  </si>
  <si>
    <t xml:space="preserve">sample 3: </t>
    <phoneticPr fontId="1" type="noConversion"/>
  </si>
  <si>
    <t>total OHC</t>
    <phoneticPr fontId="1" type="noConversion"/>
  </si>
  <si>
    <t>WT sample 1 base</t>
    <phoneticPr fontId="1" type="noConversion"/>
  </si>
  <si>
    <t>WT sample 1 mid</t>
    <phoneticPr fontId="1" type="noConversion"/>
  </si>
  <si>
    <t>WT sample 1 apex</t>
    <phoneticPr fontId="1" type="noConversion"/>
  </si>
  <si>
    <t>WT sample 2 base</t>
    <phoneticPr fontId="1" type="noConversion"/>
  </si>
  <si>
    <t>WT sample 3 base</t>
    <phoneticPr fontId="1" type="noConversion"/>
  </si>
  <si>
    <t>WT sample 2 mid</t>
    <phoneticPr fontId="1" type="noConversion"/>
  </si>
  <si>
    <t>WT sample 3 mid</t>
    <phoneticPr fontId="1" type="noConversion"/>
  </si>
  <si>
    <t>WT sample 2 apex</t>
    <phoneticPr fontId="1" type="noConversion"/>
  </si>
  <si>
    <t>WT sample 3 apex</t>
    <phoneticPr fontId="1" type="noConversion"/>
  </si>
  <si>
    <t>% of total basal OHC&gt;30' deviation</t>
    <phoneticPr fontId="1" type="noConversion"/>
  </si>
  <si>
    <t>% of total mid OHC&gt;30' deviation</t>
    <phoneticPr fontId="1" type="noConversion"/>
  </si>
  <si>
    <t>% of total apical OHC&gt;30' deviation</t>
    <phoneticPr fontId="1" type="noConversion"/>
  </si>
  <si>
    <t>Apex</t>
    <phoneticPr fontId="1" type="noConversion"/>
  </si>
  <si>
    <t>Ick KO</t>
    <phoneticPr fontId="1" type="noConversion"/>
  </si>
  <si>
    <t>Ift88 cKO sample 2</t>
    <phoneticPr fontId="1" type="noConversion"/>
  </si>
  <si>
    <t>% of total basal OHC&gt;30' deviation</t>
    <phoneticPr fontId="1" type="noConversion"/>
  </si>
  <si>
    <t>% of total mid OHC&gt;30' deviation</t>
    <phoneticPr fontId="1" type="noConversion"/>
  </si>
  <si>
    <t xml:space="preserve">sample 2: </t>
    <phoneticPr fontId="1" type="noConversion"/>
  </si>
  <si>
    <t xml:space="preserve">sample 3: </t>
    <phoneticPr fontId="1" type="noConversion"/>
  </si>
  <si>
    <t>% of total apical OHC&gt;30' deviation</t>
    <phoneticPr fontId="1" type="noConversion"/>
  </si>
  <si>
    <t xml:space="preserve">sample 2: </t>
    <phoneticPr fontId="1" type="noConversion"/>
  </si>
  <si>
    <t xml:space="preserve">sample 2: </t>
    <phoneticPr fontId="1" type="noConversion"/>
  </si>
  <si>
    <t>bromi sample 1</t>
    <phoneticPr fontId="1" type="noConversion"/>
  </si>
  <si>
    <t>bromi sample 2</t>
    <phoneticPr fontId="1" type="noConversion"/>
  </si>
  <si>
    <t>bromi sample 3</t>
    <phoneticPr fontId="1" type="noConversion"/>
  </si>
  <si>
    <t>Ick KO sample 1</t>
    <phoneticPr fontId="1" type="noConversion"/>
  </si>
  <si>
    <t>Ick KO sample 2</t>
    <phoneticPr fontId="1" type="noConversion"/>
  </si>
  <si>
    <t>Ick KO sample 3</t>
    <phoneticPr fontId="1" type="noConversion"/>
  </si>
  <si>
    <t>Aveage</t>
    <phoneticPr fontId="1" type="noConversion"/>
  </si>
  <si>
    <t>Ift88 cKO</t>
    <phoneticPr fontId="1" type="noConversion"/>
  </si>
  <si>
    <t>Ift88 vs bromi</t>
    <phoneticPr fontId="1" type="noConversion"/>
  </si>
  <si>
    <t>WT total OHC vs Ift88 total OHC</t>
    <phoneticPr fontId="1" type="noConversion"/>
  </si>
  <si>
    <t>WT basal OHC vs bromi basal OHC</t>
    <phoneticPr fontId="1" type="noConversion"/>
  </si>
  <si>
    <t>Significance?</t>
    <phoneticPr fontId="1" type="noConversion"/>
  </si>
  <si>
    <t>Yes</t>
    <phoneticPr fontId="1" type="noConversion"/>
  </si>
  <si>
    <t>WT mid OHC vs bromi mid OHC</t>
    <phoneticPr fontId="1" type="noConversion"/>
  </si>
  <si>
    <t>WT apex OHC vs bromi apex OHC</t>
    <phoneticPr fontId="1" type="noConversion"/>
  </si>
  <si>
    <t>No</t>
    <phoneticPr fontId="1" type="noConversion"/>
  </si>
  <si>
    <t>Ift88 basal OHC vs bromi basal OHC</t>
    <phoneticPr fontId="1" type="noConversion"/>
  </si>
  <si>
    <t>Ift88 mid OHC vs bromi mid OHC</t>
    <phoneticPr fontId="1" type="noConversion"/>
  </si>
  <si>
    <t>Ift88 apical OHC vs bromi apical OHC</t>
    <phoneticPr fontId="1" type="noConversion"/>
  </si>
  <si>
    <t>Test type</t>
    <phoneticPr fontId="1" type="noConversion"/>
  </si>
  <si>
    <t>* total OHC &gt;30' , WT vs bromi</t>
    <phoneticPr fontId="1" type="noConversion"/>
  </si>
  <si>
    <t>WT total OHC vs bromi total OHC</t>
    <phoneticPr fontId="1" type="noConversion"/>
  </si>
  <si>
    <t>No</t>
    <phoneticPr fontId="1" type="noConversion"/>
  </si>
  <si>
    <r>
      <rPr>
        <i/>
        <sz val="14"/>
        <color theme="1"/>
        <rFont val="맑은 고딕"/>
        <family val="3"/>
        <charset val="129"/>
        <scheme val="minor"/>
      </rPr>
      <t>p</t>
    </r>
    <r>
      <rPr>
        <sz val="14"/>
        <color theme="1"/>
        <rFont val="맑은 고딕"/>
        <family val="3"/>
        <charset val="129"/>
        <scheme val="minor"/>
      </rPr>
      <t>-value</t>
    </r>
    <phoneticPr fontId="1" type="noConversion"/>
  </si>
  <si>
    <t>* total HC &gt;30' , WT vs Ift88 cKO</t>
    <phoneticPr fontId="1" type="noConversion"/>
  </si>
  <si>
    <t>* total HC &gt;30' , WT vs bromi</t>
    <phoneticPr fontId="1" type="noConversion"/>
  </si>
  <si>
    <t>* total HC &gt;30' , WT vs Ick KO</t>
    <phoneticPr fontId="1" type="noConversion"/>
  </si>
  <si>
    <t>% of total HC&gt;30' deviation</t>
    <phoneticPr fontId="1" type="noConversion"/>
  </si>
  <si>
    <t>% of total basal HC&gt;30' deviation</t>
    <phoneticPr fontId="1" type="noConversion"/>
  </si>
  <si>
    <t>% of total HC&gt;30' deviation</t>
    <phoneticPr fontId="1" type="noConversion"/>
  </si>
  <si>
    <t>WT</t>
    <phoneticPr fontId="1" type="noConversion"/>
  </si>
  <si>
    <t>Ift88 cKO</t>
    <phoneticPr fontId="1" type="noConversion"/>
  </si>
  <si>
    <t>bromi</t>
    <phoneticPr fontId="1" type="noConversion"/>
  </si>
  <si>
    <t>Total HC</t>
    <phoneticPr fontId="1" type="noConversion"/>
  </si>
  <si>
    <t>Total OHC</t>
    <phoneticPr fontId="1" type="noConversion"/>
  </si>
  <si>
    <t>Basal OHC</t>
    <phoneticPr fontId="1" type="noConversion"/>
  </si>
  <si>
    <t>Mid OHC</t>
    <phoneticPr fontId="1" type="noConversion"/>
  </si>
  <si>
    <t>Apical OHC</t>
    <phoneticPr fontId="1" type="noConversion"/>
  </si>
  <si>
    <t>Average</t>
    <phoneticPr fontId="1" type="noConversion"/>
  </si>
  <si>
    <t>WT vs Ift88 cKO</t>
    <phoneticPr fontId="1" type="noConversion"/>
  </si>
  <si>
    <t>p-value by t-test vs WT</t>
    <phoneticPr fontId="1" type="noConversion"/>
  </si>
  <si>
    <t>p-value by t-test vs Ift88 cKO</t>
    <phoneticPr fontId="1" type="noConversion"/>
  </si>
  <si>
    <t>STDEV</t>
    <phoneticPr fontId="1" type="noConversion"/>
  </si>
  <si>
    <t>STDEV</t>
    <phoneticPr fontId="1" type="noConversion"/>
  </si>
  <si>
    <t>STDEV</t>
    <phoneticPr fontId="1" type="noConversion"/>
  </si>
  <si>
    <t>STDEV</t>
    <phoneticPr fontId="1" type="noConversion"/>
  </si>
  <si>
    <t>Figure 5-figure supplement 1 D</t>
    <phoneticPr fontId="1" type="noConversion"/>
  </si>
  <si>
    <t>Cilk1 KO</t>
    <phoneticPr fontId="1" type="noConversion"/>
  </si>
  <si>
    <t>Ift88 vs Cilk1 KO</t>
    <phoneticPr fontId="1" type="noConversion"/>
  </si>
  <si>
    <t>* total OHC &gt;30' , WT vs Cilk1 KO</t>
    <phoneticPr fontId="1" type="noConversion"/>
  </si>
  <si>
    <t>WT total OHC vs Cilk1 KO total OHC</t>
    <phoneticPr fontId="1" type="noConversion"/>
  </si>
  <si>
    <t>Ift88 basal OHC vs Cilk1 KO basal OHC</t>
    <phoneticPr fontId="1" type="noConversion"/>
  </si>
  <si>
    <t>Ift88 mid OHC vs Cilk1 KO mid OHC</t>
    <phoneticPr fontId="1" type="noConversion"/>
  </si>
  <si>
    <t>Ift88 apical OHC vs Cilk1 KO apical OHC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</si>
</sst>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 "/>
    <numFmt numFmtId="178" formatCode="0.00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i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0" fillId="0" borderId="15" xfId="0" applyNumberFormat="1" applyBorder="1">
      <alignment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176" fontId="0" fillId="0" borderId="18" xfId="0" applyNumberFormat="1" applyBorder="1">
      <alignment vertical="center"/>
    </xf>
    <xf numFmtId="0" fontId="0" fillId="0" borderId="18" xfId="0" applyBorder="1">
      <alignment vertical="center"/>
    </xf>
    <xf numFmtId="176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20" xfId="0" applyNumberFormat="1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176" fontId="0" fillId="0" borderId="21" xfId="0" applyNumberFormat="1" applyBorder="1">
      <alignment vertical="center"/>
    </xf>
    <xf numFmtId="0" fontId="2" fillId="0" borderId="8" xfId="0" applyFon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7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28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8" fontId="0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22" xfId="0" applyNumberFormat="1" applyFont="1" applyBorder="1" applyAlignment="1">
      <alignment horizontal="center" vertical="center"/>
    </xf>
    <xf numFmtId="178" fontId="3" fillId="0" borderId="23" xfId="0" applyNumberFormat="1" applyFont="1" applyBorder="1" applyAlignment="1">
      <alignment horizontal="center" vertical="center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4" xfId="0" applyNumberFormat="1" applyFont="1" applyBorder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24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25" xfId="0" quotePrefix="1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center" vertical="center"/>
    </xf>
    <xf numFmtId="178" fontId="3" fillId="0" borderId="7" xfId="0" quotePrefix="1" applyNumberFormat="1" applyFont="1" applyBorder="1" applyAlignment="1">
      <alignment horizontal="center" vertical="center"/>
    </xf>
    <xf numFmtId="178" fontId="3" fillId="0" borderId="15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8" fontId="3" fillId="0" borderId="22" xfId="0" applyNumberFormat="1" applyFont="1" applyBorder="1">
      <alignment vertical="center"/>
    </xf>
    <xf numFmtId="178" fontId="3" fillId="0" borderId="23" xfId="0" applyNumberFormat="1" applyFont="1" applyBorder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All!$L$35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All!$M$51:$T$51</c:f>
                <c:numCache>
                  <c:formatCode>General</c:formatCode>
                  <c:ptCount val="8"/>
                  <c:pt idx="0">
                    <c:v>4.1951151780585026E-2</c:v>
                  </c:pt>
                  <c:pt idx="1">
                    <c:v>4.47228664271603E-2</c:v>
                  </c:pt>
                  <c:pt idx="2">
                    <c:v>3.2639812283112565E-2</c:v>
                  </c:pt>
                  <c:pt idx="3">
                    <c:v>6.953772037867148E-2</c:v>
                  </c:pt>
                  <c:pt idx="4">
                    <c:v>5.0621374437277294E-2</c:v>
                  </c:pt>
                </c:numCache>
              </c:numRef>
            </c:plus>
            <c:minus>
              <c:numRef>
                <c:f>All!$M$51:$T$51</c:f>
                <c:numCache>
                  <c:formatCode>General</c:formatCode>
                  <c:ptCount val="8"/>
                  <c:pt idx="0">
                    <c:v>4.1951151780585026E-2</c:v>
                  </c:pt>
                  <c:pt idx="1">
                    <c:v>4.47228664271603E-2</c:v>
                  </c:pt>
                  <c:pt idx="2">
                    <c:v>3.2639812283112565E-2</c:v>
                  </c:pt>
                  <c:pt idx="3">
                    <c:v>6.953772037867148E-2</c:v>
                  </c:pt>
                  <c:pt idx="4">
                    <c:v>5.0621374437277294E-2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All!$M$34:$Q$34</c:f>
              <c:strCache>
                <c:ptCount val="5"/>
                <c:pt idx="0">
                  <c:v>Total HC</c:v>
                </c:pt>
                <c:pt idx="1">
                  <c:v>Total OHC</c:v>
                </c:pt>
                <c:pt idx="2">
                  <c:v>Basal OHC</c:v>
                </c:pt>
                <c:pt idx="3">
                  <c:v>Mid OHC</c:v>
                </c:pt>
                <c:pt idx="4">
                  <c:v>Apical OHC</c:v>
                </c:pt>
              </c:strCache>
            </c:strRef>
          </c:cat>
          <c:val>
            <c:numRef>
              <c:f>All!$M$35:$Q$35</c:f>
              <c:numCache>
                <c:formatCode>General</c:formatCode>
                <c:ptCount val="5"/>
                <c:pt idx="0">
                  <c:v>0.11372147120458533</c:v>
                </c:pt>
                <c:pt idx="1">
                  <c:v>0.12759400572744933</c:v>
                </c:pt>
                <c:pt idx="2">
                  <c:v>3.0533910533910535E-2</c:v>
                </c:pt>
                <c:pt idx="3">
                  <c:v>0.19129811274773992</c:v>
                </c:pt>
                <c:pt idx="4">
                  <c:v>0.1847692443972008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F-4D08-B610-38A81BC8BE8D}"/>
            </c:ext>
          </c:extLst>
        </c:ser>
        <c:ser>
          <c:idx val="1"/>
          <c:order val="1"/>
          <c:tx>
            <c:strRef>
              <c:f>All!$L$36</c:f>
              <c:strCache>
                <c:ptCount val="1"/>
                <c:pt idx="0">
                  <c:v>Ift88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All!$M$52:$T$52</c:f>
                <c:numCache>
                  <c:formatCode>General</c:formatCode>
                  <c:ptCount val="8"/>
                  <c:pt idx="0">
                    <c:v>1.7690405246335014E-2</c:v>
                  </c:pt>
                  <c:pt idx="1">
                    <c:v>5.3937155687705775E-2</c:v>
                  </c:pt>
                  <c:pt idx="2">
                    <c:v>1.8161330521839644E-2</c:v>
                  </c:pt>
                  <c:pt idx="3">
                    <c:v>8.0163641213694542E-2</c:v>
                  </c:pt>
                  <c:pt idx="4">
                    <c:v>7.8175625217667286E-2</c:v>
                  </c:pt>
                </c:numCache>
              </c:numRef>
            </c:plus>
            <c:minus>
              <c:numRef>
                <c:f>All!$M$52:$T$52</c:f>
                <c:numCache>
                  <c:formatCode>General</c:formatCode>
                  <c:ptCount val="8"/>
                  <c:pt idx="0">
                    <c:v>1.7690405246335014E-2</c:v>
                  </c:pt>
                  <c:pt idx="1">
                    <c:v>5.3937155687705775E-2</c:v>
                  </c:pt>
                  <c:pt idx="2">
                    <c:v>1.8161330521839644E-2</c:v>
                  </c:pt>
                  <c:pt idx="3">
                    <c:v>8.0163641213694542E-2</c:v>
                  </c:pt>
                  <c:pt idx="4">
                    <c:v>7.8175625217667286E-2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All!$M$34:$Q$34</c:f>
              <c:strCache>
                <c:ptCount val="5"/>
                <c:pt idx="0">
                  <c:v>Total HC</c:v>
                </c:pt>
                <c:pt idx="1">
                  <c:v>Total OHC</c:v>
                </c:pt>
                <c:pt idx="2">
                  <c:v>Basal OHC</c:v>
                </c:pt>
                <c:pt idx="3">
                  <c:v>Mid OHC</c:v>
                </c:pt>
                <c:pt idx="4">
                  <c:v>Apical OHC</c:v>
                </c:pt>
              </c:strCache>
            </c:strRef>
          </c:cat>
          <c:val>
            <c:numRef>
              <c:f>All!$M$36:$Q$36</c:f>
              <c:numCache>
                <c:formatCode>General</c:formatCode>
                <c:ptCount val="5"/>
                <c:pt idx="0">
                  <c:v>0.62768516043857792</c:v>
                </c:pt>
                <c:pt idx="1">
                  <c:v>0.72505731416179175</c:v>
                </c:pt>
                <c:pt idx="2">
                  <c:v>0.70317164342428951</c:v>
                </c:pt>
                <c:pt idx="3">
                  <c:v>0.75992063492063489</c:v>
                </c:pt>
                <c:pt idx="4">
                  <c:v>0.71213784021071114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F-4D08-B610-38A81BC8BE8D}"/>
            </c:ext>
          </c:extLst>
        </c:ser>
        <c:ser>
          <c:idx val="2"/>
          <c:order val="2"/>
          <c:tx>
            <c:strRef>
              <c:f>All!$L$37</c:f>
              <c:strCache>
                <c:ptCount val="1"/>
                <c:pt idx="0">
                  <c:v>bromi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All!$M$53:$T$53</c:f>
                <c:numCache>
                  <c:formatCode>General</c:formatCode>
                  <c:ptCount val="8"/>
                  <c:pt idx="0">
                    <c:v>5.2797688807431242E-2</c:v>
                  </c:pt>
                  <c:pt idx="1">
                    <c:v>1.9942432529717134E-2</c:v>
                  </c:pt>
                  <c:pt idx="2">
                    <c:v>5.8704999646968153E-2</c:v>
                  </c:pt>
                  <c:pt idx="3">
                    <c:v>4.7419040852579634E-2</c:v>
                  </c:pt>
                  <c:pt idx="4">
                    <c:v>7.203360185194406E-2</c:v>
                  </c:pt>
                </c:numCache>
              </c:numRef>
            </c:plus>
            <c:minus>
              <c:numRef>
                <c:f>All!$M$53:$T$53</c:f>
                <c:numCache>
                  <c:formatCode>General</c:formatCode>
                  <c:ptCount val="8"/>
                  <c:pt idx="0">
                    <c:v>5.2797688807431242E-2</c:v>
                  </c:pt>
                  <c:pt idx="1">
                    <c:v>1.9942432529717134E-2</c:v>
                  </c:pt>
                  <c:pt idx="2">
                    <c:v>5.8704999646968153E-2</c:v>
                  </c:pt>
                  <c:pt idx="3">
                    <c:v>4.7419040852579634E-2</c:v>
                  </c:pt>
                  <c:pt idx="4">
                    <c:v>7.203360185194406E-2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All!$M$34:$Q$34</c:f>
              <c:strCache>
                <c:ptCount val="5"/>
                <c:pt idx="0">
                  <c:v>Total HC</c:v>
                </c:pt>
                <c:pt idx="1">
                  <c:v>Total OHC</c:v>
                </c:pt>
                <c:pt idx="2">
                  <c:v>Basal OHC</c:v>
                </c:pt>
                <c:pt idx="3">
                  <c:v>Mid OHC</c:v>
                </c:pt>
                <c:pt idx="4">
                  <c:v>Apical OHC</c:v>
                </c:pt>
              </c:strCache>
            </c:strRef>
          </c:cat>
          <c:val>
            <c:numRef>
              <c:f>All!$M$37:$Q$37</c:f>
              <c:numCache>
                <c:formatCode>General</c:formatCode>
                <c:ptCount val="5"/>
                <c:pt idx="0">
                  <c:v>0.20113401091661962</c:v>
                </c:pt>
                <c:pt idx="1">
                  <c:v>0.22845072988545012</c:v>
                </c:pt>
                <c:pt idx="2">
                  <c:v>0.24713724713724713</c:v>
                </c:pt>
                <c:pt idx="3">
                  <c:v>0.22039072039072038</c:v>
                </c:pt>
                <c:pt idx="4">
                  <c:v>0.2340172239108409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F-4D08-B610-38A81BC8BE8D}"/>
            </c:ext>
          </c:extLst>
        </c:ser>
        <c:ser>
          <c:idx val="3"/>
          <c:order val="3"/>
          <c:tx>
            <c:strRef>
              <c:f>All!$L$38</c:f>
              <c:strCache>
                <c:ptCount val="1"/>
                <c:pt idx="0">
                  <c:v>Cilk1 KO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All!$M$54:$T$54</c:f>
                <c:numCache>
                  <c:formatCode>General</c:formatCode>
                  <c:ptCount val="8"/>
                  <c:pt idx="0">
                    <c:v>1.2791054683227573E-2</c:v>
                  </c:pt>
                  <c:pt idx="1">
                    <c:v>1.1272760488132227E-2</c:v>
                  </c:pt>
                  <c:pt idx="2">
                    <c:v>8.7099009926734656E-3</c:v>
                  </c:pt>
                  <c:pt idx="3">
                    <c:v>3.5346461021995755E-2</c:v>
                  </c:pt>
                  <c:pt idx="4">
                    <c:v>1.653925089275109E-2</c:v>
                  </c:pt>
                </c:numCache>
              </c:numRef>
            </c:plus>
            <c:minus>
              <c:numRef>
                <c:f>All!$M$54:$T$54</c:f>
                <c:numCache>
                  <c:formatCode>General</c:formatCode>
                  <c:ptCount val="8"/>
                  <c:pt idx="0">
                    <c:v>1.2791054683227573E-2</c:v>
                  </c:pt>
                  <c:pt idx="1">
                    <c:v>1.1272760488132227E-2</c:v>
                  </c:pt>
                  <c:pt idx="2">
                    <c:v>8.7099009926734656E-3</c:v>
                  </c:pt>
                  <c:pt idx="3">
                    <c:v>3.5346461021995755E-2</c:v>
                  </c:pt>
                  <c:pt idx="4">
                    <c:v>1.653925089275109E-2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All!$M$34:$Q$34</c:f>
              <c:strCache>
                <c:ptCount val="5"/>
                <c:pt idx="0">
                  <c:v>Total HC</c:v>
                </c:pt>
                <c:pt idx="1">
                  <c:v>Total OHC</c:v>
                </c:pt>
                <c:pt idx="2">
                  <c:v>Basal OHC</c:v>
                </c:pt>
                <c:pt idx="3">
                  <c:v>Mid OHC</c:v>
                </c:pt>
                <c:pt idx="4">
                  <c:v>Apical OHC</c:v>
                </c:pt>
              </c:strCache>
            </c:strRef>
          </c:cat>
          <c:val>
            <c:numRef>
              <c:f>All!$M$38:$Q$38</c:f>
              <c:numCache>
                <c:formatCode>General</c:formatCode>
                <c:ptCount val="5"/>
                <c:pt idx="0">
                  <c:v>9.1243231538635575E-2</c:v>
                </c:pt>
                <c:pt idx="1">
                  <c:v>9.9090009569510029E-2</c:v>
                </c:pt>
                <c:pt idx="2">
                  <c:v>5.905088391476776E-2</c:v>
                </c:pt>
                <c:pt idx="3">
                  <c:v>0.13502920548064187</c:v>
                </c:pt>
                <c:pt idx="4">
                  <c:v>0.10010010010010011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F-4D08-B610-38A81BC8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882328"/>
        <c:axId val="418882000"/>
      </c:barChart>
      <c:catAx>
        <c:axId val="41888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8882000"/>
        <c:crosses val="autoZero"/>
        <c:auto val="1"/>
        <c:lblAlgn val="ctr"/>
        <c:lblOffset val="100"/>
        <c:noMultiLvlLbl val="0"/>
      </c:catAx>
      <c:valAx>
        <c:axId val="4188820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8882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All!$L$44</c:f>
              <c:strCache>
                <c:ptCount val="1"/>
                <c:pt idx="0">
                  <c:v>Ift88 cKO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All!$M$60:$P$60</c:f>
                <c:numCache>
                  <c:formatCode>General</c:formatCode>
                  <c:ptCount val="4"/>
                  <c:pt idx="0">
                    <c:v>1.8161330521839644E-2</c:v>
                  </c:pt>
                  <c:pt idx="1">
                    <c:v>8.0163641213694542E-2</c:v>
                  </c:pt>
                  <c:pt idx="2">
                    <c:v>7.8175625217667286E-2</c:v>
                  </c:pt>
                </c:numCache>
              </c:numRef>
            </c:plus>
            <c:minus>
              <c:numRef>
                <c:f>All!$M$60:$P$60</c:f>
                <c:numCache>
                  <c:formatCode>General</c:formatCode>
                  <c:ptCount val="4"/>
                  <c:pt idx="0">
                    <c:v>1.8161330521839644E-2</c:v>
                  </c:pt>
                  <c:pt idx="1">
                    <c:v>8.0163641213694542E-2</c:v>
                  </c:pt>
                  <c:pt idx="2">
                    <c:v>7.8175625217667286E-2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All!$M$43:$O$43</c:f>
              <c:strCache>
                <c:ptCount val="3"/>
                <c:pt idx="0">
                  <c:v>Basal OHC</c:v>
                </c:pt>
                <c:pt idx="1">
                  <c:v>Mid OHC</c:v>
                </c:pt>
                <c:pt idx="2">
                  <c:v>Apical OHC</c:v>
                </c:pt>
              </c:strCache>
            </c:strRef>
          </c:cat>
          <c:val>
            <c:numRef>
              <c:f>All!$M$44:$O$44</c:f>
              <c:numCache>
                <c:formatCode>General</c:formatCode>
                <c:ptCount val="3"/>
                <c:pt idx="0">
                  <c:v>0.70317164342428951</c:v>
                </c:pt>
                <c:pt idx="1">
                  <c:v>0.75992063492063489</c:v>
                </c:pt>
                <c:pt idx="2">
                  <c:v>0.71213784021071114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7-4E3A-8E9F-1ABA6C30BADC}"/>
            </c:ext>
          </c:extLst>
        </c:ser>
        <c:ser>
          <c:idx val="1"/>
          <c:order val="1"/>
          <c:tx>
            <c:strRef>
              <c:f>All!$L$45</c:f>
              <c:strCache>
                <c:ptCount val="1"/>
                <c:pt idx="0">
                  <c:v>bromi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All!$M$61:$P$61</c:f>
                <c:numCache>
                  <c:formatCode>General</c:formatCode>
                  <c:ptCount val="4"/>
                  <c:pt idx="0">
                    <c:v>5.8704999646968153E-2</c:v>
                  </c:pt>
                  <c:pt idx="1">
                    <c:v>4.7419040852579634E-2</c:v>
                  </c:pt>
                  <c:pt idx="2">
                    <c:v>7.203360185194406E-2</c:v>
                  </c:pt>
                </c:numCache>
              </c:numRef>
            </c:plus>
            <c:minus>
              <c:numRef>
                <c:f>All!$M$61:$P$61</c:f>
                <c:numCache>
                  <c:formatCode>General</c:formatCode>
                  <c:ptCount val="4"/>
                  <c:pt idx="0">
                    <c:v>5.8704999646968153E-2</c:v>
                  </c:pt>
                  <c:pt idx="1">
                    <c:v>4.7419040852579634E-2</c:v>
                  </c:pt>
                  <c:pt idx="2">
                    <c:v>7.203360185194406E-2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All!$M$43:$O$43</c:f>
              <c:strCache>
                <c:ptCount val="3"/>
                <c:pt idx="0">
                  <c:v>Basal OHC</c:v>
                </c:pt>
                <c:pt idx="1">
                  <c:v>Mid OHC</c:v>
                </c:pt>
                <c:pt idx="2">
                  <c:v>Apical OHC</c:v>
                </c:pt>
              </c:strCache>
            </c:strRef>
          </c:cat>
          <c:val>
            <c:numRef>
              <c:f>All!$M$45:$O$45</c:f>
              <c:numCache>
                <c:formatCode>General</c:formatCode>
                <c:ptCount val="3"/>
                <c:pt idx="0">
                  <c:v>0.24713724713724713</c:v>
                </c:pt>
                <c:pt idx="1">
                  <c:v>0.22039072039072038</c:v>
                </c:pt>
                <c:pt idx="2">
                  <c:v>0.2340172239108409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7-4E3A-8E9F-1ABA6C30BADC}"/>
            </c:ext>
          </c:extLst>
        </c:ser>
        <c:ser>
          <c:idx val="2"/>
          <c:order val="2"/>
          <c:tx>
            <c:strRef>
              <c:f>All!$L$46</c:f>
              <c:strCache>
                <c:ptCount val="1"/>
                <c:pt idx="0">
                  <c:v>Cilk1 KO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All!$M$62:$P$62</c:f>
                <c:numCache>
                  <c:formatCode>General</c:formatCode>
                  <c:ptCount val="4"/>
                  <c:pt idx="0">
                    <c:v>8.7099009926734656E-3</c:v>
                  </c:pt>
                  <c:pt idx="1">
                    <c:v>3.5346461021995755E-2</c:v>
                  </c:pt>
                  <c:pt idx="2">
                    <c:v>1.653925089275109E-2</c:v>
                  </c:pt>
                </c:numCache>
              </c:numRef>
            </c:plus>
            <c:minus>
              <c:numRef>
                <c:f>All!$M$62:$P$62</c:f>
                <c:numCache>
                  <c:formatCode>General</c:formatCode>
                  <c:ptCount val="4"/>
                  <c:pt idx="0">
                    <c:v>8.7099009926734656E-3</c:v>
                  </c:pt>
                  <c:pt idx="1">
                    <c:v>3.5346461021995755E-2</c:v>
                  </c:pt>
                  <c:pt idx="2">
                    <c:v>1.653925089275109E-2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All!$M$43:$O$43</c:f>
              <c:strCache>
                <c:ptCount val="3"/>
                <c:pt idx="0">
                  <c:v>Basal OHC</c:v>
                </c:pt>
                <c:pt idx="1">
                  <c:v>Mid OHC</c:v>
                </c:pt>
                <c:pt idx="2">
                  <c:v>Apical OHC</c:v>
                </c:pt>
              </c:strCache>
            </c:strRef>
          </c:cat>
          <c:val>
            <c:numRef>
              <c:f>All!$M$46:$O$46</c:f>
              <c:numCache>
                <c:formatCode>General</c:formatCode>
                <c:ptCount val="3"/>
                <c:pt idx="0">
                  <c:v>5.905088391476776E-2</c:v>
                </c:pt>
                <c:pt idx="1">
                  <c:v>0.13502920548064187</c:v>
                </c:pt>
                <c:pt idx="2">
                  <c:v>0.10010010010010011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C7-4E3A-8E9F-1ABA6C30B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659816"/>
        <c:axId val="427666704"/>
      </c:barChart>
      <c:catAx>
        <c:axId val="42765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7666704"/>
        <c:crosses val="autoZero"/>
        <c:auto val="1"/>
        <c:lblAlgn val="ctr"/>
        <c:lblOffset val="100"/>
        <c:noMultiLvlLbl val="0"/>
      </c:catAx>
      <c:valAx>
        <c:axId val="427666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7659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1183821</xdr:colOff>
      <xdr:row>33</xdr:row>
      <xdr:rowOff>213631</xdr:rowOff>
    </xdr:from>
    <xdr:to>
      <xdr:col>26</xdr:col>
      <xdr:colOff>81642</xdr:colOff>
      <xdr:row>47</xdr:row>
      <xdr:rowOff>4081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952499</xdr:colOff>
      <xdr:row>48</xdr:row>
      <xdr:rowOff>50346</xdr:rowOff>
    </xdr:from>
    <xdr:to>
      <xdr:col>25</xdr:col>
      <xdr:colOff>530678</xdr:colOff>
      <xdr:row>61</xdr:row>
      <xdr:rowOff>85724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62"/>
  <sheetViews>
    <sheetView tabSelected="1" zoomScale="70" zoomScaleNormal="70" workbookViewId="0">
      <selection activeCell="H47" sqref="H47"/>
    </sheetView>
  </sheetViews>
  <sheetFormatPr defaultColWidth="9" defaultRowHeight="16.899999999999999" x14ac:dyDescent="0.6"/>
  <cols>
    <col min="1" max="2" width="9" style="62" customWidth="1"/>
    <col min="3" max="3" width="27" style="62" customWidth="1"/>
    <col min="4" max="5" width="10.4375" style="62" bestFit="1" customWidth="1"/>
    <col min="6" max="6" width="9" style="62" customWidth="1"/>
    <col min="7" max="7" width="9" style="62"/>
    <col min="8" max="8" width="28.5625" style="62" customWidth="1"/>
    <col min="9" max="9" width="9" style="62"/>
    <col min="10" max="10" width="14.25" style="62" bestFit="1" customWidth="1"/>
    <col min="11" max="11" width="14.25" style="62" customWidth="1"/>
    <col min="12" max="12" width="9" style="62"/>
    <col min="13" max="13" width="16.125" style="62" customWidth="1"/>
    <col min="14" max="14" width="17.125" style="62" bestFit="1" customWidth="1"/>
    <col min="15" max="15" width="13.4375" style="62" bestFit="1" customWidth="1"/>
    <col min="16" max="16" width="9" style="62"/>
    <col min="17" max="17" width="12.75" style="62" customWidth="1"/>
    <col min="18" max="18" width="16.125" style="62" bestFit="1" customWidth="1"/>
    <col min="19" max="19" width="15.875" style="62" bestFit="1" customWidth="1"/>
    <col min="20" max="20" width="14.125" style="62" bestFit="1" customWidth="1"/>
    <col min="21" max="21" width="12.75" style="62" bestFit="1" customWidth="1"/>
    <col min="22" max="22" width="17.75" style="62" bestFit="1" customWidth="1"/>
    <col min="23" max="23" width="16.125" style="62" bestFit="1" customWidth="1"/>
    <col min="24" max="24" width="17.75" style="62" bestFit="1" customWidth="1"/>
    <col min="25" max="25" width="14.125" style="62" bestFit="1" customWidth="1"/>
    <col min="26" max="16384" width="9" style="62"/>
  </cols>
  <sheetData>
    <row r="2" spans="2:27" ht="20.65" x14ac:dyDescent="0.6">
      <c r="B2" s="61" t="s">
        <v>156</v>
      </c>
    </row>
    <row r="3" spans="2:27" ht="17.25" thickBot="1" x14ac:dyDescent="0.65"/>
    <row r="4" spans="2:27" x14ac:dyDescent="0.6">
      <c r="B4" s="63"/>
      <c r="C4" s="64"/>
      <c r="D4" s="64"/>
      <c r="E4" s="65"/>
      <c r="G4" s="63"/>
      <c r="H4" s="64"/>
      <c r="I4" s="64"/>
      <c r="J4" s="65"/>
      <c r="L4" s="63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5"/>
    </row>
    <row r="5" spans="2:27" x14ac:dyDescent="0.6">
      <c r="B5" s="66" t="s">
        <v>72</v>
      </c>
      <c r="C5" s="56" t="s">
        <v>134</v>
      </c>
      <c r="D5" s="56"/>
      <c r="E5" s="67"/>
      <c r="G5" s="66" t="s">
        <v>72</v>
      </c>
      <c r="H5" s="56" t="s">
        <v>70</v>
      </c>
      <c r="I5" s="56"/>
      <c r="J5" s="67"/>
      <c r="L5" s="68"/>
      <c r="M5" s="69" t="s">
        <v>73</v>
      </c>
      <c r="N5" s="56" t="s">
        <v>71</v>
      </c>
      <c r="O5" s="56"/>
      <c r="P5" s="56"/>
      <c r="Q5" s="56"/>
      <c r="R5" s="56" t="s">
        <v>76</v>
      </c>
      <c r="S5" s="56"/>
      <c r="T5" s="56"/>
      <c r="U5" s="56"/>
      <c r="V5" s="56" t="s">
        <v>77</v>
      </c>
      <c r="W5" s="56"/>
      <c r="X5" s="56"/>
      <c r="Y5" s="56"/>
      <c r="Z5" s="56"/>
      <c r="AA5" s="67"/>
    </row>
    <row r="6" spans="2:27" x14ac:dyDescent="0.6">
      <c r="B6" s="68"/>
      <c r="C6" s="56"/>
      <c r="D6" s="56" t="s">
        <v>54</v>
      </c>
      <c r="E6" s="67" t="s">
        <v>55</v>
      </c>
      <c r="G6" s="68"/>
      <c r="H6" s="56"/>
      <c r="I6" s="56" t="s">
        <v>54</v>
      </c>
      <c r="J6" s="67" t="s">
        <v>55</v>
      </c>
      <c r="L6" s="68"/>
      <c r="M6" s="56"/>
      <c r="N6" s="56" t="s">
        <v>53</v>
      </c>
      <c r="O6" s="56" t="s">
        <v>75</v>
      </c>
      <c r="P6" s="67" t="s">
        <v>157</v>
      </c>
      <c r="Q6" s="56"/>
      <c r="R6" s="56" t="s">
        <v>53</v>
      </c>
      <c r="S6" s="56" t="s">
        <v>75</v>
      </c>
      <c r="T6" s="67" t="s">
        <v>157</v>
      </c>
      <c r="U6" s="56"/>
      <c r="V6" s="56" t="s">
        <v>53</v>
      </c>
      <c r="W6" s="56" t="s">
        <v>75</v>
      </c>
      <c r="X6" s="67" t="s">
        <v>157</v>
      </c>
      <c r="Y6" s="56"/>
      <c r="Z6" s="56"/>
      <c r="AA6" s="67"/>
    </row>
    <row r="7" spans="2:27" x14ac:dyDescent="0.6">
      <c r="B7" s="68"/>
      <c r="C7" s="56" t="s">
        <v>48</v>
      </c>
      <c r="D7" s="56">
        <f>'WT PC'!D117</f>
        <v>8.9655172413793102E-2</v>
      </c>
      <c r="E7" s="67">
        <f>'Ift88 cKO PCP'!D213</f>
        <v>0.62637362637362637</v>
      </c>
      <c r="G7" s="68"/>
      <c r="H7" s="56" t="s">
        <v>48</v>
      </c>
      <c r="I7" s="56">
        <f>'WT PC'!D114</f>
        <v>0.1050228310502283</v>
      </c>
      <c r="J7" s="67">
        <f>'Ift88 cKO PCP'!D211</f>
        <v>0.73992673992673996</v>
      </c>
      <c r="L7" s="68"/>
      <c r="M7" s="56" t="s">
        <v>47</v>
      </c>
      <c r="N7" s="56">
        <f>'WT PC'!D135</f>
        <v>2.6666666666666668E-2</v>
      </c>
      <c r="O7" s="56">
        <f>'Tbc1d32_bromi PCP'!D113</f>
        <v>0.24324324324324326</v>
      </c>
      <c r="P7" s="56">
        <v>5.5555555555555552E-2</v>
      </c>
      <c r="Q7" s="56" t="s">
        <v>47</v>
      </c>
      <c r="R7" s="56">
        <f>'WT PC'!D154</f>
        <v>0.16438356164383561</v>
      </c>
      <c r="S7" s="56">
        <f>'Tbc1d32_bromi PCP'!D135</f>
        <v>0.25641025641025639</v>
      </c>
      <c r="T7" s="56">
        <v>0.16279069767441862</v>
      </c>
      <c r="U7" s="56" t="s">
        <v>47</v>
      </c>
      <c r="V7" s="56">
        <f>'WT PC'!D173</f>
        <v>0.12676056338028169</v>
      </c>
      <c r="W7" s="56">
        <f>'Tbc1d32_bromi PCP'!D157</f>
        <v>0.21276595744680851</v>
      </c>
      <c r="X7" s="56">
        <v>0.10810810810810811</v>
      </c>
      <c r="Y7" s="56"/>
      <c r="Z7" s="56"/>
      <c r="AA7" s="67"/>
    </row>
    <row r="8" spans="2:27" x14ac:dyDescent="0.6">
      <c r="B8" s="68"/>
      <c r="C8" s="56" t="s">
        <v>50</v>
      </c>
      <c r="D8" s="56">
        <f>'WT PC'!J117</f>
        <v>0.16216216216216217</v>
      </c>
      <c r="E8" s="67">
        <f>'Ift88 cKO PCP'!J213</f>
        <v>0.64599483204134367</v>
      </c>
      <c r="G8" s="68"/>
      <c r="H8" s="56" t="s">
        <v>50</v>
      </c>
      <c r="I8" s="56">
        <f>'WT PC'!J114</f>
        <v>0.17910447761194029</v>
      </c>
      <c r="J8" s="67">
        <f>'Ift88 cKO PCP'!J211</f>
        <v>0.77</v>
      </c>
      <c r="L8" s="68"/>
      <c r="M8" s="56" t="s">
        <v>49</v>
      </c>
      <c r="N8" s="56">
        <f>'WT PC'!J135</f>
        <v>6.4935064935064929E-2</v>
      </c>
      <c r="O8" s="56">
        <f>'Tbc1d32_bromi PCP'!J113</f>
        <v>0.19047619047619047</v>
      </c>
      <c r="P8" s="56">
        <v>6.8965517241379309E-2</v>
      </c>
      <c r="Q8" s="56" t="s">
        <v>49</v>
      </c>
      <c r="R8" s="56">
        <f>'WT PC'!J154</f>
        <v>0.27027027027027029</v>
      </c>
      <c r="S8" s="56">
        <f>'Tbc1d32_bromi PCP'!J135</f>
        <v>0.23809523809523808</v>
      </c>
      <c r="T8" s="56">
        <v>9.5238095238095233E-2</v>
      </c>
      <c r="U8" s="56" t="s">
        <v>49</v>
      </c>
      <c r="V8" s="56">
        <f>'WT PC'!J173</f>
        <v>0.22</v>
      </c>
      <c r="W8" s="56">
        <f>'Tbc1d32_bromi PCP'!J157</f>
        <v>0.31428571428571428</v>
      </c>
      <c r="X8" s="56">
        <v>0.1111111111111111</v>
      </c>
      <c r="Y8" s="56"/>
      <c r="Z8" s="56"/>
      <c r="AA8" s="67"/>
    </row>
    <row r="9" spans="2:27" x14ac:dyDescent="0.6">
      <c r="B9" s="68"/>
      <c r="C9" s="56" t="s">
        <v>52</v>
      </c>
      <c r="D9" s="56">
        <f>'WT PC'!P117</f>
        <v>8.9347079037800689E-2</v>
      </c>
      <c r="E9" s="67">
        <f>'Ift88 cKO PCP'!P213</f>
        <v>0.61068702290076338</v>
      </c>
      <c r="G9" s="68"/>
      <c r="H9" s="56" t="s">
        <v>52</v>
      </c>
      <c r="I9" s="56">
        <f>'WT PC'!P114</f>
        <v>9.8654708520179366E-2</v>
      </c>
      <c r="J9" s="67">
        <f>'Ift88 cKO PCP'!P211</f>
        <v>0.6652452025586354</v>
      </c>
      <c r="L9" s="68"/>
      <c r="M9" s="56" t="s">
        <v>51</v>
      </c>
      <c r="N9" s="56">
        <f>'WT PC'!P135</f>
        <v>0</v>
      </c>
      <c r="O9" s="56">
        <f>'Tbc1d32_bromi PCP'!P113</f>
        <v>0.30769230769230771</v>
      </c>
      <c r="P9" s="56">
        <v>5.2631578947368418E-2</v>
      </c>
      <c r="Q9" s="56" t="s">
        <v>51</v>
      </c>
      <c r="R9" s="56">
        <f>'WT PC'!P154</f>
        <v>0.13924050632911392</v>
      </c>
      <c r="S9" s="56">
        <f>'Tbc1d32_bromi PCP'!P135</f>
        <v>0.16666666666666666</v>
      </c>
      <c r="T9" s="56">
        <v>0.14705882352941177</v>
      </c>
      <c r="U9" s="56" t="s">
        <v>51</v>
      </c>
      <c r="V9" s="56">
        <f>'WT PC'!P173</f>
        <v>0.20754716981132076</v>
      </c>
      <c r="W9" s="56">
        <f>'Tbc1d32_bromi PCP'!P157</f>
        <v>0.17499999999999999</v>
      </c>
      <c r="X9" s="56">
        <v>8.1081081081081086E-2</v>
      </c>
      <c r="Y9" s="56"/>
      <c r="Z9" s="56"/>
      <c r="AA9" s="67"/>
    </row>
    <row r="10" spans="2:27" x14ac:dyDescent="0.6">
      <c r="B10" s="68"/>
      <c r="C10" s="56" t="s">
        <v>116</v>
      </c>
      <c r="D10" s="56">
        <f>AVERAGE(D7:D9)</f>
        <v>0.11372147120458533</v>
      </c>
      <c r="E10" s="67">
        <f>AVERAGE(E7:E9)</f>
        <v>0.62768516043857792</v>
      </c>
      <c r="G10" s="68"/>
      <c r="H10" s="56" t="s">
        <v>116</v>
      </c>
      <c r="I10" s="56">
        <f>AVERAGE(I7:I9)</f>
        <v>0.12759400572744933</v>
      </c>
      <c r="J10" s="67">
        <f>AVERAGE(J7:J9)</f>
        <v>0.72505731416179175</v>
      </c>
      <c r="L10" s="68"/>
      <c r="M10" s="56" t="s">
        <v>116</v>
      </c>
      <c r="N10" s="56">
        <f>AVERAGE(N7:N9)</f>
        <v>3.0533910533910535E-2</v>
      </c>
      <c r="O10" s="56">
        <f>AVERAGE(O7:O9)</f>
        <v>0.24713724713724713</v>
      </c>
      <c r="P10" s="56">
        <v>5.905088391476776E-2</v>
      </c>
      <c r="Q10" s="56" t="s">
        <v>116</v>
      </c>
      <c r="R10" s="56">
        <f>AVERAGE(R7:R9)</f>
        <v>0.19129811274773992</v>
      </c>
      <c r="S10" s="56">
        <f>AVERAGE(S7:S9)</f>
        <v>0.22039072039072038</v>
      </c>
      <c r="T10" s="56">
        <v>0.13502920548064187</v>
      </c>
      <c r="U10" s="56" t="s">
        <v>116</v>
      </c>
      <c r="V10" s="56">
        <f>AVERAGE(V7:V9)</f>
        <v>0.1847692443972008</v>
      </c>
      <c r="W10" s="56">
        <f>AVERAGE(W7:W9)</f>
        <v>0.2340172239108409</v>
      </c>
      <c r="X10" s="56">
        <v>0.10010010010010011</v>
      </c>
      <c r="Y10" s="56"/>
      <c r="Z10" s="56"/>
      <c r="AA10" s="67"/>
    </row>
    <row r="11" spans="2:27" x14ac:dyDescent="0.6">
      <c r="B11" s="68"/>
      <c r="C11" s="70" t="s">
        <v>152</v>
      </c>
      <c r="D11" s="56">
        <f>STDEVA(D7:D9)</f>
        <v>4.1951151780585026E-2</v>
      </c>
      <c r="E11" s="56">
        <f>STDEVA(E7:E9)</f>
        <v>1.7690405246335014E-2</v>
      </c>
      <c r="G11" s="68"/>
      <c r="H11" s="70" t="s">
        <v>154</v>
      </c>
      <c r="I11" s="56">
        <f>STDEVA(I7:I9)</f>
        <v>4.47228664271603E-2</v>
      </c>
      <c r="J11" s="56">
        <f>STDEVA(J7:J9)</f>
        <v>5.3937155687705775E-2</v>
      </c>
      <c r="L11" s="68"/>
      <c r="M11" s="70" t="s">
        <v>153</v>
      </c>
      <c r="N11" s="56">
        <f>STDEVA(N7:N9)</f>
        <v>3.2639812283112565E-2</v>
      </c>
      <c r="O11" s="56">
        <f>STDEVA(O7:O9)</f>
        <v>5.8704999646968153E-2</v>
      </c>
      <c r="P11" s="56">
        <f>STDEVA(P7:P9)</f>
        <v>8.7099009926734656E-3</v>
      </c>
      <c r="Q11" s="70" t="s">
        <v>155</v>
      </c>
      <c r="R11" s="56">
        <f>STDEVA(R7:R9)</f>
        <v>6.953772037867148E-2</v>
      </c>
      <c r="S11" s="56">
        <f>STDEVA(S7:S9)</f>
        <v>4.7419040852579634E-2</v>
      </c>
      <c r="T11" s="56">
        <f>STDEVA(T7:T9)</f>
        <v>3.5346461021995755E-2</v>
      </c>
      <c r="U11" s="70" t="s">
        <v>152</v>
      </c>
      <c r="V11" s="56">
        <f>STDEVA(V7:V9)</f>
        <v>5.0621374437277294E-2</v>
      </c>
      <c r="W11" s="56">
        <f>STDEVA(W7:W9)</f>
        <v>7.203360185194406E-2</v>
      </c>
      <c r="X11" s="56">
        <f>STDEVA(X7:X9)</f>
        <v>1.653925089275109E-2</v>
      </c>
      <c r="Y11" s="56"/>
      <c r="Z11" s="56"/>
      <c r="AA11" s="67"/>
    </row>
    <row r="12" spans="2:27" x14ac:dyDescent="0.6">
      <c r="B12" s="68"/>
      <c r="C12" s="56" t="s">
        <v>56</v>
      </c>
      <c r="D12" s="56">
        <f>TTEST(D7:D9,E7:E9,1,1)</f>
        <v>4.6625915960867167E-4</v>
      </c>
      <c r="E12" s="67"/>
      <c r="G12" s="68"/>
      <c r="H12" s="56" t="s">
        <v>150</v>
      </c>
      <c r="I12" s="56">
        <f>TTEST(I7:I9,J7:J9,1,1)</f>
        <v>5.5889289172358708E-4</v>
      </c>
      <c r="J12" s="67"/>
      <c r="L12" s="68"/>
      <c r="M12" s="56" t="s">
        <v>56</v>
      </c>
      <c r="O12" s="56">
        <f>TTEST(N7:N9,O7:O9,1,1)</f>
        <v>2.7093318100817665E-2</v>
      </c>
      <c r="P12" s="56">
        <f>TTEST(N7:N9,P7:P9,1,1)</f>
        <v>8.958231781160253E-2</v>
      </c>
      <c r="Q12" s="56" t="s">
        <v>56</v>
      </c>
      <c r="S12" s="56">
        <f>TTEST(R7:R9,S7:S9,1,1)</f>
        <v>0.25121906990400084</v>
      </c>
      <c r="T12" s="56">
        <f>TTEST(R7:R9,T7:T9,1,1)</f>
        <v>0.22188113296679235</v>
      </c>
      <c r="U12" s="56" t="s">
        <v>56</v>
      </c>
      <c r="W12" s="56">
        <f>TTEST(V7:V9,W7:W9,1,1)</f>
        <v>0.17616867821464127</v>
      </c>
      <c r="X12" s="56">
        <f>TTEST(V7:V9,X7:X9,1,1)</f>
        <v>6.3339653353461256E-2</v>
      </c>
      <c r="Y12" s="56"/>
      <c r="Z12" s="56"/>
      <c r="AA12" s="67"/>
    </row>
    <row r="13" spans="2:27" x14ac:dyDescent="0.6">
      <c r="B13" s="68"/>
      <c r="C13" s="56"/>
      <c r="D13" s="56"/>
      <c r="E13" s="67"/>
      <c r="G13" s="68"/>
      <c r="H13" s="56"/>
      <c r="I13" s="56"/>
      <c r="J13" s="67"/>
      <c r="L13" s="68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67"/>
    </row>
    <row r="14" spans="2:27" x14ac:dyDescent="0.6">
      <c r="B14" s="68"/>
      <c r="C14" s="56"/>
      <c r="D14" s="56"/>
      <c r="E14" s="67"/>
      <c r="G14" s="68"/>
      <c r="H14" s="56"/>
      <c r="I14" s="56"/>
      <c r="J14" s="67"/>
      <c r="L14" s="68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67"/>
    </row>
    <row r="15" spans="2:27" x14ac:dyDescent="0.6">
      <c r="B15" s="66" t="s">
        <v>72</v>
      </c>
      <c r="C15" s="56" t="s">
        <v>135</v>
      </c>
      <c r="D15" s="56" t="s">
        <v>54</v>
      </c>
      <c r="E15" s="67" t="s">
        <v>75</v>
      </c>
      <c r="G15" s="66" t="s">
        <v>72</v>
      </c>
      <c r="H15" s="56" t="s">
        <v>130</v>
      </c>
      <c r="I15" s="56" t="s">
        <v>54</v>
      </c>
      <c r="J15" s="67" t="s">
        <v>75</v>
      </c>
      <c r="L15" s="68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67"/>
    </row>
    <row r="16" spans="2:27" x14ac:dyDescent="0.6">
      <c r="B16" s="68"/>
      <c r="C16" s="56" t="s">
        <v>48</v>
      </c>
      <c r="D16" s="56">
        <f>'WT PC'!D117</f>
        <v>8.9655172413793102E-2</v>
      </c>
      <c r="E16" s="67">
        <f>'Tbc1d32_bromi PCP'!D115</f>
        <v>0.2608695652173913</v>
      </c>
      <c r="G16" s="68"/>
      <c r="H16" s="56" t="s">
        <v>48</v>
      </c>
      <c r="I16" s="56">
        <f>'WT PC'!D114</f>
        <v>0.1050228310502283</v>
      </c>
      <c r="J16" s="67">
        <f>'Tbc1d32_bromi PCP'!D91</f>
        <v>0.23577235772357724</v>
      </c>
      <c r="L16" s="68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67"/>
    </row>
    <row r="17" spans="2:27" x14ac:dyDescent="0.6">
      <c r="B17" s="68"/>
      <c r="C17" s="56" t="s">
        <v>50</v>
      </c>
      <c r="D17" s="56">
        <f>'WT PC'!J117</f>
        <v>0.16216216216216217</v>
      </c>
      <c r="E17" s="67">
        <f>'Tbc1d32_bromi PCP'!J115</f>
        <v>0.16071428571428573</v>
      </c>
      <c r="G17" s="68"/>
      <c r="H17" s="56" t="s">
        <v>50</v>
      </c>
      <c r="I17" s="56">
        <f>'WT PC'!J114</f>
        <v>0.17910447761194029</v>
      </c>
      <c r="J17" s="67">
        <f>'Tbc1d32_bromi PCP'!J91</f>
        <v>0.24369747899159663</v>
      </c>
      <c r="L17" s="68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67"/>
    </row>
    <row r="18" spans="2:27" x14ac:dyDescent="0.6">
      <c r="B18" s="68"/>
      <c r="C18" s="56" t="s">
        <v>52</v>
      </c>
      <c r="D18" s="56">
        <f>'WT PC'!P117</f>
        <v>8.9347079037800689E-2</v>
      </c>
      <c r="E18" s="67">
        <f>'Tbc1d32_bromi PCP'!P115</f>
        <v>0.18181818181818182</v>
      </c>
      <c r="G18" s="68"/>
      <c r="H18" s="56" t="s">
        <v>52</v>
      </c>
      <c r="I18" s="56">
        <f>'WT PC'!P114</f>
        <v>9.8654708520179366E-2</v>
      </c>
      <c r="J18" s="67">
        <f>'Tbc1d32_bromi PCP'!P91</f>
        <v>0.20588235294117646</v>
      </c>
      <c r="L18" s="68"/>
      <c r="M18" s="69" t="s">
        <v>73</v>
      </c>
      <c r="N18" s="56" t="s">
        <v>71</v>
      </c>
      <c r="O18" s="56"/>
      <c r="P18" s="56"/>
      <c r="Q18" s="56"/>
      <c r="R18" s="56"/>
      <c r="S18" s="56" t="s">
        <v>76</v>
      </c>
      <c r="T18" s="56"/>
      <c r="U18" s="56"/>
      <c r="V18" s="56"/>
      <c r="W18" s="56"/>
      <c r="X18" s="56" t="s">
        <v>77</v>
      </c>
      <c r="Y18" s="56"/>
      <c r="Z18" s="56"/>
      <c r="AA18" s="67"/>
    </row>
    <row r="19" spans="2:27" x14ac:dyDescent="0.6">
      <c r="B19" s="68"/>
      <c r="C19" s="56" t="s">
        <v>116</v>
      </c>
      <c r="D19" s="56">
        <f>AVERAGE(D16:D18)</f>
        <v>0.11372147120458533</v>
      </c>
      <c r="E19" s="67">
        <f>AVERAGE(E16:E18)</f>
        <v>0.20113401091661962</v>
      </c>
      <c r="G19" s="68"/>
      <c r="H19" s="56" t="s">
        <v>116</v>
      </c>
      <c r="I19" s="56">
        <f>AVERAGE(I16:I18)</f>
        <v>0.12759400572744933</v>
      </c>
      <c r="J19" s="67">
        <f>AVERAGE(J16:J18)</f>
        <v>0.22845072988545012</v>
      </c>
      <c r="L19" s="68"/>
      <c r="M19" s="56"/>
      <c r="N19" s="56" t="s">
        <v>117</v>
      </c>
      <c r="O19" s="56" t="s">
        <v>74</v>
      </c>
      <c r="P19" s="67" t="s">
        <v>157</v>
      </c>
      <c r="Q19" s="56"/>
      <c r="R19" s="56"/>
      <c r="S19" s="56" t="s">
        <v>117</v>
      </c>
      <c r="T19" s="56" t="s">
        <v>74</v>
      </c>
      <c r="U19" s="67" t="s">
        <v>157</v>
      </c>
      <c r="V19" s="56"/>
      <c r="W19" s="56"/>
      <c r="X19" s="56" t="s">
        <v>117</v>
      </c>
      <c r="Y19" s="56" t="s">
        <v>74</v>
      </c>
      <c r="Z19" s="67" t="s">
        <v>157</v>
      </c>
      <c r="AA19" s="67"/>
    </row>
    <row r="20" spans="2:27" x14ac:dyDescent="0.6">
      <c r="B20" s="68"/>
      <c r="C20" s="70" t="s">
        <v>152</v>
      </c>
      <c r="D20" s="56">
        <f>STDEVA(D16:D18)</f>
        <v>4.1951151780585026E-2</v>
      </c>
      <c r="E20" s="56">
        <f>STDEVA(E16:E18)</f>
        <v>5.2797688807431242E-2</v>
      </c>
      <c r="G20" s="68"/>
      <c r="H20" s="70" t="s">
        <v>152</v>
      </c>
      <c r="I20" s="56">
        <f>STDEVA(I16:I18)</f>
        <v>4.47228664271603E-2</v>
      </c>
      <c r="J20" s="56">
        <f>STDEVA(J16:J18)</f>
        <v>1.9942432529717134E-2</v>
      </c>
      <c r="L20" s="68"/>
      <c r="M20" s="56" t="s">
        <v>47</v>
      </c>
      <c r="N20" s="56">
        <f>'Ift88 cKO PCP'!D233</f>
        <v>0.72413793103448276</v>
      </c>
      <c r="O20" s="56">
        <v>0.24324324324324326</v>
      </c>
      <c r="P20" s="56">
        <f>'Cilk1 KO PCP'!D97</f>
        <v>5.5555555555555552E-2</v>
      </c>
      <c r="Q20" s="56"/>
      <c r="R20" s="56" t="s">
        <v>47</v>
      </c>
      <c r="S20" s="56">
        <f>AVERAGE('Ift88 cKO PCP'!D255)</f>
        <v>0.73333333333333328</v>
      </c>
      <c r="T20" s="56">
        <v>0.25641025641025639</v>
      </c>
      <c r="U20" s="56">
        <f>'Cilk1 KO PCP'!D119</f>
        <v>0.16279069767441862</v>
      </c>
      <c r="V20" s="56"/>
      <c r="W20" s="56" t="s">
        <v>47</v>
      </c>
      <c r="X20" s="56">
        <f>'Ift88 cKO PCP'!D277</f>
        <v>0.77611940298507465</v>
      </c>
      <c r="Y20" s="56">
        <v>0.21276595744680851</v>
      </c>
      <c r="Z20" s="56">
        <f>'Cilk1 KO PCP'!D141</f>
        <v>0.10810810810810811</v>
      </c>
      <c r="AA20" s="67"/>
    </row>
    <row r="21" spans="2:27" x14ac:dyDescent="0.6">
      <c r="B21" s="68"/>
      <c r="C21" s="56" t="s">
        <v>150</v>
      </c>
      <c r="D21" s="56">
        <f>TTEST(D16:D18,E16:E18,1,1)</f>
        <v>0.11098011462616314</v>
      </c>
      <c r="E21" s="67"/>
      <c r="G21" s="68"/>
      <c r="H21" s="56" t="s">
        <v>150</v>
      </c>
      <c r="I21" s="56">
        <f>TTEST(I16:I18,J16:J18,1,1)</f>
        <v>1.7466644189826248E-2</v>
      </c>
      <c r="J21" s="67"/>
      <c r="L21" s="68"/>
      <c r="M21" s="56" t="s">
        <v>49</v>
      </c>
      <c r="N21" s="56">
        <f>'Ift88 cKO PCP'!J233</f>
        <v>0.69230769230769229</v>
      </c>
      <c r="O21" s="56">
        <v>0.19047619047619047</v>
      </c>
      <c r="P21" s="56">
        <f>'Cilk1 KO PCP'!J97</f>
        <v>6.8965517241379309E-2</v>
      </c>
      <c r="Q21" s="56"/>
      <c r="R21" s="56" t="s">
        <v>49</v>
      </c>
      <c r="S21" s="56">
        <f>'Ift88 cKO PCP'!J255</f>
        <v>0.85</v>
      </c>
      <c r="T21" s="56">
        <v>0.23809523809523808</v>
      </c>
      <c r="U21" s="56">
        <f>'Cilk1 KO PCP'!J119</f>
        <v>9.5238095238095233E-2</v>
      </c>
      <c r="V21" s="56"/>
      <c r="W21" s="56" t="s">
        <v>49</v>
      </c>
      <c r="X21" s="56">
        <f>'Ift88 cKO PCP'!J277</f>
        <v>0.73529411764705888</v>
      </c>
      <c r="Y21" s="56">
        <v>0.31428571428571428</v>
      </c>
      <c r="Z21" s="56">
        <f>'Cilk1 KO PCP'!J141</f>
        <v>0.1111111111111111</v>
      </c>
      <c r="AA21" s="67"/>
    </row>
    <row r="22" spans="2:27" x14ac:dyDescent="0.6">
      <c r="B22" s="68"/>
      <c r="C22" s="56" t="s">
        <v>151</v>
      </c>
      <c r="D22" s="56">
        <f>TTEST(E7:E9,E16:E18,1,1)</f>
        <v>3.2569982643770958E-3</v>
      </c>
      <c r="E22" s="67"/>
      <c r="G22" s="68"/>
      <c r="H22" s="56" t="s">
        <v>151</v>
      </c>
      <c r="I22" s="56">
        <f>TTEST(J7:J9,J16:J18,1,1)</f>
        <v>7.8408814903222217E-4</v>
      </c>
      <c r="J22" s="67"/>
      <c r="L22" s="68"/>
      <c r="M22" s="56" t="s">
        <v>51</v>
      </c>
      <c r="N22" s="56">
        <f>'Ift88 cKO PCP'!P233</f>
        <v>0.69306930693069302</v>
      </c>
      <c r="O22" s="56">
        <v>0.30769230769230771</v>
      </c>
      <c r="P22" s="56">
        <f>'Cilk1 KO PCP'!P97</f>
        <v>5.2631578947368418E-2</v>
      </c>
      <c r="Q22" s="56"/>
      <c r="R22" s="56" t="s">
        <v>51</v>
      </c>
      <c r="S22" s="56">
        <f>'Ift88 cKO PCP'!P255</f>
        <v>0.6964285714285714</v>
      </c>
      <c r="T22" s="56">
        <v>0.16666666666666666</v>
      </c>
      <c r="U22" s="56">
        <f>'Cilk1 KO PCP'!P119</f>
        <v>0.14705882352941177</v>
      </c>
      <c r="V22" s="56"/>
      <c r="W22" s="56" t="s">
        <v>51</v>
      </c>
      <c r="X22" s="56">
        <f>'Ift88 cKO PCP'!P277</f>
        <v>0.625</v>
      </c>
      <c r="Y22" s="56">
        <v>0.17499999999999999</v>
      </c>
      <c r="Z22" s="56">
        <f>'Cilk1 KO PCP'!P141</f>
        <v>8.1081081081081086E-2</v>
      </c>
      <c r="AA22" s="67"/>
    </row>
    <row r="23" spans="2:27" x14ac:dyDescent="0.6">
      <c r="B23" s="68"/>
      <c r="C23" s="56"/>
      <c r="D23" s="56"/>
      <c r="E23" s="67"/>
      <c r="G23" s="68"/>
      <c r="H23" s="56"/>
      <c r="I23" s="56"/>
      <c r="J23" s="67"/>
      <c r="L23" s="68"/>
      <c r="M23" s="56" t="s">
        <v>116</v>
      </c>
      <c r="N23" s="56">
        <f>AVERAGE(N20:N22)</f>
        <v>0.70317164342428951</v>
      </c>
      <c r="O23" s="56">
        <f t="shared" ref="O23:P23" si="0">AVERAGE(O20:O22)</f>
        <v>0.24713724713724713</v>
      </c>
      <c r="P23" s="56">
        <f t="shared" si="0"/>
        <v>5.905088391476776E-2</v>
      </c>
      <c r="Q23" s="56"/>
      <c r="R23" s="56" t="s">
        <v>116</v>
      </c>
      <c r="S23" s="56">
        <f>AVERAGE(S20:S22)</f>
        <v>0.75992063492063489</v>
      </c>
      <c r="T23" s="56">
        <f t="shared" ref="T23:U23" si="1">AVERAGE(T20:T22)</f>
        <v>0.22039072039072038</v>
      </c>
      <c r="U23" s="56">
        <f t="shared" si="1"/>
        <v>0.13502920548064187</v>
      </c>
      <c r="V23" s="56"/>
      <c r="W23" s="56" t="s">
        <v>116</v>
      </c>
      <c r="X23" s="56">
        <f>AVERAGE(X20:X22)</f>
        <v>0.71213784021071114</v>
      </c>
      <c r="Y23" s="56">
        <f t="shared" ref="Y23" si="2">AVERAGE(Y20:Y22)</f>
        <v>0.2340172239108409</v>
      </c>
      <c r="Z23" s="56">
        <f t="shared" ref="Z23" si="3">AVERAGE(Z20:Z22)</f>
        <v>0.10010010010010011</v>
      </c>
      <c r="AA23" s="67"/>
    </row>
    <row r="24" spans="2:27" x14ac:dyDescent="0.6">
      <c r="B24" s="66" t="s">
        <v>72</v>
      </c>
      <c r="C24" s="56" t="s">
        <v>136</v>
      </c>
      <c r="D24" s="56" t="s">
        <v>54</v>
      </c>
      <c r="E24" s="67" t="s">
        <v>157</v>
      </c>
      <c r="G24" s="66" t="s">
        <v>72</v>
      </c>
      <c r="H24" s="56" t="s">
        <v>159</v>
      </c>
      <c r="I24" s="56" t="s">
        <v>54</v>
      </c>
      <c r="J24" s="67" t="s">
        <v>157</v>
      </c>
      <c r="L24" s="68"/>
      <c r="M24" s="70" t="s">
        <v>152</v>
      </c>
      <c r="N24" s="56">
        <f>STDEVA(N20:N22)</f>
        <v>1.8161330521839644E-2</v>
      </c>
      <c r="O24" s="56">
        <f>STDEVA(O20:O22)</f>
        <v>5.8704999646968153E-2</v>
      </c>
      <c r="P24" s="56">
        <f>STDEVA(P20:P22)</f>
        <v>8.7099009926734656E-3</v>
      </c>
      <c r="Q24" s="56"/>
      <c r="R24" s="70" t="s">
        <v>152</v>
      </c>
      <c r="S24" s="56">
        <f>STDEVA(S20:S22)</f>
        <v>8.0163641213694542E-2</v>
      </c>
      <c r="T24" s="56">
        <f>STDEVA(T20:T22)</f>
        <v>4.7419040852579634E-2</v>
      </c>
      <c r="U24" s="56">
        <f>STDEVA(U20:U22)</f>
        <v>3.5346461021995755E-2</v>
      </c>
      <c r="V24" s="56"/>
      <c r="W24" s="70" t="s">
        <v>152</v>
      </c>
      <c r="X24" s="56">
        <f>STDEVA(X20:X22)</f>
        <v>7.8175625217667286E-2</v>
      </c>
      <c r="Y24" s="56">
        <f>STDEVA(Y20:Y22)</f>
        <v>7.203360185194406E-2</v>
      </c>
      <c r="Z24" s="56">
        <f>STDEVA(Z20:Z22)</f>
        <v>1.653925089275109E-2</v>
      </c>
      <c r="AA24" s="67"/>
    </row>
    <row r="25" spans="2:27" x14ac:dyDescent="0.6">
      <c r="B25" s="68"/>
      <c r="C25" s="56" t="s">
        <v>48</v>
      </c>
      <c r="D25" s="56">
        <f>'WT PC'!D117</f>
        <v>8.9655172413793102E-2</v>
      </c>
      <c r="E25" s="67">
        <f>'Cilk1 KO PCP'!D77</f>
        <v>0.10273972602739725</v>
      </c>
      <c r="G25" s="68"/>
      <c r="H25" s="56" t="s">
        <v>48</v>
      </c>
      <c r="I25" s="56">
        <f>'WT PC'!D114</f>
        <v>0.1050228310502283</v>
      </c>
      <c r="J25" s="67">
        <f>'Cilk1 KO PCP'!D75</f>
        <v>0.11206896551724138</v>
      </c>
      <c r="L25" s="68"/>
      <c r="M25" s="56"/>
      <c r="N25" s="56" t="s">
        <v>118</v>
      </c>
      <c r="O25" s="56" t="s">
        <v>158</v>
      </c>
      <c r="P25" s="56"/>
      <c r="Q25" s="56"/>
      <c r="R25" s="56"/>
      <c r="S25" s="56" t="s">
        <v>118</v>
      </c>
      <c r="T25" s="56" t="s">
        <v>158</v>
      </c>
      <c r="U25" s="56"/>
      <c r="V25" s="56"/>
      <c r="W25" s="56"/>
      <c r="X25" s="56" t="s">
        <v>118</v>
      </c>
      <c r="Y25" s="56" t="s">
        <v>158</v>
      </c>
      <c r="Z25" s="56"/>
      <c r="AA25" s="67"/>
    </row>
    <row r="26" spans="2:27" x14ac:dyDescent="0.6">
      <c r="B26" s="68"/>
      <c r="C26" s="56" t="s">
        <v>50</v>
      </c>
      <c r="D26" s="56">
        <f>'WT PC'!J117</f>
        <v>0.16216216216216217</v>
      </c>
      <c r="E26" s="67">
        <f>'Cilk1 KO PCP'!J77</f>
        <v>9.3525179856115109E-2</v>
      </c>
      <c r="G26" s="68"/>
      <c r="H26" s="56" t="s">
        <v>50</v>
      </c>
      <c r="I26" s="56">
        <f>'WT PC'!J114</f>
        <v>0.17910447761194029</v>
      </c>
      <c r="J26" s="67">
        <f>'Cilk1 KO PCP'!J75</f>
        <v>9.3457943925233641E-2</v>
      </c>
      <c r="L26" s="68"/>
      <c r="M26" s="56" t="s">
        <v>56</v>
      </c>
      <c r="N26" s="56">
        <f>TTEST(N20:N22,O20:O22,1,1)</f>
        <v>3.0602497200007462E-3</v>
      </c>
      <c r="O26" s="56">
        <f>TTEST(N20:N22,P20:P22,1,1)</f>
        <v>2.0949832883288743E-4</v>
      </c>
      <c r="P26" s="56"/>
      <c r="Q26" s="56"/>
      <c r="R26" s="56" t="s">
        <v>56</v>
      </c>
      <c r="S26" s="56">
        <f>TTEST(S20:S22,T20:T22,1,1)</f>
        <v>2.6281042167159659E-3</v>
      </c>
      <c r="T26" s="56">
        <f>TTEST(S20:S22,U20:U22,1,1)</f>
        <v>5.3595172972182121E-3</v>
      </c>
      <c r="U26" s="56"/>
      <c r="V26" s="56"/>
      <c r="W26" s="56" t="s">
        <v>56</v>
      </c>
      <c r="X26" s="56">
        <f>TTEST(X20:X22,Y20:Y22,1,1)</f>
        <v>4.0751937286520696E-3</v>
      </c>
      <c r="Y26" s="56">
        <f>TTEST(X20:X22,Z20:Z22,1,1)</f>
        <v>1.7528251970568643E-3</v>
      </c>
      <c r="Z26" s="56"/>
      <c r="AA26" s="67"/>
    </row>
    <row r="27" spans="2:27" x14ac:dyDescent="0.6">
      <c r="B27" s="68"/>
      <c r="C27" s="56" t="s">
        <v>52</v>
      </c>
      <c r="D27" s="56">
        <f>'WT PC'!P117</f>
        <v>8.9347079037800689E-2</v>
      </c>
      <c r="E27" s="67">
        <f>'Cilk1 KO PCP'!P77</f>
        <v>7.746478873239436E-2</v>
      </c>
      <c r="G27" s="68"/>
      <c r="H27" s="56" t="s">
        <v>52</v>
      </c>
      <c r="I27" s="56">
        <f>'WT PC'!P114</f>
        <v>9.8654708520179366E-2</v>
      </c>
      <c r="J27" s="67">
        <f>'Cilk1 KO PCP'!P75</f>
        <v>9.1743119266055051E-2</v>
      </c>
      <c r="L27" s="68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67"/>
    </row>
    <row r="28" spans="2:27" x14ac:dyDescent="0.6">
      <c r="B28" s="68"/>
      <c r="C28" s="56" t="s">
        <v>116</v>
      </c>
      <c r="D28" s="56">
        <f>AVERAGE(D25:D27)</f>
        <v>0.11372147120458533</v>
      </c>
      <c r="E28" s="67">
        <f>AVERAGE(E25:E27)</f>
        <v>9.1243231538635575E-2</v>
      </c>
      <c r="G28" s="68"/>
      <c r="H28" s="56" t="s">
        <v>116</v>
      </c>
      <c r="I28" s="56">
        <f>AVERAGE(I25:I27)</f>
        <v>0.12759400572744933</v>
      </c>
      <c r="J28" s="67">
        <f>AVERAGE(J25:J27)</f>
        <v>9.9090009569510029E-2</v>
      </c>
      <c r="L28" s="68"/>
      <c r="M28" s="56"/>
      <c r="N28" s="56" t="s">
        <v>149</v>
      </c>
      <c r="O28" s="56"/>
      <c r="P28" s="56"/>
      <c r="Q28" s="56"/>
      <c r="S28" s="56" t="s">
        <v>149</v>
      </c>
      <c r="T28" s="56"/>
      <c r="U28" s="56"/>
      <c r="V28" s="56"/>
      <c r="X28" s="56" t="s">
        <v>149</v>
      </c>
      <c r="Y28" s="56"/>
      <c r="Z28" s="56"/>
      <c r="AA28" s="67"/>
    </row>
    <row r="29" spans="2:27" x14ac:dyDescent="0.6">
      <c r="B29" s="68"/>
      <c r="C29" s="70" t="s">
        <v>153</v>
      </c>
      <c r="D29" s="56">
        <f>STDEVA(D25:D27)</f>
        <v>4.1951151780585026E-2</v>
      </c>
      <c r="E29" s="56">
        <f>STDEVA(E25:E27)</f>
        <v>1.2791054683227573E-2</v>
      </c>
      <c r="G29" s="68"/>
      <c r="H29" s="70" t="s">
        <v>152</v>
      </c>
      <c r="I29" s="56">
        <f>STDEVA(I25:I27)</f>
        <v>4.47228664271603E-2</v>
      </c>
      <c r="J29" s="56">
        <f>STDEVA(J25:J27)</f>
        <v>1.1272760488132227E-2</v>
      </c>
      <c r="L29" s="68"/>
      <c r="M29" s="56" t="s">
        <v>56</v>
      </c>
      <c r="N29" s="56">
        <f>TTEST(N7:N9,N20:N22,1,1)</f>
        <v>5.6689479682866465E-4</v>
      </c>
      <c r="O29" s="56"/>
      <c r="P29" s="56"/>
      <c r="Q29" s="56"/>
      <c r="S29" s="56">
        <f>TTEST(R7:R9,S20:S22,1,1)</f>
        <v>6.550911950556751E-5</v>
      </c>
      <c r="T29" s="56"/>
      <c r="U29" s="56"/>
      <c r="V29" s="56"/>
      <c r="X29" s="56">
        <f>TTEST(V7:V9,X20:X22,1,1)</f>
        <v>7.9300034596789821E-3</v>
      </c>
      <c r="Y29" s="56"/>
      <c r="Z29" s="56"/>
      <c r="AA29" s="67"/>
    </row>
    <row r="30" spans="2:27" x14ac:dyDescent="0.6">
      <c r="B30" s="68"/>
      <c r="C30" s="56" t="s">
        <v>150</v>
      </c>
      <c r="D30" s="56">
        <f>TTEST(D25:D27,E25:E27,1,1)</f>
        <v>0.2253416767865154</v>
      </c>
      <c r="E30" s="67"/>
      <c r="G30" s="68"/>
      <c r="H30" s="56" t="s">
        <v>150</v>
      </c>
      <c r="I30" s="56">
        <f>TTEST(I25:I27,J25:J27,1,1)</f>
        <v>0.21367338900832095</v>
      </c>
      <c r="J30" s="67"/>
      <c r="L30" s="68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67"/>
    </row>
    <row r="31" spans="2:27" x14ac:dyDescent="0.6">
      <c r="B31" s="68"/>
      <c r="C31" s="56" t="s">
        <v>151</v>
      </c>
      <c r="D31" s="56">
        <f>TTEST(E7:E9,E25:E27,1,1)</f>
        <v>1.248504278180571E-4</v>
      </c>
      <c r="E31" s="67"/>
      <c r="G31" s="68"/>
      <c r="H31" s="56" t="s">
        <v>151</v>
      </c>
      <c r="I31" s="56">
        <f>TTEST(J7:J9,J25:J27,1,1)</f>
        <v>1.1263305496286347E-3</v>
      </c>
      <c r="J31" s="67"/>
      <c r="L31" s="68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67"/>
    </row>
    <row r="32" spans="2:27" ht="17.25" thickBot="1" x14ac:dyDescent="0.65">
      <c r="B32" s="71"/>
      <c r="C32" s="72"/>
      <c r="D32" s="72"/>
      <c r="E32" s="73"/>
      <c r="G32" s="71"/>
      <c r="H32" s="72"/>
      <c r="I32" s="72"/>
      <c r="J32" s="73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/>
    </row>
    <row r="33" spans="7:17" ht="17.25" thickBot="1" x14ac:dyDescent="0.65"/>
    <row r="34" spans="7:17" ht="21" thickBot="1" x14ac:dyDescent="0.65">
      <c r="G34" s="74"/>
      <c r="H34" s="57" t="s">
        <v>129</v>
      </c>
      <c r="I34" s="57" t="s">
        <v>133</v>
      </c>
      <c r="J34" s="58" t="s">
        <v>121</v>
      </c>
      <c r="K34" s="56"/>
      <c r="L34" s="60" t="s">
        <v>148</v>
      </c>
      <c r="M34" s="59" t="s">
        <v>143</v>
      </c>
      <c r="N34" s="62" t="s">
        <v>144</v>
      </c>
      <c r="O34" s="62" t="s">
        <v>145</v>
      </c>
      <c r="P34" s="62" t="s">
        <v>146</v>
      </c>
      <c r="Q34" s="62" t="s">
        <v>147</v>
      </c>
    </row>
    <row r="35" spans="7:17" x14ac:dyDescent="0.6">
      <c r="G35" s="75" t="s">
        <v>72</v>
      </c>
      <c r="H35" s="76" t="s">
        <v>119</v>
      </c>
      <c r="I35" s="76">
        <f>I12</f>
        <v>5.5889289172358708E-4</v>
      </c>
      <c r="J35" s="77" t="s">
        <v>122</v>
      </c>
      <c r="K35" s="56"/>
      <c r="L35" s="70" t="s">
        <v>140</v>
      </c>
      <c r="M35" s="62">
        <f>D10</f>
        <v>0.11372147120458533</v>
      </c>
      <c r="N35" s="62">
        <f>I10</f>
        <v>0.12759400572744933</v>
      </c>
      <c r="O35" s="62">
        <f>N10</f>
        <v>3.0533910533910535E-2</v>
      </c>
      <c r="P35" s="62">
        <f>R10</f>
        <v>0.19129811274773992</v>
      </c>
      <c r="Q35" s="62">
        <f>V10</f>
        <v>0.1847692443972008</v>
      </c>
    </row>
    <row r="36" spans="7:17" x14ac:dyDescent="0.6">
      <c r="G36" s="78" t="s">
        <v>72</v>
      </c>
      <c r="H36" s="79" t="s">
        <v>131</v>
      </c>
      <c r="I36" s="79">
        <f>I21</f>
        <v>1.7466644189826248E-2</v>
      </c>
      <c r="J36" s="80" t="s">
        <v>132</v>
      </c>
      <c r="K36" s="56"/>
      <c r="L36" s="70" t="s">
        <v>141</v>
      </c>
      <c r="M36" s="62">
        <f>E10</f>
        <v>0.62768516043857792</v>
      </c>
      <c r="N36" s="62">
        <f>J10</f>
        <v>0.72505731416179175</v>
      </c>
      <c r="O36" s="62">
        <f>N23</f>
        <v>0.70317164342428951</v>
      </c>
      <c r="P36" s="62">
        <f>S23</f>
        <v>0.75992063492063489</v>
      </c>
      <c r="Q36" s="62">
        <f>X23</f>
        <v>0.71213784021071114</v>
      </c>
    </row>
    <row r="37" spans="7:17" ht="17.25" thickBot="1" x14ac:dyDescent="0.65">
      <c r="G37" s="81" t="s">
        <v>72</v>
      </c>
      <c r="H37" s="82" t="s">
        <v>160</v>
      </c>
      <c r="I37" s="82">
        <f>I30</f>
        <v>0.21367338900832095</v>
      </c>
      <c r="J37" s="83" t="s">
        <v>132</v>
      </c>
      <c r="K37" s="56"/>
      <c r="L37" s="70" t="s">
        <v>142</v>
      </c>
      <c r="M37" s="62">
        <f>E19</f>
        <v>0.20113401091661962</v>
      </c>
      <c r="N37" s="62">
        <f>J19</f>
        <v>0.22845072988545012</v>
      </c>
      <c r="O37" s="62">
        <f>O23</f>
        <v>0.24713724713724713</v>
      </c>
      <c r="P37" s="62">
        <f>T23</f>
        <v>0.22039072039072038</v>
      </c>
      <c r="Q37" s="62">
        <f>Y23</f>
        <v>0.2340172239108409</v>
      </c>
    </row>
    <row r="38" spans="7:17" x14ac:dyDescent="0.6">
      <c r="G38" s="75" t="s">
        <v>73</v>
      </c>
      <c r="H38" s="76" t="s">
        <v>120</v>
      </c>
      <c r="I38" s="76">
        <f>O12</f>
        <v>2.7093318100817665E-2</v>
      </c>
      <c r="J38" s="77" t="s">
        <v>122</v>
      </c>
      <c r="K38" s="56"/>
      <c r="L38" s="67" t="s">
        <v>157</v>
      </c>
      <c r="M38" s="62">
        <f>E28</f>
        <v>9.1243231538635575E-2</v>
      </c>
      <c r="N38" s="62">
        <f>J28</f>
        <v>9.9090009569510029E-2</v>
      </c>
      <c r="O38" s="62">
        <f>P23</f>
        <v>5.905088391476776E-2</v>
      </c>
      <c r="P38" s="62">
        <f>U23</f>
        <v>0.13502920548064187</v>
      </c>
      <c r="Q38" s="62">
        <f>Z23</f>
        <v>0.10010010010010011</v>
      </c>
    </row>
    <row r="39" spans="7:17" x14ac:dyDescent="0.6">
      <c r="G39" s="78" t="s">
        <v>73</v>
      </c>
      <c r="H39" s="79" t="s">
        <v>123</v>
      </c>
      <c r="I39" s="79">
        <f>S12</f>
        <v>0.25121906990400084</v>
      </c>
      <c r="J39" s="80" t="s">
        <v>125</v>
      </c>
      <c r="K39" s="56"/>
    </row>
    <row r="40" spans="7:17" x14ac:dyDescent="0.6">
      <c r="G40" s="78" t="s">
        <v>73</v>
      </c>
      <c r="H40" s="79" t="s">
        <v>124</v>
      </c>
      <c r="I40" s="79">
        <f>W12</f>
        <v>0.17616867821464127</v>
      </c>
      <c r="J40" s="80" t="s">
        <v>125</v>
      </c>
      <c r="K40" s="56"/>
    </row>
    <row r="41" spans="7:17" x14ac:dyDescent="0.6">
      <c r="G41" s="78" t="s">
        <v>73</v>
      </c>
      <c r="H41" s="79" t="s">
        <v>126</v>
      </c>
      <c r="I41" s="79">
        <f>N26</f>
        <v>3.0602497200007462E-3</v>
      </c>
      <c r="J41" s="80" t="s">
        <v>122</v>
      </c>
      <c r="K41" s="56"/>
    </row>
    <row r="42" spans="7:17" x14ac:dyDescent="0.6">
      <c r="G42" s="78" t="s">
        <v>73</v>
      </c>
      <c r="H42" s="79" t="s">
        <v>127</v>
      </c>
      <c r="I42" s="79">
        <f>S26</f>
        <v>2.6281042167159659E-3</v>
      </c>
      <c r="J42" s="80" t="s">
        <v>122</v>
      </c>
      <c r="K42" s="56"/>
    </row>
    <row r="43" spans="7:17" x14ac:dyDescent="0.6">
      <c r="G43" s="78" t="s">
        <v>73</v>
      </c>
      <c r="H43" s="79" t="s">
        <v>128</v>
      </c>
      <c r="I43" s="79">
        <f>X26</f>
        <v>4.0751937286520696E-3</v>
      </c>
      <c r="J43" s="80" t="s">
        <v>122</v>
      </c>
      <c r="K43" s="56"/>
      <c r="M43" s="62" t="s">
        <v>145</v>
      </c>
      <c r="N43" s="62" t="s">
        <v>146</v>
      </c>
      <c r="O43" s="62" t="s">
        <v>147</v>
      </c>
    </row>
    <row r="44" spans="7:17" x14ac:dyDescent="0.6">
      <c r="G44" s="78" t="s">
        <v>73</v>
      </c>
      <c r="H44" s="79" t="s">
        <v>161</v>
      </c>
      <c r="I44" s="79">
        <f>O26</f>
        <v>2.0949832883288743E-4</v>
      </c>
      <c r="J44" s="80" t="s">
        <v>122</v>
      </c>
      <c r="K44" s="56"/>
      <c r="L44" s="70" t="s">
        <v>141</v>
      </c>
      <c r="M44" s="62">
        <f>N23</f>
        <v>0.70317164342428951</v>
      </c>
      <c r="N44" s="62">
        <f>S23</f>
        <v>0.75992063492063489</v>
      </c>
      <c r="O44" s="62">
        <f>X23</f>
        <v>0.71213784021071114</v>
      </c>
    </row>
    <row r="45" spans="7:17" x14ac:dyDescent="0.6">
      <c r="G45" s="78" t="s">
        <v>73</v>
      </c>
      <c r="H45" s="79" t="s">
        <v>162</v>
      </c>
      <c r="I45" s="79">
        <f>T26</f>
        <v>5.3595172972182121E-3</v>
      </c>
      <c r="J45" s="80" t="s">
        <v>122</v>
      </c>
      <c r="L45" s="70" t="s">
        <v>142</v>
      </c>
      <c r="M45" s="62">
        <f>O23</f>
        <v>0.24713724713724713</v>
      </c>
      <c r="N45" s="62">
        <f>T23</f>
        <v>0.22039072039072038</v>
      </c>
      <c r="O45" s="62">
        <f>Y23</f>
        <v>0.2340172239108409</v>
      </c>
    </row>
    <row r="46" spans="7:17" ht="17.25" thickBot="1" x14ac:dyDescent="0.65">
      <c r="G46" s="81" t="s">
        <v>73</v>
      </c>
      <c r="H46" s="82" t="s">
        <v>163</v>
      </c>
      <c r="I46" s="82">
        <f>Y26</f>
        <v>1.7528251970568643E-3</v>
      </c>
      <c r="J46" s="83" t="s">
        <v>122</v>
      </c>
      <c r="L46" s="67" t="s">
        <v>157</v>
      </c>
      <c r="M46" s="62">
        <f>P23</f>
        <v>5.905088391476776E-2</v>
      </c>
      <c r="N46" s="62">
        <f>U23</f>
        <v>0.13502920548064187</v>
      </c>
      <c r="O46" s="62">
        <f>Z23</f>
        <v>0.10010010010010011</v>
      </c>
    </row>
    <row r="50" spans="12:17" ht="20.65" x14ac:dyDescent="0.6">
      <c r="L50" s="62" t="s">
        <v>152</v>
      </c>
      <c r="M50" s="59" t="s">
        <v>143</v>
      </c>
      <c r="N50" s="62" t="s">
        <v>144</v>
      </c>
      <c r="O50" s="62" t="s">
        <v>145</v>
      </c>
      <c r="P50" s="62" t="s">
        <v>146</v>
      </c>
      <c r="Q50" s="62" t="s">
        <v>147</v>
      </c>
    </row>
    <row r="51" spans="12:17" x14ac:dyDescent="0.6">
      <c r="L51" s="70" t="s">
        <v>140</v>
      </c>
      <c r="M51" s="62">
        <f>D11</f>
        <v>4.1951151780585026E-2</v>
      </c>
      <c r="N51" s="62">
        <f>I11</f>
        <v>4.47228664271603E-2</v>
      </c>
      <c r="O51" s="62">
        <f>N11</f>
        <v>3.2639812283112565E-2</v>
      </c>
      <c r="P51" s="62">
        <f>R11</f>
        <v>6.953772037867148E-2</v>
      </c>
      <c r="Q51" s="62">
        <f>V11</f>
        <v>5.0621374437277294E-2</v>
      </c>
    </row>
    <row r="52" spans="12:17" x14ac:dyDescent="0.6">
      <c r="L52" s="70" t="s">
        <v>141</v>
      </c>
      <c r="M52" s="62">
        <f>E11</f>
        <v>1.7690405246335014E-2</v>
      </c>
      <c r="N52" s="62">
        <f>J11</f>
        <v>5.3937155687705775E-2</v>
      </c>
      <c r="O52" s="62">
        <f>N24</f>
        <v>1.8161330521839644E-2</v>
      </c>
      <c r="P52" s="62">
        <f>S24</f>
        <v>8.0163641213694542E-2</v>
      </c>
      <c r="Q52" s="62">
        <f>X24</f>
        <v>7.8175625217667286E-2</v>
      </c>
    </row>
    <row r="53" spans="12:17" x14ac:dyDescent="0.6">
      <c r="L53" s="70" t="s">
        <v>142</v>
      </c>
      <c r="M53" s="62">
        <f>E20</f>
        <v>5.2797688807431242E-2</v>
      </c>
      <c r="N53" s="62">
        <f>J20</f>
        <v>1.9942432529717134E-2</v>
      </c>
      <c r="O53" s="62">
        <f>O24</f>
        <v>5.8704999646968153E-2</v>
      </c>
      <c r="P53" s="62">
        <f>T24</f>
        <v>4.7419040852579634E-2</v>
      </c>
      <c r="Q53" s="62">
        <f>Y24</f>
        <v>7.203360185194406E-2</v>
      </c>
    </row>
    <row r="54" spans="12:17" x14ac:dyDescent="0.6">
      <c r="L54" s="67" t="s">
        <v>157</v>
      </c>
      <c r="M54" s="62">
        <f>E29</f>
        <v>1.2791054683227573E-2</v>
      </c>
      <c r="N54" s="62">
        <f>J29</f>
        <v>1.1272760488132227E-2</v>
      </c>
      <c r="O54" s="62">
        <f>P24</f>
        <v>8.7099009926734656E-3</v>
      </c>
      <c r="P54" s="62">
        <f>U24</f>
        <v>3.5346461021995755E-2</v>
      </c>
      <c r="Q54" s="62">
        <f>Z24</f>
        <v>1.653925089275109E-2</v>
      </c>
    </row>
    <row r="59" spans="12:17" x14ac:dyDescent="0.6">
      <c r="L59" s="62" t="s">
        <v>152</v>
      </c>
      <c r="M59" s="62" t="s">
        <v>145</v>
      </c>
      <c r="N59" s="62" t="s">
        <v>146</v>
      </c>
      <c r="O59" s="62" t="s">
        <v>147</v>
      </c>
    </row>
    <row r="60" spans="12:17" x14ac:dyDescent="0.6">
      <c r="L60" s="70" t="s">
        <v>141</v>
      </c>
      <c r="M60" s="62">
        <f>N24</f>
        <v>1.8161330521839644E-2</v>
      </c>
      <c r="N60" s="62">
        <f>S24</f>
        <v>8.0163641213694542E-2</v>
      </c>
      <c r="O60" s="62">
        <f>X24</f>
        <v>7.8175625217667286E-2</v>
      </c>
    </row>
    <row r="61" spans="12:17" x14ac:dyDescent="0.6">
      <c r="L61" s="70" t="s">
        <v>142</v>
      </c>
      <c r="M61" s="62">
        <f>O24</f>
        <v>5.8704999646968153E-2</v>
      </c>
      <c r="N61" s="62">
        <f>T24</f>
        <v>4.7419040852579634E-2</v>
      </c>
      <c r="O61" s="62">
        <f>Y24</f>
        <v>7.203360185194406E-2</v>
      </c>
    </row>
    <row r="62" spans="12:17" x14ac:dyDescent="0.6">
      <c r="L62" s="67" t="s">
        <v>157</v>
      </c>
      <c r="M62" s="62">
        <f>P24</f>
        <v>8.7099009926734656E-3</v>
      </c>
      <c r="N62" s="62">
        <f>U24</f>
        <v>3.5346461021995755E-2</v>
      </c>
      <c r="O62" s="62">
        <f>Z24</f>
        <v>1.653925089275109E-2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3"/>
  <sheetViews>
    <sheetView zoomScale="70" zoomScaleNormal="70" workbookViewId="0">
      <selection activeCell="H93" sqref="H93"/>
    </sheetView>
  </sheetViews>
  <sheetFormatPr defaultRowHeight="16.899999999999999" x14ac:dyDescent="0.6"/>
  <cols>
    <col min="2" max="2" width="18.75" bestFit="1" customWidth="1"/>
    <col min="8" max="8" width="18.75" bestFit="1" customWidth="1"/>
    <col min="14" max="14" width="18.75" bestFit="1" customWidth="1"/>
  </cols>
  <sheetData>
    <row r="1" spans="1:18" x14ac:dyDescent="0.6">
      <c r="B1" t="s">
        <v>42</v>
      </c>
      <c r="H1" t="s">
        <v>13</v>
      </c>
      <c r="N1" t="s">
        <v>43</v>
      </c>
    </row>
    <row r="2" spans="1:18" ht="17.25" thickBot="1" x14ac:dyDescent="0.65">
      <c r="B2" t="s">
        <v>37</v>
      </c>
      <c r="C2" t="s">
        <v>38</v>
      </c>
      <c r="D2" t="s">
        <v>39</v>
      </c>
      <c r="E2" t="s">
        <v>40</v>
      </c>
      <c r="F2" t="s">
        <v>41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N2" t="s">
        <v>37</v>
      </c>
      <c r="O2" t="s">
        <v>38</v>
      </c>
      <c r="P2" t="s">
        <v>39</v>
      </c>
      <c r="Q2" t="s">
        <v>40</v>
      </c>
      <c r="R2" t="s">
        <v>41</v>
      </c>
    </row>
    <row r="3" spans="1:18" x14ac:dyDescent="0.6">
      <c r="A3" t="s">
        <v>9</v>
      </c>
      <c r="B3" s="5">
        <v>1</v>
      </c>
      <c r="C3" s="10">
        <v>-1.0810000000000031</v>
      </c>
      <c r="D3" s="10">
        <v>18.307000000000002</v>
      </c>
      <c r="E3" s="10">
        <v>-7.9579999999999984</v>
      </c>
      <c r="F3" s="11">
        <v>-2.9899999999999949</v>
      </c>
      <c r="G3" t="s">
        <v>9</v>
      </c>
      <c r="H3" s="5">
        <v>26</v>
      </c>
      <c r="I3" s="13">
        <v>5.6419999999999959</v>
      </c>
      <c r="J3" s="13">
        <v>-5.6389999999999958</v>
      </c>
      <c r="K3" s="13">
        <v>-1.7759999999999962</v>
      </c>
      <c r="L3" s="14">
        <v>-0.16800000000000637</v>
      </c>
      <c r="M3" t="s">
        <v>9</v>
      </c>
      <c r="N3" s="5">
        <v>52</v>
      </c>
      <c r="O3" s="13">
        <v>11.310000000000002</v>
      </c>
      <c r="P3" s="13">
        <v>-1.0810000000000031</v>
      </c>
      <c r="Q3" s="13">
        <v>-1.6970000000000027</v>
      </c>
      <c r="R3" s="14">
        <v>-27.019999999999996</v>
      </c>
    </row>
    <row r="4" spans="1:18" x14ac:dyDescent="0.6">
      <c r="B4" s="5">
        <v>2</v>
      </c>
      <c r="C4" s="13">
        <v>7.4579999999999984</v>
      </c>
      <c r="D4" s="13">
        <v>7.1009999999999991</v>
      </c>
      <c r="E4" s="13">
        <v>-0.26099999999999568</v>
      </c>
      <c r="F4" s="14">
        <v>24.602999999999994</v>
      </c>
      <c r="H4" s="5">
        <v>27</v>
      </c>
      <c r="I4" s="13">
        <v>-0.1839999999999975</v>
      </c>
      <c r="J4" s="13">
        <v>4.3160000000000025</v>
      </c>
      <c r="K4" s="13">
        <v>-0.12600000000000477</v>
      </c>
      <c r="L4" s="14">
        <v>15.254999999999995</v>
      </c>
      <c r="N4" s="5">
        <v>53</v>
      </c>
      <c r="O4" s="13">
        <v>19.983000000000004</v>
      </c>
      <c r="P4" s="13">
        <v>-1.9309999999999974</v>
      </c>
      <c r="Q4" s="13">
        <v>-9.936000000000007</v>
      </c>
      <c r="R4" s="14">
        <v>-20.555999999999997</v>
      </c>
    </row>
    <row r="5" spans="1:18" x14ac:dyDescent="0.6">
      <c r="B5" s="5">
        <v>3</v>
      </c>
      <c r="C5" s="13">
        <v>-5.1129999999999995</v>
      </c>
      <c r="D5" s="13">
        <v>6.436000000000007</v>
      </c>
      <c r="E5" s="13">
        <v>16.027000000000001</v>
      </c>
      <c r="F5" s="14">
        <v>1.8709999999999951</v>
      </c>
      <c r="H5" s="5">
        <v>28</v>
      </c>
      <c r="I5" s="13">
        <v>-10.305000000000007</v>
      </c>
      <c r="J5" s="13">
        <v>-11.310000000000002</v>
      </c>
      <c r="K5" s="13">
        <v>-0.54900000000000659</v>
      </c>
      <c r="L5" s="14">
        <v>38.659999999999997</v>
      </c>
      <c r="N5" s="5">
        <v>54</v>
      </c>
      <c r="O5" s="13">
        <v>21.801000000000002</v>
      </c>
      <c r="P5" s="13">
        <v>-7.7259999999999991</v>
      </c>
      <c r="Q5" s="13">
        <v>-13.022999999999996</v>
      </c>
      <c r="R5" s="14">
        <v>-12.204999999999998</v>
      </c>
    </row>
    <row r="6" spans="1:18" x14ac:dyDescent="0.6">
      <c r="B6" s="5">
        <v>4</v>
      </c>
      <c r="C6" s="13">
        <v>-3.1370000000000005</v>
      </c>
      <c r="D6" s="13">
        <v>4.0870000000000033</v>
      </c>
      <c r="E6" s="13">
        <v>16.884</v>
      </c>
      <c r="F6" s="14">
        <v>-13.908000000000001</v>
      </c>
      <c r="H6" s="5">
        <v>29</v>
      </c>
      <c r="I6" s="13">
        <v>0.38700000000000045</v>
      </c>
      <c r="J6" s="13">
        <v>-4.7639999999999958</v>
      </c>
      <c r="K6" s="13">
        <v>9.992999999999995</v>
      </c>
      <c r="L6" s="14">
        <v>0.49800000000000466</v>
      </c>
      <c r="N6" s="5">
        <v>55</v>
      </c>
      <c r="O6" s="13">
        <v>12.444000000000003</v>
      </c>
      <c r="P6" s="13">
        <v>-8.7960000000000065</v>
      </c>
      <c r="Q6" s="13">
        <v>-18.900999999999996</v>
      </c>
      <c r="R6" s="14">
        <v>-23.534999999999997</v>
      </c>
    </row>
    <row r="7" spans="1:18" x14ac:dyDescent="0.6">
      <c r="B7" s="5">
        <v>5</v>
      </c>
      <c r="C7" s="13">
        <v>-5.9180000000000064</v>
      </c>
      <c r="D7" s="13">
        <v>-11.206999999999994</v>
      </c>
      <c r="E7" s="13">
        <v>-7.875</v>
      </c>
      <c r="F7" s="14">
        <v>-3.0580000000000069</v>
      </c>
      <c r="H7" s="5">
        <v>30</v>
      </c>
      <c r="I7" s="13">
        <v>-4.7939999999999969</v>
      </c>
      <c r="J7" s="13">
        <v>-13.406999999999996</v>
      </c>
      <c r="K7" s="13">
        <v>-12.995000000000005</v>
      </c>
      <c r="L7" s="14">
        <v>-0.49500000000000455</v>
      </c>
      <c r="N7" s="5">
        <v>56</v>
      </c>
      <c r="O7" s="13"/>
      <c r="P7" s="13">
        <v>-14.518000000000001</v>
      </c>
      <c r="Q7" s="13">
        <v>-20.555999999999997</v>
      </c>
      <c r="R7" s="14">
        <v>-16.346000000000004</v>
      </c>
    </row>
    <row r="8" spans="1:18" x14ac:dyDescent="0.6">
      <c r="B8" s="5">
        <v>6</v>
      </c>
      <c r="C8" s="13">
        <v>-1.8979999999999961</v>
      </c>
      <c r="D8" s="13">
        <v>-1.1970000000000027</v>
      </c>
      <c r="E8" s="13">
        <v>-2.4110000000000014</v>
      </c>
      <c r="F8" s="14">
        <v>3.313999999999993</v>
      </c>
      <c r="H8" s="5">
        <v>31</v>
      </c>
      <c r="I8" s="13"/>
      <c r="J8" s="13">
        <v>-12.528999999999996</v>
      </c>
      <c r="K8" s="13">
        <v>-8.1299999999999955</v>
      </c>
      <c r="L8" s="14">
        <v>1.4939999999999998</v>
      </c>
      <c r="N8" s="5">
        <v>57</v>
      </c>
      <c r="O8" s="13"/>
      <c r="P8" s="13">
        <v>-9.4620000000000033</v>
      </c>
      <c r="Q8" s="13">
        <v>-7.125</v>
      </c>
      <c r="R8" s="14"/>
    </row>
    <row r="9" spans="1:18" x14ac:dyDescent="0.6">
      <c r="B9" s="5">
        <v>7</v>
      </c>
      <c r="C9" s="13">
        <v>-0.56399999999999295</v>
      </c>
      <c r="D9" s="13">
        <v>2.6940000000000026</v>
      </c>
      <c r="E9" s="13">
        <v>0.84300000000000352</v>
      </c>
      <c r="F9" s="14">
        <v>-6.0229999999999961</v>
      </c>
      <c r="H9" s="5">
        <v>32</v>
      </c>
      <c r="I9" s="13"/>
      <c r="J9" s="13">
        <v>0.67799999999999727</v>
      </c>
      <c r="K9" s="13"/>
      <c r="L9" s="14">
        <v>-8.3790000000000049</v>
      </c>
      <c r="N9" s="5">
        <v>58</v>
      </c>
      <c r="O9" s="13">
        <v>-9.9779999999999944</v>
      </c>
      <c r="P9" s="13">
        <v>1.2289999999999992</v>
      </c>
      <c r="Q9" s="13">
        <v>-7.125</v>
      </c>
      <c r="R9" s="14">
        <v>0.36700000000000443</v>
      </c>
    </row>
    <row r="10" spans="1:18" x14ac:dyDescent="0.6">
      <c r="B10" s="5">
        <v>8</v>
      </c>
      <c r="C10" s="13">
        <v>-10.441000000000003</v>
      </c>
      <c r="D10" s="13">
        <v>20.846000000000004</v>
      </c>
      <c r="E10" s="13">
        <v>-1.1029999999999944</v>
      </c>
      <c r="F10" s="14">
        <v>-6.2780000000000058</v>
      </c>
      <c r="H10" s="5">
        <v>33</v>
      </c>
      <c r="I10" s="13">
        <v>26.564999999999998</v>
      </c>
      <c r="J10" s="13">
        <v>-0.26800000000000068</v>
      </c>
      <c r="K10" s="13">
        <v>-10.305000000000007</v>
      </c>
      <c r="L10" s="14">
        <v>-7.125</v>
      </c>
      <c r="N10" s="5">
        <v>59</v>
      </c>
      <c r="O10" s="13">
        <v>-16.028000000000006</v>
      </c>
      <c r="P10" s="13">
        <v>-2.8430000000000035</v>
      </c>
      <c r="Q10" s="13">
        <v>-5.7109999999999985</v>
      </c>
      <c r="R10" s="14">
        <v>-7.2609999999999957</v>
      </c>
    </row>
    <row r="11" spans="1:18" x14ac:dyDescent="0.6">
      <c r="B11" s="5">
        <v>9</v>
      </c>
      <c r="C11" s="13">
        <v>19.566000000000003</v>
      </c>
      <c r="D11" s="13">
        <v>22.031000000000006</v>
      </c>
      <c r="E11" s="13">
        <v>12.534000000000006</v>
      </c>
      <c r="F11" s="14">
        <v>60.722999999999999</v>
      </c>
      <c r="H11" s="5">
        <v>34</v>
      </c>
      <c r="I11" s="13">
        <v>-4.7639999999999958</v>
      </c>
      <c r="J11" s="13">
        <v>-0.15800000000000125</v>
      </c>
      <c r="K11" s="13">
        <v>-11.310000000000002</v>
      </c>
      <c r="L11" s="14">
        <v>-8.1299999999999955</v>
      </c>
      <c r="N11" s="5">
        <v>60</v>
      </c>
      <c r="O11" s="13">
        <v>-10.513000000000005</v>
      </c>
      <c r="P11" s="13">
        <v>-5.6200000000000045</v>
      </c>
      <c r="Q11" s="13">
        <v>-9.0999999999993975E-2</v>
      </c>
      <c r="R11" s="14">
        <v>-12.923000000000002</v>
      </c>
    </row>
    <row r="12" spans="1:18" x14ac:dyDescent="0.6">
      <c r="B12" s="5">
        <v>10</v>
      </c>
      <c r="C12" s="13">
        <v>-10.305000000000007</v>
      </c>
      <c r="D12" s="13">
        <v>5.1239999999999952</v>
      </c>
      <c r="E12" s="13">
        <v>-4.0859999999999985</v>
      </c>
      <c r="F12" s="14">
        <v>-41.606999999999999</v>
      </c>
      <c r="H12" s="5">
        <v>35</v>
      </c>
      <c r="I12" s="13">
        <v>17.837999999999994</v>
      </c>
      <c r="J12" s="13">
        <v>-6.9369999999999976</v>
      </c>
      <c r="K12" s="13">
        <v>19.125</v>
      </c>
      <c r="L12" s="14">
        <v>-9.5919999999999987</v>
      </c>
      <c r="N12" s="5">
        <v>61</v>
      </c>
      <c r="O12" s="13">
        <v>-2.0559999999999974</v>
      </c>
      <c r="P12" s="13">
        <v>1.0319999999999965</v>
      </c>
      <c r="Q12" s="13">
        <v>-18.646000000000001</v>
      </c>
      <c r="R12" s="14">
        <v>-1.652000000000001</v>
      </c>
    </row>
    <row r="13" spans="1:18" x14ac:dyDescent="0.6">
      <c r="B13" s="5">
        <v>11</v>
      </c>
      <c r="C13" s="13">
        <v>-0.49699999999999989</v>
      </c>
      <c r="D13" s="13">
        <v>19.783000000000001</v>
      </c>
      <c r="E13" s="13">
        <v>7.3970000000000056</v>
      </c>
      <c r="F13" s="14">
        <v>-11.853999999999999</v>
      </c>
      <c r="H13" s="5">
        <v>36</v>
      </c>
      <c r="I13" s="13">
        <v>3.5759999999999934</v>
      </c>
      <c r="J13" s="13">
        <v>-5.1940000000000026</v>
      </c>
      <c r="K13" s="13">
        <v>-26.564999999999998</v>
      </c>
      <c r="L13" s="14">
        <v>-14.983000000000004</v>
      </c>
      <c r="N13" s="5">
        <v>62</v>
      </c>
      <c r="O13" s="13">
        <v>-7.5240000000000009</v>
      </c>
      <c r="P13" s="13">
        <v>2.0679999999999978</v>
      </c>
      <c r="Q13" s="13">
        <v>-18.650999999999996</v>
      </c>
      <c r="R13" s="14">
        <v>-5.0840000000000032</v>
      </c>
    </row>
    <row r="14" spans="1:18" x14ac:dyDescent="0.6">
      <c r="B14" s="5">
        <v>12</v>
      </c>
      <c r="C14" s="13">
        <v>8.5430000000000064</v>
      </c>
      <c r="D14" s="13">
        <v>3.6140000000000043</v>
      </c>
      <c r="E14" s="13">
        <v>12.528999999999996</v>
      </c>
      <c r="F14" s="14">
        <v>4.3990000000000009</v>
      </c>
      <c r="H14" s="5">
        <v>37</v>
      </c>
      <c r="I14" s="13">
        <v>12.001999999999995</v>
      </c>
      <c r="J14" s="13">
        <v>10.683999999999997</v>
      </c>
      <c r="K14" s="13">
        <v>-15.775000000000006</v>
      </c>
      <c r="L14" s="14">
        <v>-0.16500000000000625</v>
      </c>
      <c r="N14" s="5">
        <v>63</v>
      </c>
      <c r="O14" s="13">
        <v>-15.11</v>
      </c>
      <c r="P14" s="13">
        <v>0.64100000000000534</v>
      </c>
      <c r="Q14" s="13">
        <v>-28.117000000000004</v>
      </c>
      <c r="R14" s="14">
        <v>3.9170000000000016</v>
      </c>
    </row>
    <row r="15" spans="1:18" x14ac:dyDescent="0.6">
      <c r="B15" s="5">
        <v>13</v>
      </c>
      <c r="C15" s="13">
        <v>-1.1020000000000039</v>
      </c>
      <c r="D15" s="13">
        <v>5.7109999999999985</v>
      </c>
      <c r="E15" s="13">
        <v>11.334999999999994</v>
      </c>
      <c r="F15" s="14">
        <v>5.1209999999999951</v>
      </c>
      <c r="H15" s="5">
        <v>38</v>
      </c>
      <c r="I15" s="13">
        <v>18.852000000000004</v>
      </c>
      <c r="J15" s="13">
        <v>0.95499999999999829</v>
      </c>
      <c r="K15" s="13">
        <v>-5.8289999999999935</v>
      </c>
      <c r="L15" s="14">
        <v>21.590000000000003</v>
      </c>
      <c r="N15" s="5">
        <v>64</v>
      </c>
      <c r="O15" s="13">
        <v>-6.936000000000007</v>
      </c>
      <c r="P15" s="13">
        <v>2.2489999999999952</v>
      </c>
      <c r="Q15" s="13">
        <v>-10.338999999999999</v>
      </c>
      <c r="R15" s="14">
        <v>-18.798000000000002</v>
      </c>
    </row>
    <row r="16" spans="1:18" x14ac:dyDescent="0.6">
      <c r="B16" s="5">
        <v>14</v>
      </c>
      <c r="C16" s="13">
        <v>-8.4879999999999995</v>
      </c>
      <c r="D16" s="13">
        <v>12.528999999999996</v>
      </c>
      <c r="E16" s="13">
        <v>11.278999999999996</v>
      </c>
      <c r="F16" s="14">
        <v>16.927999999999997</v>
      </c>
      <c r="H16" s="5">
        <v>39</v>
      </c>
      <c r="I16" s="13">
        <v>-0.1997999999999962</v>
      </c>
      <c r="J16" s="13">
        <v>-10.879999999999995</v>
      </c>
      <c r="K16" s="13">
        <v>-6.9030000000000058</v>
      </c>
      <c r="L16" s="14">
        <v>6.9479999999999933</v>
      </c>
      <c r="N16" s="5">
        <v>65</v>
      </c>
      <c r="O16" s="13">
        <v>-0.49399999999999977</v>
      </c>
      <c r="P16" s="13">
        <v>-12.203000000000003</v>
      </c>
      <c r="Q16" s="13">
        <v>12.691000000000003</v>
      </c>
      <c r="R16" s="14">
        <v>-8.3649999999999949</v>
      </c>
    </row>
    <row r="17" spans="2:18" x14ac:dyDescent="0.6">
      <c r="B17" s="5">
        <v>15</v>
      </c>
      <c r="C17" s="13">
        <v>9.8960000000000008</v>
      </c>
      <c r="D17" s="13">
        <v>-0.25499999999999545</v>
      </c>
      <c r="E17" s="13">
        <v>-0.12600000000000477</v>
      </c>
      <c r="F17" s="14">
        <v>6.2210000000000036</v>
      </c>
      <c r="H17" s="5">
        <v>40</v>
      </c>
      <c r="I17" s="13">
        <v>1.3119999999999976</v>
      </c>
      <c r="J17" s="13">
        <v>-10.435000000000002</v>
      </c>
      <c r="K17" s="13">
        <v>-2.5109999999999957</v>
      </c>
      <c r="L17" s="14">
        <v>17.278000000000006</v>
      </c>
      <c r="N17" s="5">
        <v>66</v>
      </c>
      <c r="O17" s="13">
        <v>13.066000000000003</v>
      </c>
      <c r="P17" s="13">
        <v>-17.557000000000002</v>
      </c>
      <c r="Q17" s="13">
        <v>-7.382000000000005</v>
      </c>
      <c r="R17" s="14">
        <v>-3.4120000000000061</v>
      </c>
    </row>
    <row r="18" spans="2:18" x14ac:dyDescent="0.6">
      <c r="B18" s="5">
        <v>16</v>
      </c>
      <c r="C18" s="13">
        <v>0.67400000000000659</v>
      </c>
      <c r="D18" s="13">
        <v>-0.26449999999999818</v>
      </c>
      <c r="E18" s="13">
        <v>0.66599999999999682</v>
      </c>
      <c r="F18" s="14">
        <v>13.427000000000007</v>
      </c>
      <c r="H18" s="5">
        <v>41</v>
      </c>
      <c r="I18" s="13">
        <v>23.384</v>
      </c>
      <c r="J18" s="13">
        <v>-3.3619999999999948</v>
      </c>
      <c r="K18" s="13">
        <v>-32.304000000000002</v>
      </c>
      <c r="L18" s="14">
        <v>-0.46500000000000341</v>
      </c>
      <c r="N18" s="5">
        <v>67</v>
      </c>
      <c r="O18" s="13">
        <v>0.49399999999999977</v>
      </c>
      <c r="P18" s="13">
        <v>17.319999999999993</v>
      </c>
      <c r="Q18" s="13">
        <v>-7.8220000000000027</v>
      </c>
      <c r="R18" s="14">
        <v>4.6830000000000069</v>
      </c>
    </row>
    <row r="19" spans="2:18" x14ac:dyDescent="0.6">
      <c r="B19" s="5">
        <v>17</v>
      </c>
      <c r="C19" s="13">
        <v>-6.3400000000000034</v>
      </c>
      <c r="D19" s="13">
        <v>15.328999999999994</v>
      </c>
      <c r="E19" s="13">
        <v>18.435000000000002</v>
      </c>
      <c r="F19" s="14">
        <v>23.198999999999998</v>
      </c>
      <c r="H19" s="5">
        <v>42</v>
      </c>
      <c r="I19" s="13">
        <v>-5.1760000000000019</v>
      </c>
      <c r="J19" s="13">
        <v>-13.891000000000005</v>
      </c>
      <c r="K19" s="13">
        <v>-4.7639999999999958</v>
      </c>
      <c r="L19" s="14">
        <v>-5.2369999999999948</v>
      </c>
      <c r="N19" s="5">
        <v>68</v>
      </c>
      <c r="O19" s="13"/>
      <c r="P19" s="13">
        <v>9.4860000000000042</v>
      </c>
      <c r="Q19" s="13">
        <v>-12.962000000000003</v>
      </c>
      <c r="R19" s="14">
        <v>-8.1299999999999955</v>
      </c>
    </row>
    <row r="20" spans="2:18" x14ac:dyDescent="0.6">
      <c r="B20" s="5">
        <v>18</v>
      </c>
      <c r="C20" s="13">
        <v>0.74399999999999977</v>
      </c>
      <c r="D20" s="13">
        <v>-0.5969999999999942</v>
      </c>
      <c r="E20" s="13">
        <v>18.435000000000002</v>
      </c>
      <c r="F20" s="14">
        <v>10.724999999999994</v>
      </c>
      <c r="H20" s="5">
        <v>43</v>
      </c>
      <c r="I20" s="13"/>
      <c r="J20" s="13">
        <v>-11.763999999999996</v>
      </c>
      <c r="K20" s="13">
        <v>-24.995999999999995</v>
      </c>
      <c r="L20" s="14">
        <v>1.8629999999999995</v>
      </c>
      <c r="N20" s="5">
        <v>69</v>
      </c>
      <c r="O20" s="13"/>
      <c r="P20" s="13">
        <v>6.0010000000000048</v>
      </c>
      <c r="Q20" s="13"/>
      <c r="R20" s="14">
        <v>-0.48999999999999488</v>
      </c>
    </row>
    <row r="21" spans="2:18" x14ac:dyDescent="0.6">
      <c r="B21" s="5">
        <v>19</v>
      </c>
      <c r="C21" s="13">
        <v>0.72499999999999432</v>
      </c>
      <c r="D21" s="13">
        <v>-1.7710000000000008</v>
      </c>
      <c r="E21" s="13">
        <v>-0.48000000000000398</v>
      </c>
      <c r="F21" s="14">
        <v>-1.1809999999999974</v>
      </c>
      <c r="H21" s="5">
        <v>44</v>
      </c>
      <c r="I21" s="13">
        <v>2.5310000000000059</v>
      </c>
      <c r="J21" s="13">
        <v>-0.29800000000000182</v>
      </c>
      <c r="K21" s="13">
        <v>6.9110000000000014</v>
      </c>
      <c r="L21" s="14">
        <v>0.54300000000000637</v>
      </c>
      <c r="N21" s="5">
        <v>70</v>
      </c>
      <c r="O21" s="13"/>
      <c r="P21" s="13"/>
      <c r="Q21" s="13"/>
      <c r="R21" s="14">
        <v>-1.1689999999999969</v>
      </c>
    </row>
    <row r="22" spans="2:18" x14ac:dyDescent="0.6">
      <c r="B22" s="5">
        <v>20</v>
      </c>
      <c r="C22" s="13">
        <v>-11.906000000000006</v>
      </c>
      <c r="D22" s="13">
        <v>-0.45799999999999841</v>
      </c>
      <c r="E22" s="13">
        <v>4.7639999999999958</v>
      </c>
      <c r="F22" s="14">
        <v>5.1940000000000026</v>
      </c>
      <c r="H22" s="5">
        <v>45</v>
      </c>
      <c r="I22" s="13">
        <v>1.0480000000000018</v>
      </c>
      <c r="J22" s="13">
        <v>17.135000000000005</v>
      </c>
      <c r="K22" s="13">
        <v>14.272999999999996</v>
      </c>
      <c r="L22" s="14">
        <v>-39.067000000000007</v>
      </c>
      <c r="N22" s="5">
        <v>71</v>
      </c>
      <c r="O22" s="13">
        <v>5.9320000000000022</v>
      </c>
      <c r="P22" s="13">
        <v>-1.0810000000000031</v>
      </c>
      <c r="Q22" s="13">
        <v>-3.813999999999993</v>
      </c>
      <c r="R22" s="14">
        <v>-7.4519999999999982</v>
      </c>
    </row>
    <row r="23" spans="2:18" x14ac:dyDescent="0.6">
      <c r="B23" s="5">
        <v>21</v>
      </c>
      <c r="C23" s="13">
        <v>0.62999999999999545</v>
      </c>
      <c r="D23" s="13">
        <v>0.62999999999999545</v>
      </c>
      <c r="E23" s="13">
        <v>5.8379999999999939</v>
      </c>
      <c r="F23" s="14">
        <v>-5.7109999999999985</v>
      </c>
      <c r="H23" s="5">
        <v>46</v>
      </c>
      <c r="I23" s="13">
        <v>10.748999999999995</v>
      </c>
      <c r="J23" s="13">
        <v>-2.6629999999999967</v>
      </c>
      <c r="K23" s="13">
        <v>0.5589999999999975</v>
      </c>
      <c r="L23" s="14">
        <v>-23.129000000000005</v>
      </c>
      <c r="N23" s="5">
        <v>72</v>
      </c>
      <c r="O23" s="13">
        <v>-2.2909999999999968</v>
      </c>
      <c r="P23" s="13">
        <v>12.954999999999998</v>
      </c>
      <c r="Q23" s="13">
        <v>-0.95499999999999829</v>
      </c>
      <c r="R23" s="14">
        <v>12.933000000000007</v>
      </c>
    </row>
    <row r="24" spans="2:18" x14ac:dyDescent="0.6">
      <c r="B24" s="5">
        <v>22</v>
      </c>
      <c r="C24" s="13">
        <v>-20.820999999999998</v>
      </c>
      <c r="D24" s="13">
        <v>-0.26800000000000068</v>
      </c>
      <c r="E24" s="13">
        <v>-21.620000000000005</v>
      </c>
      <c r="F24" s="14">
        <v>20.555999999999997</v>
      </c>
      <c r="H24" s="5">
        <v>47</v>
      </c>
      <c r="I24" s="13">
        <v>2.5520000000000067</v>
      </c>
      <c r="J24" s="13">
        <v>-2.4680000000000035</v>
      </c>
      <c r="K24" s="13">
        <v>-3.144999999999996</v>
      </c>
      <c r="L24" s="14">
        <v>-34.688999999999993</v>
      </c>
      <c r="N24" s="5">
        <v>73</v>
      </c>
      <c r="O24" s="13">
        <v>-5.8050000000000068</v>
      </c>
      <c r="P24" s="13">
        <v>-4.3990000000000009</v>
      </c>
      <c r="Q24" s="13">
        <v>2.8960000000000008</v>
      </c>
      <c r="R24" s="14">
        <v>1.1280000000000001</v>
      </c>
    </row>
    <row r="25" spans="2:18" x14ac:dyDescent="0.6">
      <c r="B25" s="5">
        <v>23</v>
      </c>
      <c r="C25" s="13">
        <v>-17.353999999999999</v>
      </c>
      <c r="D25" s="13">
        <v>14.036000000000001</v>
      </c>
      <c r="E25" s="13">
        <v>-1.8970000000000056</v>
      </c>
      <c r="F25" s="14">
        <v>-12.040999999999997</v>
      </c>
      <c r="H25" s="5">
        <v>48</v>
      </c>
      <c r="I25" s="13">
        <v>11.813000000000002</v>
      </c>
      <c r="J25" s="13">
        <v>-1.9749999999999943</v>
      </c>
      <c r="K25" s="13">
        <v>-3.3379999999999939</v>
      </c>
      <c r="L25" s="14">
        <v>-24.900000000000006</v>
      </c>
      <c r="N25" s="5">
        <v>74</v>
      </c>
      <c r="O25" s="13">
        <v>-0.16800000000000637</v>
      </c>
      <c r="P25" s="13">
        <v>16.546000000000006</v>
      </c>
      <c r="Q25" s="13">
        <v>-1.8629999999999995</v>
      </c>
      <c r="R25" s="14">
        <v>8.0699999999999932</v>
      </c>
    </row>
    <row r="26" spans="2:18" x14ac:dyDescent="0.6">
      <c r="B26" s="5">
        <v>24</v>
      </c>
      <c r="C26" s="13">
        <v>-1.5480000000000018</v>
      </c>
      <c r="D26" s="13">
        <v>-0.75400000000000489</v>
      </c>
      <c r="E26" s="13">
        <v>-12.560000000000002</v>
      </c>
      <c r="F26" s="14">
        <v>23.378</v>
      </c>
      <c r="H26" s="5">
        <v>49</v>
      </c>
      <c r="I26" s="13">
        <v>4.3990000000000009</v>
      </c>
      <c r="J26" s="13">
        <v>-1.3640000000000043</v>
      </c>
      <c r="K26" s="13">
        <v>-10.438999999999993</v>
      </c>
      <c r="L26" s="14">
        <v>-14.239000000000004</v>
      </c>
      <c r="N26" s="5">
        <v>75</v>
      </c>
      <c r="O26" s="13">
        <v>3.909000000000006</v>
      </c>
      <c r="P26" s="13">
        <v>-0.26800000000000068</v>
      </c>
      <c r="Q26" s="13">
        <v>-2.1059999999999945</v>
      </c>
      <c r="R26" s="14">
        <v>16.274000000000001</v>
      </c>
    </row>
    <row r="27" spans="2:18" x14ac:dyDescent="0.6">
      <c r="B27" s="5">
        <v>25</v>
      </c>
      <c r="C27" s="13">
        <v>-0.26600000000000534</v>
      </c>
      <c r="D27" s="13">
        <v>-6.6899999999999977</v>
      </c>
      <c r="E27" s="13">
        <v>-8.4369999999999976</v>
      </c>
      <c r="F27" s="14">
        <v>-6.1800000000000068</v>
      </c>
      <c r="H27" s="5">
        <v>50</v>
      </c>
      <c r="I27" s="13">
        <v>15.238</v>
      </c>
      <c r="J27" s="13">
        <v>-1.4689999999999941</v>
      </c>
      <c r="K27" s="13">
        <v>-2.5529999999999973</v>
      </c>
      <c r="L27" s="14">
        <v>-34.784999999999997</v>
      </c>
      <c r="N27" s="5">
        <v>76</v>
      </c>
      <c r="O27" s="13">
        <v>-9.9270000000000067</v>
      </c>
      <c r="P27" s="13">
        <v>0.5210000000000008</v>
      </c>
      <c r="Q27" s="13">
        <v>-6.0169999999999959</v>
      </c>
      <c r="R27" s="14">
        <v>3.813999999999993</v>
      </c>
    </row>
    <row r="28" spans="2:18" x14ac:dyDescent="0.6">
      <c r="H28" s="5">
        <v>51</v>
      </c>
      <c r="I28" s="13">
        <v>27.613999999999997</v>
      </c>
      <c r="J28" s="13">
        <v>-7.125</v>
      </c>
      <c r="K28" s="13">
        <v>-9.6359999999999957</v>
      </c>
      <c r="L28" s="14">
        <v>-7.125</v>
      </c>
      <c r="N28" s="5">
        <v>77</v>
      </c>
      <c r="O28" s="13">
        <v>-2.8400000000000034</v>
      </c>
      <c r="P28" s="13">
        <v>11.522000000000006</v>
      </c>
      <c r="Q28" s="13">
        <v>-11.054000000000002</v>
      </c>
      <c r="R28" s="14">
        <v>1.5619999999999976</v>
      </c>
    </row>
    <row r="29" spans="2:18" x14ac:dyDescent="0.6">
      <c r="N29" s="5">
        <v>78</v>
      </c>
      <c r="O29" s="13">
        <v>-11.492000000000004</v>
      </c>
      <c r="P29" s="13">
        <v>1.1230000000000047</v>
      </c>
      <c r="Q29" s="13">
        <v>3.7439999999999998</v>
      </c>
      <c r="R29" s="14">
        <v>4.7639999999999958</v>
      </c>
    </row>
    <row r="30" spans="2:18" x14ac:dyDescent="0.6">
      <c r="N30" s="5">
        <v>79</v>
      </c>
      <c r="O30" s="13">
        <v>-3.4419999999999931</v>
      </c>
      <c r="P30" s="13">
        <v>4.4380000000000024</v>
      </c>
      <c r="Q30" s="13">
        <v>1.590999999999994</v>
      </c>
      <c r="R30" s="14">
        <v>8.7459999999999951</v>
      </c>
    </row>
    <row r="31" spans="2:18" x14ac:dyDescent="0.6">
      <c r="N31" s="5">
        <v>80</v>
      </c>
      <c r="O31" s="13">
        <v>-13.305999999999997</v>
      </c>
      <c r="P31" s="13">
        <v>5.5759999999999934</v>
      </c>
      <c r="Q31" s="13">
        <v>-7.2120000000000033</v>
      </c>
      <c r="R31" s="14">
        <v>16.959000000000003</v>
      </c>
    </row>
    <row r="32" spans="2:18" x14ac:dyDescent="0.6">
      <c r="N32" s="5">
        <v>81</v>
      </c>
      <c r="O32" s="13">
        <v>10.882999999999996</v>
      </c>
      <c r="P32" s="13">
        <v>-12.301000000000002</v>
      </c>
      <c r="Q32" s="13">
        <v>7.3999999999998067E-2</v>
      </c>
      <c r="R32" s="14">
        <v>6.4440000000000026</v>
      </c>
    </row>
    <row r="33" spans="1:18" x14ac:dyDescent="0.6">
      <c r="N33" s="5">
        <v>82</v>
      </c>
      <c r="O33" s="13">
        <v>-2.9159999999999968</v>
      </c>
      <c r="P33" s="13">
        <v>-8.8730000000000047</v>
      </c>
      <c r="Q33" s="13">
        <v>-0.93500000000000227</v>
      </c>
      <c r="R33" s="14">
        <v>-2.3889999999999958</v>
      </c>
    </row>
    <row r="34" spans="1:18" ht="17.25" thickBot="1" x14ac:dyDescent="0.65">
      <c r="N34" s="5">
        <v>83</v>
      </c>
      <c r="O34" s="31"/>
      <c r="P34" s="31">
        <v>-0.68800000000000239</v>
      </c>
      <c r="Q34" s="31"/>
      <c r="R34" s="33">
        <v>-2.0690000000000026</v>
      </c>
    </row>
    <row r="35" spans="1:18" x14ac:dyDescent="0.6">
      <c r="A35" t="s">
        <v>16</v>
      </c>
      <c r="B35" s="5">
        <v>84</v>
      </c>
      <c r="C35" s="10">
        <v>1.269999999999996</v>
      </c>
      <c r="D35" s="10">
        <v>-1.6740000000000066</v>
      </c>
      <c r="E35" s="10">
        <v>-0.48999999999999488</v>
      </c>
      <c r="F35" s="11">
        <v>-71.52600000000001</v>
      </c>
      <c r="G35" t="s">
        <v>44</v>
      </c>
      <c r="H35" s="5">
        <v>110</v>
      </c>
      <c r="I35" s="13">
        <v>-13.284999999999997</v>
      </c>
      <c r="J35" s="13">
        <v>10.061000000000007</v>
      </c>
      <c r="K35" s="13">
        <v>-3.4000000000000057</v>
      </c>
      <c r="L35" s="14">
        <v>-36.019999999999996</v>
      </c>
      <c r="M35" t="s">
        <v>16</v>
      </c>
      <c r="N35" s="5">
        <v>135</v>
      </c>
      <c r="O35" s="13">
        <v>-3.813999999999993</v>
      </c>
      <c r="P35" s="13">
        <v>-2.2909999999999968</v>
      </c>
      <c r="Q35" s="13">
        <v>-1.4689999999999941</v>
      </c>
      <c r="R35" s="14">
        <v>12.094999999999999</v>
      </c>
    </row>
    <row r="36" spans="1:18" x14ac:dyDescent="0.6">
      <c r="B36" s="5">
        <v>85</v>
      </c>
      <c r="C36" s="13">
        <v>19.477999999999994</v>
      </c>
      <c r="D36" s="13">
        <v>-12.641999999999996</v>
      </c>
      <c r="E36" s="13">
        <v>1.8349999999999937</v>
      </c>
      <c r="F36" s="14">
        <v>-19.576999999999998</v>
      </c>
      <c r="H36" s="5">
        <v>111</v>
      </c>
      <c r="I36" s="13">
        <v>15.596000000000004</v>
      </c>
      <c r="J36" s="13">
        <v>22.346000000000004</v>
      </c>
      <c r="K36" s="13">
        <v>10.376000000000005</v>
      </c>
      <c r="L36" s="14">
        <v>-38.679000000000002</v>
      </c>
      <c r="N36" s="5">
        <v>136</v>
      </c>
      <c r="O36" s="13">
        <v>-0.97100000000000364</v>
      </c>
      <c r="P36" s="13">
        <v>-1.4879999999999995</v>
      </c>
      <c r="Q36" s="13">
        <v>-12.040999999999997</v>
      </c>
      <c r="R36" s="14">
        <v>4.0859999999999985</v>
      </c>
    </row>
    <row r="37" spans="1:18" x14ac:dyDescent="0.6">
      <c r="B37" s="5">
        <v>86</v>
      </c>
      <c r="C37" s="13">
        <v>-27.731999999999999</v>
      </c>
      <c r="D37" s="13">
        <v>10.920000000000002</v>
      </c>
      <c r="E37" s="13">
        <v>5.3760000000000048</v>
      </c>
      <c r="F37" s="14">
        <v>-43.455999999999989</v>
      </c>
      <c r="H37" s="5">
        <v>112</v>
      </c>
      <c r="I37" s="13">
        <v>15.108000000000004</v>
      </c>
      <c r="J37" s="13">
        <v>14.700999999999993</v>
      </c>
      <c r="K37" s="13">
        <v>2.1659999999999968</v>
      </c>
      <c r="L37" s="14">
        <v>-13.641000000000005</v>
      </c>
      <c r="N37" s="5">
        <v>137</v>
      </c>
      <c r="O37" s="13">
        <v>-4.242999999999995</v>
      </c>
      <c r="P37" s="13">
        <v>-12.350999999999999</v>
      </c>
      <c r="Q37" s="13">
        <v>-5.3930000000000007</v>
      </c>
      <c r="R37" s="14">
        <v>11.504000000000005</v>
      </c>
    </row>
    <row r="38" spans="1:18" x14ac:dyDescent="0.6">
      <c r="B38" s="5">
        <v>87</v>
      </c>
      <c r="C38" s="13">
        <v>-7.0439999999999969</v>
      </c>
      <c r="D38" s="13">
        <v>11.063000000000002</v>
      </c>
      <c r="E38" s="13">
        <v>-19.486999999999995</v>
      </c>
      <c r="F38" s="14">
        <v>-19.588999999999999</v>
      </c>
      <c r="H38" s="5">
        <v>113</v>
      </c>
      <c r="I38" s="13">
        <v>-0.93899999999999295</v>
      </c>
      <c r="J38" s="13">
        <v>11.914000000000001</v>
      </c>
      <c r="K38" s="13">
        <v>23.986000000000004</v>
      </c>
      <c r="L38" s="14">
        <v>-36.352999999999994</v>
      </c>
      <c r="N38" s="5">
        <v>138</v>
      </c>
      <c r="O38" s="13">
        <v>-9.8190000000000026</v>
      </c>
      <c r="P38" s="13">
        <v>-3.5450000000000017</v>
      </c>
      <c r="Q38" s="13">
        <v>-5.6880000000000024</v>
      </c>
      <c r="R38" s="14">
        <v>0.46599999999999397</v>
      </c>
    </row>
    <row r="39" spans="1:18" x14ac:dyDescent="0.6">
      <c r="B39" s="5">
        <v>88</v>
      </c>
      <c r="C39" s="13">
        <v>-0.29999999999999716</v>
      </c>
      <c r="D39" s="13">
        <v>-23.307000000000002</v>
      </c>
      <c r="E39" s="13">
        <v>-10.245999999999995</v>
      </c>
      <c r="F39" s="14">
        <v>-40.180000000000007</v>
      </c>
      <c r="H39" s="5">
        <v>114</v>
      </c>
      <c r="I39" s="13">
        <v>-0.71599999999999397</v>
      </c>
      <c r="J39" s="13">
        <v>15.944999999999993</v>
      </c>
      <c r="K39" s="13">
        <v>-6.3070000000000022</v>
      </c>
      <c r="L39" s="14">
        <v>-47.082999999999998</v>
      </c>
      <c r="N39" s="5">
        <v>139</v>
      </c>
      <c r="O39" s="13">
        <v>-12.094999999999999</v>
      </c>
      <c r="P39" s="13">
        <v>-9.4620000000000033</v>
      </c>
      <c r="Q39" s="13">
        <v>-13.528999999999996</v>
      </c>
      <c r="R39" s="14">
        <v>-6.5160000000000053</v>
      </c>
    </row>
    <row r="40" spans="1:18" x14ac:dyDescent="0.6">
      <c r="B40" s="5">
        <v>89</v>
      </c>
      <c r="C40" s="13">
        <v>-0.66200000000000614</v>
      </c>
      <c r="D40" s="13">
        <v>0.48799999999999955</v>
      </c>
      <c r="E40" s="13">
        <v>-6.1760000000000019</v>
      </c>
      <c r="F40" s="14">
        <v>-39.734000000000009</v>
      </c>
      <c r="H40" s="5">
        <v>115</v>
      </c>
      <c r="I40" s="13">
        <v>4.1910000000000025</v>
      </c>
      <c r="J40" s="13">
        <v>4.3940000000000055</v>
      </c>
      <c r="K40" s="13">
        <v>18.619</v>
      </c>
      <c r="L40" s="14">
        <v>-34.638000000000005</v>
      </c>
      <c r="N40" s="5">
        <v>140</v>
      </c>
      <c r="O40" s="13">
        <v>0.60999999999999943</v>
      </c>
      <c r="P40" s="13">
        <v>0.47700000000000387</v>
      </c>
      <c r="Q40" s="13">
        <v>-11.310000000000002</v>
      </c>
      <c r="R40" s="14">
        <v>9.7090000000000032</v>
      </c>
    </row>
    <row r="41" spans="1:18" x14ac:dyDescent="0.6">
      <c r="B41" s="5">
        <v>90</v>
      </c>
      <c r="C41" s="13">
        <v>4.5630000000000024</v>
      </c>
      <c r="D41" s="13">
        <v>-23.113</v>
      </c>
      <c r="E41" s="13">
        <v>17.218999999999994</v>
      </c>
      <c r="F41" s="14">
        <v>-17.736000000000004</v>
      </c>
      <c r="H41" s="5">
        <v>116</v>
      </c>
      <c r="I41" s="13">
        <v>-5.0289999999999964</v>
      </c>
      <c r="J41" s="13">
        <v>22.099000000000004</v>
      </c>
      <c r="K41" s="13">
        <v>24.944000000000003</v>
      </c>
      <c r="L41" s="14">
        <v>-37.930999999999997</v>
      </c>
      <c r="N41" s="5">
        <v>141</v>
      </c>
      <c r="O41" s="13">
        <v>-2.4270000000000067</v>
      </c>
      <c r="P41" s="13">
        <v>-9.4620000000000033</v>
      </c>
      <c r="Q41" s="13">
        <v>8.7459999999999951</v>
      </c>
      <c r="R41" s="14">
        <v>-2.3370000000000033</v>
      </c>
    </row>
    <row r="42" spans="1:18" x14ac:dyDescent="0.6">
      <c r="B42" s="5">
        <v>91</v>
      </c>
      <c r="C42" s="13">
        <v>-14.016999999999996</v>
      </c>
      <c r="D42" s="13">
        <v>0.12900000000000489</v>
      </c>
      <c r="E42" s="13">
        <v>12.578999999999994</v>
      </c>
      <c r="F42" s="14">
        <v>20.956000000000003</v>
      </c>
      <c r="H42" s="5">
        <v>117</v>
      </c>
      <c r="I42" s="13">
        <v>14.164000000000001</v>
      </c>
      <c r="J42" s="13">
        <v>5.1940000000000026</v>
      </c>
      <c r="K42" s="13">
        <v>-17.025999999999996</v>
      </c>
      <c r="L42" s="14">
        <v>-56.31</v>
      </c>
      <c r="N42" s="5">
        <v>142</v>
      </c>
      <c r="O42" s="13">
        <v>-0.16500000000000625</v>
      </c>
      <c r="P42" s="13">
        <v>4.7639999999999958</v>
      </c>
      <c r="Q42" s="13">
        <v>0.96299999999999386</v>
      </c>
      <c r="R42" s="14">
        <v>23.236000000000004</v>
      </c>
    </row>
    <row r="43" spans="1:18" x14ac:dyDescent="0.6">
      <c r="B43" s="5">
        <v>92</v>
      </c>
      <c r="C43" s="13">
        <v>-6.4699999999999989</v>
      </c>
      <c r="D43" s="13">
        <v>-2.894999999999996</v>
      </c>
      <c r="E43" s="13">
        <v>-0.42199999999999704</v>
      </c>
      <c r="F43" s="14">
        <v>-50.887</v>
      </c>
      <c r="H43" s="5">
        <v>118</v>
      </c>
      <c r="I43" s="13"/>
      <c r="J43" s="13">
        <v>5.7109999999999985</v>
      </c>
      <c r="K43" s="13">
        <v>-5.784000000000006</v>
      </c>
      <c r="L43" s="14">
        <v>-38.704000000000008</v>
      </c>
      <c r="N43" s="5">
        <v>143</v>
      </c>
      <c r="O43" s="13">
        <v>-14.930999999999997</v>
      </c>
      <c r="P43" s="13">
        <v>-13.088999999999999</v>
      </c>
      <c r="Q43" s="13">
        <v>-3.3780000000000001</v>
      </c>
      <c r="R43" s="14">
        <v>11.370999999999995</v>
      </c>
    </row>
    <row r="44" spans="1:18" x14ac:dyDescent="0.6">
      <c r="B44" s="5">
        <v>93</v>
      </c>
      <c r="C44" s="13">
        <v>2.5559999999999974</v>
      </c>
      <c r="D44" s="13">
        <v>-17.376000000000005</v>
      </c>
      <c r="E44" s="13">
        <v>-2.3859999999999957</v>
      </c>
      <c r="F44" s="14">
        <v>-29.019000000000005</v>
      </c>
      <c r="H44" s="5">
        <v>119</v>
      </c>
      <c r="I44" s="13"/>
      <c r="J44" s="13">
        <v>12.528999999999996</v>
      </c>
      <c r="K44" s="13"/>
      <c r="L44" s="14">
        <v>-34.117000000000004</v>
      </c>
      <c r="N44" s="5">
        <v>144</v>
      </c>
      <c r="O44" s="13">
        <v>-3.1670000000000016</v>
      </c>
      <c r="P44" s="13">
        <v>7.2259999999999991</v>
      </c>
      <c r="Q44" s="13">
        <v>5.8190000000000026</v>
      </c>
      <c r="R44" s="14">
        <v>10.573999999999998</v>
      </c>
    </row>
    <row r="45" spans="1:18" x14ac:dyDescent="0.6">
      <c r="B45" s="5">
        <v>94</v>
      </c>
      <c r="C45" s="13">
        <v>-28.507999999999996</v>
      </c>
      <c r="D45" s="13"/>
      <c r="E45" s="13">
        <v>-6.3940000000000055</v>
      </c>
      <c r="F45" s="14">
        <v>-46.338999999999999</v>
      </c>
      <c r="H45" s="5">
        <v>120</v>
      </c>
      <c r="I45" s="13">
        <v>-18.546999999999997</v>
      </c>
      <c r="J45" s="13">
        <v>-17.613</v>
      </c>
      <c r="K45" s="13">
        <v>-2.7259999999999991</v>
      </c>
      <c r="L45" s="14">
        <v>-35.272000000000006</v>
      </c>
      <c r="N45" s="5">
        <v>145</v>
      </c>
      <c r="O45" s="13">
        <v>-2.3940000000000055</v>
      </c>
      <c r="P45" s="13">
        <v>-2.1760000000000019</v>
      </c>
      <c r="Q45" s="13">
        <v>5.8190000000000026</v>
      </c>
      <c r="R45" s="14">
        <v>10.631</v>
      </c>
    </row>
    <row r="46" spans="1:18" x14ac:dyDescent="0.6">
      <c r="B46" s="5">
        <v>95</v>
      </c>
      <c r="C46" s="13">
        <v>-11.835999999999999</v>
      </c>
      <c r="D46" s="13"/>
      <c r="E46" s="13"/>
      <c r="F46" s="14"/>
      <c r="H46" s="5">
        <v>121</v>
      </c>
      <c r="I46" s="13">
        <v>-28.382999999999996</v>
      </c>
      <c r="J46" s="13">
        <v>-26.564999999999998</v>
      </c>
      <c r="K46" s="13">
        <v>11.060000000000002</v>
      </c>
      <c r="L46" s="14">
        <v>-49.61099999999999</v>
      </c>
      <c r="N46" s="5">
        <v>146</v>
      </c>
      <c r="O46" s="13">
        <v>-0.57899999999999352</v>
      </c>
      <c r="P46" s="13">
        <v>-6.6910000000000025</v>
      </c>
      <c r="Q46" s="13">
        <v>-5.8100000000000023</v>
      </c>
      <c r="R46" s="14">
        <v>8.7339999999999947</v>
      </c>
    </row>
    <row r="47" spans="1:18" x14ac:dyDescent="0.6">
      <c r="B47" s="5">
        <v>96</v>
      </c>
      <c r="C47" s="13">
        <v>-17.317999999999998</v>
      </c>
      <c r="D47" s="13">
        <v>0.9620000000000033</v>
      </c>
      <c r="E47" s="13">
        <v>-20.186999999999998</v>
      </c>
      <c r="F47" s="14">
        <v>-22.058000000000007</v>
      </c>
      <c r="H47" s="5">
        <v>122</v>
      </c>
      <c r="I47" s="13">
        <v>-25.251999999999995</v>
      </c>
      <c r="J47" s="13">
        <v>25.790999999999997</v>
      </c>
      <c r="K47" s="13">
        <v>-22.346000000000004</v>
      </c>
      <c r="L47" s="14">
        <v>-36.870000000000005</v>
      </c>
      <c r="N47" s="5">
        <v>147</v>
      </c>
      <c r="O47" s="13">
        <v>-20.480999999999995</v>
      </c>
      <c r="P47" s="13">
        <v>-16.572000000000003</v>
      </c>
      <c r="Q47" s="13">
        <v>-0.22499999999999432</v>
      </c>
      <c r="R47" s="14">
        <v>-3.4869999999999948</v>
      </c>
    </row>
    <row r="48" spans="1:18" x14ac:dyDescent="0.6">
      <c r="B48" s="5">
        <v>97</v>
      </c>
      <c r="C48" s="13">
        <v>-2.992999999999995</v>
      </c>
      <c r="D48" s="13">
        <v>-2.7879999999999967</v>
      </c>
      <c r="E48" s="13">
        <v>1.9680000000000035</v>
      </c>
      <c r="F48" s="14">
        <v>24.849999999999994</v>
      </c>
      <c r="H48" s="5">
        <v>123</v>
      </c>
      <c r="I48" s="13">
        <v>-18.141999999999996</v>
      </c>
      <c r="J48" s="13">
        <v>17.373999999999995</v>
      </c>
      <c r="K48" s="13">
        <v>-17.102999999999994</v>
      </c>
      <c r="L48" s="14">
        <v>-26.930000000000007</v>
      </c>
      <c r="N48" s="5">
        <v>148</v>
      </c>
      <c r="O48" s="13">
        <v>11.010000000000005</v>
      </c>
      <c r="P48" s="13">
        <v>9.9260000000000019</v>
      </c>
      <c r="Q48" s="13">
        <v>20.694999999999993</v>
      </c>
      <c r="R48" s="14">
        <v>33.591000000000001</v>
      </c>
    </row>
    <row r="49" spans="1:18" x14ac:dyDescent="0.6">
      <c r="B49" s="5">
        <v>98</v>
      </c>
      <c r="C49" s="13">
        <v>-32.658000000000001</v>
      </c>
      <c r="D49" s="13">
        <v>22.085999999999999</v>
      </c>
      <c r="E49" s="13">
        <v>1.2210000000000036</v>
      </c>
      <c r="F49" s="14">
        <v>-21.439999999999998</v>
      </c>
      <c r="H49" s="5">
        <v>124</v>
      </c>
      <c r="I49" s="13">
        <v>-13.575000000000003</v>
      </c>
      <c r="J49" s="13">
        <v>15.132999999999996</v>
      </c>
      <c r="K49" s="13">
        <v>7.9189999999999969</v>
      </c>
      <c r="L49" s="14">
        <v>-47.336999999999989</v>
      </c>
      <c r="N49" s="5">
        <v>149</v>
      </c>
      <c r="O49" s="13">
        <v>7.6749999999999972</v>
      </c>
      <c r="P49" s="13">
        <v>2.3250000000000028</v>
      </c>
      <c r="Q49" s="13">
        <v>3.1800000000000068</v>
      </c>
      <c r="R49" s="14">
        <v>28.740000000000002</v>
      </c>
    </row>
    <row r="50" spans="1:18" x14ac:dyDescent="0.6">
      <c r="B50" s="5">
        <v>99</v>
      </c>
      <c r="C50" s="13">
        <v>-25.894999999999996</v>
      </c>
      <c r="D50" s="13">
        <v>-11.936999999999998</v>
      </c>
      <c r="E50" s="13">
        <v>2.769999999999996</v>
      </c>
      <c r="F50" s="14">
        <v>-8.304000000000002</v>
      </c>
      <c r="H50" s="5">
        <v>125</v>
      </c>
      <c r="I50" s="13">
        <v>-22.712000000000003</v>
      </c>
      <c r="J50" s="13">
        <v>-2.203000000000003</v>
      </c>
      <c r="K50" s="13">
        <v>-11.143000000000001</v>
      </c>
      <c r="L50" s="14">
        <v>-28.784999999999997</v>
      </c>
      <c r="N50" s="5">
        <v>150</v>
      </c>
      <c r="O50" s="13">
        <v>29.651000000000003</v>
      </c>
      <c r="P50" s="13">
        <v>2.2199999999999989</v>
      </c>
      <c r="Q50" s="13">
        <v>23.164000000000001</v>
      </c>
      <c r="R50" s="14">
        <v>50.79</v>
      </c>
    </row>
    <row r="51" spans="1:18" x14ac:dyDescent="0.6">
      <c r="B51" s="5">
        <v>100</v>
      </c>
      <c r="C51" s="13">
        <v>-7.195999999999998</v>
      </c>
      <c r="D51" s="13">
        <v>-21.302000000000007</v>
      </c>
      <c r="E51" s="13">
        <v>17.858000000000004</v>
      </c>
      <c r="F51" s="14">
        <v>-48.64500000000001</v>
      </c>
      <c r="H51" s="5">
        <v>126</v>
      </c>
      <c r="I51" s="13">
        <v>-19.974999999999994</v>
      </c>
      <c r="J51" s="13">
        <v>-16.843000000000004</v>
      </c>
      <c r="K51" s="13">
        <v>-19.637</v>
      </c>
      <c r="L51" s="14">
        <v>-26.305000000000007</v>
      </c>
      <c r="N51" s="5">
        <v>151</v>
      </c>
      <c r="O51" s="13">
        <v>-4.0969999999999942</v>
      </c>
      <c r="P51" s="13">
        <v>5.5109999999999957</v>
      </c>
      <c r="Q51" s="13">
        <v>13.593999999999994</v>
      </c>
      <c r="R51" s="14">
        <v>48.18</v>
      </c>
    </row>
    <row r="52" spans="1:18" x14ac:dyDescent="0.6">
      <c r="B52" s="5">
        <v>101</v>
      </c>
      <c r="C52" s="13">
        <v>-1.6770000000000067</v>
      </c>
      <c r="D52" s="13">
        <v>-17.375</v>
      </c>
      <c r="E52" s="13">
        <v>17.266000000000005</v>
      </c>
      <c r="F52" s="14">
        <v>-32.442999999999998</v>
      </c>
      <c r="H52" s="5">
        <v>127</v>
      </c>
      <c r="I52" s="13">
        <v>-25.221999999999994</v>
      </c>
      <c r="J52" s="13">
        <v>-2.4539999999999935</v>
      </c>
      <c r="K52" s="13">
        <v>-14.813000000000002</v>
      </c>
      <c r="L52" s="14">
        <v>-31.379000000000005</v>
      </c>
      <c r="N52" s="5">
        <v>152</v>
      </c>
      <c r="O52" s="13">
        <v>8.3670000000000044</v>
      </c>
      <c r="P52" s="13">
        <v>13.367999999999995</v>
      </c>
      <c r="Q52" s="13">
        <v>7.4399999999999977</v>
      </c>
      <c r="R52" s="14">
        <v>23.513999999999996</v>
      </c>
    </row>
    <row r="53" spans="1:18" x14ac:dyDescent="0.6">
      <c r="B53" s="5">
        <v>102</v>
      </c>
      <c r="C53" s="13">
        <v>-32.231999999999999</v>
      </c>
      <c r="D53" s="13">
        <v>14.634</v>
      </c>
      <c r="E53" s="13">
        <v>3.7980000000000018</v>
      </c>
      <c r="F53" s="14">
        <v>-13.355000000000004</v>
      </c>
      <c r="H53" s="5">
        <v>128</v>
      </c>
      <c r="I53" s="13">
        <v>-26.037999999999997</v>
      </c>
      <c r="J53" s="13">
        <v>19.421999999999997</v>
      </c>
      <c r="K53" s="13">
        <v>-2.8059999999999974</v>
      </c>
      <c r="L53" s="14">
        <v>-8.0430000000000064</v>
      </c>
      <c r="N53" s="5">
        <v>153</v>
      </c>
      <c r="O53" s="13">
        <v>8.2639999999999958</v>
      </c>
      <c r="P53" s="13">
        <v>5.6500000000000057</v>
      </c>
      <c r="Q53" s="13">
        <v>10.829999999999998</v>
      </c>
      <c r="R53" s="14">
        <v>37.926000000000002</v>
      </c>
    </row>
    <row r="54" spans="1:18" x14ac:dyDescent="0.6">
      <c r="B54" s="5">
        <v>103</v>
      </c>
      <c r="C54" s="13">
        <v>8.0900000000000034</v>
      </c>
      <c r="D54" s="13">
        <v>-9.9969999999999999</v>
      </c>
      <c r="E54" s="13">
        <v>19.963999999999999</v>
      </c>
      <c r="F54" s="14">
        <v>-20.216999999999999</v>
      </c>
      <c r="H54" s="5">
        <v>129</v>
      </c>
      <c r="I54" s="13">
        <v>-10.748000000000005</v>
      </c>
      <c r="J54" s="13">
        <v>10.891999999999996</v>
      </c>
      <c r="K54" s="13">
        <v>16.049000000000007</v>
      </c>
      <c r="L54" s="14">
        <v>-40.173000000000002</v>
      </c>
      <c r="N54" s="5">
        <v>154</v>
      </c>
      <c r="O54" s="13">
        <v>0.91500000000000625</v>
      </c>
      <c r="P54" s="13">
        <v>8.7540000000000049</v>
      </c>
      <c r="Q54" s="13">
        <v>3.1290000000000049</v>
      </c>
      <c r="R54" s="14">
        <v>30.53</v>
      </c>
    </row>
    <row r="55" spans="1:18" x14ac:dyDescent="0.6">
      <c r="B55" s="5">
        <v>104</v>
      </c>
      <c r="C55" s="13">
        <v>-3.7960000000000065</v>
      </c>
      <c r="D55" s="13">
        <v>-4.2530000000000001</v>
      </c>
      <c r="E55" s="13">
        <v>-35.914000000000001</v>
      </c>
      <c r="F55" s="14">
        <v>-4.9509999999999934</v>
      </c>
      <c r="H55" s="5">
        <v>130</v>
      </c>
      <c r="I55" s="13"/>
      <c r="J55" s="13">
        <v>-7.2219999999999942</v>
      </c>
      <c r="K55" s="13">
        <v>47.338999999999999</v>
      </c>
      <c r="L55" s="14">
        <v>-36.902000000000001</v>
      </c>
      <c r="N55" s="5">
        <v>155</v>
      </c>
      <c r="O55" s="13">
        <v>-0.15099999999999625</v>
      </c>
      <c r="P55" s="13">
        <v>-5.0919999999999987</v>
      </c>
      <c r="Q55" s="13">
        <v>-1.0510000000000019</v>
      </c>
      <c r="R55" s="14">
        <v>43.192</v>
      </c>
    </row>
    <row r="56" spans="1:18" x14ac:dyDescent="0.6">
      <c r="B56" s="5">
        <v>105</v>
      </c>
      <c r="C56" s="13">
        <v>-12.600999999999999</v>
      </c>
      <c r="D56" s="13">
        <v>-30.256</v>
      </c>
      <c r="E56" s="13">
        <v>-18.721000000000004</v>
      </c>
      <c r="F56" s="14">
        <v>-10.843999999999994</v>
      </c>
      <c r="H56" s="5">
        <v>131</v>
      </c>
      <c r="I56" s="13"/>
      <c r="J56" s="13">
        <v>-8.9830000000000041</v>
      </c>
      <c r="K56" s="13">
        <v>-6.215999999999994</v>
      </c>
      <c r="L56" s="14">
        <v>-41.507000000000005</v>
      </c>
      <c r="N56" s="5">
        <v>156</v>
      </c>
      <c r="O56" s="13">
        <v>1.2480000000000047</v>
      </c>
      <c r="P56" s="13">
        <v>-2.8619999999999948</v>
      </c>
      <c r="Q56" s="13">
        <v>14.644000000000005</v>
      </c>
      <c r="R56" s="14">
        <v>39.758000000000003</v>
      </c>
    </row>
    <row r="57" spans="1:18" x14ac:dyDescent="0.6">
      <c r="B57" s="5">
        <v>106</v>
      </c>
      <c r="C57" s="13"/>
      <c r="D57" s="13">
        <v>7.3709999999999951</v>
      </c>
      <c r="E57" s="13"/>
      <c r="F57" s="14">
        <v>-11.411000000000001</v>
      </c>
      <c r="H57" s="5">
        <v>132</v>
      </c>
      <c r="I57" s="13"/>
      <c r="J57" s="13">
        <v>-8.7150000000000034</v>
      </c>
      <c r="K57" s="13">
        <v>-2.2240000000000038</v>
      </c>
      <c r="L57" s="14">
        <v>-36.180999999999997</v>
      </c>
      <c r="N57" s="5">
        <v>157</v>
      </c>
      <c r="O57" s="13">
        <v>7.1979999999999933</v>
      </c>
      <c r="P57" s="13">
        <v>4.7489999999999952</v>
      </c>
      <c r="Q57" s="13">
        <v>9.7759999999999962</v>
      </c>
      <c r="R57" s="14">
        <v>58.164999999999999</v>
      </c>
    </row>
    <row r="58" spans="1:18" x14ac:dyDescent="0.6">
      <c r="B58" s="5">
        <v>107</v>
      </c>
      <c r="C58" s="13">
        <v>11.451999999999998</v>
      </c>
      <c r="D58" s="13">
        <v>-1.847999999999999</v>
      </c>
      <c r="E58" s="13">
        <v>2.7789999999999964</v>
      </c>
      <c r="F58" s="14">
        <v>-16.210999999999999</v>
      </c>
      <c r="H58" s="5">
        <v>133</v>
      </c>
      <c r="I58" s="13"/>
      <c r="J58" s="13">
        <v>-13.430999999999997</v>
      </c>
      <c r="K58" s="13">
        <v>-6.5990000000000038</v>
      </c>
      <c r="L58" s="14">
        <v>-53.949000000000012</v>
      </c>
      <c r="N58" s="5">
        <v>158</v>
      </c>
      <c r="O58" s="13">
        <v>7.1400000000000006</v>
      </c>
      <c r="P58" s="13">
        <v>-1.3640000000000043</v>
      </c>
      <c r="Q58" s="13">
        <v>4.5289999999999964</v>
      </c>
      <c r="R58" s="14">
        <v>-7.3589999999999947</v>
      </c>
    </row>
    <row r="59" spans="1:18" x14ac:dyDescent="0.6">
      <c r="B59" s="5">
        <v>108</v>
      </c>
      <c r="C59" s="13">
        <v>-5.3319999999999936</v>
      </c>
      <c r="D59" s="13">
        <v>19.128</v>
      </c>
      <c r="E59" s="13">
        <v>6.6430000000000007</v>
      </c>
      <c r="F59" s="14">
        <v>-32.372</v>
      </c>
      <c r="H59" s="5">
        <v>134</v>
      </c>
      <c r="I59" s="13">
        <v>-0.16500000000000625</v>
      </c>
      <c r="J59" s="13">
        <v>-2.6029999999999944</v>
      </c>
      <c r="K59" s="13">
        <v>-3.1800000000000068</v>
      </c>
      <c r="L59" s="14">
        <v>18.652000000000001</v>
      </c>
      <c r="N59" s="5">
        <v>159</v>
      </c>
      <c r="O59" s="13">
        <v>8.7459999999999951</v>
      </c>
      <c r="P59" s="13">
        <v>13.590000000000003</v>
      </c>
      <c r="Q59" s="13">
        <v>16.698999999999998</v>
      </c>
      <c r="R59" s="14">
        <v>32.076999999999998</v>
      </c>
    </row>
    <row r="60" spans="1:18" x14ac:dyDescent="0.6">
      <c r="B60" s="5">
        <v>109</v>
      </c>
      <c r="C60" s="13">
        <v>2.6659999999999968</v>
      </c>
      <c r="D60" s="13">
        <v>16.635999999999996</v>
      </c>
      <c r="E60" s="13">
        <v>1.0079999999999956</v>
      </c>
      <c r="F60" s="14">
        <v>-40.300999999999988</v>
      </c>
      <c r="N60" s="5">
        <v>160</v>
      </c>
      <c r="O60" s="13">
        <v>-5.9749999999999943</v>
      </c>
      <c r="P60" s="13">
        <v>1.070999999999998</v>
      </c>
      <c r="Q60" s="13">
        <v>17.962999999999994</v>
      </c>
      <c r="R60" s="14">
        <v>55.1</v>
      </c>
    </row>
    <row r="61" spans="1:18" ht="17.25" thickBot="1" x14ac:dyDescent="0.65">
      <c r="N61" s="5">
        <v>161</v>
      </c>
      <c r="O61" s="31"/>
      <c r="P61" s="31"/>
      <c r="Q61" s="31"/>
      <c r="R61" s="33">
        <v>30.283000000000001</v>
      </c>
    </row>
    <row r="62" spans="1:18" x14ac:dyDescent="0.6">
      <c r="A62" t="s">
        <v>45</v>
      </c>
      <c r="B62" s="2">
        <v>162</v>
      </c>
      <c r="C62" s="50">
        <v>-1.6370000000000005</v>
      </c>
      <c r="D62" s="13">
        <v>-23.198999999999998</v>
      </c>
      <c r="E62" s="13">
        <v>-7.4170000000000016</v>
      </c>
      <c r="F62" s="14">
        <v>-18.622</v>
      </c>
      <c r="G62" t="s">
        <v>45</v>
      </c>
      <c r="H62" s="2">
        <v>187</v>
      </c>
      <c r="I62" s="50">
        <v>24.230999999999995</v>
      </c>
      <c r="J62" s="13">
        <v>11.170000000000002</v>
      </c>
      <c r="K62" s="13">
        <v>-5.1689999999999969</v>
      </c>
      <c r="L62" s="14">
        <v>-37.558000000000007</v>
      </c>
      <c r="M62" t="s">
        <v>46</v>
      </c>
      <c r="N62" s="2">
        <v>205</v>
      </c>
      <c r="O62" s="40">
        <v>-30.811000000000007</v>
      </c>
      <c r="P62" s="10">
        <v>28.802999999999997</v>
      </c>
      <c r="Q62" s="10">
        <v>-38.883999999999986</v>
      </c>
      <c r="R62" s="11">
        <v>-32.004999999999995</v>
      </c>
    </row>
    <row r="63" spans="1:18" x14ac:dyDescent="0.6">
      <c r="B63" s="2">
        <v>163</v>
      </c>
      <c r="C63" s="50">
        <v>6.3400000000000034</v>
      </c>
      <c r="D63" s="13">
        <v>-8.1299999999999955</v>
      </c>
      <c r="E63" s="13">
        <v>17.114000000000004</v>
      </c>
      <c r="F63" s="14">
        <v>-27.349999999999994</v>
      </c>
      <c r="H63" s="2">
        <v>188</v>
      </c>
      <c r="I63" s="50">
        <v>14.655000000000001</v>
      </c>
      <c r="J63" s="13">
        <v>26.134</v>
      </c>
      <c r="K63" s="13">
        <v>-10.234999999999999</v>
      </c>
      <c r="L63" s="14">
        <v>-25.292000000000002</v>
      </c>
      <c r="N63" s="2">
        <v>206</v>
      </c>
      <c r="O63" s="50">
        <v>-33.721000000000004</v>
      </c>
      <c r="P63" s="13">
        <v>-40.27000000000001</v>
      </c>
      <c r="Q63" s="13">
        <v>-17.046999999999997</v>
      </c>
      <c r="R63" s="14">
        <v>-30.75</v>
      </c>
    </row>
    <row r="64" spans="1:18" x14ac:dyDescent="0.6">
      <c r="B64" s="2">
        <v>164</v>
      </c>
      <c r="C64" s="50">
        <v>-28.796000000000006</v>
      </c>
      <c r="D64" s="13">
        <v>1.8629999999999995</v>
      </c>
      <c r="E64" s="13">
        <v>-30.47</v>
      </c>
      <c r="F64" s="14">
        <v>-13.420000000000002</v>
      </c>
      <c r="H64" s="2">
        <v>189</v>
      </c>
      <c r="I64" s="50">
        <v>-3.6419999999999959</v>
      </c>
      <c r="J64" s="13">
        <v>-21.501000000000005</v>
      </c>
      <c r="K64" s="13">
        <v>-14.143000000000001</v>
      </c>
      <c r="L64" s="14">
        <v>-39.936000000000007</v>
      </c>
      <c r="N64" s="2">
        <v>207</v>
      </c>
      <c r="O64" s="50">
        <v>-51.429000000000002</v>
      </c>
      <c r="P64" s="13">
        <v>-41.564999999999998</v>
      </c>
      <c r="Q64" s="13">
        <v>3.0450000000000017</v>
      </c>
      <c r="R64" s="14">
        <v>-34.144999999999996</v>
      </c>
    </row>
    <row r="65" spans="2:18" x14ac:dyDescent="0.6">
      <c r="B65" s="2">
        <v>165</v>
      </c>
      <c r="C65" s="50">
        <v>-7.4419999999999931</v>
      </c>
      <c r="D65" s="13">
        <v>-15.352999999999994</v>
      </c>
      <c r="E65" s="13">
        <v>15.049999999999997</v>
      </c>
      <c r="F65" s="14">
        <v>-41.986999999999995</v>
      </c>
      <c r="H65" s="2">
        <v>190</v>
      </c>
      <c r="I65" s="50">
        <v>17.236999999999995</v>
      </c>
      <c r="J65" s="13">
        <v>-12.772999999999996</v>
      </c>
      <c r="K65" s="13">
        <v>-13.728999999999999</v>
      </c>
      <c r="L65" s="14">
        <v>-32.638000000000005</v>
      </c>
      <c r="N65" s="2">
        <v>208</v>
      </c>
      <c r="O65" s="50">
        <v>-40.430000000000007</v>
      </c>
      <c r="P65" s="13">
        <v>8.769999999999996</v>
      </c>
      <c r="Q65" s="13">
        <v>-21.734999999999999</v>
      </c>
      <c r="R65" s="14">
        <v>-46.72</v>
      </c>
    </row>
    <row r="66" spans="2:18" x14ac:dyDescent="0.6">
      <c r="B66" s="2">
        <v>166</v>
      </c>
      <c r="C66" s="50"/>
      <c r="D66" s="13">
        <v>-13.057000000000002</v>
      </c>
      <c r="E66" s="13">
        <v>4.0139999999999958</v>
      </c>
      <c r="F66" s="14">
        <v>11.414000000000001</v>
      </c>
      <c r="H66" s="2">
        <v>191</v>
      </c>
      <c r="I66" s="50"/>
      <c r="J66" s="13"/>
      <c r="K66" s="13"/>
      <c r="L66" s="14">
        <v>-49.399000000000001</v>
      </c>
      <c r="N66" s="2">
        <v>209</v>
      </c>
      <c r="O66" s="50">
        <v>-23.590000000000003</v>
      </c>
      <c r="P66" s="13">
        <v>-6.828000000000003</v>
      </c>
      <c r="Q66" s="13">
        <v>-8.0400000000000063</v>
      </c>
      <c r="R66" s="14">
        <v>-39.568000000000012</v>
      </c>
    </row>
    <row r="67" spans="2:18" x14ac:dyDescent="0.6">
      <c r="B67" s="2">
        <v>167</v>
      </c>
      <c r="C67" s="50"/>
      <c r="D67" s="13">
        <v>-21.037999999999997</v>
      </c>
      <c r="E67" s="13">
        <v>-4.3509999999999991</v>
      </c>
      <c r="F67" s="14">
        <v>-7.5949999999999989</v>
      </c>
      <c r="H67" s="2">
        <v>192</v>
      </c>
      <c r="I67" s="50"/>
      <c r="J67" s="13"/>
      <c r="K67" s="13"/>
      <c r="L67" s="14">
        <v>-34.433999999999997</v>
      </c>
      <c r="N67" s="2">
        <v>210</v>
      </c>
      <c r="O67" s="50">
        <v>-24.698999999999998</v>
      </c>
      <c r="P67" s="13">
        <v>-3.3780000000000001</v>
      </c>
      <c r="Q67" s="13">
        <v>-22.906999999999996</v>
      </c>
      <c r="R67" s="14">
        <v>-58.239000000000004</v>
      </c>
    </row>
    <row r="68" spans="2:18" x14ac:dyDescent="0.6">
      <c r="B68" s="2">
        <v>168</v>
      </c>
      <c r="C68" s="50"/>
      <c r="D68" s="13">
        <v>-16.397999999999996</v>
      </c>
      <c r="E68" s="13">
        <v>-2.5169999999999959</v>
      </c>
      <c r="F68" s="14">
        <v>-22.620000000000005</v>
      </c>
      <c r="H68" s="2">
        <v>193</v>
      </c>
      <c r="I68" s="50">
        <v>-41.582999999999998</v>
      </c>
      <c r="J68" s="13">
        <v>-23.823999999999998</v>
      </c>
      <c r="K68" s="13">
        <v>1.3319999999999936</v>
      </c>
      <c r="L68" s="14">
        <v>24.998000000000005</v>
      </c>
      <c r="N68" s="2">
        <v>211</v>
      </c>
      <c r="O68" s="50">
        <v>10.751000000000005</v>
      </c>
      <c r="P68" s="13">
        <v>-15.573999999999998</v>
      </c>
      <c r="Q68" s="13">
        <v>-8.4909999999999997</v>
      </c>
      <c r="R68" s="14">
        <v>-25.870999999999995</v>
      </c>
    </row>
    <row r="69" spans="2:18" x14ac:dyDescent="0.6">
      <c r="B69" s="2">
        <v>169</v>
      </c>
      <c r="C69" s="50"/>
      <c r="D69" s="13"/>
      <c r="E69" s="13">
        <v>-0.46500000000000341</v>
      </c>
      <c r="F69" s="14">
        <v>0.45099999999999341</v>
      </c>
      <c r="H69" s="2">
        <v>194</v>
      </c>
      <c r="I69" s="50">
        <v>-33.331999999999994</v>
      </c>
      <c r="J69" s="13">
        <v>-16.991</v>
      </c>
      <c r="K69" s="13">
        <v>-20.721999999999994</v>
      </c>
      <c r="L69" s="14">
        <v>-35.625</v>
      </c>
      <c r="N69" s="2">
        <v>212</v>
      </c>
      <c r="O69" s="50">
        <v>1.9830000000000041</v>
      </c>
      <c r="P69" s="13">
        <v>-49.757000000000005</v>
      </c>
      <c r="Q69" s="13">
        <v>-50.740000000000009</v>
      </c>
      <c r="R69" s="14">
        <v>-20.507000000000005</v>
      </c>
    </row>
    <row r="70" spans="2:18" x14ac:dyDescent="0.6">
      <c r="B70" s="2">
        <v>170</v>
      </c>
      <c r="C70" s="50">
        <v>-24.004999999999995</v>
      </c>
      <c r="D70" s="13">
        <v>11.424999999999997</v>
      </c>
      <c r="E70" s="13">
        <v>-23.325999999999993</v>
      </c>
      <c r="F70" s="14">
        <v>-33.228999999999999</v>
      </c>
      <c r="H70" s="2">
        <v>195</v>
      </c>
      <c r="I70" s="50">
        <v>-5.1940000000000026</v>
      </c>
      <c r="J70" s="13">
        <v>-23.462999999999994</v>
      </c>
      <c r="K70" s="13">
        <v>-0.4339999999999975</v>
      </c>
      <c r="L70" s="14">
        <v>15.123999999999995</v>
      </c>
      <c r="N70" s="2">
        <v>213</v>
      </c>
      <c r="O70" s="50">
        <v>-17.722999999999999</v>
      </c>
      <c r="P70" s="13">
        <v>-2.2150000000000034</v>
      </c>
      <c r="Q70" s="13">
        <v>-1.0049999999999955</v>
      </c>
      <c r="R70" s="14">
        <v>4.3990000000000009</v>
      </c>
    </row>
    <row r="71" spans="2:18" x14ac:dyDescent="0.6">
      <c r="B71" s="2">
        <v>171</v>
      </c>
      <c r="C71" s="50">
        <v>-29.599000000000004</v>
      </c>
      <c r="D71" s="13">
        <v>-6.1710000000000065</v>
      </c>
      <c r="E71" s="13">
        <v>-50.853000000000009</v>
      </c>
      <c r="F71" s="14">
        <v>-28.302000000000007</v>
      </c>
      <c r="H71" s="2">
        <v>196</v>
      </c>
      <c r="I71" s="50">
        <v>-31.733999999999995</v>
      </c>
      <c r="J71" s="13">
        <v>-15.141000000000005</v>
      </c>
      <c r="K71" s="13">
        <v>-5.1110000000000042</v>
      </c>
      <c r="L71" s="14">
        <v>24.775000000000006</v>
      </c>
      <c r="N71" s="2">
        <v>214</v>
      </c>
      <c r="O71" s="50">
        <v>-5.4590000000000032</v>
      </c>
      <c r="P71" s="13">
        <v>-26.241</v>
      </c>
      <c r="Q71" s="13">
        <v>-14.036000000000001</v>
      </c>
      <c r="R71" s="14">
        <v>-14.469999999999999</v>
      </c>
    </row>
    <row r="72" spans="2:18" x14ac:dyDescent="0.6">
      <c r="B72" s="2">
        <v>172</v>
      </c>
      <c r="C72" s="50">
        <v>26.146000000000001</v>
      </c>
      <c r="D72" s="13">
        <v>10.471999999999994</v>
      </c>
      <c r="E72" s="13">
        <v>-26.799999999999997</v>
      </c>
      <c r="F72" s="14">
        <v>-36.846999999999994</v>
      </c>
      <c r="H72" s="2">
        <v>197</v>
      </c>
      <c r="I72" s="50">
        <v>-60.396999999999991</v>
      </c>
      <c r="J72" s="13">
        <v>-30.893000000000001</v>
      </c>
      <c r="K72" s="13">
        <v>10.459000000000003</v>
      </c>
      <c r="L72" s="14">
        <v>-33.36</v>
      </c>
      <c r="N72" s="2">
        <v>215</v>
      </c>
      <c r="O72" s="50">
        <v>-19.805000000000007</v>
      </c>
      <c r="P72" s="13">
        <v>-6.7150000000000034</v>
      </c>
      <c r="Q72" s="13">
        <v>-7.5720000000000027</v>
      </c>
      <c r="R72" s="14">
        <v>-7.3990000000000009</v>
      </c>
    </row>
    <row r="73" spans="2:18" x14ac:dyDescent="0.6">
      <c r="B73" s="2">
        <v>173</v>
      </c>
      <c r="C73" s="50">
        <v>-36.364999999999995</v>
      </c>
      <c r="D73" s="13">
        <v>-6.7510000000000048</v>
      </c>
      <c r="E73" s="13"/>
      <c r="F73" s="14">
        <v>-60.076999999999998</v>
      </c>
      <c r="H73" s="2">
        <v>198</v>
      </c>
      <c r="I73" s="50">
        <v>-45.699999999999989</v>
      </c>
      <c r="J73" s="13">
        <v>-2.6269999999999953</v>
      </c>
      <c r="K73" s="13">
        <v>-12.528999999999996</v>
      </c>
      <c r="L73" s="14">
        <v>32.335000000000001</v>
      </c>
      <c r="N73" s="2">
        <v>216</v>
      </c>
      <c r="O73" s="50">
        <v>2.8259999999999934</v>
      </c>
      <c r="P73" s="13">
        <v>9.5720000000000027</v>
      </c>
      <c r="Q73" s="13">
        <v>-12.858000000000004</v>
      </c>
      <c r="R73" s="14">
        <v>4.5370000000000061</v>
      </c>
    </row>
    <row r="74" spans="2:18" x14ac:dyDescent="0.6">
      <c r="B74" s="2">
        <v>174</v>
      </c>
      <c r="C74" s="50">
        <v>-2.9950000000000045</v>
      </c>
      <c r="D74" s="13">
        <v>-15.906000000000006</v>
      </c>
      <c r="E74" s="13"/>
      <c r="F74" s="14"/>
      <c r="H74" s="2">
        <v>199</v>
      </c>
      <c r="I74" s="50">
        <v>-18.783000000000001</v>
      </c>
      <c r="J74" s="13">
        <v>-8.2189999999999941</v>
      </c>
      <c r="K74" s="13">
        <v>-5.9080000000000013</v>
      </c>
      <c r="L74" s="14">
        <v>4.5120000000000005</v>
      </c>
      <c r="N74" s="2">
        <v>217</v>
      </c>
      <c r="O74" s="50">
        <v>7.9719999999999942</v>
      </c>
      <c r="P74" s="13">
        <v>-18.935000000000002</v>
      </c>
      <c r="Q74" s="13">
        <v>3.0330000000000013</v>
      </c>
      <c r="R74" s="14">
        <v>-26.564999999999998</v>
      </c>
    </row>
    <row r="75" spans="2:18" x14ac:dyDescent="0.6">
      <c r="B75" s="2">
        <v>175</v>
      </c>
      <c r="C75" s="50">
        <v>2.9740000000000038</v>
      </c>
      <c r="D75" s="13">
        <v>6.2819999999999965</v>
      </c>
      <c r="E75" s="13">
        <v>-9.4620000000000033</v>
      </c>
      <c r="F75" s="14">
        <v>-13.355000000000004</v>
      </c>
      <c r="H75" s="2">
        <v>200</v>
      </c>
      <c r="I75" s="50">
        <v>-32.016999999999996</v>
      </c>
      <c r="J75" s="13">
        <v>-2.7710000000000008</v>
      </c>
      <c r="K75" s="13">
        <v>2.4080000000000013</v>
      </c>
      <c r="L75" s="14">
        <v>32.680999999999997</v>
      </c>
      <c r="N75" s="2">
        <v>218</v>
      </c>
      <c r="O75" s="50">
        <v>-16.147999999999996</v>
      </c>
      <c r="P75" s="13">
        <v>10.689999999999998</v>
      </c>
      <c r="Q75" s="13">
        <v>1.6099999999999994</v>
      </c>
      <c r="R75" s="14">
        <v>0.67499999999999716</v>
      </c>
    </row>
    <row r="76" spans="2:18" x14ac:dyDescent="0.6">
      <c r="B76" s="2">
        <v>176</v>
      </c>
      <c r="C76" s="50">
        <v>-23.239999999999995</v>
      </c>
      <c r="D76" s="13">
        <v>-62.073000000000008</v>
      </c>
      <c r="E76" s="13">
        <v>-28.224999999999994</v>
      </c>
      <c r="F76" s="14">
        <v>-26.564999999999998</v>
      </c>
      <c r="H76" s="2">
        <v>201</v>
      </c>
      <c r="I76" s="50">
        <v>-23.381</v>
      </c>
      <c r="J76" s="13">
        <v>-8.9399999999999977</v>
      </c>
      <c r="K76" s="13">
        <v>14.356999999999999</v>
      </c>
      <c r="L76" s="14">
        <v>-3.7210000000000036</v>
      </c>
      <c r="N76" s="2">
        <v>219</v>
      </c>
      <c r="O76" s="50">
        <v>-10.125</v>
      </c>
      <c r="P76" s="13">
        <v>-19.299000000000007</v>
      </c>
      <c r="Q76" s="13">
        <v>-3.1899999999999977</v>
      </c>
      <c r="R76" s="14">
        <v>29.274000000000001</v>
      </c>
    </row>
    <row r="77" spans="2:18" x14ac:dyDescent="0.6">
      <c r="B77" s="2">
        <v>177</v>
      </c>
      <c r="C77" s="50">
        <v>16.069999999999993</v>
      </c>
      <c r="D77" s="13">
        <v>-26.564999999999998</v>
      </c>
      <c r="E77" s="13">
        <v>24.747</v>
      </c>
      <c r="F77" s="14">
        <v>-0.46500000000000341</v>
      </c>
      <c r="H77" s="2">
        <v>178</v>
      </c>
      <c r="I77" s="50">
        <v>1.1230000000000047</v>
      </c>
      <c r="J77" s="13">
        <v>-36.870000000000005</v>
      </c>
      <c r="K77" s="13">
        <v>8.7270000000000039</v>
      </c>
      <c r="L77" s="14">
        <v>-14.709999999999994</v>
      </c>
      <c r="N77" s="2">
        <v>224</v>
      </c>
      <c r="O77" s="50">
        <v>-20.465999999999994</v>
      </c>
      <c r="P77" s="13">
        <v>12.283000000000001</v>
      </c>
      <c r="Q77" s="13">
        <v>-1.652000000000001</v>
      </c>
      <c r="R77" s="14">
        <v>-1.2450000000000045</v>
      </c>
    </row>
    <row r="78" spans="2:18" ht="17.25" thickBot="1" x14ac:dyDescent="0.65">
      <c r="B78" s="2">
        <v>202</v>
      </c>
      <c r="C78" s="50">
        <v>-13.849999999999994</v>
      </c>
      <c r="D78" s="13">
        <v>6.6839999999999975</v>
      </c>
      <c r="E78" s="13">
        <v>25.697000000000003</v>
      </c>
      <c r="F78" s="14">
        <v>32.082000000000001</v>
      </c>
      <c r="H78" s="2">
        <v>179</v>
      </c>
      <c r="I78" s="50">
        <v>-5.2060000000000031</v>
      </c>
      <c r="J78" s="13">
        <v>-22.106999999999999</v>
      </c>
      <c r="K78" s="13">
        <v>-7.125</v>
      </c>
      <c r="L78" s="14">
        <v>-28.072000000000003</v>
      </c>
      <c r="N78" s="2">
        <v>225</v>
      </c>
      <c r="O78" s="51"/>
      <c r="P78" s="31"/>
      <c r="Q78" s="31">
        <v>0.507000000000005</v>
      </c>
      <c r="R78" s="33"/>
    </row>
    <row r="79" spans="2:18" x14ac:dyDescent="0.6">
      <c r="B79" s="2">
        <v>203</v>
      </c>
      <c r="C79" s="50">
        <v>9.7759999999999962</v>
      </c>
      <c r="D79" s="13">
        <v>-24.775000000000006</v>
      </c>
      <c r="E79" s="13">
        <v>-9.1620000000000061</v>
      </c>
      <c r="F79" s="14">
        <v>1.909000000000006</v>
      </c>
      <c r="H79" s="2">
        <v>180</v>
      </c>
      <c r="I79" s="50">
        <v>11.310000000000002</v>
      </c>
      <c r="J79" s="13">
        <v>-0.56499999999999773</v>
      </c>
      <c r="K79" s="13">
        <v>-5.1940000000000026</v>
      </c>
      <c r="L79" s="14">
        <v>-21.801000000000002</v>
      </c>
      <c r="N79" s="2">
        <v>181</v>
      </c>
      <c r="O79" s="50"/>
      <c r="P79" s="13"/>
      <c r="Q79" s="13"/>
      <c r="R79" s="14">
        <v>-6.5630000000000024</v>
      </c>
    </row>
    <row r="80" spans="2:18" x14ac:dyDescent="0.6">
      <c r="B80" s="2">
        <v>204</v>
      </c>
      <c r="C80" s="50">
        <v>-21.801000000000002</v>
      </c>
      <c r="D80" s="13">
        <v>1.7540000000000049</v>
      </c>
      <c r="E80" s="13">
        <v>-1.2540000000000049</v>
      </c>
      <c r="F80" s="14">
        <v>15.296000000000006</v>
      </c>
      <c r="N80" s="2">
        <v>182</v>
      </c>
      <c r="O80" s="50"/>
      <c r="P80" s="13"/>
      <c r="Q80" s="13"/>
      <c r="R80" s="14">
        <v>14.176000000000002</v>
      </c>
    </row>
    <row r="81" spans="2:18" x14ac:dyDescent="0.6">
      <c r="B81" s="2">
        <v>220</v>
      </c>
      <c r="C81" s="50">
        <v>2.6310000000000002</v>
      </c>
      <c r="D81" s="13">
        <v>-14.579999999999998</v>
      </c>
      <c r="E81" s="13">
        <v>-7.2530000000000001</v>
      </c>
      <c r="F81" s="14">
        <v>4.0439999999999969</v>
      </c>
      <c r="N81" s="2">
        <v>183</v>
      </c>
      <c r="O81" s="50"/>
      <c r="P81" s="13"/>
      <c r="Q81" s="13"/>
      <c r="R81" s="14">
        <v>19.466999999999999</v>
      </c>
    </row>
    <row r="82" spans="2:18" x14ac:dyDescent="0.6">
      <c r="B82" s="2">
        <v>221</v>
      </c>
      <c r="C82" s="50">
        <v>26.271000000000001</v>
      </c>
      <c r="D82" s="13">
        <v>-9.5990000000000038</v>
      </c>
      <c r="E82" s="13">
        <v>16.147000000000006</v>
      </c>
      <c r="F82" s="14">
        <v>-24.146000000000001</v>
      </c>
      <c r="N82" s="2">
        <v>184</v>
      </c>
      <c r="O82" s="50"/>
      <c r="P82" s="13"/>
      <c r="Q82" s="13"/>
      <c r="R82" s="14">
        <v>5.9320000000000022</v>
      </c>
    </row>
    <row r="83" spans="2:18" x14ac:dyDescent="0.6">
      <c r="B83" s="2">
        <v>222</v>
      </c>
      <c r="C83" s="50">
        <v>-7.3329999999999984</v>
      </c>
      <c r="D83" s="13">
        <v>11.36</v>
      </c>
      <c r="E83" s="13">
        <v>16.423000000000002</v>
      </c>
      <c r="F83" s="14">
        <v>9.4159999999999968</v>
      </c>
    </row>
    <row r="84" spans="2:18" x14ac:dyDescent="0.6">
      <c r="B84" s="2">
        <v>223</v>
      </c>
      <c r="C84" s="50">
        <v>-18.647000000000006</v>
      </c>
      <c r="D84" s="13">
        <v>2.8760000000000048</v>
      </c>
      <c r="E84" s="13">
        <v>-3.2399999999999949</v>
      </c>
      <c r="F84" s="14">
        <v>5.4569999999999936</v>
      </c>
    </row>
    <row r="85" spans="2:18" x14ac:dyDescent="0.6">
      <c r="B85" s="2">
        <v>185</v>
      </c>
      <c r="C85" s="50">
        <v>24.793000000000006</v>
      </c>
      <c r="D85" s="13">
        <v>47.261000000000003</v>
      </c>
      <c r="E85" s="13">
        <v>17.147999999999996</v>
      </c>
      <c r="F85" s="14">
        <v>-25.734999999999999</v>
      </c>
    </row>
    <row r="86" spans="2:18" x14ac:dyDescent="0.6">
      <c r="B86" s="2">
        <v>186</v>
      </c>
      <c r="C86" s="50">
        <v>29.578000000000003</v>
      </c>
      <c r="D86" s="13">
        <v>11.051000000000002</v>
      </c>
      <c r="E86" s="13">
        <v>2.2459999999999951</v>
      </c>
      <c r="F86" s="14">
        <v>-18.435000000000002</v>
      </c>
    </row>
    <row r="93" spans="2:18" ht="17.25" thickBot="1" x14ac:dyDescent="0.65">
      <c r="B93" t="s">
        <v>87</v>
      </c>
      <c r="H93" t="s">
        <v>87</v>
      </c>
      <c r="N93" t="s">
        <v>87</v>
      </c>
    </row>
    <row r="94" spans="2:18" x14ac:dyDescent="0.6">
      <c r="B94" s="40" t="s">
        <v>79</v>
      </c>
      <c r="C94" s="10"/>
      <c r="D94" s="10"/>
      <c r="E94" s="10"/>
      <c r="F94" s="11"/>
      <c r="H94" s="40" t="s">
        <v>78</v>
      </c>
      <c r="I94" s="10"/>
      <c r="J94" s="10"/>
      <c r="K94" s="10"/>
      <c r="L94" s="11"/>
      <c r="N94" s="40" t="s">
        <v>80</v>
      </c>
      <c r="O94" s="10"/>
      <c r="P94" s="10"/>
      <c r="Q94" s="10"/>
      <c r="R94" s="11"/>
    </row>
    <row r="95" spans="2:18" x14ac:dyDescent="0.6">
      <c r="B95" s="4" t="s">
        <v>19</v>
      </c>
      <c r="C95" s="41" t="s">
        <v>20</v>
      </c>
      <c r="D95" s="5" t="s">
        <v>21</v>
      </c>
      <c r="E95" s="5" t="s">
        <v>22</v>
      </c>
      <c r="F95" s="7" t="s">
        <v>8</v>
      </c>
      <c r="H95" s="4" t="s">
        <v>19</v>
      </c>
      <c r="I95" s="41" t="s">
        <v>20</v>
      </c>
      <c r="J95" s="5" t="s">
        <v>21</v>
      </c>
      <c r="K95" s="5" t="s">
        <v>22</v>
      </c>
      <c r="L95" s="7" t="s">
        <v>8</v>
      </c>
      <c r="N95" s="4" t="s">
        <v>19</v>
      </c>
      <c r="O95" s="41" t="s">
        <v>20</v>
      </c>
      <c r="P95" s="5" t="s">
        <v>21</v>
      </c>
      <c r="Q95" s="5" t="s">
        <v>22</v>
      </c>
      <c r="R95" s="7" t="s">
        <v>8</v>
      </c>
    </row>
    <row r="96" spans="2:18" x14ac:dyDescent="0.6">
      <c r="B96" s="4" t="s">
        <v>23</v>
      </c>
      <c r="C96" s="41">
        <f>COUNTIF(C3:C89,"&lt;=-150")</f>
        <v>0</v>
      </c>
      <c r="D96" s="41">
        <f>COUNTIF(D3:D89,"&lt;=-150")</f>
        <v>0</v>
      </c>
      <c r="E96" s="41">
        <f>COUNTIF(E3:E89,"&lt;=-150")</f>
        <v>0</v>
      </c>
      <c r="F96" s="41">
        <f>COUNTIF(F3:F89,"&lt;=-150")</f>
        <v>0</v>
      </c>
      <c r="G96" s="41"/>
      <c r="H96" s="4" t="s">
        <v>23</v>
      </c>
      <c r="I96" s="41">
        <f>COUNTIF(I3:I89,"&lt;=-150")</f>
        <v>0</v>
      </c>
      <c r="J96" s="41">
        <f>COUNTIF(J3:J89,"&lt;=-150")</f>
        <v>0</v>
      </c>
      <c r="K96" s="41">
        <f>COUNTIF(K3:K89,"&lt;=-150")</f>
        <v>0</v>
      </c>
      <c r="L96" s="41">
        <f>COUNTIF(L3:L89,"&lt;=-150")</f>
        <v>0</v>
      </c>
      <c r="M96" s="41"/>
      <c r="N96" s="4" t="s">
        <v>23</v>
      </c>
      <c r="O96" s="41">
        <f>COUNTIF(O3:O82,"&lt;=-150")</f>
        <v>0</v>
      </c>
      <c r="P96" s="41">
        <f>COUNTIF(P3:P82,"&lt;=-150")</f>
        <v>0</v>
      </c>
      <c r="Q96" s="41">
        <f>COUNTIF(Q3:Q82,"&lt;=-150")</f>
        <v>0</v>
      </c>
      <c r="R96" s="41">
        <f>COUNTIF(R3:R82,"&lt;=-150")</f>
        <v>0</v>
      </c>
    </row>
    <row r="97" spans="2:18" x14ac:dyDescent="0.6">
      <c r="B97" s="4" t="s">
        <v>24</v>
      </c>
      <c r="C97" s="41">
        <f>COUNTIF(C3:C89,"&lt;=-120")-COUNTIF(C3:C89,"&lt;-150")</f>
        <v>0</v>
      </c>
      <c r="D97" s="41">
        <f>COUNTIF(D3:D89,"&lt;=-120")-COUNTIF(D3:D89,"&lt;-150")</f>
        <v>0</v>
      </c>
      <c r="E97" s="41">
        <f>COUNTIF(E3:E89,"&lt;=-120")-COUNTIF(E3:E89,"&lt;-150")</f>
        <v>0</v>
      </c>
      <c r="F97" s="41">
        <f>COUNTIF(F3:F89,"&lt;=-120")-COUNTIF(F3:F89,"&lt;-150")</f>
        <v>0</v>
      </c>
      <c r="G97" s="41"/>
      <c r="H97" s="4" t="s">
        <v>24</v>
      </c>
      <c r="I97" s="41">
        <f>COUNTIF(I3:I89,"&lt;=-120")-COUNTIF(I3:I89,"&lt;-150")</f>
        <v>0</v>
      </c>
      <c r="J97" s="41">
        <f>COUNTIF(J3:J89,"&lt;=-120")-COUNTIF(J3:J89,"&lt;-150")</f>
        <v>0</v>
      </c>
      <c r="K97" s="41">
        <f>COUNTIF(K3:K89,"&lt;=-120")-COUNTIF(K3:K89,"&lt;-150")</f>
        <v>0</v>
      </c>
      <c r="L97" s="41">
        <f>COUNTIF(L3:L89,"&lt;=-120")-COUNTIF(L3:L89,"&lt;-150")</f>
        <v>0</v>
      </c>
      <c r="M97" s="41"/>
      <c r="N97" s="4" t="s">
        <v>24</v>
      </c>
      <c r="O97" s="41">
        <f>COUNTIF(O3:O82,"&lt;=-120")-COUNTIF(O3:O82,"&lt;-150")</f>
        <v>0</v>
      </c>
      <c r="P97" s="41">
        <f>COUNTIF(P3:P82,"&lt;=-120")-COUNTIF(P3:P82,"&lt;-150")</f>
        <v>0</v>
      </c>
      <c r="Q97" s="41">
        <f>COUNTIF(Q3:Q82,"&lt;=-120")-COUNTIF(Q3:Q82,"&lt;-150")</f>
        <v>0</v>
      </c>
      <c r="R97" s="41">
        <f>COUNTIF(R3:R82,"&lt;=-120")-COUNTIF(R3:R82,"&lt;-150")</f>
        <v>0</v>
      </c>
    </row>
    <row r="98" spans="2:18" x14ac:dyDescent="0.6">
      <c r="B98" s="4" t="s">
        <v>25</v>
      </c>
      <c r="C98" s="41">
        <f>COUNTIF(C3:C89,"&lt;=-90")-COUNTIF(C3:C89,"&lt;-120")</f>
        <v>0</v>
      </c>
      <c r="D98" s="41">
        <f>COUNTIF(D3:D89,"&lt;=-90")-COUNTIF(D3:D89,"&lt;-120")</f>
        <v>0</v>
      </c>
      <c r="E98" s="41">
        <f>COUNTIF(E3:E89,"&lt;=-90")-COUNTIF(E3:E89,"&lt;-120")</f>
        <v>0</v>
      </c>
      <c r="F98" s="41">
        <f>COUNTIF(F3:F89,"&lt;=-90")-COUNTIF(F3:F89,"&lt;-120")</f>
        <v>0</v>
      </c>
      <c r="G98" s="41"/>
      <c r="H98" s="4" t="s">
        <v>25</v>
      </c>
      <c r="I98" s="41">
        <f>COUNTIF(I3:I89,"&lt;=-90")-COUNTIF(I3:I89,"&lt;-120")</f>
        <v>0</v>
      </c>
      <c r="J98" s="41">
        <f>COUNTIF(J3:J89,"&lt;=-90")-COUNTIF(J3:J89,"&lt;-120")</f>
        <v>0</v>
      </c>
      <c r="K98" s="41">
        <f>COUNTIF(K3:K89,"&lt;=-90")-COUNTIF(K3:K89,"&lt;-120")</f>
        <v>0</v>
      </c>
      <c r="L98" s="41">
        <f>COUNTIF(L3:L89,"&lt;=-90")-COUNTIF(L3:L89,"&lt;-120")</f>
        <v>0</v>
      </c>
      <c r="M98" s="41"/>
      <c r="N98" s="4" t="s">
        <v>25</v>
      </c>
      <c r="O98" s="41">
        <f>COUNTIF(O3:O82,"&lt;=-90")-COUNTIF(O3:O82,"&lt;-120")</f>
        <v>0</v>
      </c>
      <c r="P98" s="41">
        <f>COUNTIF(P3:P82,"&lt;=-90")-COUNTIF(P3:P82,"&lt;-120")</f>
        <v>0</v>
      </c>
      <c r="Q98" s="41">
        <f>COUNTIF(Q3:Q82,"&lt;=-90")-COUNTIF(Q3:Q82,"&lt;-120")</f>
        <v>0</v>
      </c>
      <c r="R98" s="41">
        <f>COUNTIF(R3:R82,"&lt;=-90")-COUNTIF(R3:R82,"&lt;-120")</f>
        <v>0</v>
      </c>
    </row>
    <row r="99" spans="2:18" x14ac:dyDescent="0.6">
      <c r="B99" s="4" t="s">
        <v>26</v>
      </c>
      <c r="C99" s="41">
        <f>COUNTIF(C3:C89,"&lt;=-60")-COUNTIF(C3:C89,"&lt;-90")</f>
        <v>0</v>
      </c>
      <c r="D99" s="41">
        <f>COUNTIF(D3:D89,"&lt;=-60")-COUNTIF(D3:D89,"&lt;-90")</f>
        <v>1</v>
      </c>
      <c r="E99" s="41">
        <f>COUNTIF(E3:E89,"&lt;=-60")-COUNTIF(E3:E89,"&lt;-90")</f>
        <v>0</v>
      </c>
      <c r="F99" s="41">
        <f>COUNTIF(F3:F89,"&lt;=-60")-COUNTIF(F3:F89,"&lt;-90")</f>
        <v>2</v>
      </c>
      <c r="G99" s="41"/>
      <c r="H99" s="4" t="s">
        <v>26</v>
      </c>
      <c r="I99" s="41">
        <f>COUNTIF(I3:I89,"&lt;=-60")-COUNTIF(I3:I89,"&lt;-90")</f>
        <v>1</v>
      </c>
      <c r="J99" s="41">
        <f>COUNTIF(J3:J89,"&lt;=-60")-COUNTIF(J3:J89,"&lt;-90")</f>
        <v>0</v>
      </c>
      <c r="K99" s="41">
        <f>COUNTIF(K3:K89,"&lt;=-60")-COUNTIF(K3:K89,"&lt;-90")</f>
        <v>0</v>
      </c>
      <c r="L99" s="41">
        <f>COUNTIF(L3:L89,"&lt;=-60")-COUNTIF(L3:L89,"&lt;-90")</f>
        <v>0</v>
      </c>
      <c r="M99" s="41"/>
      <c r="N99" s="4" t="s">
        <v>26</v>
      </c>
      <c r="O99" s="41">
        <f>COUNTIF(O3:O82,"&lt;=-60")-COUNTIF(O3:O82,"&lt;-90")</f>
        <v>0</v>
      </c>
      <c r="P99" s="41">
        <f>COUNTIF(P3:P82,"&lt;=-60")-COUNTIF(P3:P82,"&lt;-90")</f>
        <v>0</v>
      </c>
      <c r="Q99" s="41">
        <f>COUNTIF(Q3:Q82,"&lt;=-60")-COUNTIF(Q3:Q82,"&lt;-90")</f>
        <v>0</v>
      </c>
      <c r="R99" s="41">
        <f>COUNTIF(R3:R82,"&lt;=-60")-COUNTIF(R3:R82,"&lt;-90")</f>
        <v>0</v>
      </c>
    </row>
    <row r="100" spans="2:18" ht="17.25" thickBot="1" x14ac:dyDescent="0.65">
      <c r="B100" s="43" t="s">
        <v>27</v>
      </c>
      <c r="C100" s="44">
        <f>COUNTIF(C3:C89,"&lt;=-30")-COUNTIF(C3:C89,"&lt;-60")</f>
        <v>3</v>
      </c>
      <c r="D100" s="44">
        <f>COUNTIF(D3:D89,"&lt;=-30")-COUNTIF(D3:D89,"&lt;-60")</f>
        <v>1</v>
      </c>
      <c r="E100" s="44">
        <f>COUNTIF(E3:E89,"&lt;=-30")-COUNTIF(E3:E89,"&lt;-60")</f>
        <v>3</v>
      </c>
      <c r="F100" s="44">
        <f>COUNTIF(F3:F89,"&lt;=-30")-COUNTIF(F3:F89,"&lt;-60")</f>
        <v>13</v>
      </c>
      <c r="G100" s="44"/>
      <c r="H100" s="43" t="s">
        <v>27</v>
      </c>
      <c r="I100" s="44">
        <f>COUNTIF(I3:I89,"&lt;=-30")-COUNTIF(I3:I89,"&lt;-60")</f>
        <v>5</v>
      </c>
      <c r="J100" s="44">
        <f>COUNTIF(J3:J89,"&lt;=-30")-COUNTIF(J3:J89,"&lt;-60")</f>
        <v>2</v>
      </c>
      <c r="K100" s="44">
        <f>COUNTIF(K3:K89,"&lt;=-30")-COUNTIF(K3:K89,"&lt;-60")</f>
        <v>1</v>
      </c>
      <c r="L100" s="44">
        <f>COUNTIF(L3:L89,"&lt;=-30")-COUNTIF(L3:L89,"&lt;-60")</f>
        <v>29</v>
      </c>
      <c r="M100" s="44"/>
      <c r="N100" s="43" t="s">
        <v>27</v>
      </c>
      <c r="O100" s="44">
        <f>COUNTIF(O3:O82,"&lt;=-30")-COUNTIF(O3:O82,"&lt;-60")</f>
        <v>4</v>
      </c>
      <c r="P100" s="44">
        <f>COUNTIF(P3:P82,"&lt;=-30")-COUNTIF(P3:P82,"&lt;-60")</f>
        <v>3</v>
      </c>
      <c r="Q100" s="44">
        <f>COUNTIF(Q3:Q82,"&lt;=-30")-COUNTIF(Q3:Q82,"&lt;-60")</f>
        <v>2</v>
      </c>
      <c r="R100" s="44">
        <f>COUNTIF(R3:R82,"&lt;=-30")-COUNTIF(R3:R82,"&lt;-60")</f>
        <v>6</v>
      </c>
    </row>
    <row r="101" spans="2:18" x14ac:dyDescent="0.6">
      <c r="B101" s="3" t="s">
        <v>28</v>
      </c>
      <c r="C101" s="45">
        <f>COUNTIF(C3:C89,"&lt;=0")-COUNTIF(C3:C89,"&lt;-30")</f>
        <v>44</v>
      </c>
      <c r="D101" s="45">
        <f>COUNTIF(D3:D89,"&lt;=0")-COUNTIF(D3:D89,"&lt;-30")</f>
        <v>36</v>
      </c>
      <c r="E101" s="45">
        <f>COUNTIF(E3:E89,"&lt;=0")-COUNTIF(E3:E89,"&lt;-30")</f>
        <v>33</v>
      </c>
      <c r="F101" s="45">
        <f>COUNTIF(F3:F89,"&lt;=0")-COUNTIF(F3:F89,"&lt;-30")</f>
        <v>35</v>
      </c>
      <c r="G101" s="45"/>
      <c r="H101" s="3" t="s">
        <v>28</v>
      </c>
      <c r="I101" s="45">
        <f>COUNTIF(I3:I89,"&lt;=0")-COUNTIF(I3:I89,"&lt;-30")</f>
        <v>26</v>
      </c>
      <c r="J101" s="45">
        <f>COUNTIF(J3:J89,"&lt;=0")-COUNTIF(J3:J89,"&lt;-30")</f>
        <v>43</v>
      </c>
      <c r="K101" s="45">
        <f>COUNTIF(K3:K89,"&lt;=0")-COUNTIF(K3:K89,"&lt;-30")</f>
        <v>45</v>
      </c>
      <c r="L101" s="45">
        <f>COUNTIF(L3:L89,"&lt;=0")-COUNTIF(L3:L89,"&lt;-30")</f>
        <v>24</v>
      </c>
      <c r="M101" s="45"/>
      <c r="N101" s="3" t="s">
        <v>28</v>
      </c>
      <c r="O101" s="45">
        <f>COUNTIF(O3:O82,"&lt;=0")-COUNTIF(O3:O82,"&lt;-30")</f>
        <v>40</v>
      </c>
      <c r="P101" s="45">
        <f>COUNTIF(P3:P82,"&lt;=0")-COUNTIF(P3:P82,"&lt;-30")</f>
        <v>37</v>
      </c>
      <c r="Q101" s="45">
        <f>COUNTIF(Q3:Q82,"&lt;=0")-COUNTIF(Q3:Q82,"&lt;-30")</f>
        <v>45</v>
      </c>
      <c r="R101" s="45">
        <f>COUNTIF(R3:R82,"&lt;=0")-COUNTIF(R3:R82,"&lt;-30")</f>
        <v>29</v>
      </c>
    </row>
    <row r="102" spans="2:18" ht="17.25" thickBot="1" x14ac:dyDescent="0.65">
      <c r="B102" s="6" t="s">
        <v>29</v>
      </c>
      <c r="C102" s="46">
        <f>COUNTIF(C3:C89,"&lt;=30")-COUNTIF(C3:C89,"&lt;0")</f>
        <v>24</v>
      </c>
      <c r="D102" s="46">
        <f>COUNTIF(D3:D89,"&lt;=30")-COUNTIF(D3:D89,"&lt;0")</f>
        <v>34</v>
      </c>
      <c r="E102" s="46">
        <f>COUNTIF(E3:E89,"&lt;=30")-COUNTIF(E3:E89,"&lt;0")</f>
        <v>36</v>
      </c>
      <c r="F102" s="46">
        <f>COUNTIF(F3:F89,"&lt;=30")-COUNTIF(F3:F89,"&lt;0")</f>
        <v>22</v>
      </c>
      <c r="G102" s="46"/>
      <c r="H102" s="6" t="s">
        <v>29</v>
      </c>
      <c r="I102" s="46">
        <f>COUNTIF(I3:I89,"&lt;=30")-COUNTIF(I3:I89,"&lt;0")</f>
        <v>26</v>
      </c>
      <c r="J102" s="46">
        <f>COUNTIF(J3:J89,"&lt;=30")-COUNTIF(J3:J89,"&lt;0")</f>
        <v>22</v>
      </c>
      <c r="K102" s="46">
        <f>COUNTIF(K3:K89,"&lt;=30")-COUNTIF(K3:K89,"&lt;0")</f>
        <v>18</v>
      </c>
      <c r="L102" s="46">
        <f>COUNTIF(L3:L89,"&lt;=30")-COUNTIF(L3:L89,"&lt;0")</f>
        <v>13</v>
      </c>
      <c r="M102" s="46"/>
      <c r="N102" s="6" t="s">
        <v>29</v>
      </c>
      <c r="O102" s="46">
        <f>COUNTIF(O3:O82,"&lt;=30")-COUNTIF(O3:O82,"&lt;0")</f>
        <v>24</v>
      </c>
      <c r="P102" s="46">
        <f>COUNTIF(P3:P82,"&lt;=30")-COUNTIF(P3:P82,"&lt;0")</f>
        <v>33</v>
      </c>
      <c r="Q102" s="46">
        <f>COUNTIF(Q3:Q82,"&lt;=30")-COUNTIF(Q3:Q82,"&lt;0")</f>
        <v>25</v>
      </c>
      <c r="R102" s="46">
        <f>COUNTIF(R3:R82,"&lt;=30")-COUNTIF(R3:R82,"&lt;0")</f>
        <v>32</v>
      </c>
    </row>
    <row r="103" spans="2:18" x14ac:dyDescent="0.6">
      <c r="B103" s="47" t="s">
        <v>30</v>
      </c>
      <c r="C103" s="48">
        <f>COUNTIF(C3:C89,"&lt;=60")-COUNTIF(C3:C89,"&lt;30")</f>
        <v>0</v>
      </c>
      <c r="D103" s="48">
        <f>COUNTIF(D3:D89,"&lt;=60")-COUNTIF(D3:D89,"&lt;30")</f>
        <v>1</v>
      </c>
      <c r="E103" s="48">
        <f>COUNTIF(E3:E89,"&lt;=60")-COUNTIF(E3:E89,"&lt;30")</f>
        <v>0</v>
      </c>
      <c r="F103" s="48">
        <f>COUNTIF(F3:F89,"&lt;=60")-COUNTIF(F3:F89,"&lt;30")</f>
        <v>1</v>
      </c>
      <c r="G103" s="48"/>
      <c r="H103" s="47" t="s">
        <v>30</v>
      </c>
      <c r="I103" s="48">
        <f>COUNTIF(I3:I89,"&lt;=60")-COUNTIF(I3:I89,"&lt;30")</f>
        <v>0</v>
      </c>
      <c r="J103" s="48">
        <f>COUNTIF(J3:J89,"&lt;=60")-COUNTIF(J3:J89,"&lt;30")</f>
        <v>0</v>
      </c>
      <c r="K103" s="48">
        <f>COUNTIF(K3:K89,"&lt;=60")-COUNTIF(K3:K89,"&lt;30")</f>
        <v>1</v>
      </c>
      <c r="L103" s="48">
        <f>COUNTIF(L3:L89,"&lt;=60")-COUNTIF(L3:L89,"&lt;30")</f>
        <v>3</v>
      </c>
      <c r="M103" s="48"/>
      <c r="N103" s="47" t="s">
        <v>30</v>
      </c>
      <c r="O103" s="48">
        <f>COUNTIF(O3:O82,"&lt;=60")-COUNTIF(O3:O82,"&lt;30")</f>
        <v>0</v>
      </c>
      <c r="P103" s="48">
        <f>COUNTIF(P3:P82,"&lt;=60")-COUNTIF(P3:P82,"&lt;30")</f>
        <v>0</v>
      </c>
      <c r="Q103" s="48">
        <f>COUNTIF(Q3:Q82,"&lt;=60")-COUNTIF(Q3:Q82,"&lt;30")</f>
        <v>0</v>
      </c>
      <c r="R103" s="48">
        <f>COUNTIF(R3:R82,"&lt;=60")-COUNTIF(R3:R82,"&lt;30")</f>
        <v>11</v>
      </c>
    </row>
    <row r="104" spans="2:18" x14ac:dyDescent="0.6">
      <c r="B104" s="49" t="s">
        <v>31</v>
      </c>
      <c r="C104" s="41">
        <f>COUNTIF(C3:C89,"&lt;=90")-COUNTIF(C3:C89,"&lt;60")</f>
        <v>0</v>
      </c>
      <c r="D104" s="41">
        <f>COUNTIF(D3:D89,"&lt;=90")-COUNTIF(D3:D89,"&lt;60")</f>
        <v>0</v>
      </c>
      <c r="E104" s="41">
        <f>COUNTIF(E3:E89,"&lt;=90")-COUNTIF(E3:E89,"&lt;60")</f>
        <v>0</v>
      </c>
      <c r="F104" s="41">
        <f>COUNTIF(F3:F89,"&lt;=90")-COUNTIF(F3:F89,"&lt;60")</f>
        <v>1</v>
      </c>
      <c r="G104" s="41"/>
      <c r="H104" s="49" t="s">
        <v>31</v>
      </c>
      <c r="I104" s="41">
        <f>COUNTIF(I3:I89,"&lt;=90")-COUNTIF(I3:I89,"&lt;60")</f>
        <v>0</v>
      </c>
      <c r="J104" s="41">
        <f>COUNTIF(J3:J89,"&lt;=90")-COUNTIF(J3:J89,"&lt;60")</f>
        <v>0</v>
      </c>
      <c r="K104" s="41">
        <f>COUNTIF(K3:K89,"&lt;=90")-COUNTIF(K3:K89,"&lt;60")</f>
        <v>0</v>
      </c>
      <c r="L104" s="41">
        <f>COUNTIF(L3:L89,"&lt;=90")-COUNTIF(L3:L89,"&lt;60")</f>
        <v>0</v>
      </c>
      <c r="M104" s="41"/>
      <c r="N104" s="49" t="s">
        <v>31</v>
      </c>
      <c r="O104" s="41">
        <f>COUNTIF(O3:O82,"&lt;=90")-COUNTIF(O3:O82,"&lt;60")</f>
        <v>0</v>
      </c>
      <c r="P104" s="41">
        <f>COUNTIF(P3:P82,"&lt;=90")-COUNTIF(P3:P82,"&lt;60")</f>
        <v>0</v>
      </c>
      <c r="Q104" s="41">
        <f>COUNTIF(Q3:Q82,"&lt;=90")-COUNTIF(Q3:Q82,"&lt;60")</f>
        <v>0</v>
      </c>
      <c r="R104" s="41">
        <f>COUNTIF(R3:R82,"&lt;=90")-COUNTIF(R3:R82,"&lt;60")</f>
        <v>0</v>
      </c>
    </row>
    <row r="105" spans="2:18" x14ac:dyDescent="0.6">
      <c r="B105" s="49" t="s">
        <v>32</v>
      </c>
      <c r="C105" s="41">
        <f>COUNTIF(C3:C89,"&lt;=120")-COUNTIF(C3:C89,"&lt;90")</f>
        <v>0</v>
      </c>
      <c r="D105" s="41">
        <f>COUNTIF(D3:D89,"&lt;=120")-COUNTIF(D3:D89,"&lt;90")</f>
        <v>0</v>
      </c>
      <c r="E105" s="41">
        <f>COUNTIF(E3:E89,"&lt;=120")-COUNTIF(E3:E89,"&lt;90")</f>
        <v>0</v>
      </c>
      <c r="F105" s="41">
        <f>COUNTIF(F3:F89,"&lt;=120")-COUNTIF(F3:F89,"&lt;90")</f>
        <v>0</v>
      </c>
      <c r="G105" s="41"/>
      <c r="H105" s="49" t="s">
        <v>32</v>
      </c>
      <c r="I105" s="41">
        <f>COUNTIF(I3:I89,"&lt;=120")-COUNTIF(I3:I89,"&lt;90")</f>
        <v>0</v>
      </c>
      <c r="J105" s="41">
        <f>COUNTIF(J3:J89,"&lt;=120")-COUNTIF(J3:J89,"&lt;90")</f>
        <v>0</v>
      </c>
      <c r="K105" s="41">
        <f>COUNTIF(K3:K89,"&lt;=120")-COUNTIF(K3:K89,"&lt;90")</f>
        <v>0</v>
      </c>
      <c r="L105" s="41">
        <f>COUNTIF(L3:L89,"&lt;=120")-COUNTIF(L3:L89,"&lt;90")</f>
        <v>0</v>
      </c>
      <c r="M105" s="41"/>
      <c r="N105" s="49" t="s">
        <v>32</v>
      </c>
      <c r="O105" s="41">
        <f>COUNTIF(O3:O82,"&lt;=120")-COUNTIF(O3:O82,"&lt;90")</f>
        <v>0</v>
      </c>
      <c r="P105" s="41">
        <f>COUNTIF(P3:P82,"&lt;=120")-COUNTIF(P3:P82,"&lt;90")</f>
        <v>0</v>
      </c>
      <c r="Q105" s="41">
        <f>COUNTIF(Q3:Q82,"&lt;=120")-COUNTIF(Q3:Q82,"&lt;90")</f>
        <v>0</v>
      </c>
      <c r="R105" s="41">
        <f>COUNTIF(R3:R82,"&lt;=120")-COUNTIF(R3:R82,"&lt;90")</f>
        <v>0</v>
      </c>
    </row>
    <row r="106" spans="2:18" x14ac:dyDescent="0.6">
      <c r="B106" s="49" t="s">
        <v>33</v>
      </c>
      <c r="C106" s="41">
        <f>COUNTIF(C3:C89,"&lt;=150")-COUNTIF(C3:C89,"&lt;120")</f>
        <v>0</v>
      </c>
      <c r="D106" s="41">
        <f>COUNTIF(D3:D89,"&lt;=150")-COUNTIF(D3:D89,"&lt;120")</f>
        <v>0</v>
      </c>
      <c r="E106" s="41">
        <f>COUNTIF(E3:E89,"&lt;=150")-COUNTIF(E3:E89,"&lt;120")</f>
        <v>0</v>
      </c>
      <c r="F106" s="41">
        <f>COUNTIF(F3:F89,"&lt;=150")-COUNTIF(F3:F89,"&lt;120")</f>
        <v>0</v>
      </c>
      <c r="G106" s="41"/>
      <c r="H106" s="49" t="s">
        <v>33</v>
      </c>
      <c r="I106" s="41">
        <f>COUNTIF(I3:I89,"&lt;=150")-COUNTIF(I3:I89,"&lt;120")</f>
        <v>0</v>
      </c>
      <c r="J106" s="41">
        <f>COUNTIF(J3:J89,"&lt;=150")-COUNTIF(J3:J89,"&lt;120")</f>
        <v>0</v>
      </c>
      <c r="K106" s="41">
        <f>COUNTIF(K3:K89,"&lt;=150")-COUNTIF(K3:K89,"&lt;120")</f>
        <v>0</v>
      </c>
      <c r="L106" s="41">
        <f>COUNTIF(L3:L89,"&lt;=150")-COUNTIF(L3:L89,"&lt;120")</f>
        <v>0</v>
      </c>
      <c r="M106" s="41"/>
      <c r="N106" s="49" t="s">
        <v>33</v>
      </c>
      <c r="O106" s="41">
        <f>COUNTIF(O3:O82,"&lt;=150")-COUNTIF(O3:O82,"&lt;120")</f>
        <v>0</v>
      </c>
      <c r="P106" s="41">
        <f>COUNTIF(P3:P82,"&lt;=150")-COUNTIF(P3:P82,"&lt;120")</f>
        <v>0</v>
      </c>
      <c r="Q106" s="41">
        <f>COUNTIF(Q3:Q82,"&lt;=150")-COUNTIF(Q3:Q82,"&lt;120")</f>
        <v>0</v>
      </c>
      <c r="R106" s="41">
        <f>COUNTIF(R3:R82,"&lt;=150")-COUNTIF(R3:R82,"&lt;120")</f>
        <v>0</v>
      </c>
    </row>
    <row r="107" spans="2:18" x14ac:dyDescent="0.6">
      <c r="B107" s="49" t="s">
        <v>34</v>
      </c>
      <c r="C107" s="41">
        <f>COUNTIF(C3:C89,"&lt;=180")-COUNTIF(C3:C89,"&lt;150")</f>
        <v>0</v>
      </c>
      <c r="D107" s="41">
        <f>COUNTIF(D3:D89,"&lt;=180")-COUNTIF(D3:D89,"&lt;150")</f>
        <v>0</v>
      </c>
      <c r="E107" s="41">
        <f>COUNTIF(E3:E89,"&lt;=180")-COUNTIF(E3:E89,"&lt;150")</f>
        <v>0</v>
      </c>
      <c r="F107" s="41">
        <f>COUNTIF(F3:F89,"&lt;=180")-COUNTIF(F3:F89,"&lt;150")</f>
        <v>0</v>
      </c>
      <c r="G107" s="41"/>
      <c r="H107" s="49" t="s">
        <v>34</v>
      </c>
      <c r="I107" s="41">
        <f>COUNTIF(I3:I89,"&lt;=180")-COUNTIF(I3:I89,"&lt;150")</f>
        <v>0</v>
      </c>
      <c r="J107" s="41">
        <f>COUNTIF(J3:J89,"&lt;=180")-COUNTIF(J3:J89,"&lt;150")</f>
        <v>0</v>
      </c>
      <c r="K107" s="41">
        <f>COUNTIF(K3:K89,"&lt;=180")-COUNTIF(K3:K89,"&lt;150")</f>
        <v>0</v>
      </c>
      <c r="L107" s="41">
        <f>COUNTIF(L3:L89,"&lt;=180")-COUNTIF(L3:L89,"&lt;150")</f>
        <v>0</v>
      </c>
      <c r="M107" s="41"/>
      <c r="N107" s="49" t="s">
        <v>34</v>
      </c>
      <c r="O107" s="41">
        <f>COUNTIF(O3:O82,"&lt;=180")-COUNTIF(O3:O82,"&lt;150")</f>
        <v>0</v>
      </c>
      <c r="P107" s="41">
        <f>COUNTIF(P3:P82,"&lt;=180")-COUNTIF(P3:P82,"&lt;150")</f>
        <v>0</v>
      </c>
      <c r="Q107" s="41">
        <f>COUNTIF(Q3:Q82,"&lt;=180")-COUNTIF(Q3:Q82,"&lt;150")</f>
        <v>0</v>
      </c>
      <c r="R107" s="41">
        <f>COUNTIF(R3:R82,"&lt;=180")-COUNTIF(R3:R82,"&lt;150")</f>
        <v>0</v>
      </c>
    </row>
    <row r="108" spans="2:18" x14ac:dyDescent="0.6">
      <c r="B108" s="4" t="s">
        <v>35</v>
      </c>
      <c r="C108" s="41">
        <f>SUM(C96:C107)</f>
        <v>71</v>
      </c>
      <c r="D108" s="41">
        <f t="shared" ref="D108:F108" si="0">SUM(D96:D107)</f>
        <v>73</v>
      </c>
      <c r="E108" s="41">
        <f t="shared" si="0"/>
        <v>72</v>
      </c>
      <c r="F108" s="42">
        <f t="shared" si="0"/>
        <v>74</v>
      </c>
      <c r="H108" s="4" t="s">
        <v>35</v>
      </c>
      <c r="I108" s="41">
        <f>SUM(I96:I107)</f>
        <v>58</v>
      </c>
      <c r="J108" s="41">
        <f t="shared" ref="J108:L108" si="1">SUM(J96:J107)</f>
        <v>67</v>
      </c>
      <c r="K108" s="41">
        <f t="shared" si="1"/>
        <v>65</v>
      </c>
      <c r="L108" s="42">
        <f t="shared" si="1"/>
        <v>69</v>
      </c>
      <c r="N108" s="4" t="s">
        <v>35</v>
      </c>
      <c r="O108" s="41">
        <f>SUM(O96:O107)</f>
        <v>68</v>
      </c>
      <c r="P108" s="41">
        <f t="shared" ref="P108:R108" si="2">SUM(P96:P107)</f>
        <v>73</v>
      </c>
      <c r="Q108" s="41">
        <f t="shared" si="2"/>
        <v>72</v>
      </c>
      <c r="R108" s="42">
        <f t="shared" si="2"/>
        <v>78</v>
      </c>
    </row>
    <row r="109" spans="2:18" x14ac:dyDescent="0.6">
      <c r="B109" s="50"/>
      <c r="C109" s="13"/>
      <c r="D109" s="13"/>
      <c r="E109" s="13"/>
      <c r="F109" s="14"/>
    </row>
    <row r="110" spans="2:18" x14ac:dyDescent="0.6">
      <c r="B110" s="50"/>
      <c r="C110" s="13"/>
      <c r="D110" s="13"/>
      <c r="E110" s="13"/>
      <c r="F110" s="14"/>
    </row>
    <row r="111" spans="2:18" x14ac:dyDescent="0.6">
      <c r="B111" s="50"/>
      <c r="C111" s="13"/>
      <c r="D111" s="13"/>
      <c r="E111" s="13"/>
      <c r="F111" s="14"/>
    </row>
    <row r="112" spans="2:18" ht="17.25" thickBot="1" x14ac:dyDescent="0.65">
      <c r="B112" s="51"/>
      <c r="C112" s="52"/>
      <c r="D112" s="52"/>
      <c r="E112" s="52"/>
      <c r="F112" s="53"/>
    </row>
    <row r="113" spans="2:21" x14ac:dyDescent="0.6">
      <c r="C113" t="s">
        <v>81</v>
      </c>
      <c r="I113" t="s">
        <v>81</v>
      </c>
      <c r="O113" t="s">
        <v>81</v>
      </c>
    </row>
    <row r="114" spans="2:21" x14ac:dyDescent="0.6">
      <c r="C114" t="s">
        <v>36</v>
      </c>
      <c r="D114">
        <f>SUM(D96:F100,D103:F107)/SUM(D108:F108)</f>
        <v>0.1050228310502283</v>
      </c>
      <c r="I114" t="s">
        <v>109</v>
      </c>
      <c r="J114">
        <f>SUM(J96:L100,J103:L107)/SUM(J108:L108)</f>
        <v>0.17910447761194029</v>
      </c>
      <c r="O114" t="s">
        <v>86</v>
      </c>
      <c r="P114">
        <f>SUM(P96:R100,P103:R107)/SUM(P108:R108)</f>
        <v>9.8654708520179366E-2</v>
      </c>
    </row>
    <row r="116" spans="2:21" x14ac:dyDescent="0.6">
      <c r="C116" t="s">
        <v>137</v>
      </c>
      <c r="I116" t="s">
        <v>137</v>
      </c>
      <c r="O116" t="s">
        <v>137</v>
      </c>
    </row>
    <row r="117" spans="2:21" x14ac:dyDescent="0.6">
      <c r="C117" t="s">
        <v>36</v>
      </c>
      <c r="D117">
        <f>SUM(C96:F100,C103:F107)/SUM(C108:F108)</f>
        <v>8.9655172413793102E-2</v>
      </c>
      <c r="I117" t="s">
        <v>105</v>
      </c>
      <c r="J117">
        <f>SUM(I96:L100,I103:L107)/SUM(I108:L108)</f>
        <v>0.16216216216216217</v>
      </c>
      <c r="O117" t="s">
        <v>86</v>
      </c>
      <c r="P117">
        <f>SUM(O96:R100,O103:R107)/SUM(O108:R108)</f>
        <v>8.9347079037800689E-2</v>
      </c>
    </row>
    <row r="118" spans="2:21" ht="17.25" thickBot="1" x14ac:dyDescent="0.65"/>
    <row r="119" spans="2:21" x14ac:dyDescent="0.6">
      <c r="B119" s="40" t="s">
        <v>88</v>
      </c>
      <c r="C119" s="10"/>
      <c r="D119" s="10"/>
      <c r="E119" s="10"/>
      <c r="F119" s="11"/>
      <c r="H119" s="40" t="s">
        <v>91</v>
      </c>
      <c r="I119" s="10"/>
      <c r="J119" s="10"/>
      <c r="K119" s="10"/>
      <c r="L119" s="11"/>
      <c r="N119" s="40" t="s">
        <v>92</v>
      </c>
      <c r="O119" s="10"/>
      <c r="P119" s="10"/>
      <c r="Q119" s="10"/>
      <c r="R119" s="11"/>
    </row>
    <row r="120" spans="2:21" x14ac:dyDescent="0.6">
      <c r="B120" s="4" t="s">
        <v>19</v>
      </c>
      <c r="C120" s="41" t="s">
        <v>20</v>
      </c>
      <c r="D120" s="5" t="s">
        <v>21</v>
      </c>
      <c r="E120" s="5" t="s">
        <v>22</v>
      </c>
      <c r="F120" s="7" t="s">
        <v>8</v>
      </c>
      <c r="H120" s="4" t="s">
        <v>19</v>
      </c>
      <c r="I120" s="41" t="s">
        <v>20</v>
      </c>
      <c r="J120" s="5" t="s">
        <v>21</v>
      </c>
      <c r="K120" s="5" t="s">
        <v>22</v>
      </c>
      <c r="L120" s="7" t="s">
        <v>8</v>
      </c>
      <c r="N120" s="4" t="s">
        <v>19</v>
      </c>
      <c r="O120" s="41" t="s">
        <v>20</v>
      </c>
      <c r="P120" s="5" t="s">
        <v>21</v>
      </c>
      <c r="Q120" s="5" t="s">
        <v>22</v>
      </c>
      <c r="R120" s="7" t="s">
        <v>8</v>
      </c>
    </row>
    <row r="121" spans="2:21" x14ac:dyDescent="0.6">
      <c r="B121" s="4" t="s">
        <v>23</v>
      </c>
      <c r="C121" s="41">
        <f>COUNTIF(C3:C34,"&lt;=-150")</f>
        <v>0</v>
      </c>
      <c r="D121" s="41">
        <f t="shared" ref="D121:R121" si="3">COUNTIF(D3:D34,"&lt;=-150")</f>
        <v>0</v>
      </c>
      <c r="E121" s="41">
        <f t="shared" si="3"/>
        <v>0</v>
      </c>
      <c r="F121" s="41">
        <f t="shared" si="3"/>
        <v>0</v>
      </c>
      <c r="G121" s="41"/>
      <c r="H121" s="4" t="s">
        <v>23</v>
      </c>
      <c r="I121" s="41">
        <f t="shared" si="3"/>
        <v>0</v>
      </c>
      <c r="J121" s="41">
        <f t="shared" si="3"/>
        <v>0</v>
      </c>
      <c r="K121" s="41">
        <f t="shared" si="3"/>
        <v>0</v>
      </c>
      <c r="L121" s="41">
        <f t="shared" si="3"/>
        <v>0</v>
      </c>
      <c r="M121" s="41"/>
      <c r="N121" s="4" t="s">
        <v>23</v>
      </c>
      <c r="O121" s="41">
        <f t="shared" si="3"/>
        <v>0</v>
      </c>
      <c r="P121" s="41">
        <f t="shared" si="3"/>
        <v>0</v>
      </c>
      <c r="Q121" s="41">
        <f t="shared" si="3"/>
        <v>0</v>
      </c>
      <c r="R121" s="41">
        <f t="shared" si="3"/>
        <v>0</v>
      </c>
      <c r="S121" s="54"/>
    </row>
    <row r="122" spans="2:21" x14ac:dyDescent="0.6">
      <c r="B122" s="4" t="s">
        <v>24</v>
      </c>
      <c r="C122" s="41">
        <f>COUNTIF(C3:C34,"&lt;=-120")-COUNTIF(C3:C34,"&lt;-150")</f>
        <v>0</v>
      </c>
      <c r="D122" s="41">
        <f t="shared" ref="D122:R122" si="4">COUNTIF(D3:D34,"&lt;=-120")-COUNTIF(D3:D34,"&lt;-150")</f>
        <v>0</v>
      </c>
      <c r="E122" s="41">
        <f t="shared" si="4"/>
        <v>0</v>
      </c>
      <c r="F122" s="41">
        <f t="shared" si="4"/>
        <v>0</v>
      </c>
      <c r="G122" s="41"/>
      <c r="H122" s="4" t="s">
        <v>24</v>
      </c>
      <c r="I122" s="41">
        <f t="shared" si="4"/>
        <v>0</v>
      </c>
      <c r="J122" s="41">
        <f t="shared" si="4"/>
        <v>0</v>
      </c>
      <c r="K122" s="41">
        <f t="shared" si="4"/>
        <v>0</v>
      </c>
      <c r="L122" s="41">
        <f t="shared" si="4"/>
        <v>0</v>
      </c>
      <c r="M122" s="41"/>
      <c r="N122" s="4" t="s">
        <v>24</v>
      </c>
      <c r="O122" s="41">
        <f t="shared" si="4"/>
        <v>0</v>
      </c>
      <c r="P122" s="41">
        <f t="shared" si="4"/>
        <v>0</v>
      </c>
      <c r="Q122" s="41">
        <f t="shared" si="4"/>
        <v>0</v>
      </c>
      <c r="R122" s="41">
        <f t="shared" si="4"/>
        <v>0</v>
      </c>
      <c r="S122" s="55"/>
    </row>
    <row r="123" spans="2:21" x14ac:dyDescent="0.6">
      <c r="B123" s="4" t="s">
        <v>25</v>
      </c>
      <c r="C123" s="41">
        <f>COUNTIF(C3:C34,"&lt;=-90")-COUNTIF(C3:C34,"&lt;-120")</f>
        <v>0</v>
      </c>
      <c r="D123" s="41">
        <f t="shared" ref="D123:R123" si="5">COUNTIF(D3:D34,"&lt;=-90")-COUNTIF(D3:D34,"&lt;-120")</f>
        <v>0</v>
      </c>
      <c r="E123" s="41">
        <f t="shared" si="5"/>
        <v>0</v>
      </c>
      <c r="F123" s="41">
        <f t="shared" si="5"/>
        <v>0</v>
      </c>
      <c r="G123" s="41"/>
      <c r="H123" s="4" t="s">
        <v>25</v>
      </c>
      <c r="I123" s="41">
        <f t="shared" si="5"/>
        <v>0</v>
      </c>
      <c r="J123" s="41">
        <f t="shared" si="5"/>
        <v>0</v>
      </c>
      <c r="K123" s="41">
        <f t="shared" si="5"/>
        <v>0</v>
      </c>
      <c r="L123" s="41">
        <f t="shared" si="5"/>
        <v>0</v>
      </c>
      <c r="M123" s="41"/>
      <c r="N123" s="4" t="s">
        <v>25</v>
      </c>
      <c r="O123" s="41">
        <f t="shared" si="5"/>
        <v>0</v>
      </c>
      <c r="P123" s="41">
        <f t="shared" si="5"/>
        <v>0</v>
      </c>
      <c r="Q123" s="41">
        <f t="shared" si="5"/>
        <v>0</v>
      </c>
      <c r="R123" s="41">
        <f t="shared" si="5"/>
        <v>0</v>
      </c>
      <c r="S123" s="55"/>
    </row>
    <row r="124" spans="2:21" x14ac:dyDescent="0.6">
      <c r="B124" s="4" t="s">
        <v>26</v>
      </c>
      <c r="C124" s="41">
        <f>COUNTIF(C3:C34,"&lt;=-60")-COUNTIF(C3:C34,"&lt;-90")</f>
        <v>0</v>
      </c>
      <c r="D124" s="41">
        <f t="shared" ref="D124:R124" si="6">COUNTIF(D3:D34,"&lt;=-60")-COUNTIF(D3:D34,"&lt;-90")</f>
        <v>0</v>
      </c>
      <c r="E124" s="41">
        <f t="shared" si="6"/>
        <v>0</v>
      </c>
      <c r="F124" s="41">
        <f t="shared" si="6"/>
        <v>0</v>
      </c>
      <c r="G124" s="41"/>
      <c r="H124" s="4" t="s">
        <v>26</v>
      </c>
      <c r="I124" s="41">
        <f t="shared" si="6"/>
        <v>0</v>
      </c>
      <c r="J124" s="41">
        <f t="shared" si="6"/>
        <v>0</v>
      </c>
      <c r="K124" s="41">
        <f t="shared" si="6"/>
        <v>0</v>
      </c>
      <c r="L124" s="41">
        <f t="shared" si="6"/>
        <v>0</v>
      </c>
      <c r="M124" s="41"/>
      <c r="N124" s="4" t="s">
        <v>26</v>
      </c>
      <c r="O124" s="41">
        <f t="shared" si="6"/>
        <v>0</v>
      </c>
      <c r="P124" s="41">
        <f t="shared" si="6"/>
        <v>0</v>
      </c>
      <c r="Q124" s="41">
        <f t="shared" si="6"/>
        <v>0</v>
      </c>
      <c r="R124" s="41">
        <f t="shared" si="6"/>
        <v>0</v>
      </c>
      <c r="T124" t="s">
        <v>81</v>
      </c>
    </row>
    <row r="125" spans="2:21" ht="17.25" thickBot="1" x14ac:dyDescent="0.65">
      <c r="B125" s="43" t="s">
        <v>27</v>
      </c>
      <c r="C125" s="44">
        <f>COUNTIF(C3:C34,"&lt;=-30")-COUNTIF(C3:C34,"&lt;-60")</f>
        <v>0</v>
      </c>
      <c r="D125" s="44">
        <f t="shared" ref="D125:R125" si="7">COUNTIF(D3:D34,"&lt;=-30")-COUNTIF(D3:D34,"&lt;-60")</f>
        <v>0</v>
      </c>
      <c r="E125" s="44">
        <f t="shared" si="7"/>
        <v>0</v>
      </c>
      <c r="F125" s="44">
        <f t="shared" si="7"/>
        <v>1</v>
      </c>
      <c r="G125" s="44"/>
      <c r="H125" s="43" t="s">
        <v>27</v>
      </c>
      <c r="I125" s="44">
        <f t="shared" si="7"/>
        <v>0</v>
      </c>
      <c r="J125" s="44">
        <f t="shared" si="7"/>
        <v>0</v>
      </c>
      <c r="K125" s="44">
        <f t="shared" si="7"/>
        <v>1</v>
      </c>
      <c r="L125" s="44">
        <f t="shared" si="7"/>
        <v>3</v>
      </c>
      <c r="M125" s="44"/>
      <c r="N125" s="43" t="s">
        <v>27</v>
      </c>
      <c r="O125" s="44">
        <f t="shared" si="7"/>
        <v>0</v>
      </c>
      <c r="P125" s="44">
        <f t="shared" si="7"/>
        <v>0</v>
      </c>
      <c r="Q125" s="44">
        <f t="shared" si="7"/>
        <v>0</v>
      </c>
      <c r="R125" s="44">
        <f t="shared" si="7"/>
        <v>0</v>
      </c>
      <c r="T125" t="s">
        <v>36</v>
      </c>
      <c r="U125" t="e">
        <f>sum</f>
        <v>#NAME?</v>
      </c>
    </row>
    <row r="126" spans="2:21" x14ac:dyDescent="0.6">
      <c r="B126" s="3" t="s">
        <v>28</v>
      </c>
      <c r="C126" s="45">
        <f>COUNTIF(C3:C34,"&lt;=0")-COUNTIF(C3:C34,"&lt;-30")</f>
        <v>17</v>
      </c>
      <c r="D126" s="45">
        <f t="shared" ref="D126:R126" si="8">COUNTIF(D3:D34,"&lt;=0")-COUNTIF(D3:D34,"&lt;-30")</f>
        <v>10</v>
      </c>
      <c r="E126" s="45">
        <f t="shared" si="8"/>
        <v>12</v>
      </c>
      <c r="F126" s="45">
        <f t="shared" si="8"/>
        <v>10</v>
      </c>
      <c r="G126" s="45"/>
      <c r="H126" s="3" t="s">
        <v>28</v>
      </c>
      <c r="I126" s="45">
        <f t="shared" si="8"/>
        <v>6</v>
      </c>
      <c r="J126" s="45">
        <f t="shared" si="8"/>
        <v>21</v>
      </c>
      <c r="K126" s="45">
        <f t="shared" si="8"/>
        <v>19</v>
      </c>
      <c r="L126" s="45">
        <f t="shared" si="8"/>
        <v>14</v>
      </c>
      <c r="M126" s="45"/>
      <c r="N126" s="3" t="s">
        <v>28</v>
      </c>
      <c r="O126" s="45">
        <f t="shared" si="8"/>
        <v>17</v>
      </c>
      <c r="P126" s="45">
        <f t="shared" si="8"/>
        <v>16</v>
      </c>
      <c r="Q126" s="45">
        <f t="shared" si="8"/>
        <v>24</v>
      </c>
      <c r="R126" s="45">
        <f t="shared" si="8"/>
        <v>18</v>
      </c>
    </row>
    <row r="127" spans="2:21" ht="17.25" thickBot="1" x14ac:dyDescent="0.65">
      <c r="B127" s="6" t="s">
        <v>29</v>
      </c>
      <c r="C127" s="46">
        <f>COUNTIF(C3:C34,"&lt;=30")-COUNTIF(C3:C34,"&lt;0")</f>
        <v>8</v>
      </c>
      <c r="D127" s="46">
        <f t="shared" ref="D127:R127" si="9">COUNTIF(D3:D34,"&lt;=30")-COUNTIF(D3:D34,"&lt;0")</f>
        <v>15</v>
      </c>
      <c r="E127" s="46">
        <f t="shared" si="9"/>
        <v>13</v>
      </c>
      <c r="F127" s="46">
        <f t="shared" si="9"/>
        <v>13</v>
      </c>
      <c r="G127" s="46"/>
      <c r="H127" s="6" t="s">
        <v>29</v>
      </c>
      <c r="I127" s="46">
        <f t="shared" si="9"/>
        <v>17</v>
      </c>
      <c r="J127" s="46">
        <f t="shared" si="9"/>
        <v>5</v>
      </c>
      <c r="K127" s="46">
        <f t="shared" si="9"/>
        <v>5</v>
      </c>
      <c r="L127" s="46">
        <f t="shared" si="9"/>
        <v>8</v>
      </c>
      <c r="M127" s="46"/>
      <c r="N127" s="6" t="s">
        <v>29</v>
      </c>
      <c r="O127" s="46">
        <f t="shared" si="9"/>
        <v>9</v>
      </c>
      <c r="P127" s="46">
        <f t="shared" si="9"/>
        <v>15</v>
      </c>
      <c r="Q127" s="46">
        <f t="shared" si="9"/>
        <v>5</v>
      </c>
      <c r="R127" s="46">
        <f t="shared" si="9"/>
        <v>13</v>
      </c>
    </row>
    <row r="128" spans="2:21" x14ac:dyDescent="0.6">
      <c r="B128" s="47" t="s">
        <v>30</v>
      </c>
      <c r="C128" s="48">
        <f>COUNTIF(C3:C34,"&lt;=60")-COUNTIF(C3:C34,"&lt;30")</f>
        <v>0</v>
      </c>
      <c r="D128" s="48">
        <f t="shared" ref="D128:R128" si="10">COUNTIF(D3:D34,"&lt;=60")-COUNTIF(D3:D34,"&lt;30")</f>
        <v>0</v>
      </c>
      <c r="E128" s="48">
        <f t="shared" si="10"/>
        <v>0</v>
      </c>
      <c r="F128" s="48">
        <f t="shared" si="10"/>
        <v>0</v>
      </c>
      <c r="G128" s="48"/>
      <c r="H128" s="47" t="s">
        <v>30</v>
      </c>
      <c r="I128" s="48">
        <f t="shared" si="10"/>
        <v>0</v>
      </c>
      <c r="J128" s="48">
        <f t="shared" si="10"/>
        <v>0</v>
      </c>
      <c r="K128" s="48">
        <f t="shared" si="10"/>
        <v>0</v>
      </c>
      <c r="L128" s="48">
        <f t="shared" si="10"/>
        <v>1</v>
      </c>
      <c r="M128" s="48"/>
      <c r="N128" s="47" t="s">
        <v>30</v>
      </c>
      <c r="O128" s="48">
        <f t="shared" si="10"/>
        <v>0</v>
      </c>
      <c r="P128" s="48">
        <f t="shared" si="10"/>
        <v>0</v>
      </c>
      <c r="Q128" s="48">
        <f t="shared" si="10"/>
        <v>0</v>
      </c>
      <c r="R128" s="48">
        <f t="shared" si="10"/>
        <v>0</v>
      </c>
    </row>
    <row r="129" spans="2:18" x14ac:dyDescent="0.6">
      <c r="B129" s="49" t="s">
        <v>31</v>
      </c>
      <c r="C129" s="41">
        <f>COUNTIF(C3:C34,"&lt;=90")-COUNTIF(C3:C34,"&lt;60")</f>
        <v>0</v>
      </c>
      <c r="D129" s="41">
        <f t="shared" ref="D129:R129" si="11">COUNTIF(D3:D34,"&lt;=90")-COUNTIF(D3:D34,"&lt;60")</f>
        <v>0</v>
      </c>
      <c r="E129" s="41">
        <f t="shared" si="11"/>
        <v>0</v>
      </c>
      <c r="F129" s="41">
        <f t="shared" si="11"/>
        <v>1</v>
      </c>
      <c r="G129" s="41"/>
      <c r="H129" s="49" t="s">
        <v>31</v>
      </c>
      <c r="I129" s="41">
        <f t="shared" si="11"/>
        <v>0</v>
      </c>
      <c r="J129" s="41">
        <f t="shared" si="11"/>
        <v>0</v>
      </c>
      <c r="K129" s="41">
        <f t="shared" si="11"/>
        <v>0</v>
      </c>
      <c r="L129" s="41">
        <f t="shared" si="11"/>
        <v>0</v>
      </c>
      <c r="M129" s="41"/>
      <c r="N129" s="49" t="s">
        <v>31</v>
      </c>
      <c r="O129" s="41">
        <f t="shared" si="11"/>
        <v>0</v>
      </c>
      <c r="P129" s="41">
        <f t="shared" si="11"/>
        <v>0</v>
      </c>
      <c r="Q129" s="41">
        <f t="shared" si="11"/>
        <v>0</v>
      </c>
      <c r="R129" s="41">
        <f t="shared" si="11"/>
        <v>0</v>
      </c>
    </row>
    <row r="130" spans="2:18" x14ac:dyDescent="0.6">
      <c r="B130" s="49" t="s">
        <v>32</v>
      </c>
      <c r="C130" s="41">
        <f>COUNTIF(C3:C34,"&lt;=120")-COUNTIF(C3:C34,"&lt;90")</f>
        <v>0</v>
      </c>
      <c r="D130" s="41">
        <f t="shared" ref="D130:R130" si="12">COUNTIF(D3:D34,"&lt;=120")-COUNTIF(D3:D34,"&lt;90")</f>
        <v>0</v>
      </c>
      <c r="E130" s="41">
        <f t="shared" si="12"/>
        <v>0</v>
      </c>
      <c r="F130" s="41">
        <f t="shared" si="12"/>
        <v>0</v>
      </c>
      <c r="G130" s="41"/>
      <c r="H130" s="49" t="s">
        <v>32</v>
      </c>
      <c r="I130" s="41">
        <f t="shared" si="12"/>
        <v>0</v>
      </c>
      <c r="J130" s="41">
        <f t="shared" si="12"/>
        <v>0</v>
      </c>
      <c r="K130" s="41">
        <f t="shared" si="12"/>
        <v>0</v>
      </c>
      <c r="L130" s="41">
        <f t="shared" si="12"/>
        <v>0</v>
      </c>
      <c r="M130" s="41"/>
      <c r="N130" s="49" t="s">
        <v>32</v>
      </c>
      <c r="O130" s="41">
        <f t="shared" si="12"/>
        <v>0</v>
      </c>
      <c r="P130" s="41">
        <f t="shared" si="12"/>
        <v>0</v>
      </c>
      <c r="Q130" s="41">
        <f t="shared" si="12"/>
        <v>0</v>
      </c>
      <c r="R130" s="41">
        <f t="shared" si="12"/>
        <v>0</v>
      </c>
    </row>
    <row r="131" spans="2:18" x14ac:dyDescent="0.6">
      <c r="B131" s="49" t="s">
        <v>33</v>
      </c>
      <c r="C131" s="41">
        <f>COUNTIF(C3:C34,"&lt;=150")-COUNTIF(C3:C34,"&lt;120")</f>
        <v>0</v>
      </c>
      <c r="D131" s="41">
        <f t="shared" ref="D131:R131" si="13">COUNTIF(D3:D34,"&lt;=150")-COUNTIF(D3:D34,"&lt;120")</f>
        <v>0</v>
      </c>
      <c r="E131" s="41">
        <f t="shared" si="13"/>
        <v>0</v>
      </c>
      <c r="F131" s="41">
        <f t="shared" si="13"/>
        <v>0</v>
      </c>
      <c r="G131" s="41"/>
      <c r="H131" s="49" t="s">
        <v>33</v>
      </c>
      <c r="I131" s="41">
        <f t="shared" si="13"/>
        <v>0</v>
      </c>
      <c r="J131" s="41">
        <f t="shared" si="13"/>
        <v>0</v>
      </c>
      <c r="K131" s="41">
        <f t="shared" si="13"/>
        <v>0</v>
      </c>
      <c r="L131" s="41">
        <f t="shared" si="13"/>
        <v>0</v>
      </c>
      <c r="M131" s="41"/>
      <c r="N131" s="49" t="s">
        <v>33</v>
      </c>
      <c r="O131" s="41">
        <f t="shared" si="13"/>
        <v>0</v>
      </c>
      <c r="P131" s="41">
        <f t="shared" si="13"/>
        <v>0</v>
      </c>
      <c r="Q131" s="41">
        <f t="shared" si="13"/>
        <v>0</v>
      </c>
      <c r="R131" s="41">
        <f t="shared" si="13"/>
        <v>0</v>
      </c>
    </row>
    <row r="132" spans="2:18" x14ac:dyDescent="0.6">
      <c r="B132" s="49" t="s">
        <v>34</v>
      </c>
      <c r="C132" s="41">
        <f>COUNTIF(C3:C34,"&lt;=180")-COUNTIF(C3:C34,"&lt;150")</f>
        <v>0</v>
      </c>
      <c r="D132" s="41">
        <f t="shared" ref="D132:R132" si="14">COUNTIF(D3:D34,"&lt;=180")-COUNTIF(D3:D34,"&lt;150")</f>
        <v>0</v>
      </c>
      <c r="E132" s="41">
        <f t="shared" si="14"/>
        <v>0</v>
      </c>
      <c r="F132" s="41">
        <f t="shared" si="14"/>
        <v>0</v>
      </c>
      <c r="G132" s="41"/>
      <c r="H132" s="49" t="s">
        <v>34</v>
      </c>
      <c r="I132" s="41">
        <f t="shared" si="14"/>
        <v>0</v>
      </c>
      <c r="J132" s="41">
        <f t="shared" si="14"/>
        <v>0</v>
      </c>
      <c r="K132" s="41">
        <f t="shared" si="14"/>
        <v>0</v>
      </c>
      <c r="L132" s="41">
        <f t="shared" si="14"/>
        <v>0</v>
      </c>
      <c r="M132" s="41"/>
      <c r="N132" s="49" t="s">
        <v>34</v>
      </c>
      <c r="O132" s="41">
        <f t="shared" si="14"/>
        <v>0</v>
      </c>
      <c r="P132" s="41">
        <f t="shared" si="14"/>
        <v>0</v>
      </c>
      <c r="Q132" s="41">
        <f t="shared" si="14"/>
        <v>0</v>
      </c>
      <c r="R132" s="41">
        <f t="shared" si="14"/>
        <v>0</v>
      </c>
    </row>
    <row r="133" spans="2:18" x14ac:dyDescent="0.6">
      <c r="B133" s="4" t="s">
        <v>35</v>
      </c>
      <c r="C133" s="41">
        <f>SUM(C121:C132)</f>
        <v>25</v>
      </c>
      <c r="D133" s="41">
        <f t="shared" ref="D133:F133" si="15">SUM(D121:D132)</f>
        <v>25</v>
      </c>
      <c r="E133" s="41">
        <f t="shared" si="15"/>
        <v>25</v>
      </c>
      <c r="F133" s="42">
        <f t="shared" si="15"/>
        <v>25</v>
      </c>
      <c r="H133" s="4" t="s">
        <v>35</v>
      </c>
      <c r="I133" s="41">
        <f>SUM(I121:I132)</f>
        <v>23</v>
      </c>
      <c r="J133" s="41">
        <f t="shared" ref="J133:L133" si="16">SUM(J121:J132)</f>
        <v>26</v>
      </c>
      <c r="K133" s="41">
        <f t="shared" si="16"/>
        <v>25</v>
      </c>
      <c r="L133" s="42">
        <f t="shared" si="16"/>
        <v>26</v>
      </c>
      <c r="N133" s="4" t="s">
        <v>35</v>
      </c>
      <c r="O133" s="41">
        <f>SUM(O121:O132)</f>
        <v>26</v>
      </c>
      <c r="P133" s="41">
        <f t="shared" ref="P133:R133" si="17">SUM(P121:P132)</f>
        <v>31</v>
      </c>
      <c r="Q133" s="41">
        <f t="shared" si="17"/>
        <v>29</v>
      </c>
      <c r="R133" s="42">
        <f t="shared" si="17"/>
        <v>31</v>
      </c>
    </row>
    <row r="134" spans="2:18" x14ac:dyDescent="0.6">
      <c r="C134" t="s">
        <v>97</v>
      </c>
      <c r="I134" t="s">
        <v>97</v>
      </c>
      <c r="O134" t="s">
        <v>97</v>
      </c>
    </row>
    <row r="135" spans="2:18" x14ac:dyDescent="0.6">
      <c r="C135" t="s">
        <v>36</v>
      </c>
      <c r="D135">
        <f>SUM(D121:F125,D128:F132)/SUM(D133:F133)</f>
        <v>2.6666666666666668E-2</v>
      </c>
      <c r="I135" t="s">
        <v>109</v>
      </c>
      <c r="J135">
        <f>SUM(J121:L125,J128:L132)/SUM(J133:L133)</f>
        <v>6.4935064935064929E-2</v>
      </c>
      <c r="O135" t="s">
        <v>86</v>
      </c>
      <c r="P135">
        <f>SUM(P121:R125,P128:R132)/SUM(P133:R133)</f>
        <v>0</v>
      </c>
    </row>
    <row r="137" spans="2:18" ht="17.25" thickBot="1" x14ac:dyDescent="0.65"/>
    <row r="138" spans="2:18" x14ac:dyDescent="0.6">
      <c r="B138" s="40" t="s">
        <v>89</v>
      </c>
      <c r="C138" s="10"/>
      <c r="D138" s="10"/>
      <c r="E138" s="10"/>
      <c r="F138" s="11"/>
      <c r="H138" s="40" t="s">
        <v>93</v>
      </c>
      <c r="I138" s="10"/>
      <c r="J138" s="10"/>
      <c r="K138" s="10"/>
      <c r="L138" s="11"/>
      <c r="N138" s="40" t="s">
        <v>94</v>
      </c>
      <c r="O138" s="10"/>
      <c r="P138" s="10"/>
      <c r="Q138" s="10"/>
      <c r="R138" s="11"/>
    </row>
    <row r="139" spans="2:18" x14ac:dyDescent="0.6">
      <c r="B139" s="4" t="s">
        <v>19</v>
      </c>
      <c r="C139" s="41" t="s">
        <v>20</v>
      </c>
      <c r="D139" s="5" t="s">
        <v>21</v>
      </c>
      <c r="E139" s="5" t="s">
        <v>22</v>
      </c>
      <c r="F139" s="7" t="s">
        <v>8</v>
      </c>
      <c r="H139" s="4" t="s">
        <v>19</v>
      </c>
      <c r="I139" s="41" t="s">
        <v>20</v>
      </c>
      <c r="J139" s="5" t="s">
        <v>21</v>
      </c>
      <c r="K139" s="5" t="s">
        <v>22</v>
      </c>
      <c r="L139" s="7" t="s">
        <v>8</v>
      </c>
      <c r="N139" s="4" t="s">
        <v>19</v>
      </c>
      <c r="O139" s="41" t="s">
        <v>20</v>
      </c>
      <c r="P139" s="5" t="s">
        <v>21</v>
      </c>
      <c r="Q139" s="5" t="s">
        <v>22</v>
      </c>
      <c r="R139" s="7" t="s">
        <v>8</v>
      </c>
    </row>
    <row r="140" spans="2:18" x14ac:dyDescent="0.6">
      <c r="B140" s="4" t="s">
        <v>23</v>
      </c>
      <c r="C140" s="41">
        <f>COUNTIF(C35:C61,"&lt;=-150")</f>
        <v>0</v>
      </c>
      <c r="D140" s="41">
        <f t="shared" ref="D140:R140" si="18">COUNTIF(D35:D61,"&lt;=-150")</f>
        <v>0</v>
      </c>
      <c r="E140" s="41">
        <f t="shared" si="18"/>
        <v>0</v>
      </c>
      <c r="F140" s="41">
        <f t="shared" si="18"/>
        <v>0</v>
      </c>
      <c r="G140" s="41"/>
      <c r="H140" s="4" t="s">
        <v>23</v>
      </c>
      <c r="I140" s="41">
        <f t="shared" si="18"/>
        <v>0</v>
      </c>
      <c r="J140" s="41">
        <f t="shared" si="18"/>
        <v>0</v>
      </c>
      <c r="K140" s="41">
        <f t="shared" si="18"/>
        <v>0</v>
      </c>
      <c r="L140" s="41">
        <f t="shared" si="18"/>
        <v>0</v>
      </c>
      <c r="M140" s="41"/>
      <c r="N140" s="4" t="s">
        <v>23</v>
      </c>
      <c r="O140" s="41">
        <f t="shared" si="18"/>
        <v>0</v>
      </c>
      <c r="P140" s="41">
        <f t="shared" si="18"/>
        <v>0</v>
      </c>
      <c r="Q140" s="41">
        <f t="shared" si="18"/>
        <v>0</v>
      </c>
      <c r="R140" s="41">
        <f t="shared" si="18"/>
        <v>0</v>
      </c>
    </row>
    <row r="141" spans="2:18" x14ac:dyDescent="0.6">
      <c r="B141" s="4" t="s">
        <v>24</v>
      </c>
      <c r="C141" s="41">
        <f>COUNTIF(C35:C61,"&lt;=-120")-COUNTIF(C35:C61,"&lt;-150")</f>
        <v>0</v>
      </c>
      <c r="D141" s="41">
        <f t="shared" ref="D141:R141" si="19">COUNTIF(D35:D61,"&lt;=-120")-COUNTIF(D35:D61,"&lt;-150")</f>
        <v>0</v>
      </c>
      <c r="E141" s="41">
        <f t="shared" si="19"/>
        <v>0</v>
      </c>
      <c r="F141" s="41">
        <f t="shared" si="19"/>
        <v>0</v>
      </c>
      <c r="G141" s="41"/>
      <c r="H141" s="4" t="s">
        <v>24</v>
      </c>
      <c r="I141" s="41">
        <f t="shared" si="19"/>
        <v>0</v>
      </c>
      <c r="J141" s="41">
        <f t="shared" si="19"/>
        <v>0</v>
      </c>
      <c r="K141" s="41">
        <f t="shared" si="19"/>
        <v>0</v>
      </c>
      <c r="L141" s="41">
        <f t="shared" si="19"/>
        <v>0</v>
      </c>
      <c r="M141" s="41"/>
      <c r="N141" s="4" t="s">
        <v>24</v>
      </c>
      <c r="O141" s="41">
        <f t="shared" si="19"/>
        <v>0</v>
      </c>
      <c r="P141" s="41">
        <f t="shared" si="19"/>
        <v>0</v>
      </c>
      <c r="Q141" s="41">
        <f t="shared" si="19"/>
        <v>0</v>
      </c>
      <c r="R141" s="41">
        <f t="shared" si="19"/>
        <v>0</v>
      </c>
    </row>
    <row r="142" spans="2:18" x14ac:dyDescent="0.6">
      <c r="B142" s="4" t="s">
        <v>25</v>
      </c>
      <c r="C142" s="41">
        <f>COUNTIF(C35:C61,"&lt;=-90")-COUNTIF(C35:C61,"&lt;-120")</f>
        <v>0</v>
      </c>
      <c r="D142" s="41">
        <f t="shared" ref="D142:R142" si="20">COUNTIF(D35:D61,"&lt;=-90")-COUNTIF(D35:D61,"&lt;-120")</f>
        <v>0</v>
      </c>
      <c r="E142" s="41">
        <f t="shared" si="20"/>
        <v>0</v>
      </c>
      <c r="F142" s="41">
        <f t="shared" si="20"/>
        <v>0</v>
      </c>
      <c r="G142" s="41"/>
      <c r="H142" s="4" t="s">
        <v>25</v>
      </c>
      <c r="I142" s="41">
        <f t="shared" si="20"/>
        <v>0</v>
      </c>
      <c r="J142" s="41">
        <f t="shared" si="20"/>
        <v>0</v>
      </c>
      <c r="K142" s="41">
        <f t="shared" si="20"/>
        <v>0</v>
      </c>
      <c r="L142" s="41">
        <f t="shared" si="20"/>
        <v>0</v>
      </c>
      <c r="M142" s="41"/>
      <c r="N142" s="4" t="s">
        <v>25</v>
      </c>
      <c r="O142" s="41">
        <f t="shared" si="20"/>
        <v>0</v>
      </c>
      <c r="P142" s="41">
        <f t="shared" si="20"/>
        <v>0</v>
      </c>
      <c r="Q142" s="41">
        <f t="shared" si="20"/>
        <v>0</v>
      </c>
      <c r="R142" s="41">
        <f t="shared" si="20"/>
        <v>0</v>
      </c>
    </row>
    <row r="143" spans="2:18" x14ac:dyDescent="0.6">
      <c r="B143" s="4" t="s">
        <v>26</v>
      </c>
      <c r="C143" s="41">
        <f>COUNTIF(C35:C61,"&lt;=-60")-COUNTIF(C35:C61,"&lt;-90")</f>
        <v>0</v>
      </c>
      <c r="D143" s="41">
        <f t="shared" ref="D143:R143" si="21">COUNTIF(D35:D61,"&lt;=-60")-COUNTIF(D35:D61,"&lt;-90")</f>
        <v>0</v>
      </c>
      <c r="E143" s="41">
        <f t="shared" si="21"/>
        <v>0</v>
      </c>
      <c r="F143" s="41">
        <f t="shared" si="21"/>
        <v>1</v>
      </c>
      <c r="G143" s="41"/>
      <c r="H143" s="4" t="s">
        <v>26</v>
      </c>
      <c r="I143" s="41">
        <f t="shared" si="21"/>
        <v>0</v>
      </c>
      <c r="J143" s="41">
        <f t="shared" si="21"/>
        <v>0</v>
      </c>
      <c r="K143" s="41">
        <f t="shared" si="21"/>
        <v>0</v>
      </c>
      <c r="L143" s="41">
        <f t="shared" si="21"/>
        <v>0</v>
      </c>
      <c r="M143" s="41"/>
      <c r="N143" s="4" t="s">
        <v>26</v>
      </c>
      <c r="O143" s="41">
        <f t="shared" si="21"/>
        <v>0</v>
      </c>
      <c r="P143" s="41">
        <f t="shared" si="21"/>
        <v>0</v>
      </c>
      <c r="Q143" s="41">
        <f t="shared" si="21"/>
        <v>0</v>
      </c>
      <c r="R143" s="41">
        <f t="shared" si="21"/>
        <v>0</v>
      </c>
    </row>
    <row r="144" spans="2:18" ht="17.25" thickBot="1" x14ac:dyDescent="0.65">
      <c r="B144" s="43" t="s">
        <v>27</v>
      </c>
      <c r="C144" s="44">
        <f>COUNTIF(C35:C61,"&lt;=-30")-COUNTIF(C35:C61,"&lt;-60")</f>
        <v>2</v>
      </c>
      <c r="D144" s="44">
        <f t="shared" ref="D144:R144" si="22">COUNTIF(D35:D61,"&lt;=-30")-COUNTIF(D35:D61,"&lt;-60")</f>
        <v>1</v>
      </c>
      <c r="E144" s="44">
        <f t="shared" si="22"/>
        <v>1</v>
      </c>
      <c r="F144" s="44">
        <f t="shared" si="22"/>
        <v>9</v>
      </c>
      <c r="G144" s="44"/>
      <c r="H144" s="43" t="s">
        <v>27</v>
      </c>
      <c r="I144" s="44">
        <f t="shared" si="22"/>
        <v>0</v>
      </c>
      <c r="J144" s="44">
        <f t="shared" si="22"/>
        <v>0</v>
      </c>
      <c r="K144" s="44">
        <f t="shared" si="22"/>
        <v>0</v>
      </c>
      <c r="L144" s="44">
        <f t="shared" si="22"/>
        <v>19</v>
      </c>
      <c r="M144" s="44"/>
      <c r="N144" s="43" t="s">
        <v>27</v>
      </c>
      <c r="O144" s="44">
        <f t="shared" si="22"/>
        <v>0</v>
      </c>
      <c r="P144" s="44">
        <f t="shared" si="22"/>
        <v>0</v>
      </c>
      <c r="Q144" s="44">
        <f t="shared" si="22"/>
        <v>0</v>
      </c>
      <c r="R144" s="44">
        <f t="shared" si="22"/>
        <v>0</v>
      </c>
    </row>
    <row r="145" spans="2:18" x14ac:dyDescent="0.6">
      <c r="B145" s="3" t="s">
        <v>28</v>
      </c>
      <c r="C145" s="45">
        <f>COUNTIF(C35:C61,"&lt;=0")-COUNTIF(C35:C61,"&lt;-30")</f>
        <v>16</v>
      </c>
      <c r="D145" s="45">
        <f t="shared" ref="D145:R145" si="23">COUNTIF(D35:D61,"&lt;=0")-COUNTIF(D35:D61,"&lt;-30")</f>
        <v>13</v>
      </c>
      <c r="E145" s="45">
        <f t="shared" si="23"/>
        <v>9</v>
      </c>
      <c r="F145" s="45">
        <f t="shared" si="23"/>
        <v>13</v>
      </c>
      <c r="G145" s="45"/>
      <c r="H145" s="3" t="s">
        <v>28</v>
      </c>
      <c r="I145" s="45">
        <f t="shared" si="23"/>
        <v>15</v>
      </c>
      <c r="J145" s="45">
        <f t="shared" si="23"/>
        <v>10</v>
      </c>
      <c r="K145" s="45">
        <f t="shared" si="23"/>
        <v>15</v>
      </c>
      <c r="L145" s="45">
        <f t="shared" si="23"/>
        <v>5</v>
      </c>
      <c r="M145" s="45"/>
      <c r="N145" s="3" t="s">
        <v>28</v>
      </c>
      <c r="O145" s="45">
        <f t="shared" si="23"/>
        <v>15</v>
      </c>
      <c r="P145" s="45">
        <f t="shared" si="23"/>
        <v>13</v>
      </c>
      <c r="Q145" s="45">
        <f t="shared" si="23"/>
        <v>10</v>
      </c>
      <c r="R145" s="45">
        <f t="shared" si="23"/>
        <v>4</v>
      </c>
    </row>
    <row r="146" spans="2:18" ht="17.25" thickBot="1" x14ac:dyDescent="0.65">
      <c r="B146" s="6" t="s">
        <v>29</v>
      </c>
      <c r="C146" s="46">
        <f>COUNTIF(C35:C61,"&lt;=30")-COUNTIF(C35:C61,"&lt;0")</f>
        <v>7</v>
      </c>
      <c r="D146" s="46">
        <f t="shared" ref="D146:R146" si="24">COUNTIF(D35:D61,"&lt;=30")-COUNTIF(D35:D61,"&lt;0")</f>
        <v>10</v>
      </c>
      <c r="E146" s="46">
        <f t="shared" si="24"/>
        <v>14</v>
      </c>
      <c r="F146" s="46">
        <f t="shared" si="24"/>
        <v>2</v>
      </c>
      <c r="G146" s="46"/>
      <c r="H146" s="6" t="s">
        <v>29</v>
      </c>
      <c r="I146" s="46">
        <f t="shared" si="24"/>
        <v>4</v>
      </c>
      <c r="J146" s="46">
        <f t="shared" si="24"/>
        <v>15</v>
      </c>
      <c r="K146" s="46">
        <f t="shared" si="24"/>
        <v>8</v>
      </c>
      <c r="L146" s="46">
        <f t="shared" si="24"/>
        <v>1</v>
      </c>
      <c r="M146" s="46"/>
      <c r="N146" s="6" t="s">
        <v>29</v>
      </c>
      <c r="O146" s="46">
        <f t="shared" si="24"/>
        <v>11</v>
      </c>
      <c r="P146" s="46">
        <f t="shared" si="24"/>
        <v>13</v>
      </c>
      <c r="Q146" s="46">
        <f t="shared" si="24"/>
        <v>16</v>
      </c>
      <c r="R146" s="46">
        <f t="shared" si="24"/>
        <v>12</v>
      </c>
    </row>
    <row r="147" spans="2:18" x14ac:dyDescent="0.6">
      <c r="B147" s="47" t="s">
        <v>30</v>
      </c>
      <c r="C147" s="48">
        <f>COUNTIF(C35:C61,"&lt;=60")-COUNTIF(C35:C61,"&lt;30")</f>
        <v>0</v>
      </c>
      <c r="D147" s="48">
        <f t="shared" ref="D147:R147" si="25">COUNTIF(D35:D61,"&lt;=60")-COUNTIF(D35:D61,"&lt;30")</f>
        <v>0</v>
      </c>
      <c r="E147" s="48">
        <f t="shared" si="25"/>
        <v>0</v>
      </c>
      <c r="F147" s="48">
        <f t="shared" si="25"/>
        <v>0</v>
      </c>
      <c r="G147" s="48"/>
      <c r="H147" s="47" t="s">
        <v>30</v>
      </c>
      <c r="I147" s="48">
        <f t="shared" si="25"/>
        <v>0</v>
      </c>
      <c r="J147" s="48">
        <f t="shared" si="25"/>
        <v>0</v>
      </c>
      <c r="K147" s="48">
        <f t="shared" si="25"/>
        <v>1</v>
      </c>
      <c r="L147" s="48">
        <f t="shared" si="25"/>
        <v>0</v>
      </c>
      <c r="M147" s="48"/>
      <c r="N147" s="47" t="s">
        <v>30</v>
      </c>
      <c r="O147" s="48">
        <f t="shared" si="25"/>
        <v>0</v>
      </c>
      <c r="P147" s="48">
        <f t="shared" si="25"/>
        <v>0</v>
      </c>
      <c r="Q147" s="48">
        <f t="shared" si="25"/>
        <v>0</v>
      </c>
      <c r="R147" s="48">
        <f t="shared" si="25"/>
        <v>11</v>
      </c>
    </row>
    <row r="148" spans="2:18" x14ac:dyDescent="0.6">
      <c r="B148" s="49" t="s">
        <v>31</v>
      </c>
      <c r="C148" s="41">
        <f>COUNTIF(C35:C61,"&lt;=90")-COUNTIF(C35:C61,"&lt;60")</f>
        <v>0</v>
      </c>
      <c r="D148" s="41">
        <f t="shared" ref="D148:R148" si="26">COUNTIF(D35:D61,"&lt;=90")-COUNTIF(D35:D61,"&lt;60")</f>
        <v>0</v>
      </c>
      <c r="E148" s="41">
        <f t="shared" si="26"/>
        <v>0</v>
      </c>
      <c r="F148" s="41">
        <f t="shared" si="26"/>
        <v>0</v>
      </c>
      <c r="G148" s="41"/>
      <c r="H148" s="49" t="s">
        <v>31</v>
      </c>
      <c r="I148" s="41">
        <f t="shared" si="26"/>
        <v>0</v>
      </c>
      <c r="J148" s="41">
        <f t="shared" si="26"/>
        <v>0</v>
      </c>
      <c r="K148" s="41">
        <f t="shared" si="26"/>
        <v>0</v>
      </c>
      <c r="L148" s="41">
        <f t="shared" si="26"/>
        <v>0</v>
      </c>
      <c r="M148" s="41"/>
      <c r="N148" s="49" t="s">
        <v>31</v>
      </c>
      <c r="O148" s="41">
        <f t="shared" si="26"/>
        <v>0</v>
      </c>
      <c r="P148" s="41">
        <f t="shared" si="26"/>
        <v>0</v>
      </c>
      <c r="Q148" s="41">
        <f t="shared" si="26"/>
        <v>0</v>
      </c>
      <c r="R148" s="41">
        <f t="shared" si="26"/>
        <v>0</v>
      </c>
    </row>
    <row r="149" spans="2:18" x14ac:dyDescent="0.6">
      <c r="B149" s="49" t="s">
        <v>32</v>
      </c>
      <c r="C149" s="41">
        <f>COUNTIF(C35:C61,"&lt;=120")-COUNTIF(C35:C61,"&lt;90")</f>
        <v>0</v>
      </c>
      <c r="D149" s="41">
        <f t="shared" ref="D149:R149" si="27">COUNTIF(D35:D61,"&lt;=120")-COUNTIF(D35:D61,"&lt;90")</f>
        <v>0</v>
      </c>
      <c r="E149" s="41">
        <f t="shared" si="27"/>
        <v>0</v>
      </c>
      <c r="F149" s="41">
        <f t="shared" si="27"/>
        <v>0</v>
      </c>
      <c r="G149" s="41"/>
      <c r="H149" s="49" t="s">
        <v>32</v>
      </c>
      <c r="I149" s="41">
        <f t="shared" si="27"/>
        <v>0</v>
      </c>
      <c r="J149" s="41">
        <f t="shared" si="27"/>
        <v>0</v>
      </c>
      <c r="K149" s="41">
        <f t="shared" si="27"/>
        <v>0</v>
      </c>
      <c r="L149" s="41">
        <f t="shared" si="27"/>
        <v>0</v>
      </c>
      <c r="M149" s="41"/>
      <c r="N149" s="49" t="s">
        <v>32</v>
      </c>
      <c r="O149" s="41">
        <f t="shared" si="27"/>
        <v>0</v>
      </c>
      <c r="P149" s="41">
        <f t="shared" si="27"/>
        <v>0</v>
      </c>
      <c r="Q149" s="41">
        <f t="shared" si="27"/>
        <v>0</v>
      </c>
      <c r="R149" s="41">
        <f t="shared" si="27"/>
        <v>0</v>
      </c>
    </row>
    <row r="150" spans="2:18" x14ac:dyDescent="0.6">
      <c r="B150" s="49" t="s">
        <v>33</v>
      </c>
      <c r="C150" s="41">
        <f>COUNTIF(C35:C61,"&lt;=150")-COUNTIF(C35:C61,"&lt;120")</f>
        <v>0</v>
      </c>
      <c r="D150" s="41">
        <f t="shared" ref="D150:R150" si="28">COUNTIF(D35:D61,"&lt;=150")-COUNTIF(D35:D61,"&lt;120")</f>
        <v>0</v>
      </c>
      <c r="E150" s="41">
        <f t="shared" si="28"/>
        <v>0</v>
      </c>
      <c r="F150" s="41">
        <f t="shared" si="28"/>
        <v>0</v>
      </c>
      <c r="G150" s="41"/>
      <c r="H150" s="49" t="s">
        <v>33</v>
      </c>
      <c r="I150" s="41">
        <f t="shared" si="28"/>
        <v>0</v>
      </c>
      <c r="J150" s="41">
        <f t="shared" si="28"/>
        <v>0</v>
      </c>
      <c r="K150" s="41">
        <f t="shared" si="28"/>
        <v>0</v>
      </c>
      <c r="L150" s="41">
        <f t="shared" si="28"/>
        <v>0</v>
      </c>
      <c r="M150" s="41"/>
      <c r="N150" s="49" t="s">
        <v>33</v>
      </c>
      <c r="O150" s="41">
        <f t="shared" si="28"/>
        <v>0</v>
      </c>
      <c r="P150" s="41">
        <f t="shared" si="28"/>
        <v>0</v>
      </c>
      <c r="Q150" s="41">
        <f t="shared" si="28"/>
        <v>0</v>
      </c>
      <c r="R150" s="41">
        <f t="shared" si="28"/>
        <v>0</v>
      </c>
    </row>
    <row r="151" spans="2:18" x14ac:dyDescent="0.6">
      <c r="B151" s="49" t="s">
        <v>34</v>
      </c>
      <c r="C151" s="41">
        <f>COUNTIF(C35:C61,"&lt;=180")-COUNTIF(C35:C61,"&lt;150")</f>
        <v>0</v>
      </c>
      <c r="D151" s="41">
        <f t="shared" ref="D151:R151" si="29">COUNTIF(D35:D61,"&lt;=180")-COUNTIF(D35:D61,"&lt;150")</f>
        <v>0</v>
      </c>
      <c r="E151" s="41">
        <f t="shared" si="29"/>
        <v>0</v>
      </c>
      <c r="F151" s="41">
        <f t="shared" si="29"/>
        <v>0</v>
      </c>
      <c r="G151" s="41"/>
      <c r="H151" s="49" t="s">
        <v>34</v>
      </c>
      <c r="I151" s="41">
        <f t="shared" si="29"/>
        <v>0</v>
      </c>
      <c r="J151" s="41">
        <f t="shared" si="29"/>
        <v>0</v>
      </c>
      <c r="K151" s="41">
        <f t="shared" si="29"/>
        <v>0</v>
      </c>
      <c r="L151" s="41">
        <f t="shared" si="29"/>
        <v>0</v>
      </c>
      <c r="M151" s="41"/>
      <c r="N151" s="49" t="s">
        <v>34</v>
      </c>
      <c r="O151" s="41">
        <f t="shared" si="29"/>
        <v>0</v>
      </c>
      <c r="P151" s="41">
        <f t="shared" si="29"/>
        <v>0</v>
      </c>
      <c r="Q151" s="41">
        <f t="shared" si="29"/>
        <v>0</v>
      </c>
      <c r="R151" s="41">
        <f t="shared" si="29"/>
        <v>0</v>
      </c>
    </row>
    <row r="152" spans="2:18" x14ac:dyDescent="0.6">
      <c r="B152" s="4" t="s">
        <v>35</v>
      </c>
      <c r="C152" s="41">
        <f>SUM(C140:C151)</f>
        <v>25</v>
      </c>
      <c r="D152" s="41">
        <f t="shared" ref="D152:F152" si="30">SUM(D140:D151)</f>
        <v>24</v>
      </c>
      <c r="E152" s="41">
        <f t="shared" si="30"/>
        <v>24</v>
      </c>
      <c r="F152" s="42">
        <f t="shared" si="30"/>
        <v>25</v>
      </c>
      <c r="H152" s="4" t="s">
        <v>35</v>
      </c>
      <c r="I152" s="41">
        <f>SUM(I140:I151)</f>
        <v>19</v>
      </c>
      <c r="J152" s="41">
        <f t="shared" ref="J152:L152" si="31">SUM(J140:J151)</f>
        <v>25</v>
      </c>
      <c r="K152" s="41">
        <f t="shared" si="31"/>
        <v>24</v>
      </c>
      <c r="L152" s="42">
        <f t="shared" si="31"/>
        <v>25</v>
      </c>
      <c r="N152" s="4" t="s">
        <v>35</v>
      </c>
      <c r="O152" s="41">
        <f>SUM(O140:O151)</f>
        <v>26</v>
      </c>
      <c r="P152" s="41">
        <f t="shared" ref="P152:R152" si="32">SUM(P140:P151)</f>
        <v>26</v>
      </c>
      <c r="Q152" s="41">
        <f t="shared" si="32"/>
        <v>26</v>
      </c>
      <c r="R152" s="42">
        <f t="shared" si="32"/>
        <v>27</v>
      </c>
    </row>
    <row r="153" spans="2:18" x14ac:dyDescent="0.6">
      <c r="C153" t="s">
        <v>98</v>
      </c>
      <c r="I153" t="s">
        <v>98</v>
      </c>
      <c r="O153" t="s">
        <v>98</v>
      </c>
    </row>
    <row r="154" spans="2:18" x14ac:dyDescent="0.6">
      <c r="C154" t="s">
        <v>36</v>
      </c>
      <c r="D154">
        <f>SUM(D140:F144,D147:F151)/SUM(D152:F152)</f>
        <v>0.16438356164383561</v>
      </c>
      <c r="I154" t="s">
        <v>109</v>
      </c>
      <c r="J154">
        <f>SUM(J140:L144,J147:L151)/SUM(J152:L152)</f>
        <v>0.27027027027027029</v>
      </c>
      <c r="O154" t="s">
        <v>86</v>
      </c>
      <c r="P154">
        <f>SUM(P140:R144,P147:R151)/SUM(P152:R152)</f>
        <v>0.13924050632911392</v>
      </c>
    </row>
    <row r="156" spans="2:18" ht="17.25" thickBot="1" x14ac:dyDescent="0.65"/>
    <row r="157" spans="2:18" x14ac:dyDescent="0.6">
      <c r="B157" s="40" t="s">
        <v>90</v>
      </c>
      <c r="C157" s="10"/>
      <c r="D157" s="10"/>
      <c r="E157" s="10"/>
      <c r="F157" s="11"/>
      <c r="H157" s="40" t="s">
        <v>95</v>
      </c>
      <c r="I157" s="10"/>
      <c r="J157" s="10"/>
      <c r="K157" s="10"/>
      <c r="L157" s="11"/>
      <c r="N157" s="40" t="s">
        <v>96</v>
      </c>
      <c r="O157" s="10"/>
      <c r="P157" s="10"/>
      <c r="Q157" s="10"/>
      <c r="R157" s="11"/>
    </row>
    <row r="158" spans="2:18" x14ac:dyDescent="0.6">
      <c r="B158" s="4" t="s">
        <v>19</v>
      </c>
      <c r="C158" s="41" t="s">
        <v>20</v>
      </c>
      <c r="D158" s="5" t="s">
        <v>21</v>
      </c>
      <c r="E158" s="5" t="s">
        <v>22</v>
      </c>
      <c r="F158" s="7" t="s">
        <v>8</v>
      </c>
      <c r="H158" s="4" t="s">
        <v>19</v>
      </c>
      <c r="I158" s="41" t="s">
        <v>20</v>
      </c>
      <c r="J158" s="5" t="s">
        <v>21</v>
      </c>
      <c r="K158" s="5" t="s">
        <v>22</v>
      </c>
      <c r="L158" s="7" t="s">
        <v>8</v>
      </c>
      <c r="N158" s="4" t="s">
        <v>19</v>
      </c>
      <c r="O158" s="41" t="s">
        <v>20</v>
      </c>
      <c r="P158" s="5" t="s">
        <v>21</v>
      </c>
      <c r="Q158" s="5" t="s">
        <v>22</v>
      </c>
      <c r="R158" s="7" t="s">
        <v>8</v>
      </c>
    </row>
    <row r="159" spans="2:18" x14ac:dyDescent="0.6">
      <c r="B159" s="4" t="s">
        <v>23</v>
      </c>
      <c r="C159" s="41">
        <f>COUNTIF(C62:C86,"&lt;=-150")</f>
        <v>0</v>
      </c>
      <c r="D159" s="41">
        <f>COUNTIF(D62:D86,"&lt;=-150")</f>
        <v>0</v>
      </c>
      <c r="E159" s="41">
        <f>COUNTIF(E62:E86,"&lt;=-150")</f>
        <v>0</v>
      </c>
      <c r="F159" s="41">
        <f>COUNTIF(F62:F86,"&lt;=-150")</f>
        <v>0</v>
      </c>
      <c r="G159" s="41"/>
      <c r="H159" s="4" t="s">
        <v>23</v>
      </c>
      <c r="I159" s="41">
        <f>COUNTIF(I62:I86,"&lt;=-150")</f>
        <v>0</v>
      </c>
      <c r="J159" s="41">
        <f t="shared" ref="J159:R159" si="33">COUNTIF(J62:J86,"&lt;=-150")</f>
        <v>0</v>
      </c>
      <c r="K159" s="41">
        <f t="shared" si="33"/>
        <v>0</v>
      </c>
      <c r="L159" s="41">
        <f t="shared" si="33"/>
        <v>0</v>
      </c>
      <c r="M159" s="41"/>
      <c r="N159" s="4" t="s">
        <v>23</v>
      </c>
      <c r="O159" s="41">
        <f t="shared" si="33"/>
        <v>0</v>
      </c>
      <c r="P159" s="41">
        <f t="shared" si="33"/>
        <v>0</v>
      </c>
      <c r="Q159" s="41">
        <f t="shared" si="33"/>
        <v>0</v>
      </c>
      <c r="R159" s="41">
        <f t="shared" si="33"/>
        <v>0</v>
      </c>
    </row>
    <row r="160" spans="2:18" x14ac:dyDescent="0.6">
      <c r="B160" s="4" t="s">
        <v>24</v>
      </c>
      <c r="C160" s="41">
        <f>COUNTIF(C62:C86,"&lt;=-120")-COUNTIF(C62:C86,"&lt;-150")</f>
        <v>0</v>
      </c>
      <c r="D160" s="41">
        <f>COUNTIF(D62:D86,"&lt;=-120")-COUNTIF(D62:D86,"&lt;-150")</f>
        <v>0</v>
      </c>
      <c r="E160" s="41">
        <f>COUNTIF(E62:E86,"&lt;=-120")-COUNTIF(E62:E86,"&lt;-150")</f>
        <v>0</v>
      </c>
      <c r="F160" s="41">
        <f>COUNTIF(F62:F86,"&lt;=-120")-COUNTIF(F62:F86,"&lt;-150")</f>
        <v>0</v>
      </c>
      <c r="G160" s="41"/>
      <c r="H160" s="4" t="s">
        <v>24</v>
      </c>
      <c r="I160" s="41">
        <f t="shared" ref="I160:R160" si="34">COUNTIF(I62:I86,"&lt;=-120")-COUNTIF(I62:I86,"&lt;-150")</f>
        <v>0</v>
      </c>
      <c r="J160" s="41">
        <f t="shared" si="34"/>
        <v>0</v>
      </c>
      <c r="K160" s="41">
        <f t="shared" si="34"/>
        <v>0</v>
      </c>
      <c r="L160" s="41">
        <f t="shared" si="34"/>
        <v>0</v>
      </c>
      <c r="M160" s="41"/>
      <c r="N160" s="4" t="s">
        <v>24</v>
      </c>
      <c r="O160" s="41">
        <f t="shared" si="34"/>
        <v>0</v>
      </c>
      <c r="P160" s="41">
        <f t="shared" si="34"/>
        <v>0</v>
      </c>
      <c r="Q160" s="41">
        <f t="shared" si="34"/>
        <v>0</v>
      </c>
      <c r="R160" s="41">
        <f t="shared" si="34"/>
        <v>0</v>
      </c>
    </row>
    <row r="161" spans="2:19" x14ac:dyDescent="0.6">
      <c r="B161" s="4" t="s">
        <v>25</v>
      </c>
      <c r="C161" s="41">
        <f>COUNTIF(C62:C86,"&lt;=-90")-COUNTIF(C62:C86,"&lt;-120")</f>
        <v>0</v>
      </c>
      <c r="D161" s="41">
        <f>COUNTIF(D62:D86,"&lt;=-90")-COUNTIF(D62:D86,"&lt;-120")</f>
        <v>0</v>
      </c>
      <c r="E161" s="41">
        <f>COUNTIF(E62:E86,"&lt;=-90")-COUNTIF(E62:E86,"&lt;-120")</f>
        <v>0</v>
      </c>
      <c r="F161" s="41">
        <f>COUNTIF(F62:F86,"&lt;=-90")-COUNTIF(F62:F86,"&lt;-120")</f>
        <v>0</v>
      </c>
      <c r="G161" s="41"/>
      <c r="H161" s="4" t="s">
        <v>25</v>
      </c>
      <c r="I161" s="41">
        <f>COUNTIF(I62:I86,"&lt;=-90")-COUNTIF(I62:I86,"&lt;-120")</f>
        <v>0</v>
      </c>
      <c r="J161" s="41">
        <f t="shared" ref="J161:R161" si="35">COUNTIF(J62:J86,"&lt;=-90")-COUNTIF(J62:J86,"&lt;-120")</f>
        <v>0</v>
      </c>
      <c r="K161" s="41">
        <f t="shared" si="35"/>
        <v>0</v>
      </c>
      <c r="L161" s="41">
        <f t="shared" si="35"/>
        <v>0</v>
      </c>
      <c r="M161" s="41"/>
      <c r="N161" s="4" t="s">
        <v>25</v>
      </c>
      <c r="O161" s="41">
        <f t="shared" si="35"/>
        <v>0</v>
      </c>
      <c r="P161" s="41">
        <f t="shared" si="35"/>
        <v>0</v>
      </c>
      <c r="Q161" s="41">
        <f t="shared" si="35"/>
        <v>0</v>
      </c>
      <c r="R161" s="41">
        <f t="shared" si="35"/>
        <v>0</v>
      </c>
    </row>
    <row r="162" spans="2:19" x14ac:dyDescent="0.6">
      <c r="B162" s="4" t="s">
        <v>26</v>
      </c>
      <c r="C162" s="41">
        <f>COUNTIF(C62:C86,"&lt;=-60")-COUNTIF(C62:C86,"&lt;-90")</f>
        <v>0</v>
      </c>
      <c r="D162" s="41">
        <f>COUNTIF(D62:D86,"&lt;=-60")-COUNTIF(D62:D86,"&lt;-90")</f>
        <v>1</v>
      </c>
      <c r="E162" s="41">
        <f>COUNTIF(E62:E86,"&lt;=-60")-COUNTIF(E62:E86,"&lt;-90")</f>
        <v>0</v>
      </c>
      <c r="F162" s="41">
        <f>COUNTIF(F62:F86,"&lt;=-60")-COUNTIF(F62:F86,"&lt;-90")</f>
        <v>1</v>
      </c>
      <c r="G162" s="41"/>
      <c r="H162" s="4" t="s">
        <v>26</v>
      </c>
      <c r="I162" s="41">
        <f t="shared" ref="I162:R162" si="36">COUNTIF(I62:I86,"&lt;=-60")-COUNTIF(I62:I86,"&lt;-90")</f>
        <v>1</v>
      </c>
      <c r="J162" s="41">
        <f t="shared" si="36"/>
        <v>0</v>
      </c>
      <c r="K162" s="41">
        <f t="shared" si="36"/>
        <v>0</v>
      </c>
      <c r="L162" s="41">
        <f t="shared" si="36"/>
        <v>0</v>
      </c>
      <c r="M162" s="41"/>
      <c r="N162" s="4" t="s">
        <v>26</v>
      </c>
      <c r="O162" s="41">
        <f t="shared" si="36"/>
        <v>0</v>
      </c>
      <c r="P162" s="41">
        <f t="shared" si="36"/>
        <v>0</v>
      </c>
      <c r="Q162" s="41">
        <f t="shared" si="36"/>
        <v>0</v>
      </c>
      <c r="R162" s="41">
        <f t="shared" si="36"/>
        <v>0</v>
      </c>
    </row>
    <row r="163" spans="2:19" ht="17.25" thickBot="1" x14ac:dyDescent="0.65">
      <c r="B163" s="43" t="s">
        <v>27</v>
      </c>
      <c r="C163" s="44">
        <f>COUNTIF(C62:C86,"&lt;=-30")-COUNTIF(C62:C86,"&lt;-60")</f>
        <v>1</v>
      </c>
      <c r="D163" s="44">
        <f>COUNTIF(D62:D86,"&lt;=-30")-COUNTIF(D62:D86,"&lt;-60")</f>
        <v>0</v>
      </c>
      <c r="E163" s="44">
        <f>COUNTIF(E62:E86,"&lt;=-30")-COUNTIF(E62:E86,"&lt;-60")</f>
        <v>2</v>
      </c>
      <c r="F163" s="44">
        <f>COUNTIF(F62:F86,"&lt;=-30")-COUNTIF(F62:F86,"&lt;-60")</f>
        <v>3</v>
      </c>
      <c r="G163" s="44"/>
      <c r="H163" s="43" t="s">
        <v>27</v>
      </c>
      <c r="I163" s="44">
        <f t="shared" ref="I163:R163" si="37">COUNTIF(I62:I86,"&lt;=-30")-COUNTIF(I62:I86,"&lt;-60")</f>
        <v>5</v>
      </c>
      <c r="J163" s="44">
        <f t="shared" si="37"/>
        <v>2</v>
      </c>
      <c r="K163" s="44">
        <f t="shared" si="37"/>
        <v>0</v>
      </c>
      <c r="L163" s="44">
        <f t="shared" si="37"/>
        <v>7</v>
      </c>
      <c r="M163" s="44"/>
      <c r="N163" s="43" t="s">
        <v>27</v>
      </c>
      <c r="O163" s="44">
        <f t="shared" si="37"/>
        <v>4</v>
      </c>
      <c r="P163" s="44">
        <f t="shared" si="37"/>
        <v>3</v>
      </c>
      <c r="Q163" s="44">
        <f t="shared" si="37"/>
        <v>2</v>
      </c>
      <c r="R163" s="44">
        <f t="shared" si="37"/>
        <v>6</v>
      </c>
    </row>
    <row r="164" spans="2:19" x14ac:dyDescent="0.6">
      <c r="B164" s="3" t="s">
        <v>28</v>
      </c>
      <c r="C164" s="45">
        <f>COUNTIF(C62:C86,"&lt;=0")-COUNTIF(C62:C86,"&lt;-30")</f>
        <v>11</v>
      </c>
      <c r="D164" s="45">
        <f>COUNTIF(D62:D86,"&lt;=0")-COUNTIF(D62:D86,"&lt;-30")</f>
        <v>13</v>
      </c>
      <c r="E164" s="45">
        <f>COUNTIF(E62:E86,"&lt;=0")-COUNTIF(E62:E86,"&lt;-30")</f>
        <v>12</v>
      </c>
      <c r="F164" s="45">
        <f>COUNTIF(F62:F86,"&lt;=0")-COUNTIF(F62:F86,"&lt;-30")</f>
        <v>12</v>
      </c>
      <c r="G164" s="45"/>
      <c r="H164" s="3" t="s">
        <v>28</v>
      </c>
      <c r="I164" s="45">
        <f t="shared" ref="I164:R164" si="38">COUNTIF(I62:I86,"&lt;=0")-COUNTIF(I62:I86,"&lt;-30")</f>
        <v>5</v>
      </c>
      <c r="J164" s="45">
        <f t="shared" si="38"/>
        <v>12</v>
      </c>
      <c r="K164" s="45">
        <f t="shared" si="38"/>
        <v>11</v>
      </c>
      <c r="L164" s="45">
        <f t="shared" si="38"/>
        <v>5</v>
      </c>
      <c r="M164" s="45"/>
      <c r="N164" s="3" t="s">
        <v>28</v>
      </c>
      <c r="O164" s="45">
        <f t="shared" si="38"/>
        <v>8</v>
      </c>
      <c r="P164" s="45">
        <f t="shared" si="38"/>
        <v>8</v>
      </c>
      <c r="Q164" s="45">
        <f t="shared" si="38"/>
        <v>11</v>
      </c>
      <c r="R164" s="45">
        <f t="shared" si="38"/>
        <v>7</v>
      </c>
    </row>
    <row r="165" spans="2:19" ht="17.25" thickBot="1" x14ac:dyDescent="0.65">
      <c r="B165" s="6" t="s">
        <v>29</v>
      </c>
      <c r="C165" s="46">
        <f>COUNTIF(C62:C86,"&lt;=30")-COUNTIF(C62:C86,"&lt;0")</f>
        <v>9</v>
      </c>
      <c r="D165" s="46">
        <f>COUNTIF(D62:D86,"&lt;=30")-COUNTIF(D62:D86,"&lt;0")</f>
        <v>9</v>
      </c>
      <c r="E165" s="46">
        <f>COUNTIF(E62:E86,"&lt;=30")-COUNTIF(E62:E86,"&lt;0")</f>
        <v>9</v>
      </c>
      <c r="F165" s="46">
        <f>COUNTIF(F62:F86,"&lt;=30")-COUNTIF(F62:F86,"&lt;0")</f>
        <v>7</v>
      </c>
      <c r="G165" s="46"/>
      <c r="H165" s="6" t="s">
        <v>29</v>
      </c>
      <c r="I165" s="46">
        <f t="shared" ref="I165:R165" si="39">COUNTIF(I62:I86,"&lt;=30")-COUNTIF(I62:I86,"&lt;0")</f>
        <v>5</v>
      </c>
      <c r="J165" s="46">
        <f t="shared" si="39"/>
        <v>2</v>
      </c>
      <c r="K165" s="46">
        <f t="shared" si="39"/>
        <v>5</v>
      </c>
      <c r="L165" s="46">
        <f t="shared" si="39"/>
        <v>4</v>
      </c>
      <c r="M165" s="46"/>
      <c r="N165" s="6" t="s">
        <v>29</v>
      </c>
      <c r="O165" s="46">
        <f t="shared" si="39"/>
        <v>4</v>
      </c>
      <c r="P165" s="46">
        <f t="shared" si="39"/>
        <v>5</v>
      </c>
      <c r="Q165" s="46">
        <f t="shared" si="39"/>
        <v>4</v>
      </c>
      <c r="R165" s="46">
        <f t="shared" si="39"/>
        <v>7</v>
      </c>
    </row>
    <row r="166" spans="2:19" x14ac:dyDescent="0.6">
      <c r="B166" s="47" t="s">
        <v>30</v>
      </c>
      <c r="C166" s="48">
        <f>COUNTIF(C62:C86,"&lt;=60")-COUNTIF(C62:C86,"&lt;30")</f>
        <v>0</v>
      </c>
      <c r="D166" s="48">
        <f>COUNTIF(D62:D86,"&lt;=60")-COUNTIF(D62:D86,"&lt;30")</f>
        <v>1</v>
      </c>
      <c r="E166" s="48">
        <f>COUNTIF(E62:E86,"&lt;=60")-COUNTIF(E62:E86,"&lt;30")</f>
        <v>0</v>
      </c>
      <c r="F166" s="48">
        <f>COUNTIF(F62:F86,"&lt;=60")-COUNTIF(F62:F86,"&lt;30")</f>
        <v>1</v>
      </c>
      <c r="G166" s="48"/>
      <c r="H166" s="47" t="s">
        <v>30</v>
      </c>
      <c r="I166" s="48">
        <f t="shared" ref="I166:R166" si="40">COUNTIF(I62:I86,"&lt;=60")-COUNTIF(I62:I86,"&lt;30")</f>
        <v>0</v>
      </c>
      <c r="J166" s="48">
        <f t="shared" si="40"/>
        <v>0</v>
      </c>
      <c r="K166" s="48">
        <f t="shared" si="40"/>
        <v>0</v>
      </c>
      <c r="L166" s="48">
        <f t="shared" si="40"/>
        <v>2</v>
      </c>
      <c r="M166" s="48"/>
      <c r="N166" s="47" t="s">
        <v>30</v>
      </c>
      <c r="O166" s="48">
        <f t="shared" si="40"/>
        <v>0</v>
      </c>
      <c r="P166" s="48">
        <f t="shared" si="40"/>
        <v>0</v>
      </c>
      <c r="Q166" s="48">
        <f t="shared" si="40"/>
        <v>0</v>
      </c>
      <c r="R166" s="48">
        <f t="shared" si="40"/>
        <v>0</v>
      </c>
    </row>
    <row r="167" spans="2:19" x14ac:dyDescent="0.6">
      <c r="B167" s="49" t="s">
        <v>31</v>
      </c>
      <c r="C167" s="41">
        <f>COUNTIF(C62:C86,"&lt;=90")-COUNTIF(C62:C86,"&lt;60")</f>
        <v>0</v>
      </c>
      <c r="D167" s="41">
        <f>COUNTIF(D62:D86,"&lt;=90")-COUNTIF(D62:D86,"&lt;60")</f>
        <v>0</v>
      </c>
      <c r="E167" s="41">
        <f>COUNTIF(E62:E86,"&lt;=90")-COUNTIF(E62:E86,"&lt;60")</f>
        <v>0</v>
      </c>
      <c r="F167" s="41">
        <f>COUNTIF(F62:F86,"&lt;=90")-COUNTIF(F62:F86,"&lt;60")</f>
        <v>0</v>
      </c>
      <c r="G167" s="41"/>
      <c r="H167" s="49" t="s">
        <v>31</v>
      </c>
      <c r="I167" s="41">
        <f t="shared" ref="I167:R167" si="41">COUNTIF(I62:I86,"&lt;=90")-COUNTIF(I62:I86,"&lt;60")</f>
        <v>0</v>
      </c>
      <c r="J167" s="41">
        <f t="shared" si="41"/>
        <v>0</v>
      </c>
      <c r="K167" s="41">
        <f t="shared" si="41"/>
        <v>0</v>
      </c>
      <c r="L167" s="41">
        <f t="shared" si="41"/>
        <v>0</v>
      </c>
      <c r="M167" s="41"/>
      <c r="N167" s="49" t="s">
        <v>31</v>
      </c>
      <c r="O167" s="41">
        <f t="shared" si="41"/>
        <v>0</v>
      </c>
      <c r="P167" s="41">
        <f t="shared" si="41"/>
        <v>0</v>
      </c>
      <c r="Q167" s="41">
        <f t="shared" si="41"/>
        <v>0</v>
      </c>
      <c r="R167" s="41">
        <f t="shared" si="41"/>
        <v>0</v>
      </c>
    </row>
    <row r="168" spans="2:19" x14ac:dyDescent="0.6">
      <c r="B168" s="49" t="s">
        <v>32</v>
      </c>
      <c r="C168" s="41">
        <f>COUNTIF(C62:C86,"&lt;=120")-COUNTIF(C62:C86,"&lt;90")</f>
        <v>0</v>
      </c>
      <c r="D168" s="41">
        <f>COUNTIF(D62:D86,"&lt;=120")-COUNTIF(D62:D86,"&lt;90")</f>
        <v>0</v>
      </c>
      <c r="E168" s="41">
        <f>COUNTIF(E62:E86,"&lt;=120")-COUNTIF(E62:E86,"&lt;90")</f>
        <v>0</v>
      </c>
      <c r="F168" s="41">
        <f>COUNTIF(F62:F86,"&lt;=120")-COUNTIF(F62:F86,"&lt;90")</f>
        <v>0</v>
      </c>
      <c r="G168" s="41"/>
      <c r="H168" s="49" t="s">
        <v>32</v>
      </c>
      <c r="I168" s="41">
        <f t="shared" ref="I168:R168" si="42">COUNTIF(I62:I86,"&lt;=120")-COUNTIF(I62:I86,"&lt;90")</f>
        <v>0</v>
      </c>
      <c r="J168" s="41">
        <f t="shared" si="42"/>
        <v>0</v>
      </c>
      <c r="K168" s="41">
        <f t="shared" si="42"/>
        <v>0</v>
      </c>
      <c r="L168" s="41">
        <f t="shared" si="42"/>
        <v>0</v>
      </c>
      <c r="M168" s="41"/>
      <c r="N168" s="49" t="s">
        <v>32</v>
      </c>
      <c r="O168" s="41">
        <f t="shared" si="42"/>
        <v>0</v>
      </c>
      <c r="P168" s="41">
        <f t="shared" si="42"/>
        <v>0</v>
      </c>
      <c r="Q168" s="41">
        <f t="shared" si="42"/>
        <v>0</v>
      </c>
      <c r="R168" s="41">
        <f t="shared" si="42"/>
        <v>0</v>
      </c>
    </row>
    <row r="169" spans="2:19" x14ac:dyDescent="0.6">
      <c r="B169" s="49" t="s">
        <v>33</v>
      </c>
      <c r="C169" s="41">
        <f>COUNTIF(C62:C86,"&lt;=150")-COUNTIF(C62:C86,"&lt;120")</f>
        <v>0</v>
      </c>
      <c r="D169" s="41">
        <f>COUNTIF(D62:D86,"&lt;=150")-COUNTIF(D62:D86,"&lt;120")</f>
        <v>0</v>
      </c>
      <c r="E169" s="41">
        <f>COUNTIF(E62:E86,"&lt;=150")-COUNTIF(E62:E86,"&lt;120")</f>
        <v>0</v>
      </c>
      <c r="F169" s="41">
        <f>COUNTIF(F62:F86,"&lt;=150")-COUNTIF(F62:F86,"&lt;120")</f>
        <v>0</v>
      </c>
      <c r="G169" s="41"/>
      <c r="H169" s="49" t="s">
        <v>33</v>
      </c>
      <c r="I169" s="41">
        <f t="shared" ref="I169:R169" si="43">COUNTIF(I62:I86,"&lt;=150")-COUNTIF(I62:I86,"&lt;120")</f>
        <v>0</v>
      </c>
      <c r="J169" s="41">
        <f t="shared" si="43"/>
        <v>0</v>
      </c>
      <c r="K169" s="41">
        <f t="shared" si="43"/>
        <v>0</v>
      </c>
      <c r="L169" s="41">
        <f t="shared" si="43"/>
        <v>0</v>
      </c>
      <c r="M169" s="41"/>
      <c r="N169" s="49" t="s">
        <v>33</v>
      </c>
      <c r="O169" s="41">
        <f t="shared" si="43"/>
        <v>0</v>
      </c>
      <c r="P169" s="41">
        <f t="shared" si="43"/>
        <v>0</v>
      </c>
      <c r="Q169" s="41">
        <f t="shared" si="43"/>
        <v>0</v>
      </c>
      <c r="R169" s="41">
        <f t="shared" si="43"/>
        <v>0</v>
      </c>
      <c r="S169" s="41"/>
    </row>
    <row r="170" spans="2:19" x14ac:dyDescent="0.6">
      <c r="B170" s="49" t="s">
        <v>34</v>
      </c>
      <c r="C170" s="41">
        <f>COUNTIF(C62:C86,"&lt;=180")-COUNTIF(C62:C86,"&lt;150")</f>
        <v>0</v>
      </c>
      <c r="D170" s="41">
        <f>COUNTIF(D62:D86,"&lt;=180")-COUNTIF(D62:D86,"&lt;150")</f>
        <v>0</v>
      </c>
      <c r="E170" s="41">
        <f>COUNTIF(E62:E86,"&lt;=180")-COUNTIF(E62:E86,"&lt;150")</f>
        <v>0</v>
      </c>
      <c r="F170" s="41">
        <f>COUNTIF(F62:F86,"&lt;=180")-COUNTIF(F62:F86,"&lt;150")</f>
        <v>0</v>
      </c>
      <c r="G170" s="41"/>
      <c r="H170" s="49" t="s">
        <v>34</v>
      </c>
      <c r="I170" s="41">
        <f t="shared" ref="I170:R170" si="44">COUNTIF(I62:I86,"&lt;=180")-COUNTIF(I62:I86,"&lt;150")</f>
        <v>0</v>
      </c>
      <c r="J170" s="41">
        <f t="shared" si="44"/>
        <v>0</v>
      </c>
      <c r="K170" s="41">
        <f t="shared" si="44"/>
        <v>0</v>
      </c>
      <c r="L170" s="41">
        <f t="shared" si="44"/>
        <v>0</v>
      </c>
      <c r="M170" s="41"/>
      <c r="N170" s="49" t="s">
        <v>34</v>
      </c>
      <c r="O170" s="41">
        <f t="shared" si="44"/>
        <v>0</v>
      </c>
      <c r="P170" s="41">
        <f t="shared" si="44"/>
        <v>0</v>
      </c>
      <c r="Q170" s="41">
        <f t="shared" si="44"/>
        <v>0</v>
      </c>
      <c r="R170" s="41">
        <f t="shared" si="44"/>
        <v>0</v>
      </c>
    </row>
    <row r="171" spans="2:19" x14ac:dyDescent="0.6">
      <c r="B171" s="4" t="s">
        <v>35</v>
      </c>
      <c r="C171" s="41">
        <f>SUM(C159:C170)</f>
        <v>21</v>
      </c>
      <c r="D171" s="41">
        <f t="shared" ref="D171:F171" si="45">SUM(D159:D170)</f>
        <v>24</v>
      </c>
      <c r="E171" s="41">
        <f t="shared" si="45"/>
        <v>23</v>
      </c>
      <c r="F171" s="42">
        <f t="shared" si="45"/>
        <v>24</v>
      </c>
      <c r="H171" s="4" t="s">
        <v>35</v>
      </c>
      <c r="I171" s="41">
        <f>SUM(I159:I170)</f>
        <v>16</v>
      </c>
      <c r="J171" s="41">
        <f t="shared" ref="J171:L171" si="46">SUM(J159:J170)</f>
        <v>16</v>
      </c>
      <c r="K171" s="41">
        <f t="shared" si="46"/>
        <v>16</v>
      </c>
      <c r="L171" s="42">
        <f t="shared" si="46"/>
        <v>18</v>
      </c>
      <c r="N171" s="4" t="s">
        <v>35</v>
      </c>
      <c r="O171" s="41">
        <f>SUM(O159:O170)</f>
        <v>16</v>
      </c>
      <c r="P171" s="41">
        <f t="shared" ref="P171:R171" si="47">SUM(P159:P170)</f>
        <v>16</v>
      </c>
      <c r="Q171" s="41">
        <f t="shared" si="47"/>
        <v>17</v>
      </c>
      <c r="R171" s="42">
        <f t="shared" si="47"/>
        <v>20</v>
      </c>
    </row>
    <row r="172" spans="2:19" x14ac:dyDescent="0.6">
      <c r="C172" t="s">
        <v>99</v>
      </c>
      <c r="I172" t="s">
        <v>99</v>
      </c>
      <c r="O172" t="s">
        <v>99</v>
      </c>
    </row>
    <row r="173" spans="2:19" x14ac:dyDescent="0.6">
      <c r="C173" t="s">
        <v>36</v>
      </c>
      <c r="D173">
        <f>SUM(D159:F163,D166:F170)/SUM(D171:F171)</f>
        <v>0.12676056338028169</v>
      </c>
      <c r="I173" t="s">
        <v>109</v>
      </c>
      <c r="J173">
        <f>SUM(J159:L163,J166:L170)/SUM(J171:L171)</f>
        <v>0.22</v>
      </c>
      <c r="O173" t="s">
        <v>86</v>
      </c>
      <c r="P173">
        <f>SUM(P159:R163,P166:R170)/SUM(P171:R171)</f>
        <v>0.20754716981132076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7"/>
  <sheetViews>
    <sheetView topLeftCell="A238" zoomScale="70" zoomScaleNormal="70" workbookViewId="0">
      <selection activeCell="C48" sqref="C48"/>
    </sheetView>
  </sheetViews>
  <sheetFormatPr defaultRowHeight="16.899999999999999" x14ac:dyDescent="0.6"/>
  <cols>
    <col min="2" max="2" width="18.75" bestFit="1" customWidth="1"/>
    <col min="6" max="6" width="9.25" bestFit="1" customWidth="1"/>
    <col min="8" max="8" width="18.75" bestFit="1" customWidth="1"/>
    <col min="14" max="14" width="18.75" bestFit="1" customWidth="1"/>
  </cols>
  <sheetData>
    <row r="1" spans="1:18" x14ac:dyDescent="0.6">
      <c r="B1" t="s">
        <v>10</v>
      </c>
      <c r="H1" t="s">
        <v>13</v>
      </c>
      <c r="N1" t="s">
        <v>15</v>
      </c>
    </row>
    <row r="2" spans="1:18" ht="17.25" thickBot="1" x14ac:dyDescent="0.65">
      <c r="B2" s="5" t="s">
        <v>6</v>
      </c>
      <c r="C2" s="8" t="s">
        <v>7</v>
      </c>
      <c r="D2" s="1" t="s">
        <v>2</v>
      </c>
      <c r="E2" s="1" t="s">
        <v>3</v>
      </c>
      <c r="F2" s="1" t="s">
        <v>8</v>
      </c>
      <c r="H2" s="5" t="s">
        <v>6</v>
      </c>
      <c r="I2" s="8" t="s">
        <v>7</v>
      </c>
      <c r="J2" s="1" t="s">
        <v>2</v>
      </c>
      <c r="K2" s="1" t="s">
        <v>3</v>
      </c>
      <c r="L2" s="1" t="s">
        <v>8</v>
      </c>
      <c r="N2" s="5" t="s">
        <v>6</v>
      </c>
      <c r="O2" s="8" t="s">
        <v>7</v>
      </c>
      <c r="P2" s="1" t="s">
        <v>2</v>
      </c>
      <c r="Q2" s="1" t="s">
        <v>3</v>
      </c>
      <c r="R2" s="1" t="s">
        <v>8</v>
      </c>
    </row>
    <row r="3" spans="1:18" x14ac:dyDescent="0.6">
      <c r="A3" t="s">
        <v>9</v>
      </c>
      <c r="B3" s="2">
        <v>1</v>
      </c>
      <c r="C3" s="9">
        <f>-26.565</f>
        <v>-26.565000000000001</v>
      </c>
      <c r="D3" s="10">
        <v>10.773999999999999</v>
      </c>
      <c r="E3" s="10">
        <v>75.963999999999999</v>
      </c>
      <c r="F3" s="11">
        <v>-32.210999999999999</v>
      </c>
      <c r="G3" t="s">
        <v>9</v>
      </c>
      <c r="H3" s="2">
        <v>38</v>
      </c>
      <c r="I3" s="22">
        <v>-4.5090000000000003</v>
      </c>
      <c r="J3" s="13">
        <v>-61.631</v>
      </c>
      <c r="K3" s="23">
        <v>59.744</v>
      </c>
      <c r="L3" s="23">
        <v>-45</v>
      </c>
      <c r="M3" t="s">
        <v>17</v>
      </c>
      <c r="N3" s="2">
        <v>64</v>
      </c>
      <c r="O3" s="12">
        <v>-20.891999999999999</v>
      </c>
      <c r="P3" s="13" t="s">
        <v>14</v>
      </c>
      <c r="Q3" s="13">
        <v>112.60599999999999</v>
      </c>
      <c r="R3" s="14">
        <v>-34.249000000000002</v>
      </c>
    </row>
    <row r="4" spans="1:18" x14ac:dyDescent="0.6">
      <c r="B4" s="2">
        <v>2</v>
      </c>
      <c r="C4" s="12">
        <v>18.387</v>
      </c>
      <c r="D4" s="13">
        <v>51.375999999999998</v>
      </c>
      <c r="E4" s="13">
        <v>6.1929999999999996</v>
      </c>
      <c r="F4" s="14">
        <v>35.895000000000003</v>
      </c>
      <c r="H4" s="2">
        <v>39</v>
      </c>
      <c r="I4" s="24">
        <v>35.537999999999997</v>
      </c>
      <c r="J4" s="13">
        <v>-76.516999999999996</v>
      </c>
      <c r="K4" s="25">
        <v>30.963999999999999</v>
      </c>
      <c r="L4" s="25">
        <v>-54.462000000000003</v>
      </c>
      <c r="N4" s="2">
        <v>65</v>
      </c>
      <c r="O4" s="12">
        <v>55.188000000000002</v>
      </c>
      <c r="P4" s="13">
        <v>145.84</v>
      </c>
      <c r="Q4" s="13">
        <v>-21.811</v>
      </c>
      <c r="R4" s="14">
        <v>-35.537999999999997</v>
      </c>
    </row>
    <row r="5" spans="1:18" x14ac:dyDescent="0.6">
      <c r="B5" s="2">
        <v>3</v>
      </c>
      <c r="C5" s="12">
        <v>3.3740000000000001</v>
      </c>
      <c r="D5" s="13">
        <v>-3.8140000000000001</v>
      </c>
      <c r="E5" s="13">
        <v>-33.69</v>
      </c>
      <c r="F5" s="14">
        <v>41.987000000000002</v>
      </c>
      <c r="H5" s="2">
        <v>40</v>
      </c>
      <c r="I5" s="24">
        <v>17.094999999999999</v>
      </c>
      <c r="J5" s="13">
        <v>10.321999999999999</v>
      </c>
      <c r="K5" s="25">
        <v>-11.31</v>
      </c>
      <c r="L5" s="25">
        <v>78.69</v>
      </c>
      <c r="N5" s="2">
        <v>66</v>
      </c>
      <c r="O5" s="12">
        <v>-37.052999999999997</v>
      </c>
      <c r="P5" s="13">
        <v>173.30799999999999</v>
      </c>
      <c r="Q5" s="13">
        <v>160.79</v>
      </c>
      <c r="R5" s="14">
        <v>71.564999999999998</v>
      </c>
    </row>
    <row r="6" spans="1:18" ht="17.25" thickBot="1" x14ac:dyDescent="0.65">
      <c r="B6" s="2">
        <v>4</v>
      </c>
      <c r="C6" s="12">
        <v>-26.811</v>
      </c>
      <c r="D6" s="13">
        <v>-40.235999999999997</v>
      </c>
      <c r="E6" s="13">
        <v>-21.038</v>
      </c>
      <c r="F6" s="14">
        <v>-126.027</v>
      </c>
      <c r="H6" s="2">
        <v>41</v>
      </c>
      <c r="I6" s="24">
        <v>42.878999999999998</v>
      </c>
      <c r="J6" s="13">
        <v>-22.443000000000001</v>
      </c>
      <c r="K6" s="25">
        <v>-50.710999999999999</v>
      </c>
      <c r="L6" s="26">
        <v>80.492000000000004</v>
      </c>
      <c r="N6" s="2">
        <v>67</v>
      </c>
      <c r="O6" s="12">
        <v>-27.326000000000001</v>
      </c>
      <c r="P6" s="13">
        <v>-9.7590000000000003</v>
      </c>
      <c r="Q6" s="13">
        <v>40.451000000000001</v>
      </c>
      <c r="R6" s="14">
        <v>-22.920999999999999</v>
      </c>
    </row>
    <row r="7" spans="1:18" ht="17.25" thickBot="1" x14ac:dyDescent="0.65">
      <c r="B7" s="2">
        <v>5</v>
      </c>
      <c r="C7" s="12">
        <v>-22.59</v>
      </c>
      <c r="D7" s="13">
        <v>-26.565000000000001</v>
      </c>
      <c r="E7" s="13">
        <v>37.569000000000003</v>
      </c>
      <c r="F7" s="14">
        <v>-68.198999999999998</v>
      </c>
      <c r="H7" s="2">
        <v>42</v>
      </c>
      <c r="I7" s="24">
        <v>-10.236000000000001</v>
      </c>
      <c r="J7" s="13">
        <v>-160.821</v>
      </c>
      <c r="K7" s="26">
        <v>59.036000000000001</v>
      </c>
      <c r="L7" s="14">
        <v>35.276000000000003</v>
      </c>
      <c r="N7" s="2">
        <v>68</v>
      </c>
      <c r="O7" s="12">
        <v>-27.459</v>
      </c>
      <c r="P7" s="13">
        <v>-154.48599999999999</v>
      </c>
      <c r="Q7" s="13">
        <v>10.125</v>
      </c>
      <c r="R7" s="14">
        <v>115.093</v>
      </c>
    </row>
    <row r="8" spans="1:18" x14ac:dyDescent="0.6">
      <c r="B8" s="2">
        <v>6</v>
      </c>
      <c r="C8" s="12">
        <v>8.0429999999999993</v>
      </c>
      <c r="D8" s="13">
        <f>-131.987</f>
        <v>-131.98699999999999</v>
      </c>
      <c r="E8" s="13">
        <v>52.430999999999997</v>
      </c>
      <c r="F8" s="14">
        <v>-55.305</v>
      </c>
      <c r="H8" s="2">
        <v>43</v>
      </c>
      <c r="I8" s="24">
        <v>-40.600999999999999</v>
      </c>
      <c r="J8" s="13">
        <v>-142.125</v>
      </c>
      <c r="K8" s="13">
        <v>70.150000000000006</v>
      </c>
      <c r="L8" s="14">
        <v>-29.619</v>
      </c>
      <c r="N8" s="2">
        <v>69</v>
      </c>
      <c r="O8" s="12">
        <v>-18.481999999999999</v>
      </c>
      <c r="P8" s="13">
        <v>-24.029</v>
      </c>
      <c r="Q8" s="13">
        <v>-71.319000000000003</v>
      </c>
      <c r="R8" s="14">
        <v>-38.015999999999998</v>
      </c>
    </row>
    <row r="9" spans="1:18" ht="17.25" thickBot="1" x14ac:dyDescent="0.65">
      <c r="B9" s="2">
        <v>7</v>
      </c>
      <c r="C9" s="12">
        <v>21.800999999999998</v>
      </c>
      <c r="D9" s="13">
        <v>118.61</v>
      </c>
      <c r="E9" s="13">
        <v>-26.565000000000001</v>
      </c>
      <c r="F9" s="14">
        <v>52.430999999999997</v>
      </c>
      <c r="H9" s="2">
        <v>44</v>
      </c>
      <c r="I9" s="27">
        <v>9.5340000000000007</v>
      </c>
      <c r="J9" s="13">
        <v>137.12100000000001</v>
      </c>
      <c r="K9" s="13">
        <v>47.174999999999997</v>
      </c>
      <c r="L9" s="14">
        <v>57.186</v>
      </c>
      <c r="N9" s="2">
        <v>70</v>
      </c>
      <c r="O9" s="12">
        <v>-22.934999999999999</v>
      </c>
      <c r="P9" s="13">
        <v>-141.34</v>
      </c>
      <c r="Q9" s="13">
        <v>-11.446999999999999</v>
      </c>
      <c r="R9" s="14">
        <v>-18.853000000000002</v>
      </c>
    </row>
    <row r="10" spans="1:18" x14ac:dyDescent="0.6">
      <c r="B10" s="2">
        <v>8</v>
      </c>
      <c r="C10" s="12">
        <v>-4.6539999999999999</v>
      </c>
      <c r="D10" s="13">
        <v>12.529</v>
      </c>
      <c r="E10" s="13">
        <v>-64.983000000000004</v>
      </c>
      <c r="F10" s="14">
        <v>58.392000000000003</v>
      </c>
      <c r="H10" s="2">
        <v>45</v>
      </c>
      <c r="I10" s="12">
        <v>1.464</v>
      </c>
      <c r="J10" s="13">
        <v>11.535</v>
      </c>
      <c r="K10" s="13">
        <v>19.760000000000002</v>
      </c>
      <c r="L10" s="14">
        <v>44.445999999999998</v>
      </c>
      <c r="N10" s="2">
        <v>71</v>
      </c>
      <c r="O10" s="12">
        <v>11.186</v>
      </c>
      <c r="P10" s="13">
        <v>95.194000000000003</v>
      </c>
      <c r="Q10" s="13">
        <v>25.934999999999999</v>
      </c>
      <c r="R10" s="14">
        <v>154.636</v>
      </c>
    </row>
    <row r="11" spans="1:18" x14ac:dyDescent="0.6">
      <c r="B11" s="2">
        <v>9</v>
      </c>
      <c r="C11" s="12">
        <v>-26.565000000000001</v>
      </c>
      <c r="D11" s="13">
        <v>-123.69</v>
      </c>
      <c r="E11" s="13">
        <v>10.62</v>
      </c>
      <c r="F11" s="14">
        <v>50.194000000000003</v>
      </c>
      <c r="H11" s="2">
        <v>46</v>
      </c>
      <c r="I11" s="12">
        <v>22.815000000000001</v>
      </c>
      <c r="J11" s="13">
        <v>99.807000000000002</v>
      </c>
      <c r="K11" s="13">
        <v>-29.902999999999999</v>
      </c>
      <c r="L11" s="14">
        <v>61.631</v>
      </c>
      <c r="N11" s="2">
        <v>72</v>
      </c>
      <c r="O11" s="12">
        <v>26.329000000000001</v>
      </c>
      <c r="P11" s="13">
        <v>74.941000000000003</v>
      </c>
      <c r="Q11" s="13">
        <v>-78.650000000000006</v>
      </c>
      <c r="R11" s="14">
        <v>160.93100000000001</v>
      </c>
    </row>
    <row r="12" spans="1:18" x14ac:dyDescent="0.6">
      <c r="B12" s="2">
        <v>10</v>
      </c>
      <c r="C12" s="12">
        <v>34.509</v>
      </c>
      <c r="D12" s="13">
        <v>-45</v>
      </c>
      <c r="E12" s="13">
        <v>-53.13</v>
      </c>
      <c r="F12" s="14">
        <v>-26.565000000000001</v>
      </c>
      <c r="H12" s="2">
        <v>47</v>
      </c>
      <c r="I12" s="12">
        <v>38.893999999999998</v>
      </c>
      <c r="J12" s="13">
        <v>152.30099999999999</v>
      </c>
      <c r="K12" s="13">
        <v>12.036</v>
      </c>
      <c r="L12" s="14">
        <v>-112.443</v>
      </c>
      <c r="N12" s="2">
        <v>73</v>
      </c>
      <c r="O12" s="12">
        <v>-22.14</v>
      </c>
      <c r="P12" s="13">
        <v>137.23099999999999</v>
      </c>
      <c r="Q12" s="13">
        <v>25.661000000000001</v>
      </c>
      <c r="R12" s="14">
        <v>125.131</v>
      </c>
    </row>
    <row r="13" spans="1:18" x14ac:dyDescent="0.6">
      <c r="B13" s="2">
        <v>11</v>
      </c>
      <c r="C13" s="12">
        <v>4.782</v>
      </c>
      <c r="D13" s="13">
        <v>137.726</v>
      </c>
      <c r="E13" s="13">
        <v>-39.805999999999997</v>
      </c>
      <c r="F13" s="14">
        <v>63.435000000000002</v>
      </c>
      <c r="H13" s="2">
        <v>48</v>
      </c>
      <c r="I13" s="12">
        <v>5.9560000000000004</v>
      </c>
      <c r="J13" s="13">
        <v>133.17400000000001</v>
      </c>
      <c r="K13" s="13">
        <v>121.866</v>
      </c>
      <c r="L13" s="14">
        <v>-36.481000000000002</v>
      </c>
      <c r="N13" s="2">
        <v>74</v>
      </c>
      <c r="O13" s="12">
        <v>-3.6589999999999998</v>
      </c>
      <c r="P13" s="13">
        <v>107.072</v>
      </c>
      <c r="Q13" s="13">
        <v>27.048999999999999</v>
      </c>
      <c r="R13" s="14">
        <v>-10.334</v>
      </c>
    </row>
    <row r="14" spans="1:18" x14ac:dyDescent="0.6">
      <c r="B14" s="2">
        <v>12</v>
      </c>
      <c r="C14" s="12">
        <v>5</v>
      </c>
      <c r="D14" s="13">
        <v>39.289000000000001</v>
      </c>
      <c r="E14" s="13">
        <v>-14.036</v>
      </c>
      <c r="F14" s="14">
        <v>155.55600000000001</v>
      </c>
      <c r="H14" s="2">
        <v>49</v>
      </c>
      <c r="I14" s="12">
        <v>0.60199999999999998</v>
      </c>
      <c r="J14" s="13">
        <v>126.09699999999999</v>
      </c>
      <c r="K14" s="13">
        <v>-132.39099999999999</v>
      </c>
      <c r="L14" s="14">
        <v>32.969000000000001</v>
      </c>
      <c r="N14" s="2">
        <v>75</v>
      </c>
      <c r="O14" s="12">
        <v>1.246</v>
      </c>
      <c r="P14" s="13">
        <v>77.912000000000006</v>
      </c>
      <c r="Q14" s="13">
        <v>-54.819000000000003</v>
      </c>
      <c r="R14" s="14">
        <v>125.417</v>
      </c>
    </row>
    <row r="15" spans="1:18" x14ac:dyDescent="0.6">
      <c r="B15" s="2">
        <v>13</v>
      </c>
      <c r="C15" s="12">
        <v>-10.528</v>
      </c>
      <c r="D15" s="13">
        <v>38.659999999999997</v>
      </c>
      <c r="E15" s="13">
        <v>81.87</v>
      </c>
      <c r="F15" s="14">
        <v>-32.470999999999997</v>
      </c>
      <c r="H15" s="2">
        <v>50</v>
      </c>
      <c r="I15" s="12">
        <v>-35.832999999999998</v>
      </c>
      <c r="J15" s="13">
        <v>133.17500000000001</v>
      </c>
      <c r="K15" s="13">
        <v>-98.13</v>
      </c>
      <c r="L15" s="14">
        <v>49.872999999999998</v>
      </c>
      <c r="N15" s="2">
        <v>76</v>
      </c>
      <c r="O15" s="12">
        <v>-11.531000000000001</v>
      </c>
      <c r="P15" s="13">
        <v>149.886</v>
      </c>
      <c r="Q15" s="13">
        <v>-131.16300000000001</v>
      </c>
      <c r="R15" s="14">
        <v>101.11</v>
      </c>
    </row>
    <row r="16" spans="1:18" x14ac:dyDescent="0.6">
      <c r="B16" s="2">
        <v>14</v>
      </c>
      <c r="C16" s="12">
        <v>-26.565000000000001</v>
      </c>
      <c r="D16" s="13">
        <v>-39.289000000000001</v>
      </c>
      <c r="E16" s="13">
        <v>-3.0129999999999999</v>
      </c>
      <c r="F16" s="14">
        <v>24.774999999999999</v>
      </c>
      <c r="H16" s="2">
        <v>51</v>
      </c>
      <c r="I16" s="12">
        <v>-5.9240000000000004</v>
      </c>
      <c r="J16" s="13">
        <v>96.629000000000005</v>
      </c>
      <c r="K16" s="13">
        <v>-133.87700000000001</v>
      </c>
      <c r="L16" s="14">
        <v>57.057000000000002</v>
      </c>
      <c r="N16" s="2">
        <v>77</v>
      </c>
      <c r="O16" s="12">
        <v>-7.5810000000000004</v>
      </c>
      <c r="P16" s="13">
        <v>-76.421000000000006</v>
      </c>
      <c r="Q16" s="13">
        <v>26.651</v>
      </c>
      <c r="R16" s="14">
        <v>38.332999999999998</v>
      </c>
    </row>
    <row r="17" spans="2:18" x14ac:dyDescent="0.6">
      <c r="B17" s="2">
        <v>15</v>
      </c>
      <c r="C17" s="12">
        <v>19.983000000000001</v>
      </c>
      <c r="D17" s="13">
        <v>153.435</v>
      </c>
      <c r="E17" s="13">
        <v>-47.49</v>
      </c>
      <c r="F17" s="14">
        <v>-42.51</v>
      </c>
      <c r="H17" s="2">
        <v>52</v>
      </c>
      <c r="I17" s="12">
        <v>-23.693999999999999</v>
      </c>
      <c r="J17" s="13">
        <v>-19.466000000000001</v>
      </c>
      <c r="K17" s="13">
        <v>-28.774000000000001</v>
      </c>
      <c r="L17" s="14">
        <v>18.687999999999999</v>
      </c>
      <c r="N17" s="2">
        <v>78</v>
      </c>
      <c r="O17" s="12">
        <v>45.26</v>
      </c>
      <c r="P17" s="13">
        <v>72.921000000000006</v>
      </c>
      <c r="Q17" s="13">
        <v>32.866999999999997</v>
      </c>
      <c r="R17" s="14">
        <v>-76.504000000000005</v>
      </c>
    </row>
    <row r="18" spans="2:18" x14ac:dyDescent="0.6">
      <c r="B18" s="2">
        <v>16</v>
      </c>
      <c r="C18" s="12">
        <v>9.4619999999999997</v>
      </c>
      <c r="D18" s="13">
        <v>27.954999999999998</v>
      </c>
      <c r="E18" s="13">
        <v>-3.0129999999999999</v>
      </c>
      <c r="F18" s="14">
        <v>70.016999999999996</v>
      </c>
      <c r="H18" s="2">
        <v>53</v>
      </c>
      <c r="I18" s="12">
        <v>-9.3989999999999991</v>
      </c>
      <c r="J18" s="13">
        <v>-114.039</v>
      </c>
      <c r="K18" s="13">
        <v>-92.992000000000004</v>
      </c>
      <c r="L18" s="14">
        <v>80.852000000000004</v>
      </c>
      <c r="N18" s="2">
        <v>79</v>
      </c>
      <c r="O18" s="28"/>
      <c r="P18" s="13">
        <v>149.946</v>
      </c>
      <c r="Q18" s="13">
        <v>-37.524999999999999</v>
      </c>
      <c r="R18" s="14">
        <v>54.039000000000001</v>
      </c>
    </row>
    <row r="19" spans="2:18" x14ac:dyDescent="0.6">
      <c r="B19" s="2">
        <v>17</v>
      </c>
      <c r="C19" s="12">
        <v>0.19400000000000001</v>
      </c>
      <c r="D19" s="13">
        <v>165.06899999999999</v>
      </c>
      <c r="E19" s="13">
        <v>87.972999999999999</v>
      </c>
      <c r="F19" s="14">
        <v>48.814</v>
      </c>
      <c r="H19" s="2">
        <v>54</v>
      </c>
      <c r="I19" s="12">
        <v>-9.6</v>
      </c>
      <c r="J19" s="13">
        <v>-153.35900000000001</v>
      </c>
      <c r="K19" s="13">
        <v>-28.141999999999999</v>
      </c>
      <c r="L19" s="14">
        <v>42.084000000000003</v>
      </c>
      <c r="N19" s="2">
        <v>80</v>
      </c>
      <c r="O19" s="28"/>
      <c r="P19" s="13">
        <v>41.969000000000001</v>
      </c>
      <c r="Q19" s="13">
        <v>26.457000000000001</v>
      </c>
      <c r="R19" s="14">
        <v>41.991</v>
      </c>
    </row>
    <row r="20" spans="2:18" x14ac:dyDescent="0.6">
      <c r="B20" s="2">
        <v>18</v>
      </c>
      <c r="C20" s="12">
        <v>-7.62</v>
      </c>
      <c r="D20" s="13">
        <v>-132.51</v>
      </c>
      <c r="E20" s="13">
        <v>-34.695</v>
      </c>
      <c r="F20" s="14">
        <v>37.875</v>
      </c>
      <c r="H20" s="2">
        <v>55</v>
      </c>
      <c r="I20" s="12">
        <v>24.774999999999999</v>
      </c>
      <c r="J20" s="13">
        <v>-127.986</v>
      </c>
      <c r="K20" s="13">
        <v>-38.991</v>
      </c>
      <c r="L20" s="14">
        <v>78.459000000000003</v>
      </c>
      <c r="N20" s="2">
        <v>81</v>
      </c>
      <c r="O20" s="28"/>
      <c r="P20" s="13">
        <v>-96.52</v>
      </c>
      <c r="Q20" s="13">
        <v>-44.119</v>
      </c>
      <c r="R20" s="14">
        <v>16.983000000000001</v>
      </c>
    </row>
    <row r="21" spans="2:18" x14ac:dyDescent="0.6">
      <c r="B21" s="2">
        <v>19</v>
      </c>
      <c r="C21" s="12">
        <v>7.0949999999999998</v>
      </c>
      <c r="D21" s="13">
        <v>56.31</v>
      </c>
      <c r="E21" s="13">
        <v>3.3660000000000001</v>
      </c>
      <c r="F21" s="14">
        <v>90.165000000000006</v>
      </c>
      <c r="H21" s="2">
        <v>56</v>
      </c>
      <c r="I21" s="12">
        <v>-3.13</v>
      </c>
      <c r="J21" s="13">
        <v>-68.566999999999993</v>
      </c>
      <c r="K21" s="13">
        <v>-11.13</v>
      </c>
      <c r="L21" s="14">
        <v>142.72800000000001</v>
      </c>
      <c r="N21" s="2">
        <v>82</v>
      </c>
      <c r="O21" s="28"/>
      <c r="P21" s="13">
        <v>-10.821999999999999</v>
      </c>
      <c r="Q21" s="13">
        <v>3.1219999999999999</v>
      </c>
      <c r="R21" s="14">
        <v>144.72800000000001</v>
      </c>
    </row>
    <row r="22" spans="2:18" ht="17.25" thickBot="1" x14ac:dyDescent="0.65">
      <c r="B22" s="2">
        <v>20</v>
      </c>
      <c r="C22" s="12">
        <v>-38.659999999999997</v>
      </c>
      <c r="D22" s="13">
        <v>127.569</v>
      </c>
      <c r="E22" s="13">
        <v>41.987000000000002</v>
      </c>
      <c r="F22" s="14">
        <v>33.69</v>
      </c>
      <c r="H22" s="2">
        <v>57</v>
      </c>
      <c r="I22" s="12">
        <v>-6.07</v>
      </c>
      <c r="J22" s="13">
        <v>22.946000000000002</v>
      </c>
      <c r="K22" s="13">
        <v>8.15</v>
      </c>
      <c r="L22" s="14">
        <v>22.202999999999999</v>
      </c>
      <c r="N22" s="2">
        <v>83</v>
      </c>
      <c r="O22" s="29"/>
      <c r="P22" s="13">
        <v>24.007000000000001</v>
      </c>
      <c r="Q22" s="13">
        <v>41.249000000000002</v>
      </c>
      <c r="R22" s="14">
        <v>-46.037999999999997</v>
      </c>
    </row>
    <row r="23" spans="2:18" x14ac:dyDescent="0.6">
      <c r="B23" s="2">
        <v>21</v>
      </c>
      <c r="C23" s="12">
        <v>0.94499999999999995</v>
      </c>
      <c r="D23" s="13">
        <v>180</v>
      </c>
      <c r="E23" s="13">
        <v>23.199000000000002</v>
      </c>
      <c r="F23" s="14">
        <v>-8.1300000000000008</v>
      </c>
      <c r="H23" s="2">
        <v>58</v>
      </c>
      <c r="I23" s="12">
        <v>25.577000000000002</v>
      </c>
      <c r="J23" s="13">
        <v>27.69</v>
      </c>
      <c r="K23" s="13">
        <v>17.687000000000001</v>
      </c>
      <c r="L23" s="14">
        <v>59.348999999999997</v>
      </c>
      <c r="N23" s="2">
        <v>84</v>
      </c>
      <c r="O23" s="28"/>
      <c r="P23" s="13">
        <v>-22.238</v>
      </c>
      <c r="Q23" s="13">
        <v>-2.6419999999999999</v>
      </c>
      <c r="R23" s="14">
        <v>78.906000000000006</v>
      </c>
    </row>
    <row r="24" spans="2:18" x14ac:dyDescent="0.6">
      <c r="B24" s="2">
        <v>22</v>
      </c>
      <c r="C24" s="12">
        <v>6.31</v>
      </c>
      <c r="D24" s="13">
        <v>-126.027</v>
      </c>
      <c r="E24" s="13">
        <v>-4.0860000000000003</v>
      </c>
      <c r="F24" s="14">
        <v>-75.069000000000003</v>
      </c>
      <c r="H24" s="2">
        <v>59</v>
      </c>
      <c r="I24" s="12">
        <v>-21.481999999999999</v>
      </c>
      <c r="J24" s="13">
        <v>-138.25</v>
      </c>
      <c r="K24" s="13">
        <v>-26.565000000000001</v>
      </c>
      <c r="L24" s="14">
        <v>43.56</v>
      </c>
      <c r="N24" s="2">
        <v>85</v>
      </c>
      <c r="O24" s="28"/>
      <c r="P24" s="13">
        <v>-22.317</v>
      </c>
      <c r="Q24" s="13">
        <v>-19.937999999999999</v>
      </c>
      <c r="R24" s="14">
        <v>-65.094999999999999</v>
      </c>
    </row>
    <row r="25" spans="2:18" x14ac:dyDescent="0.6">
      <c r="B25" s="2">
        <v>23</v>
      </c>
      <c r="C25" s="12">
        <v>-7.2910000000000004</v>
      </c>
      <c r="D25" s="13">
        <v>-8.1300000000000008</v>
      </c>
      <c r="E25" s="13">
        <v>77.905000000000001</v>
      </c>
      <c r="F25" s="14">
        <v>35.537999999999997</v>
      </c>
      <c r="H25" s="2">
        <v>60</v>
      </c>
      <c r="I25" s="12">
        <v>-4.2590000000000003</v>
      </c>
      <c r="J25" s="13">
        <v>143.13</v>
      </c>
      <c r="K25" s="13">
        <v>8.7260000000000009</v>
      </c>
      <c r="L25" s="14">
        <v>-24.074999999999999</v>
      </c>
      <c r="N25" s="2">
        <v>86</v>
      </c>
      <c r="O25" s="28"/>
      <c r="P25" s="13">
        <v>-24.305</v>
      </c>
      <c r="Q25" s="13"/>
      <c r="R25" s="14">
        <v>-12.555</v>
      </c>
    </row>
    <row r="26" spans="2:18" x14ac:dyDescent="0.6">
      <c r="B26" s="2">
        <v>24</v>
      </c>
      <c r="C26" s="12">
        <v>-0.16500000000000001</v>
      </c>
      <c r="D26" s="13">
        <v>50.924999999999997</v>
      </c>
      <c r="E26" s="13">
        <v>-54.462000000000003</v>
      </c>
      <c r="F26" s="14">
        <v>48.012999999999998</v>
      </c>
      <c r="H26" s="2">
        <v>61</v>
      </c>
      <c r="I26" s="12">
        <v>10.17</v>
      </c>
      <c r="J26" s="13">
        <v>143.13</v>
      </c>
      <c r="K26" s="13">
        <v>-22.443000000000001</v>
      </c>
      <c r="L26" s="14">
        <v>-33.619</v>
      </c>
      <c r="N26" s="2">
        <v>87</v>
      </c>
      <c r="O26" s="28"/>
      <c r="P26" s="13">
        <v>-48.28</v>
      </c>
      <c r="Q26" s="13"/>
      <c r="R26" s="14">
        <v>-73.564999999999998</v>
      </c>
    </row>
    <row r="27" spans="2:18" x14ac:dyDescent="0.6">
      <c r="B27" s="2">
        <v>25</v>
      </c>
      <c r="C27" s="12">
        <v>16.483000000000001</v>
      </c>
      <c r="D27" s="13">
        <v>-142.125</v>
      </c>
      <c r="E27" s="13">
        <v>47.49</v>
      </c>
      <c r="F27" s="14">
        <v>-8.1300000000000008</v>
      </c>
      <c r="H27" s="2">
        <v>62</v>
      </c>
      <c r="I27" s="12">
        <v>17.439</v>
      </c>
      <c r="J27" s="13">
        <v>62.368000000000002</v>
      </c>
      <c r="K27" s="13">
        <v>-7.681</v>
      </c>
      <c r="L27" s="14">
        <v>64.680999999999997</v>
      </c>
      <c r="N27" s="2">
        <v>88</v>
      </c>
      <c r="O27" s="28"/>
      <c r="P27" s="13">
        <v>123.825</v>
      </c>
      <c r="Q27" s="13"/>
      <c r="R27" s="14">
        <v>-64.183000000000007</v>
      </c>
    </row>
    <row r="28" spans="2:18" x14ac:dyDescent="0.6">
      <c r="B28" s="2">
        <v>26</v>
      </c>
      <c r="C28" s="12">
        <v>-44.798999999999999</v>
      </c>
      <c r="D28" s="13">
        <v>-156.80099999999999</v>
      </c>
      <c r="E28" s="13">
        <v>-24.774999999999999</v>
      </c>
      <c r="F28" s="14">
        <v>-45.125999999999998</v>
      </c>
      <c r="H28" s="2">
        <v>63</v>
      </c>
      <c r="I28" s="12">
        <v>47.363999999999997</v>
      </c>
      <c r="J28" s="13">
        <v>153.39599999999999</v>
      </c>
      <c r="K28" s="13">
        <v>167.45500000000001</v>
      </c>
      <c r="L28" s="14">
        <v>-13.295</v>
      </c>
      <c r="N28" s="2">
        <v>89</v>
      </c>
      <c r="O28" s="28"/>
      <c r="P28" s="13">
        <v>-39.667999999999999</v>
      </c>
      <c r="Q28" s="13"/>
      <c r="R28" s="14">
        <v>-10.346</v>
      </c>
    </row>
    <row r="29" spans="2:18" x14ac:dyDescent="0.6">
      <c r="B29" s="2">
        <v>27</v>
      </c>
      <c r="C29" s="12">
        <v>3.5760000000000001</v>
      </c>
      <c r="D29" s="13">
        <v>33.69</v>
      </c>
      <c r="E29" s="13">
        <v>-126.027</v>
      </c>
      <c r="F29" s="14">
        <v>-33.69</v>
      </c>
      <c r="N29" s="2">
        <v>90</v>
      </c>
      <c r="O29" s="28"/>
      <c r="P29" s="13">
        <v>-122.241</v>
      </c>
      <c r="Q29" s="13"/>
      <c r="R29" s="14">
        <v>-51.692999999999998</v>
      </c>
    </row>
    <row r="30" spans="2:18" x14ac:dyDescent="0.6">
      <c r="B30" s="2">
        <v>28</v>
      </c>
      <c r="C30" s="12">
        <v>49.085999999999999</v>
      </c>
      <c r="D30" s="13">
        <v>154.62200000000001</v>
      </c>
      <c r="E30" s="13">
        <v>42.51</v>
      </c>
      <c r="F30" s="14">
        <v>153.435</v>
      </c>
      <c r="N30" s="2">
        <v>91</v>
      </c>
      <c r="O30" s="28"/>
      <c r="P30" s="13">
        <v>133.11000000000001</v>
      </c>
      <c r="Q30" s="13"/>
      <c r="R30" s="14">
        <v>-24.611000000000001</v>
      </c>
    </row>
    <row r="31" spans="2:18" x14ac:dyDescent="0.6">
      <c r="B31" s="2">
        <v>29</v>
      </c>
      <c r="C31" s="12">
        <v>-1.34</v>
      </c>
      <c r="D31" s="13">
        <v>18.434999999999999</v>
      </c>
      <c r="E31" s="13">
        <v>20.556000000000001</v>
      </c>
      <c r="F31" s="14">
        <v>-5.194</v>
      </c>
      <c r="N31" s="2">
        <v>92</v>
      </c>
      <c r="O31" s="28"/>
      <c r="P31" s="13">
        <v>131.34</v>
      </c>
      <c r="Q31" s="13"/>
      <c r="R31" s="14">
        <v>-44.31</v>
      </c>
    </row>
    <row r="32" spans="2:18" x14ac:dyDescent="0.6">
      <c r="B32" s="2">
        <v>30</v>
      </c>
      <c r="C32" s="12">
        <v>6.5010000000000003</v>
      </c>
      <c r="D32" s="13">
        <v>36.027000000000001</v>
      </c>
      <c r="E32" s="13">
        <v>41.186</v>
      </c>
      <c r="F32" s="14">
        <v>74.745000000000005</v>
      </c>
      <c r="N32" s="2">
        <v>93</v>
      </c>
      <c r="O32" s="28"/>
      <c r="P32" s="13">
        <v>23.716000000000001</v>
      </c>
      <c r="Q32" s="13"/>
      <c r="R32" s="14">
        <v>-17.684999999999999</v>
      </c>
    </row>
    <row r="33" spans="1:18" x14ac:dyDescent="0.6">
      <c r="B33" s="2">
        <v>31</v>
      </c>
      <c r="C33" s="12">
        <v>3.8809999999999998</v>
      </c>
      <c r="D33" s="13">
        <v>37.875</v>
      </c>
      <c r="E33" s="13">
        <v>14.036</v>
      </c>
      <c r="F33" s="14">
        <v>-30.256</v>
      </c>
      <c r="N33" s="2">
        <v>94</v>
      </c>
      <c r="O33" s="28"/>
      <c r="P33" s="13">
        <v>44.459000000000003</v>
      </c>
      <c r="Q33" s="13"/>
      <c r="R33" s="14">
        <v>-64.941999999999993</v>
      </c>
    </row>
    <row r="34" spans="1:18" x14ac:dyDescent="0.6">
      <c r="B34" s="2">
        <v>32</v>
      </c>
      <c r="C34" s="12">
        <v>-4.4619999999999997</v>
      </c>
      <c r="D34" s="13">
        <v>41.634</v>
      </c>
      <c r="E34" s="13">
        <v>120.964</v>
      </c>
      <c r="F34" s="14">
        <v>45</v>
      </c>
      <c r="N34" s="2">
        <v>95</v>
      </c>
      <c r="O34" s="28"/>
      <c r="P34" s="13">
        <v>-60.83</v>
      </c>
      <c r="Q34" s="13"/>
      <c r="R34" s="14">
        <v>6.2880000000000003</v>
      </c>
    </row>
    <row r="35" spans="1:18" x14ac:dyDescent="0.6">
      <c r="B35" s="2">
        <v>33</v>
      </c>
      <c r="C35" s="12">
        <v>35.537999999999997</v>
      </c>
      <c r="D35" s="13">
        <v>63.435000000000002</v>
      </c>
      <c r="E35" s="13">
        <v>37.875</v>
      </c>
      <c r="F35" s="14">
        <v>69.444000000000003</v>
      </c>
      <c r="N35" s="2">
        <v>96</v>
      </c>
      <c r="O35" s="28"/>
      <c r="P35" s="13">
        <v>-45.811</v>
      </c>
      <c r="Q35" s="13"/>
      <c r="R35" s="14">
        <v>-14.811999999999999</v>
      </c>
    </row>
    <row r="36" spans="1:18" x14ac:dyDescent="0.6">
      <c r="B36" s="2">
        <v>34</v>
      </c>
      <c r="C36" s="12">
        <v>45</v>
      </c>
      <c r="D36" s="13">
        <v>114.77500000000001</v>
      </c>
      <c r="E36" s="13">
        <v>26.565000000000001</v>
      </c>
      <c r="F36" s="14">
        <v>36.869999999999997</v>
      </c>
      <c r="N36" s="2">
        <v>97</v>
      </c>
      <c r="O36" s="28"/>
      <c r="P36" s="13">
        <v>-96.355999999999995</v>
      </c>
      <c r="Q36" s="13"/>
      <c r="R36" s="14">
        <v>-42.192</v>
      </c>
    </row>
    <row r="37" spans="1:18" x14ac:dyDescent="0.6">
      <c r="B37" s="2">
        <v>35</v>
      </c>
      <c r="C37" s="12">
        <v>-14.930999999999999</v>
      </c>
      <c r="D37" s="13">
        <v>-35.537999999999997</v>
      </c>
      <c r="E37" s="13">
        <v>28.61</v>
      </c>
      <c r="F37" s="14">
        <v>32.470999999999997</v>
      </c>
      <c r="N37" s="2">
        <v>98</v>
      </c>
      <c r="O37" s="28"/>
      <c r="P37" s="13">
        <v>-129.018</v>
      </c>
      <c r="Q37" s="13"/>
      <c r="R37" s="14">
        <v>-61.750999999999998</v>
      </c>
    </row>
    <row r="38" spans="1:18" ht="17.25" thickBot="1" x14ac:dyDescent="0.65">
      <c r="B38" s="2">
        <v>36</v>
      </c>
      <c r="C38" s="12">
        <v>5</v>
      </c>
      <c r="D38" s="13">
        <v>-131.98699999999999</v>
      </c>
      <c r="E38" s="13">
        <v>12.095000000000001</v>
      </c>
      <c r="F38" s="14">
        <v>82.405000000000001</v>
      </c>
      <c r="N38" s="2">
        <v>99</v>
      </c>
      <c r="O38" s="28"/>
      <c r="P38" s="13">
        <v>-30.577999999999999</v>
      </c>
      <c r="Q38" s="13"/>
      <c r="R38" s="14">
        <v>-64.445999999999998</v>
      </c>
    </row>
    <row r="39" spans="1:18" ht="17.25" thickBot="1" x14ac:dyDescent="0.65">
      <c r="B39" s="2">
        <v>37</v>
      </c>
      <c r="C39" s="12">
        <v>-2.879</v>
      </c>
      <c r="D39" s="15">
        <v>-145.30500000000001</v>
      </c>
      <c r="E39" s="13">
        <v>23.962</v>
      </c>
      <c r="F39" s="14">
        <v>63.435000000000002</v>
      </c>
      <c r="N39" s="2">
        <v>100</v>
      </c>
      <c r="O39" s="28"/>
      <c r="P39" s="13">
        <v>8.1839999999999993</v>
      </c>
      <c r="Q39" s="30"/>
      <c r="R39" s="14">
        <v>46.854999999999997</v>
      </c>
    </row>
    <row r="40" spans="1:18" x14ac:dyDescent="0.6">
      <c r="F40" s="11">
        <v>8.6530000000000005</v>
      </c>
      <c r="N40" s="2">
        <v>101</v>
      </c>
      <c r="O40" s="28"/>
      <c r="P40" s="13">
        <v>141.09299999999999</v>
      </c>
      <c r="Q40" s="30"/>
      <c r="R40" s="14">
        <v>42.939</v>
      </c>
    </row>
    <row r="41" spans="1:18" x14ac:dyDescent="0.6">
      <c r="F41" s="14">
        <v>24.305</v>
      </c>
      <c r="N41" s="2">
        <v>102</v>
      </c>
      <c r="O41" s="28"/>
      <c r="P41" s="13"/>
      <c r="Q41" s="30"/>
      <c r="R41" s="14">
        <v>7.9530000000000003</v>
      </c>
    </row>
    <row r="42" spans="1:18" x14ac:dyDescent="0.6">
      <c r="F42" s="14">
        <v>-35.926000000000002</v>
      </c>
      <c r="N42" s="2">
        <v>103</v>
      </c>
      <c r="O42" s="28"/>
      <c r="P42" s="13"/>
      <c r="Q42" s="30"/>
      <c r="R42" s="14">
        <v>-34.851999999999997</v>
      </c>
    </row>
    <row r="43" spans="1:18" x14ac:dyDescent="0.6">
      <c r="F43" s="14">
        <v>-38.479999999999997</v>
      </c>
      <c r="N43" s="2">
        <v>104</v>
      </c>
      <c r="O43" s="28"/>
      <c r="P43" s="13"/>
      <c r="Q43" s="30"/>
      <c r="R43" s="14">
        <v>-63.435000000000002</v>
      </c>
    </row>
    <row r="44" spans="1:18" ht="17.25" thickBot="1" x14ac:dyDescent="0.65">
      <c r="F44" s="14">
        <v>14.541</v>
      </c>
      <c r="N44" s="2">
        <v>105</v>
      </c>
      <c r="O44" s="29"/>
      <c r="P44" s="31"/>
      <c r="Q44" s="32"/>
      <c r="R44" s="33">
        <v>-51.901000000000003</v>
      </c>
    </row>
    <row r="45" spans="1:18" x14ac:dyDescent="0.6">
      <c r="A45" t="s">
        <v>11</v>
      </c>
      <c r="B45" s="2">
        <v>106</v>
      </c>
      <c r="C45" s="9">
        <v>1.4319999999999999</v>
      </c>
      <c r="D45" s="10">
        <v>37.982999999999997</v>
      </c>
      <c r="E45" s="10">
        <v>-23.905000000000001</v>
      </c>
      <c r="F45" s="14">
        <v>9.4</v>
      </c>
      <c r="G45" t="s">
        <v>16</v>
      </c>
      <c r="H45" s="2">
        <v>136</v>
      </c>
      <c r="I45" s="12">
        <v>37.600999999999999</v>
      </c>
      <c r="J45" s="13">
        <v>-72.33</v>
      </c>
      <c r="K45" s="13">
        <v>35.356000000000002</v>
      </c>
      <c r="L45" s="14">
        <v>-44.515000000000001</v>
      </c>
      <c r="M45" t="s">
        <v>18</v>
      </c>
      <c r="N45" s="2">
        <v>176</v>
      </c>
      <c r="O45" s="12">
        <v>11.571</v>
      </c>
      <c r="P45" s="13">
        <v>30.488</v>
      </c>
      <c r="Q45" s="13">
        <v>41.500999999999998</v>
      </c>
      <c r="R45" s="14">
        <v>57.902000000000001</v>
      </c>
    </row>
    <row r="46" spans="1:18" x14ac:dyDescent="0.6">
      <c r="B46" s="2">
        <v>107</v>
      </c>
      <c r="C46" s="12">
        <v>33.905999999999999</v>
      </c>
      <c r="D46" s="13">
        <v>39.302999999999997</v>
      </c>
      <c r="E46" s="13">
        <v>-94.156000000000006</v>
      </c>
      <c r="F46" s="14">
        <v>61.426000000000002</v>
      </c>
      <c r="H46" s="2">
        <v>137</v>
      </c>
      <c r="I46" s="12">
        <v>-4.4619999999999997</v>
      </c>
      <c r="J46" s="13">
        <v>-16.52</v>
      </c>
      <c r="K46" s="13">
        <v>-31.166</v>
      </c>
      <c r="L46" s="14">
        <v>47.664999999999999</v>
      </c>
      <c r="N46" s="2">
        <v>177</v>
      </c>
      <c r="O46" s="12">
        <v>-43.337000000000003</v>
      </c>
      <c r="P46" s="13">
        <v>46.71</v>
      </c>
      <c r="Q46" s="13">
        <v>-96.956999999999994</v>
      </c>
      <c r="R46" s="14">
        <v>68.61</v>
      </c>
    </row>
    <row r="47" spans="1:18" x14ac:dyDescent="0.6">
      <c r="B47" s="2">
        <v>108</v>
      </c>
      <c r="C47" s="12">
        <v>28.963000000000001</v>
      </c>
      <c r="D47" s="13">
        <v>-148.32</v>
      </c>
      <c r="E47" s="13">
        <v>-19.95</v>
      </c>
      <c r="F47" s="14">
        <v>4.2809999999999997</v>
      </c>
      <c r="H47" s="2">
        <v>138</v>
      </c>
      <c r="I47" s="12">
        <v>48.034999999999997</v>
      </c>
      <c r="J47" s="13">
        <v>-69.241</v>
      </c>
      <c r="K47" s="13">
        <v>75.899000000000001</v>
      </c>
      <c r="L47" s="14">
        <v>-64.123000000000005</v>
      </c>
      <c r="N47" s="2">
        <v>178</v>
      </c>
      <c r="O47" s="12">
        <v>-3.54</v>
      </c>
      <c r="P47" s="13">
        <v>68.465000000000003</v>
      </c>
      <c r="Q47" s="13">
        <v>-67.471999999999994</v>
      </c>
      <c r="R47" s="14">
        <v>45.628</v>
      </c>
    </row>
    <row r="48" spans="1:18" x14ac:dyDescent="0.6">
      <c r="B48" s="2">
        <v>109</v>
      </c>
      <c r="C48" s="12">
        <v>-31.263999999999999</v>
      </c>
      <c r="D48" s="13">
        <v>-15.101000000000001</v>
      </c>
      <c r="E48" s="13">
        <v>-128.66</v>
      </c>
      <c r="F48" s="14">
        <v>5.7249999999999996</v>
      </c>
      <c r="H48" s="2">
        <v>139</v>
      </c>
      <c r="I48" s="12">
        <v>32.655999999999999</v>
      </c>
      <c r="J48" s="13">
        <v>-125.806</v>
      </c>
      <c r="K48" s="13">
        <v>136.84800000000001</v>
      </c>
      <c r="L48" s="14">
        <v>72.397999999999996</v>
      </c>
      <c r="N48" s="2">
        <v>179</v>
      </c>
      <c r="O48" s="12">
        <v>32.036999999999999</v>
      </c>
      <c r="P48" s="13">
        <v>-27.38</v>
      </c>
      <c r="Q48" s="13">
        <v>-12.766999999999999</v>
      </c>
      <c r="R48" s="14">
        <v>-37.039000000000001</v>
      </c>
    </row>
    <row r="49" spans="2:18" x14ac:dyDescent="0.6">
      <c r="B49" s="2">
        <v>110</v>
      </c>
      <c r="C49" s="12">
        <v>-22.152000000000001</v>
      </c>
      <c r="D49" s="13">
        <v>-45.868000000000002</v>
      </c>
      <c r="E49" s="13">
        <v>-65.445999999999998</v>
      </c>
      <c r="F49" s="14">
        <v>95.861000000000004</v>
      </c>
      <c r="H49" s="2">
        <v>140</v>
      </c>
      <c r="I49" s="12">
        <v>21.827999999999999</v>
      </c>
      <c r="J49" s="13">
        <v>136.27099999999999</v>
      </c>
      <c r="K49" s="13">
        <v>44.345999999999997</v>
      </c>
      <c r="L49" s="14">
        <v>66.858999999999995</v>
      </c>
      <c r="N49" s="2">
        <v>180</v>
      </c>
      <c r="O49" s="12">
        <v>0.19400000000000001</v>
      </c>
      <c r="P49" s="13">
        <v>109.90900000000001</v>
      </c>
      <c r="Q49" s="13">
        <v>-9.8330000000000002</v>
      </c>
      <c r="R49" s="14">
        <v>56.103999999999999</v>
      </c>
    </row>
    <row r="50" spans="2:18" x14ac:dyDescent="0.6">
      <c r="B50" s="2">
        <v>111</v>
      </c>
      <c r="C50" s="12">
        <v>-47.497999999999998</v>
      </c>
      <c r="D50" s="13">
        <v>-56.15</v>
      </c>
      <c r="E50" s="13">
        <v>-66.275000000000006</v>
      </c>
      <c r="F50" s="14">
        <v>79.16</v>
      </c>
      <c r="H50" s="2">
        <v>141</v>
      </c>
      <c r="I50" s="12">
        <v>-9.6229999999999993</v>
      </c>
      <c r="J50" s="13">
        <v>142.93100000000001</v>
      </c>
      <c r="K50" s="13">
        <v>-74.108999999999995</v>
      </c>
      <c r="L50" s="14">
        <v>50.29</v>
      </c>
      <c r="N50" s="2">
        <v>181</v>
      </c>
      <c r="O50" s="12">
        <v>25.687999999999999</v>
      </c>
      <c r="P50" s="13">
        <v>-58.762999999999998</v>
      </c>
      <c r="Q50" s="13">
        <v>36.941000000000003</v>
      </c>
      <c r="R50" s="14">
        <v>2.9140000000000001</v>
      </c>
    </row>
    <row r="51" spans="2:18" x14ac:dyDescent="0.6">
      <c r="B51" s="2">
        <v>112</v>
      </c>
      <c r="C51" s="12">
        <v>32.043999999999997</v>
      </c>
      <c r="D51" s="13">
        <v>54.475999999999999</v>
      </c>
      <c r="E51" s="13">
        <v>80.837999999999994</v>
      </c>
      <c r="F51" s="14">
        <v>-71.308000000000007</v>
      </c>
      <c r="H51" s="2">
        <v>142</v>
      </c>
      <c r="I51" s="12">
        <v>42.61</v>
      </c>
      <c r="J51" s="13">
        <v>34.902000000000001</v>
      </c>
      <c r="K51" s="13">
        <v>-88.897999999999996</v>
      </c>
      <c r="L51" s="14">
        <v>65.257000000000005</v>
      </c>
      <c r="N51" s="2">
        <v>182</v>
      </c>
      <c r="O51" s="12">
        <v>-6.2290000000000001</v>
      </c>
      <c r="P51" s="13">
        <v>128.61699999999999</v>
      </c>
      <c r="Q51" s="13">
        <v>21.765999999999998</v>
      </c>
      <c r="R51" s="14">
        <v>35.984000000000002</v>
      </c>
    </row>
    <row r="52" spans="2:18" x14ac:dyDescent="0.6">
      <c r="B52" s="2">
        <v>113</v>
      </c>
      <c r="C52" s="12">
        <v>37.424999999999997</v>
      </c>
      <c r="D52" s="13">
        <v>87.665000000000006</v>
      </c>
      <c r="E52" s="13">
        <v>35.073999999999998</v>
      </c>
      <c r="F52" s="14">
        <v>48.927999999999997</v>
      </c>
      <c r="H52" s="2">
        <v>143</v>
      </c>
      <c r="I52" s="12">
        <v>-5.0140000000000002</v>
      </c>
      <c r="J52" s="13">
        <v>6.9530000000000003</v>
      </c>
      <c r="K52" s="13">
        <v>10.417999999999999</v>
      </c>
      <c r="L52" s="14">
        <v>-43.578000000000003</v>
      </c>
      <c r="N52" s="2">
        <v>183</v>
      </c>
      <c r="O52" s="12">
        <v>11.606999999999999</v>
      </c>
      <c r="P52" s="13">
        <v>-54.039000000000001</v>
      </c>
      <c r="Q52" s="13">
        <v>44.067</v>
      </c>
      <c r="R52" s="14">
        <v>-52.35</v>
      </c>
    </row>
    <row r="53" spans="2:18" x14ac:dyDescent="0.6">
      <c r="B53" s="2">
        <v>114</v>
      </c>
      <c r="C53" s="12">
        <v>-22.631</v>
      </c>
      <c r="D53" s="13">
        <v>149.48500000000001</v>
      </c>
      <c r="E53" s="13">
        <v>-64.341999999999999</v>
      </c>
      <c r="F53" s="14">
        <v>71.274000000000001</v>
      </c>
      <c r="H53" s="2">
        <v>144</v>
      </c>
      <c r="I53" s="12">
        <v>-13.791</v>
      </c>
      <c r="J53" s="13">
        <v>-73.319999999999993</v>
      </c>
      <c r="K53" s="13">
        <v>16.113</v>
      </c>
      <c r="L53" s="14">
        <v>-76.504000000000005</v>
      </c>
      <c r="N53" s="2">
        <v>184</v>
      </c>
      <c r="O53" s="12">
        <v>-2.0960000000000001</v>
      </c>
      <c r="P53" s="13">
        <v>46.978999999999999</v>
      </c>
      <c r="Q53" s="13">
        <v>31.158999999999999</v>
      </c>
      <c r="R53" s="14">
        <v>-56.100999999999999</v>
      </c>
    </row>
    <row r="54" spans="2:18" x14ac:dyDescent="0.6">
      <c r="B54" s="2">
        <v>115</v>
      </c>
      <c r="C54" s="12">
        <v>36.972999999999999</v>
      </c>
      <c r="D54" s="13">
        <v>126.208</v>
      </c>
      <c r="E54" s="13">
        <v>19.026</v>
      </c>
      <c r="F54" s="14">
        <v>-77.212000000000003</v>
      </c>
      <c r="H54" s="2">
        <v>145</v>
      </c>
      <c r="I54" s="12">
        <v>-8.5760000000000005</v>
      </c>
      <c r="J54" s="13">
        <v>81.603999999999999</v>
      </c>
      <c r="K54" s="13">
        <v>-78.528000000000006</v>
      </c>
      <c r="L54" s="14">
        <v>-37.656999999999996</v>
      </c>
      <c r="N54" s="2">
        <v>185</v>
      </c>
      <c r="O54" s="12">
        <v>-2.3519999999999999</v>
      </c>
      <c r="P54" s="13">
        <v>7.5919999999999996</v>
      </c>
      <c r="Q54" s="13">
        <v>-22.782</v>
      </c>
      <c r="R54" s="14">
        <v>133.80199999999999</v>
      </c>
    </row>
    <row r="55" spans="2:18" x14ac:dyDescent="0.6">
      <c r="B55" s="2">
        <v>116</v>
      </c>
      <c r="C55" s="12">
        <v>10.007999999999999</v>
      </c>
      <c r="D55" s="13">
        <v>-43.936999999999998</v>
      </c>
      <c r="E55" s="13">
        <v>-31.675000000000001</v>
      </c>
      <c r="F55" s="14">
        <v>69.192999999999998</v>
      </c>
      <c r="H55" s="2">
        <v>146</v>
      </c>
      <c r="I55" s="12">
        <v>-4.577</v>
      </c>
      <c r="J55" s="13">
        <v>-56.575000000000003</v>
      </c>
      <c r="K55" s="13">
        <v>-33.244999999999997</v>
      </c>
      <c r="L55" s="14">
        <v>127.496</v>
      </c>
      <c r="N55" s="2">
        <v>186</v>
      </c>
      <c r="O55" s="12">
        <v>-7.8479999999999999</v>
      </c>
      <c r="P55" s="13">
        <v>-51.103999999999999</v>
      </c>
      <c r="Q55" s="13">
        <v>78.924000000000007</v>
      </c>
      <c r="R55" s="14">
        <v>-36.869999999999997</v>
      </c>
    </row>
    <row r="56" spans="2:18" x14ac:dyDescent="0.6">
      <c r="B56" s="2">
        <v>117</v>
      </c>
      <c r="C56" s="12">
        <v>5.3310000000000004</v>
      </c>
      <c r="D56" s="13">
        <v>-121.188</v>
      </c>
      <c r="E56" s="13">
        <v>-88.48</v>
      </c>
      <c r="F56" s="14">
        <v>-72.224000000000004</v>
      </c>
      <c r="H56" s="2">
        <v>147</v>
      </c>
      <c r="I56" s="12">
        <v>45.343000000000004</v>
      </c>
      <c r="J56" s="13">
        <v>-54.058</v>
      </c>
      <c r="K56" s="13">
        <v>54.106999999999999</v>
      </c>
      <c r="L56" s="14">
        <v>53.228000000000002</v>
      </c>
      <c r="N56" s="2">
        <v>187</v>
      </c>
      <c r="O56" s="12">
        <v>20.832000000000001</v>
      </c>
      <c r="P56" s="13">
        <v>93.942999999999998</v>
      </c>
      <c r="Q56" s="13">
        <v>-6.0119999999999996</v>
      </c>
      <c r="R56" s="14">
        <v>2.976</v>
      </c>
    </row>
    <row r="57" spans="2:18" x14ac:dyDescent="0.6">
      <c r="B57" s="2">
        <v>118</v>
      </c>
      <c r="C57" s="12">
        <v>26.565000000000001</v>
      </c>
      <c r="D57" s="13">
        <v>-49.399000000000001</v>
      </c>
      <c r="E57" s="13">
        <v>6.16</v>
      </c>
      <c r="F57" s="14">
        <v>19.606999999999999</v>
      </c>
      <c r="H57" s="2">
        <v>148</v>
      </c>
      <c r="I57" s="12">
        <v>-13.973000000000001</v>
      </c>
      <c r="J57" s="13">
        <v>-72.221999999999994</v>
      </c>
      <c r="K57" s="13">
        <v>-164.982</v>
      </c>
      <c r="L57" s="14">
        <v>-162.46799999999999</v>
      </c>
      <c r="N57" s="2">
        <v>188</v>
      </c>
      <c r="O57" s="12">
        <v>-7.1970000000000001</v>
      </c>
      <c r="P57" s="13">
        <v>-23.641999999999999</v>
      </c>
      <c r="Q57" s="13">
        <v>-14.313000000000001</v>
      </c>
      <c r="R57" s="14">
        <v>46.975000000000001</v>
      </c>
    </row>
    <row r="58" spans="2:18" x14ac:dyDescent="0.6">
      <c r="B58" s="2">
        <v>119</v>
      </c>
      <c r="C58" s="12">
        <v>-19.29</v>
      </c>
      <c r="D58" s="13">
        <v>18.007000000000001</v>
      </c>
      <c r="E58" s="13">
        <v>-43.648000000000003</v>
      </c>
      <c r="F58" s="14">
        <v>6.1859999999999999</v>
      </c>
      <c r="H58" s="2">
        <v>149</v>
      </c>
      <c r="I58" s="12">
        <v>-29.76</v>
      </c>
      <c r="J58" s="13">
        <v>-41.284999999999997</v>
      </c>
      <c r="K58" s="13">
        <v>9.8190000000000008</v>
      </c>
      <c r="L58" s="14">
        <v>55.463999999999999</v>
      </c>
      <c r="N58" s="2">
        <v>189</v>
      </c>
      <c r="O58" s="28"/>
      <c r="P58" s="13">
        <v>-41.738</v>
      </c>
      <c r="Q58" s="13">
        <v>152.53200000000001</v>
      </c>
      <c r="R58" s="14">
        <v>-52.548999999999999</v>
      </c>
    </row>
    <row r="59" spans="2:18" x14ac:dyDescent="0.6">
      <c r="B59" s="2">
        <v>120</v>
      </c>
      <c r="C59" s="12">
        <v>-8.1300000000000008</v>
      </c>
      <c r="D59" s="13">
        <v>17.260999999999999</v>
      </c>
      <c r="E59" s="13">
        <v>-97.322000000000003</v>
      </c>
      <c r="F59" s="14">
        <v>-35.451000000000001</v>
      </c>
      <c r="H59" s="2">
        <v>150</v>
      </c>
      <c r="I59" s="12">
        <v>-2.2490000000000001</v>
      </c>
      <c r="J59" s="13">
        <v>169.61699999999999</v>
      </c>
      <c r="K59" s="13">
        <v>36.26</v>
      </c>
      <c r="L59" s="14">
        <v>-19.654</v>
      </c>
      <c r="N59" s="2">
        <v>190</v>
      </c>
      <c r="O59" s="28"/>
      <c r="P59" s="13">
        <v>-35.915999999999997</v>
      </c>
      <c r="Q59" s="13">
        <v>65.725999999999999</v>
      </c>
      <c r="R59" s="14">
        <v>48.866999999999997</v>
      </c>
    </row>
    <row r="60" spans="2:18" x14ac:dyDescent="0.6">
      <c r="B60" s="2">
        <v>121</v>
      </c>
      <c r="C60" s="12">
        <v>-34.935000000000002</v>
      </c>
      <c r="D60" s="13">
        <v>93.19</v>
      </c>
      <c r="E60" s="13">
        <v>36.825000000000003</v>
      </c>
      <c r="F60" s="14">
        <v>90.153000000000006</v>
      </c>
      <c r="H60" s="2">
        <v>151</v>
      </c>
      <c r="I60" s="12">
        <v>-13.581</v>
      </c>
      <c r="J60" s="13">
        <v>-112.85599999999999</v>
      </c>
      <c r="K60" s="13">
        <v>34.820999999999998</v>
      </c>
      <c r="L60" s="14">
        <v>67.055999999999997</v>
      </c>
      <c r="N60" s="2">
        <v>191</v>
      </c>
      <c r="O60" s="28"/>
      <c r="P60" s="13">
        <v>60.642000000000003</v>
      </c>
      <c r="Q60" s="13">
        <v>-21.547999999999998</v>
      </c>
      <c r="R60" s="14">
        <v>115.974</v>
      </c>
    </row>
    <row r="61" spans="2:18" x14ac:dyDescent="0.6">
      <c r="B61" s="2">
        <v>122</v>
      </c>
      <c r="C61" s="12">
        <v>-1.5649999999999999</v>
      </c>
      <c r="D61" s="13">
        <v>-26.007999999999999</v>
      </c>
      <c r="E61" s="13">
        <v>160.78899999999999</v>
      </c>
      <c r="F61" s="14">
        <v>-41.746000000000002</v>
      </c>
      <c r="H61" s="2">
        <v>152</v>
      </c>
      <c r="I61" s="12">
        <v>-0.98299999999999998</v>
      </c>
      <c r="J61" s="13">
        <v>-144.24799999999999</v>
      </c>
      <c r="K61" s="13">
        <v>-34.750999999999998</v>
      </c>
      <c r="L61" s="14">
        <v>50.991999999999997</v>
      </c>
      <c r="N61" s="2">
        <v>192</v>
      </c>
      <c r="O61" s="28"/>
      <c r="P61" s="13">
        <v>-17.029</v>
      </c>
      <c r="Q61" s="13">
        <v>-39.472000000000001</v>
      </c>
      <c r="R61" s="14">
        <v>-63.435000000000002</v>
      </c>
    </row>
    <row r="62" spans="2:18" x14ac:dyDescent="0.6">
      <c r="B62" s="2">
        <v>123</v>
      </c>
      <c r="C62" s="12">
        <v>16.064</v>
      </c>
      <c r="D62" s="13">
        <v>-34.338999999999999</v>
      </c>
      <c r="E62" s="13">
        <v>127.131</v>
      </c>
      <c r="F62" s="14">
        <v>55.289000000000001</v>
      </c>
      <c r="H62" s="2">
        <v>153</v>
      </c>
      <c r="I62" s="12">
        <v>9.5269999999999992</v>
      </c>
      <c r="J62" s="13">
        <v>137.25299999999999</v>
      </c>
      <c r="K62" s="13">
        <v>75.906999999999996</v>
      </c>
      <c r="L62" s="14">
        <v>-7.2560000000000002</v>
      </c>
      <c r="N62" s="2">
        <v>193</v>
      </c>
      <c r="O62" s="28"/>
      <c r="P62" s="13">
        <v>33.341000000000001</v>
      </c>
      <c r="Q62" s="13">
        <v>65.153999999999996</v>
      </c>
      <c r="R62" s="14">
        <v>68.072000000000003</v>
      </c>
    </row>
    <row r="63" spans="2:18" x14ac:dyDescent="0.6">
      <c r="B63" s="2">
        <v>124</v>
      </c>
      <c r="C63" s="12">
        <v>-5.9809999999999999</v>
      </c>
      <c r="D63" s="13">
        <v>81.222999999999999</v>
      </c>
      <c r="E63" s="13">
        <v>49.517000000000003</v>
      </c>
      <c r="F63" s="14">
        <v>-20.396999999999998</v>
      </c>
      <c r="H63" s="2">
        <v>154</v>
      </c>
      <c r="I63" s="12">
        <v>-41.286000000000001</v>
      </c>
      <c r="J63" s="13">
        <v>-71.367000000000004</v>
      </c>
      <c r="K63" s="13">
        <v>132.86199999999999</v>
      </c>
      <c r="L63" s="14">
        <v>-117.544</v>
      </c>
      <c r="N63" s="2">
        <v>194</v>
      </c>
      <c r="O63" s="28"/>
      <c r="P63" s="13">
        <v>59.048999999999999</v>
      </c>
      <c r="Q63" s="13">
        <v>11.510999999999999</v>
      </c>
      <c r="R63" s="14">
        <v>52.026000000000003</v>
      </c>
    </row>
    <row r="64" spans="2:18" x14ac:dyDescent="0.6">
      <c r="B64" s="2">
        <v>125</v>
      </c>
      <c r="C64" s="12">
        <v>6.782</v>
      </c>
      <c r="D64" s="13">
        <v>-39.124000000000002</v>
      </c>
      <c r="E64" s="13">
        <v>-84.477000000000004</v>
      </c>
      <c r="F64" s="14">
        <v>-9.0670000000000002</v>
      </c>
      <c r="H64" s="2">
        <v>155</v>
      </c>
      <c r="I64" s="12">
        <v>-24.248999999999999</v>
      </c>
      <c r="J64" s="13">
        <v>76.635000000000005</v>
      </c>
      <c r="K64" s="13">
        <v>-97.658000000000001</v>
      </c>
      <c r="L64" s="14">
        <v>127.556</v>
      </c>
      <c r="N64" s="2">
        <v>195</v>
      </c>
      <c r="O64" s="28"/>
      <c r="P64" s="13">
        <v>-11.862</v>
      </c>
      <c r="Q64" s="13">
        <v>-30.53</v>
      </c>
      <c r="R64" s="14">
        <v>26.71</v>
      </c>
    </row>
    <row r="65" spans="2:18" x14ac:dyDescent="0.6">
      <c r="B65" s="2">
        <v>126</v>
      </c>
      <c r="C65" s="12">
        <v>-33.183999999999997</v>
      </c>
      <c r="D65" s="13">
        <v>-37.58</v>
      </c>
      <c r="E65" s="13">
        <v>11.558</v>
      </c>
      <c r="F65" s="14">
        <v>-15.871</v>
      </c>
      <c r="H65" s="2">
        <v>156</v>
      </c>
      <c r="I65" s="12">
        <v>-11.746</v>
      </c>
      <c r="J65" s="13">
        <v>-117.89700000000001</v>
      </c>
      <c r="K65" s="13">
        <v>52.496000000000002</v>
      </c>
      <c r="L65" s="14">
        <v>48.823999999999998</v>
      </c>
      <c r="N65" s="2">
        <v>196</v>
      </c>
      <c r="O65" s="28"/>
      <c r="P65" s="13">
        <v>51.904000000000003</v>
      </c>
      <c r="Q65" s="13">
        <v>4.3280000000000003</v>
      </c>
      <c r="R65" s="14">
        <v>12.875</v>
      </c>
    </row>
    <row r="66" spans="2:18" x14ac:dyDescent="0.6">
      <c r="B66" s="2">
        <v>127</v>
      </c>
      <c r="C66" s="12">
        <v>43.911999999999999</v>
      </c>
      <c r="D66" s="13">
        <v>143.13</v>
      </c>
      <c r="E66" s="13">
        <v>43.264000000000003</v>
      </c>
      <c r="F66" s="14">
        <v>-105.17400000000001</v>
      </c>
      <c r="H66" s="2">
        <v>157</v>
      </c>
      <c r="I66" s="12">
        <v>-3.3370000000000002</v>
      </c>
      <c r="J66" s="13">
        <v>-57.524000000000001</v>
      </c>
      <c r="K66" s="13">
        <v>-86.057000000000002</v>
      </c>
      <c r="L66" s="14">
        <v>40.774999999999999</v>
      </c>
      <c r="N66" s="2">
        <v>197</v>
      </c>
      <c r="O66" s="28"/>
      <c r="P66" s="13">
        <v>-69.204999999999998</v>
      </c>
      <c r="Q66" s="13">
        <v>37.101999999999997</v>
      </c>
      <c r="R66" s="14">
        <v>-106.113</v>
      </c>
    </row>
    <row r="67" spans="2:18" x14ac:dyDescent="0.6">
      <c r="B67" s="2">
        <v>128</v>
      </c>
      <c r="C67" s="12">
        <v>13.227</v>
      </c>
      <c r="D67" s="13">
        <v>-21.556999999999999</v>
      </c>
      <c r="E67" s="13">
        <v>-80.049000000000007</v>
      </c>
      <c r="F67" s="14">
        <v>68.838999999999999</v>
      </c>
      <c r="H67" s="2">
        <v>158</v>
      </c>
      <c r="I67" s="12">
        <v>25.193000000000001</v>
      </c>
      <c r="J67" s="13">
        <v>18.731999999999999</v>
      </c>
      <c r="K67" s="13">
        <v>-74.587000000000003</v>
      </c>
      <c r="L67" s="14">
        <v>-46.735999999999997</v>
      </c>
      <c r="N67" s="2">
        <v>198</v>
      </c>
      <c r="O67" s="28"/>
      <c r="P67" s="13">
        <v>-69.619</v>
      </c>
      <c r="Q67" s="13">
        <v>137.33699999999999</v>
      </c>
      <c r="R67" s="14">
        <v>-87.775999999999996</v>
      </c>
    </row>
    <row r="68" spans="2:18" x14ac:dyDescent="0.6">
      <c r="B68" s="2">
        <v>129</v>
      </c>
      <c r="C68" s="12">
        <v>25.062999999999999</v>
      </c>
      <c r="D68" s="13">
        <v>31.789000000000001</v>
      </c>
      <c r="E68" s="13">
        <v>-77.861000000000004</v>
      </c>
      <c r="F68" s="14">
        <v>-36.027000000000001</v>
      </c>
      <c r="H68" s="2">
        <v>159</v>
      </c>
      <c r="I68" s="12">
        <v>-9.702</v>
      </c>
      <c r="J68" s="13">
        <v>-32.152000000000001</v>
      </c>
      <c r="K68" s="13">
        <v>74.984999999999999</v>
      </c>
      <c r="L68" s="14">
        <v>90.22</v>
      </c>
      <c r="N68" s="2">
        <v>199</v>
      </c>
      <c r="O68" s="28"/>
      <c r="P68" s="13">
        <v>-54.850999999999999</v>
      </c>
      <c r="Q68" s="13">
        <v>47.91</v>
      </c>
      <c r="R68" s="14">
        <v>153.154</v>
      </c>
    </row>
    <row r="69" spans="2:18" ht="17.25" thickBot="1" x14ac:dyDescent="0.65">
      <c r="B69" s="2">
        <v>130</v>
      </c>
      <c r="C69" s="12">
        <v>-31.100999999999999</v>
      </c>
      <c r="D69" s="13">
        <v>153.172</v>
      </c>
      <c r="E69" s="13">
        <v>28.001999999999999</v>
      </c>
      <c r="F69" s="14">
        <v>147.58799999999999</v>
      </c>
      <c r="H69" s="2">
        <v>160</v>
      </c>
      <c r="I69" s="12">
        <v>26.21</v>
      </c>
      <c r="J69" s="13">
        <v>5.2590000000000003</v>
      </c>
      <c r="K69" s="13">
        <v>18.911000000000001</v>
      </c>
      <c r="L69" s="14">
        <v>-60.552999999999997</v>
      </c>
      <c r="N69" s="2">
        <v>200</v>
      </c>
      <c r="O69" s="28"/>
      <c r="P69" s="13">
        <v>-11.87</v>
      </c>
      <c r="Q69" s="13">
        <v>78.760999999999996</v>
      </c>
      <c r="R69" s="14">
        <v>35.341999999999999</v>
      </c>
    </row>
    <row r="70" spans="2:18" x14ac:dyDescent="0.6">
      <c r="B70" s="2">
        <v>131</v>
      </c>
      <c r="C70" s="12">
        <v>34.396000000000001</v>
      </c>
      <c r="D70" s="13">
        <v>-161.88900000000001</v>
      </c>
      <c r="E70" s="13">
        <v>-48.012999999999998</v>
      </c>
      <c r="F70" s="18">
        <v>-28.61</v>
      </c>
      <c r="H70" s="2">
        <v>161</v>
      </c>
      <c r="I70" s="12">
        <v>-9.7210000000000001</v>
      </c>
      <c r="J70" s="13">
        <v>-45.954999999999998</v>
      </c>
      <c r="K70" s="13">
        <v>38.395000000000003</v>
      </c>
      <c r="L70" s="14">
        <v>9.5009999999999994</v>
      </c>
      <c r="N70" s="2">
        <v>201</v>
      </c>
      <c r="O70" s="12"/>
      <c r="P70" s="13">
        <v>14.587999999999999</v>
      </c>
      <c r="Q70" s="13">
        <v>31.34</v>
      </c>
      <c r="R70" s="14">
        <v>28.161000000000001</v>
      </c>
    </row>
    <row r="71" spans="2:18" x14ac:dyDescent="0.6">
      <c r="B71" s="2">
        <v>132</v>
      </c>
      <c r="C71" s="12">
        <v>-6.3520000000000003</v>
      </c>
      <c r="D71" s="13">
        <v>48.216999999999999</v>
      </c>
      <c r="E71" s="13">
        <v>56.634</v>
      </c>
      <c r="F71" s="21">
        <v>93.421000000000006</v>
      </c>
      <c r="H71" s="2">
        <v>162</v>
      </c>
      <c r="I71" s="12">
        <v>-32.448999999999998</v>
      </c>
      <c r="J71" s="13">
        <v>122.77800000000001</v>
      </c>
      <c r="K71" s="13">
        <v>-15.847</v>
      </c>
      <c r="L71" s="14">
        <v>72.316000000000003</v>
      </c>
      <c r="N71" s="2">
        <v>202</v>
      </c>
      <c r="O71" s="12"/>
      <c r="P71" s="13">
        <v>3.9529999999999998</v>
      </c>
      <c r="Q71" s="13">
        <v>38.996000000000002</v>
      </c>
      <c r="R71" s="14">
        <v>53.329000000000001</v>
      </c>
    </row>
    <row r="72" spans="2:18" x14ac:dyDescent="0.6">
      <c r="B72" s="2">
        <v>133</v>
      </c>
      <c r="C72" s="12">
        <v>-19.027999999999999</v>
      </c>
      <c r="D72" s="13">
        <v>-7.6859999999999999</v>
      </c>
      <c r="E72" s="13">
        <v>-160.428</v>
      </c>
      <c r="F72" s="21">
        <v>95.59</v>
      </c>
      <c r="H72" s="2">
        <v>163</v>
      </c>
      <c r="J72" s="13">
        <v>-110.726</v>
      </c>
      <c r="K72" s="13">
        <v>-57.771000000000001</v>
      </c>
      <c r="L72" s="14">
        <v>87.197999999999993</v>
      </c>
      <c r="N72" s="2">
        <v>203</v>
      </c>
      <c r="O72" s="12"/>
      <c r="P72" s="13">
        <v>35.537999999999997</v>
      </c>
      <c r="Q72" s="13">
        <v>40.365000000000002</v>
      </c>
      <c r="R72" s="14">
        <v>-45.764000000000003</v>
      </c>
    </row>
    <row r="73" spans="2:18" x14ac:dyDescent="0.6">
      <c r="B73" s="2">
        <v>134</v>
      </c>
      <c r="C73" s="12">
        <v>1.343</v>
      </c>
      <c r="D73" s="13">
        <v>50.44</v>
      </c>
      <c r="E73" s="13">
        <v>10.125</v>
      </c>
      <c r="F73" s="21">
        <v>4.9770000000000003</v>
      </c>
      <c r="H73" s="2">
        <v>164</v>
      </c>
      <c r="J73" s="13">
        <v>16.077000000000002</v>
      </c>
      <c r="K73" s="13">
        <v>67.108999999999995</v>
      </c>
      <c r="L73" s="14">
        <v>88.781000000000006</v>
      </c>
      <c r="N73" s="2">
        <v>204</v>
      </c>
      <c r="O73" s="12"/>
      <c r="P73" s="13">
        <v>-64.537000000000006</v>
      </c>
      <c r="Q73" s="13">
        <v>-39.859000000000002</v>
      </c>
      <c r="R73" s="14">
        <v>8.8379999999999992</v>
      </c>
    </row>
    <row r="74" spans="2:18" x14ac:dyDescent="0.6">
      <c r="B74" s="2">
        <v>135</v>
      </c>
      <c r="C74" s="12">
        <v>37.115000000000002</v>
      </c>
      <c r="D74" s="13">
        <v>-161.41200000000001</v>
      </c>
      <c r="E74" s="13">
        <v>39.222000000000001</v>
      </c>
      <c r="F74" s="21">
        <v>29.390999999999998</v>
      </c>
      <c r="H74" s="2">
        <v>165</v>
      </c>
      <c r="J74" s="13">
        <v>-12.43</v>
      </c>
      <c r="K74" s="13">
        <v>46.692</v>
      </c>
      <c r="L74" s="14">
        <v>60.835999999999999</v>
      </c>
      <c r="N74" s="2">
        <v>205</v>
      </c>
      <c r="O74" s="12"/>
      <c r="P74" s="13">
        <v>4.6040000000000001</v>
      </c>
      <c r="Q74" s="13">
        <v>-53.604999999999997</v>
      </c>
      <c r="R74" s="14">
        <v>37.692</v>
      </c>
    </row>
    <row r="75" spans="2:18" x14ac:dyDescent="0.6">
      <c r="H75" s="2">
        <v>166</v>
      </c>
      <c r="J75" s="13">
        <v>114.944</v>
      </c>
      <c r="K75" s="13">
        <v>-85.647999999999996</v>
      </c>
      <c r="L75" s="14">
        <v>81.67</v>
      </c>
      <c r="N75" s="2">
        <v>206</v>
      </c>
      <c r="O75" s="12"/>
      <c r="P75" s="13">
        <v>-24.05</v>
      </c>
      <c r="Q75" s="13">
        <v>38.838000000000001</v>
      </c>
      <c r="R75" s="14">
        <v>44.63</v>
      </c>
    </row>
    <row r="76" spans="2:18" x14ac:dyDescent="0.6">
      <c r="H76" s="2">
        <v>167</v>
      </c>
      <c r="J76" s="13">
        <v>-33.164999999999999</v>
      </c>
      <c r="K76" s="13">
        <v>-40.36</v>
      </c>
      <c r="L76" s="14">
        <v>69.706000000000003</v>
      </c>
      <c r="N76" s="2">
        <v>207</v>
      </c>
      <c r="O76" s="12"/>
      <c r="P76" s="13">
        <v>-28.849</v>
      </c>
      <c r="Q76" s="13">
        <v>-51.718000000000004</v>
      </c>
      <c r="R76" s="14">
        <v>-41.192</v>
      </c>
    </row>
    <row r="77" spans="2:18" x14ac:dyDescent="0.6">
      <c r="H77" s="2">
        <v>168</v>
      </c>
      <c r="J77" s="13">
        <v>-73.988</v>
      </c>
      <c r="K77" s="13">
        <v>-29.038</v>
      </c>
      <c r="L77" s="14">
        <v>-9.3239999999999998</v>
      </c>
      <c r="N77" s="2">
        <v>208</v>
      </c>
      <c r="O77" s="12"/>
      <c r="P77" s="13">
        <v>83.224999999999994</v>
      </c>
      <c r="Q77" s="13">
        <v>2.2909999999999999</v>
      </c>
      <c r="R77" s="14">
        <v>3.5379999999999998</v>
      </c>
    </row>
    <row r="78" spans="2:18" x14ac:dyDescent="0.6">
      <c r="H78" s="2">
        <v>169</v>
      </c>
      <c r="J78" s="13">
        <v>-80.537999999999997</v>
      </c>
      <c r="K78" s="13">
        <v>66.938000000000002</v>
      </c>
      <c r="L78" s="14">
        <v>44.533999999999999</v>
      </c>
      <c r="N78" s="2">
        <v>209</v>
      </c>
      <c r="O78" s="12"/>
      <c r="P78" s="13">
        <v>-70.769000000000005</v>
      </c>
      <c r="Q78" s="13">
        <v>28.300999999999998</v>
      </c>
      <c r="R78" s="14">
        <v>61.14</v>
      </c>
    </row>
    <row r="79" spans="2:18" x14ac:dyDescent="0.6">
      <c r="H79" s="2">
        <v>170</v>
      </c>
      <c r="J79" s="13">
        <v>33.110999999999997</v>
      </c>
      <c r="K79" s="13">
        <v>22.097999999999999</v>
      </c>
      <c r="L79" s="14">
        <v>73.212999999999994</v>
      </c>
      <c r="N79" s="2">
        <v>210</v>
      </c>
      <c r="O79" s="12"/>
      <c r="P79" s="13">
        <v>29.361000000000001</v>
      </c>
      <c r="Q79" s="13">
        <v>-30.623999999999999</v>
      </c>
      <c r="R79" s="14">
        <v>-7.5949999999999998</v>
      </c>
    </row>
    <row r="80" spans="2:18" x14ac:dyDescent="0.6">
      <c r="H80" s="2">
        <v>171</v>
      </c>
      <c r="J80" s="13">
        <v>-56.634</v>
      </c>
      <c r="K80" s="13">
        <v>58.152999999999999</v>
      </c>
      <c r="L80" s="14">
        <v>-46.432000000000002</v>
      </c>
      <c r="N80" s="2">
        <v>211</v>
      </c>
      <c r="O80" s="12"/>
      <c r="P80" s="13">
        <v>-38.19</v>
      </c>
      <c r="Q80" s="13">
        <v>5.1379999999999999</v>
      </c>
      <c r="R80" s="14">
        <v>36.213999999999999</v>
      </c>
    </row>
    <row r="81" spans="8:18" x14ac:dyDescent="0.6">
      <c r="H81" s="2">
        <v>172</v>
      </c>
      <c r="J81" s="13">
        <v>-42.722000000000001</v>
      </c>
      <c r="K81" s="13">
        <v>-75.739000000000004</v>
      </c>
      <c r="L81" s="14">
        <v>-56.55</v>
      </c>
      <c r="N81" s="2">
        <v>212</v>
      </c>
      <c r="O81" s="12"/>
      <c r="P81" s="13">
        <v>-68.748999999999995</v>
      </c>
      <c r="Q81" s="13">
        <v>-18.082999999999998</v>
      </c>
      <c r="R81" s="14">
        <v>48.378</v>
      </c>
    </row>
    <row r="82" spans="8:18" x14ac:dyDescent="0.6">
      <c r="H82" s="2">
        <v>173</v>
      </c>
      <c r="J82" s="13">
        <v>34.369</v>
      </c>
      <c r="K82" s="13">
        <v>-67.093999999999994</v>
      </c>
      <c r="L82" s="14">
        <v>53.957000000000001</v>
      </c>
      <c r="N82" s="2">
        <v>213</v>
      </c>
      <c r="O82" s="12"/>
      <c r="P82" s="13">
        <v>-20.853999999999999</v>
      </c>
      <c r="Q82" s="13">
        <v>54.462000000000003</v>
      </c>
      <c r="R82" s="14">
        <v>-70.539000000000001</v>
      </c>
    </row>
    <row r="83" spans="8:18" x14ac:dyDescent="0.6">
      <c r="H83" s="2">
        <v>174</v>
      </c>
      <c r="J83" s="13">
        <v>50.555999999999997</v>
      </c>
      <c r="K83" s="13">
        <v>29.745000000000001</v>
      </c>
      <c r="L83" s="14">
        <v>60.494999999999997</v>
      </c>
      <c r="N83" s="2">
        <v>214</v>
      </c>
      <c r="O83" s="12"/>
      <c r="P83" s="13">
        <v>-79.073999999999998</v>
      </c>
      <c r="Q83" s="13">
        <v>-28.826000000000001</v>
      </c>
      <c r="R83" s="14">
        <v>-94.268000000000001</v>
      </c>
    </row>
    <row r="84" spans="8:18" x14ac:dyDescent="0.6">
      <c r="H84" s="2">
        <v>175</v>
      </c>
      <c r="J84" s="13">
        <v>32.997999999999998</v>
      </c>
      <c r="K84" s="13">
        <v>-77.977000000000004</v>
      </c>
      <c r="L84" s="14">
        <v>66.801000000000002</v>
      </c>
      <c r="N84" s="2">
        <v>215</v>
      </c>
      <c r="O84" s="12"/>
      <c r="P84" s="13">
        <v>31.861999999999998</v>
      </c>
      <c r="Q84" s="13">
        <v>-68.816000000000003</v>
      </c>
      <c r="R84" s="14">
        <v>53.006</v>
      </c>
    </row>
    <row r="85" spans="8:18" x14ac:dyDescent="0.6">
      <c r="N85" s="2">
        <v>216</v>
      </c>
      <c r="O85" s="12"/>
      <c r="P85" s="13">
        <v>51.935000000000002</v>
      </c>
      <c r="Q85" s="13">
        <v>39.518000000000001</v>
      </c>
      <c r="R85" s="14">
        <v>-86.885999999999996</v>
      </c>
    </row>
    <row r="86" spans="8:18" x14ac:dyDescent="0.6">
      <c r="N86" s="2">
        <v>217</v>
      </c>
      <c r="O86" s="12"/>
      <c r="P86" s="13">
        <v>61.057000000000002</v>
      </c>
      <c r="Q86" s="13">
        <v>-51.387999999999998</v>
      </c>
      <c r="R86" s="14">
        <v>-88.058999999999997</v>
      </c>
    </row>
    <row r="87" spans="8:18" x14ac:dyDescent="0.6">
      <c r="N87" s="2">
        <v>218</v>
      </c>
      <c r="O87" s="12"/>
      <c r="P87" s="13">
        <v>-33.456000000000003</v>
      </c>
      <c r="Q87" s="13">
        <v>29.218</v>
      </c>
      <c r="R87" s="14">
        <v>6.3019999999999996</v>
      </c>
    </row>
    <row r="88" spans="8:18" x14ac:dyDescent="0.6">
      <c r="N88" s="2">
        <v>219</v>
      </c>
      <c r="O88" s="12"/>
      <c r="P88" s="13">
        <v>-42.61</v>
      </c>
      <c r="Q88" s="13">
        <v>-29.891999999999999</v>
      </c>
      <c r="R88" s="14">
        <v>-111.108</v>
      </c>
    </row>
    <row r="89" spans="8:18" x14ac:dyDescent="0.6">
      <c r="N89" s="2">
        <v>220</v>
      </c>
      <c r="O89" s="12"/>
      <c r="P89" s="13">
        <v>-52.091000000000001</v>
      </c>
      <c r="Q89" s="13">
        <v>-95.668000000000006</v>
      </c>
      <c r="R89" s="14">
        <v>16.518999999999998</v>
      </c>
    </row>
    <row r="90" spans="8:18" x14ac:dyDescent="0.6">
      <c r="N90" s="2">
        <v>221</v>
      </c>
      <c r="O90" s="12"/>
      <c r="P90" s="13">
        <v>59.122999999999998</v>
      </c>
      <c r="Q90" s="13">
        <v>24.95</v>
      </c>
      <c r="R90" s="14">
        <v>81.001000000000005</v>
      </c>
    </row>
    <row r="91" spans="8:18" x14ac:dyDescent="0.6">
      <c r="N91" s="2">
        <v>222</v>
      </c>
      <c r="O91" s="12"/>
      <c r="P91" s="13">
        <v>-71.305999999999997</v>
      </c>
      <c r="Q91" s="13">
        <v>47.332999999999998</v>
      </c>
      <c r="R91" s="14">
        <v>-37.131999999999998</v>
      </c>
    </row>
    <row r="92" spans="8:18" x14ac:dyDescent="0.6">
      <c r="N92" s="2">
        <v>223</v>
      </c>
      <c r="O92" s="12"/>
      <c r="P92" s="13">
        <v>-103.91200000000001</v>
      </c>
      <c r="Q92" s="13">
        <v>43.271999999999998</v>
      </c>
      <c r="R92" s="14"/>
    </row>
    <row r="93" spans="8:18" x14ac:dyDescent="0.6">
      <c r="N93" s="2">
        <v>224</v>
      </c>
      <c r="O93" s="12"/>
      <c r="P93" s="13">
        <v>65.81</v>
      </c>
      <c r="Q93" s="13">
        <v>-25.922000000000001</v>
      </c>
      <c r="R93" s="14"/>
    </row>
    <row r="94" spans="8:18" x14ac:dyDescent="0.6">
      <c r="N94" s="2">
        <v>225</v>
      </c>
      <c r="O94" s="12"/>
      <c r="P94" s="13">
        <v>70.965000000000003</v>
      </c>
      <c r="Q94" s="13">
        <v>-63.134</v>
      </c>
      <c r="R94" s="14"/>
    </row>
    <row r="95" spans="8:18" x14ac:dyDescent="0.6">
      <c r="N95" s="2">
        <v>226</v>
      </c>
      <c r="O95" s="12"/>
      <c r="P95" s="13">
        <v>74.637</v>
      </c>
      <c r="Q95" s="13">
        <v>81.349999999999994</v>
      </c>
      <c r="R95" s="14"/>
    </row>
    <row r="96" spans="8:18" x14ac:dyDescent="0.6">
      <c r="N96" s="2">
        <v>227</v>
      </c>
      <c r="O96" s="12"/>
      <c r="P96" s="13">
        <v>-11.667</v>
      </c>
      <c r="Q96" s="13">
        <v>34.475000000000001</v>
      </c>
      <c r="R96" s="14"/>
    </row>
    <row r="97" spans="1:18" x14ac:dyDescent="0.6">
      <c r="N97" s="2">
        <v>228</v>
      </c>
      <c r="O97" s="12"/>
      <c r="P97" s="13">
        <v>20.864000000000001</v>
      </c>
      <c r="Q97" s="13">
        <v>9.7720000000000002</v>
      </c>
      <c r="R97" s="14"/>
    </row>
    <row r="98" spans="1:18" x14ac:dyDescent="0.6">
      <c r="N98" s="2">
        <v>229</v>
      </c>
      <c r="O98" s="12"/>
      <c r="P98" s="13">
        <v>14.246</v>
      </c>
      <c r="Q98" s="13">
        <v>24.06</v>
      </c>
      <c r="R98" s="14"/>
    </row>
    <row r="99" spans="1:18" x14ac:dyDescent="0.6">
      <c r="N99" s="2">
        <v>230</v>
      </c>
      <c r="O99" s="12"/>
      <c r="P99" s="13">
        <v>-28.436</v>
      </c>
      <c r="Q99" s="13">
        <v>-65.283000000000001</v>
      </c>
      <c r="R99" s="14"/>
    </row>
    <row r="100" spans="1:18" x14ac:dyDescent="0.6">
      <c r="N100" s="2">
        <v>231</v>
      </c>
      <c r="O100" s="12"/>
      <c r="P100" s="13">
        <v>33.683</v>
      </c>
      <c r="Q100" s="13">
        <v>6.766</v>
      </c>
      <c r="R100" s="14"/>
    </row>
    <row r="101" spans="1:18" x14ac:dyDescent="0.6">
      <c r="N101" s="2">
        <v>232</v>
      </c>
      <c r="O101" s="12"/>
      <c r="P101" s="13">
        <v>-76.941999999999993</v>
      </c>
      <c r="Q101" s="13">
        <v>-49.353000000000002</v>
      </c>
      <c r="R101" s="14"/>
    </row>
    <row r="102" spans="1:18" x14ac:dyDescent="0.6">
      <c r="N102" s="2">
        <v>233</v>
      </c>
      <c r="O102" s="12"/>
      <c r="P102" s="13">
        <v>-79.600999999999999</v>
      </c>
      <c r="Q102" s="13">
        <v>-146.32300000000001</v>
      </c>
      <c r="R102" s="14"/>
    </row>
    <row r="103" spans="1:18" x14ac:dyDescent="0.6">
      <c r="N103" s="2">
        <v>234</v>
      </c>
      <c r="O103" s="12"/>
      <c r="P103" s="13">
        <v>3.72</v>
      </c>
      <c r="Q103" s="13">
        <v>-8.7289999999999992</v>
      </c>
      <c r="R103" s="14"/>
    </row>
    <row r="104" spans="1:18" x14ac:dyDescent="0.6">
      <c r="N104" s="2">
        <v>235</v>
      </c>
      <c r="O104" s="12"/>
      <c r="P104" s="13"/>
      <c r="Q104" s="13">
        <v>104.124</v>
      </c>
      <c r="R104" s="14"/>
    </row>
    <row r="105" spans="1:18" x14ac:dyDescent="0.6">
      <c r="N105" s="2">
        <v>236</v>
      </c>
      <c r="O105" s="12"/>
      <c r="P105" s="13"/>
      <c r="Q105" s="13">
        <v>-10.25</v>
      </c>
      <c r="R105" s="14"/>
    </row>
    <row r="106" spans="1:18" ht="17.25" thickBot="1" x14ac:dyDescent="0.65">
      <c r="N106" s="2">
        <v>237</v>
      </c>
      <c r="O106" s="34"/>
      <c r="P106" s="31"/>
      <c r="Q106" s="31">
        <v>-46.911999999999999</v>
      </c>
      <c r="R106" s="33"/>
    </row>
    <row r="107" spans="1:18" x14ac:dyDescent="0.6">
      <c r="A107" t="s">
        <v>12</v>
      </c>
      <c r="B107" s="2">
        <v>238</v>
      </c>
      <c r="C107" s="16">
        <v>7.8179999999999996</v>
      </c>
      <c r="D107" s="17">
        <v>21.908000000000001</v>
      </c>
      <c r="E107" s="17">
        <v>58.735999999999997</v>
      </c>
      <c r="F107" s="21">
        <v>-133.61600000000001</v>
      </c>
      <c r="G107" t="s">
        <v>12</v>
      </c>
      <c r="H107" s="2">
        <v>262</v>
      </c>
      <c r="I107" s="19">
        <v>28.196999999999999</v>
      </c>
      <c r="J107" s="20">
        <v>20.030999999999999</v>
      </c>
      <c r="K107" s="20">
        <v>48.095999999999997</v>
      </c>
      <c r="L107" s="21">
        <v>-99.611000000000004</v>
      </c>
      <c r="M107" t="s">
        <v>12</v>
      </c>
      <c r="N107" s="2">
        <v>296</v>
      </c>
      <c r="O107" s="19">
        <v>-30.946999999999999</v>
      </c>
      <c r="P107" s="20">
        <v>98.048000000000002</v>
      </c>
      <c r="Q107" s="20">
        <v>-49.195</v>
      </c>
      <c r="R107" s="21">
        <v>-7.91</v>
      </c>
    </row>
    <row r="108" spans="1:18" x14ac:dyDescent="0.6">
      <c r="B108" s="2">
        <v>239</v>
      </c>
      <c r="C108" s="19">
        <v>1.2729999999999999</v>
      </c>
      <c r="D108" s="20">
        <v>32.470999999999997</v>
      </c>
      <c r="E108" s="20">
        <v>61.572000000000003</v>
      </c>
      <c r="F108" s="21">
        <v>-124.33499999999999</v>
      </c>
      <c r="H108" s="2">
        <v>263</v>
      </c>
      <c r="I108" s="19">
        <v>3.1509999999999998</v>
      </c>
      <c r="J108" s="20">
        <v>-35.174999999999997</v>
      </c>
      <c r="K108" s="20">
        <v>19.305</v>
      </c>
      <c r="L108" s="21">
        <v>-101.197</v>
      </c>
      <c r="N108" s="2">
        <v>297</v>
      </c>
      <c r="O108" s="19">
        <v>19.873999999999999</v>
      </c>
      <c r="P108" s="20">
        <v>-66.06</v>
      </c>
      <c r="Q108" s="20">
        <v>16.527999999999999</v>
      </c>
      <c r="R108" s="21">
        <v>80.134</v>
      </c>
    </row>
    <row r="109" spans="1:18" x14ac:dyDescent="0.6">
      <c r="B109" s="2">
        <v>240</v>
      </c>
      <c r="C109" s="19">
        <v>3.5019999999999998</v>
      </c>
      <c r="D109" s="20">
        <v>133.10599999999999</v>
      </c>
      <c r="E109" s="20">
        <v>38.070999999999998</v>
      </c>
      <c r="F109" s="21">
        <v>120.925</v>
      </c>
      <c r="H109" s="2">
        <v>264</v>
      </c>
      <c r="I109" s="19">
        <v>-36.374000000000002</v>
      </c>
      <c r="J109" s="20">
        <v>5.2569999999999997</v>
      </c>
      <c r="K109" s="20">
        <v>20.956</v>
      </c>
      <c r="L109" s="21">
        <v>-110.809</v>
      </c>
      <c r="N109" s="2">
        <v>298</v>
      </c>
      <c r="O109" s="19">
        <v>10.154999999999999</v>
      </c>
      <c r="P109" s="20">
        <v>-110.131</v>
      </c>
      <c r="Q109" s="20">
        <v>-52.238</v>
      </c>
      <c r="R109" s="21">
        <v>10.847</v>
      </c>
    </row>
    <row r="110" spans="1:18" x14ac:dyDescent="0.6">
      <c r="B110" s="2">
        <v>241</v>
      </c>
      <c r="C110" s="19">
        <v>2.2029999999999998</v>
      </c>
      <c r="D110" s="20">
        <v>29.096</v>
      </c>
      <c r="E110" s="20">
        <v>46.637</v>
      </c>
      <c r="F110" s="21">
        <v>95.194000000000003</v>
      </c>
      <c r="H110" s="2">
        <v>265</v>
      </c>
      <c r="I110" s="19">
        <v>-20.905999999999999</v>
      </c>
      <c r="J110" s="20">
        <v>39.289000000000001</v>
      </c>
      <c r="K110" s="20">
        <v>66.959000000000003</v>
      </c>
      <c r="L110" s="21">
        <v>-105.604</v>
      </c>
      <c r="N110" s="2">
        <v>299</v>
      </c>
      <c r="O110" s="19">
        <v>2.863</v>
      </c>
      <c r="P110" s="20">
        <v>-59.000999999999998</v>
      </c>
      <c r="Q110" s="20">
        <v>-18.344999999999999</v>
      </c>
      <c r="R110" s="35">
        <v>69.221000000000004</v>
      </c>
    </row>
    <row r="111" spans="1:18" x14ac:dyDescent="0.6">
      <c r="B111" s="2">
        <v>242</v>
      </c>
      <c r="C111" s="19">
        <v>-33.847000000000001</v>
      </c>
      <c r="D111" s="20">
        <v>19.295999999999999</v>
      </c>
      <c r="E111" s="20">
        <v>62.67</v>
      </c>
      <c r="F111" s="21">
        <v>-100.834</v>
      </c>
      <c r="H111" s="2">
        <v>266</v>
      </c>
      <c r="I111" s="19">
        <v>14.968</v>
      </c>
      <c r="J111" s="20">
        <v>9.9949999999999992</v>
      </c>
      <c r="K111" s="20">
        <v>18.678000000000001</v>
      </c>
      <c r="L111" s="21">
        <v>-100.443</v>
      </c>
      <c r="N111" s="2">
        <v>300</v>
      </c>
      <c r="O111" s="19">
        <v>15.891999999999999</v>
      </c>
      <c r="P111" s="20">
        <v>-48.9</v>
      </c>
      <c r="Q111" s="20">
        <v>20.658999999999999</v>
      </c>
      <c r="R111" s="35">
        <v>18.933</v>
      </c>
    </row>
    <row r="112" spans="1:18" x14ac:dyDescent="0.6">
      <c r="B112" s="2">
        <v>243</v>
      </c>
      <c r="C112" s="19">
        <v>8.3919999999999995</v>
      </c>
      <c r="D112" s="20">
        <v>-84.141000000000005</v>
      </c>
      <c r="E112" s="20">
        <v>-47.793999999999997</v>
      </c>
      <c r="F112" s="21">
        <v>93.323999999999998</v>
      </c>
      <c r="H112" s="2">
        <v>267</v>
      </c>
      <c r="I112" s="19">
        <v>18.547000000000001</v>
      </c>
      <c r="J112" s="20">
        <v>-52.107999999999997</v>
      </c>
      <c r="K112" s="20">
        <v>34.979999999999997</v>
      </c>
      <c r="L112" s="21">
        <v>107.31699999999999</v>
      </c>
      <c r="N112" s="2">
        <v>301</v>
      </c>
      <c r="O112" s="19">
        <v>10.465</v>
      </c>
      <c r="P112" s="20">
        <v>-32.372</v>
      </c>
      <c r="Q112" s="20">
        <v>87.844999999999999</v>
      </c>
      <c r="R112" s="35">
        <v>77.238</v>
      </c>
    </row>
    <row r="113" spans="2:18" x14ac:dyDescent="0.6">
      <c r="B113" s="2">
        <v>244</v>
      </c>
      <c r="C113" s="19">
        <v>6.1230000000000002</v>
      </c>
      <c r="D113" s="20">
        <v>39.817999999999998</v>
      </c>
      <c r="E113" s="20">
        <v>47.231000000000002</v>
      </c>
      <c r="F113" s="21">
        <v>54.787999999999997</v>
      </c>
      <c r="H113" s="2">
        <v>268</v>
      </c>
      <c r="I113" s="19">
        <v>-10.14</v>
      </c>
      <c r="J113" s="20">
        <v>-99.605000000000004</v>
      </c>
      <c r="K113" s="20">
        <v>-11.702999999999999</v>
      </c>
      <c r="L113" s="21">
        <v>107.31699999999999</v>
      </c>
      <c r="N113" s="2">
        <v>302</v>
      </c>
      <c r="O113" s="19">
        <v>10.725</v>
      </c>
      <c r="P113" s="20">
        <v>93.528000000000006</v>
      </c>
      <c r="Q113" s="20">
        <v>71.564999999999998</v>
      </c>
      <c r="R113" s="35">
        <v>30.51</v>
      </c>
    </row>
    <row r="114" spans="2:18" x14ac:dyDescent="0.6">
      <c r="B114" s="2">
        <v>245</v>
      </c>
      <c r="C114" s="19">
        <v>21.908000000000001</v>
      </c>
      <c r="D114" s="20">
        <v>-98.603999999999999</v>
      </c>
      <c r="E114" s="20">
        <v>-42.622</v>
      </c>
      <c r="F114" s="21">
        <v>71.388000000000005</v>
      </c>
      <c r="H114" s="2">
        <v>269</v>
      </c>
      <c r="I114" s="19">
        <v>-5.3390000000000004</v>
      </c>
      <c r="J114" s="20">
        <v>-8.4269999999999996</v>
      </c>
      <c r="K114" s="20">
        <v>6.0590000000000002</v>
      </c>
      <c r="L114" s="21">
        <v>22.669</v>
      </c>
      <c r="N114" s="2">
        <v>303</v>
      </c>
      <c r="O114" s="19">
        <v>3.282</v>
      </c>
      <c r="P114" s="20">
        <v>73.33</v>
      </c>
      <c r="Q114" s="20">
        <v>40.933999999999997</v>
      </c>
      <c r="R114" s="35">
        <v>20.725999999999999</v>
      </c>
    </row>
    <row r="115" spans="2:18" x14ac:dyDescent="0.6">
      <c r="B115" s="2">
        <v>246</v>
      </c>
      <c r="C115" s="19">
        <v>-10.238</v>
      </c>
      <c r="D115" s="20">
        <v>124.77200000000001</v>
      </c>
      <c r="E115" s="20">
        <v>17.818999999999999</v>
      </c>
      <c r="F115" s="21">
        <v>4.0979999999999999</v>
      </c>
      <c r="H115" s="2">
        <v>270</v>
      </c>
      <c r="I115" s="19">
        <v>0.11</v>
      </c>
      <c r="J115" s="20">
        <v>59.164000000000001</v>
      </c>
      <c r="K115" s="20">
        <v>6.6109999999999998</v>
      </c>
      <c r="L115" s="21">
        <v>91.076999999999998</v>
      </c>
      <c r="N115" s="2">
        <v>304</v>
      </c>
      <c r="O115" s="19">
        <v>14.281000000000001</v>
      </c>
      <c r="P115" s="20">
        <v>30.331</v>
      </c>
      <c r="Q115" s="20">
        <v>50.046999999999997</v>
      </c>
      <c r="R115" s="35">
        <v>-12.545</v>
      </c>
    </row>
    <row r="116" spans="2:18" x14ac:dyDescent="0.6">
      <c r="B116" s="2">
        <v>247</v>
      </c>
      <c r="C116" s="19">
        <v>8.6080000000000005</v>
      </c>
      <c r="D116" s="20">
        <v>-96.745999999999995</v>
      </c>
      <c r="E116" s="20">
        <v>-85.590999999999994</v>
      </c>
      <c r="F116" s="21">
        <v>46.063000000000002</v>
      </c>
      <c r="H116" s="2">
        <v>271</v>
      </c>
      <c r="I116" s="19">
        <v>-32.378</v>
      </c>
      <c r="J116" s="20">
        <v>50.398000000000003</v>
      </c>
      <c r="K116" s="20">
        <v>-92.103999999999999</v>
      </c>
      <c r="L116" s="21">
        <v>104.744</v>
      </c>
      <c r="N116" s="2">
        <v>305</v>
      </c>
      <c r="O116" s="19">
        <v>-37.057000000000002</v>
      </c>
      <c r="P116" s="20">
        <v>36.027000000000001</v>
      </c>
      <c r="Q116" s="20">
        <v>-14.414999999999999</v>
      </c>
      <c r="R116" s="21">
        <v>-21.91</v>
      </c>
    </row>
    <row r="117" spans="2:18" x14ac:dyDescent="0.6">
      <c r="B117" s="2">
        <v>248</v>
      </c>
      <c r="C117" s="19">
        <v>48.348999999999997</v>
      </c>
      <c r="D117" s="20">
        <v>50.296999999999997</v>
      </c>
      <c r="E117" s="20">
        <v>-46.122999999999998</v>
      </c>
      <c r="F117" s="21">
        <v>70.132999999999996</v>
      </c>
      <c r="H117" s="2">
        <v>272</v>
      </c>
      <c r="I117" s="19">
        <v>16.286999999999999</v>
      </c>
      <c r="J117" s="20">
        <v>42.866</v>
      </c>
      <c r="K117" s="20">
        <v>7.9050000000000002</v>
      </c>
      <c r="L117" s="21">
        <v>-100.923</v>
      </c>
      <c r="N117" s="2">
        <v>306</v>
      </c>
      <c r="O117" s="19">
        <v>15.695</v>
      </c>
      <c r="P117" s="20">
        <v>-50.720999999999997</v>
      </c>
      <c r="Q117" s="20">
        <v>-15.727</v>
      </c>
      <c r="R117" s="21">
        <v>12.095000000000001</v>
      </c>
    </row>
    <row r="118" spans="2:18" x14ac:dyDescent="0.6">
      <c r="B118" s="2">
        <v>249</v>
      </c>
      <c r="C118" s="19">
        <v>-34.9</v>
      </c>
      <c r="D118" s="20">
        <v>160.06700000000001</v>
      </c>
      <c r="E118" s="20">
        <v>-54.265000000000001</v>
      </c>
      <c r="F118" s="21">
        <v>16.401</v>
      </c>
      <c r="H118" s="2">
        <v>273</v>
      </c>
      <c r="I118" s="19">
        <v>-12.569000000000001</v>
      </c>
      <c r="J118" s="20">
        <v>-60.945</v>
      </c>
      <c r="K118" s="20">
        <v>34.475000000000001</v>
      </c>
      <c r="L118" s="21">
        <v>45.551000000000002</v>
      </c>
      <c r="N118" s="2">
        <v>307</v>
      </c>
      <c r="O118" s="19">
        <v>-1.1870000000000001</v>
      </c>
      <c r="P118" s="20">
        <v>29.971</v>
      </c>
      <c r="Q118" s="20">
        <v>8.6199999999999992</v>
      </c>
      <c r="R118" s="21">
        <v>26.343</v>
      </c>
    </row>
    <row r="119" spans="2:18" x14ac:dyDescent="0.6">
      <c r="B119" s="2">
        <v>250</v>
      </c>
      <c r="C119" s="19">
        <v>34.195999999999998</v>
      </c>
      <c r="D119" s="20">
        <v>-149.93700000000001</v>
      </c>
      <c r="E119" s="20">
        <v>4.4569999999999999</v>
      </c>
      <c r="F119" s="21">
        <v>-67.688000000000002</v>
      </c>
      <c r="H119" s="2">
        <v>274</v>
      </c>
      <c r="I119" s="19">
        <v>-19.623999999999999</v>
      </c>
      <c r="J119" s="20">
        <v>-65.231999999999999</v>
      </c>
      <c r="K119" s="20">
        <v>135.90299999999999</v>
      </c>
      <c r="L119" s="21">
        <v>-86.986999999999995</v>
      </c>
      <c r="N119" s="2">
        <v>308</v>
      </c>
      <c r="O119" s="19">
        <v>-10.94</v>
      </c>
      <c r="P119" s="20">
        <v>16.189</v>
      </c>
      <c r="Q119" s="20">
        <v>124.813</v>
      </c>
      <c r="R119" s="21">
        <v>-31.782</v>
      </c>
    </row>
    <row r="120" spans="2:18" x14ac:dyDescent="0.6">
      <c r="B120" s="2">
        <v>251</v>
      </c>
      <c r="C120" s="19">
        <v>-29.949000000000002</v>
      </c>
      <c r="D120" s="20">
        <v>-81.034999999999997</v>
      </c>
      <c r="E120" s="20">
        <v>68.355000000000004</v>
      </c>
      <c r="F120" s="21">
        <v>104.047</v>
      </c>
      <c r="H120" s="2">
        <v>275</v>
      </c>
      <c r="I120" s="19">
        <v>7.0609999999999999</v>
      </c>
      <c r="J120" s="20">
        <v>-22.917000000000002</v>
      </c>
      <c r="K120" s="20">
        <v>44.357999999999997</v>
      </c>
      <c r="L120" s="21">
        <v>-54.290999999999997</v>
      </c>
      <c r="N120" s="2">
        <v>309</v>
      </c>
      <c r="O120" s="19">
        <v>-11.787000000000001</v>
      </c>
      <c r="P120" s="20">
        <v>10.462</v>
      </c>
      <c r="Q120" s="20">
        <v>117.223</v>
      </c>
      <c r="R120" s="21">
        <v>4.0860000000000003</v>
      </c>
    </row>
    <row r="121" spans="2:18" x14ac:dyDescent="0.6">
      <c r="B121" s="2">
        <v>252</v>
      </c>
      <c r="C121" s="19">
        <v>-3.4990000000000001</v>
      </c>
      <c r="D121" s="20">
        <v>-27.419</v>
      </c>
      <c r="E121" s="20">
        <v>78.742999999999995</v>
      </c>
      <c r="F121" s="21">
        <v>54.552999999999997</v>
      </c>
      <c r="H121" s="2">
        <v>276</v>
      </c>
      <c r="I121" s="19">
        <v>21.125</v>
      </c>
      <c r="J121" s="20">
        <v>-60.161000000000001</v>
      </c>
      <c r="K121" s="20">
        <v>104.036</v>
      </c>
      <c r="L121" s="21">
        <v>-82.965000000000003</v>
      </c>
      <c r="N121" s="2">
        <v>310</v>
      </c>
      <c r="O121" s="19">
        <v>-13.215</v>
      </c>
      <c r="P121" s="20">
        <v>28.818999999999999</v>
      </c>
      <c r="Q121" s="20">
        <v>149.036</v>
      </c>
      <c r="R121" s="21">
        <v>32.575000000000003</v>
      </c>
    </row>
    <row r="122" spans="2:18" x14ac:dyDescent="0.6">
      <c r="B122" s="2">
        <v>253</v>
      </c>
      <c r="C122" s="19">
        <v>23.763999999999999</v>
      </c>
      <c r="D122" s="20">
        <v>-126.911</v>
      </c>
      <c r="E122" s="20">
        <v>19.997</v>
      </c>
      <c r="F122" s="21">
        <v>-99.712999999999994</v>
      </c>
      <c r="H122" s="2">
        <v>277</v>
      </c>
      <c r="I122" s="19">
        <v>8.9339999999999993</v>
      </c>
      <c r="J122" s="20">
        <v>8.24</v>
      </c>
      <c r="K122" s="20">
        <v>99.998999999999995</v>
      </c>
      <c r="L122" s="21">
        <v>-15.702999999999999</v>
      </c>
      <c r="N122" s="2">
        <v>311</v>
      </c>
      <c r="O122" s="19">
        <v>-18.102</v>
      </c>
      <c r="P122" s="20">
        <v>16.138999999999999</v>
      </c>
      <c r="Q122" s="20">
        <v>-56.460999999999999</v>
      </c>
      <c r="R122" s="21">
        <v>-13.38</v>
      </c>
    </row>
    <row r="123" spans="2:18" x14ac:dyDescent="0.6">
      <c r="B123" s="2">
        <v>254</v>
      </c>
      <c r="C123" s="19">
        <v>-5.43</v>
      </c>
      <c r="D123" s="20">
        <v>-38.834000000000003</v>
      </c>
      <c r="E123" s="20">
        <v>-62.436999999999998</v>
      </c>
      <c r="F123" s="21">
        <v>98.745999999999995</v>
      </c>
      <c r="H123" s="2">
        <v>278</v>
      </c>
      <c r="I123" s="19">
        <v>-1.4159999999999999</v>
      </c>
      <c r="J123" s="20">
        <v>21.891999999999999</v>
      </c>
      <c r="K123" s="20">
        <v>107.735</v>
      </c>
      <c r="L123" s="21">
        <v>-54.762</v>
      </c>
      <c r="N123" s="2">
        <v>312</v>
      </c>
      <c r="O123" s="19">
        <v>-15.994999999999999</v>
      </c>
      <c r="P123" s="20">
        <v>8.4369999999999994</v>
      </c>
      <c r="Q123" s="20">
        <v>-72.938000000000002</v>
      </c>
      <c r="R123" s="21">
        <v>3.2280000000000002</v>
      </c>
    </row>
    <row r="124" spans="2:18" x14ac:dyDescent="0.6">
      <c r="B124" s="2">
        <v>255</v>
      </c>
      <c r="C124" s="19">
        <v>-36.298000000000002</v>
      </c>
      <c r="D124" s="20">
        <v>51.62</v>
      </c>
      <c r="E124" s="20">
        <v>110.068</v>
      </c>
      <c r="F124" s="21">
        <v>-75.203000000000003</v>
      </c>
      <c r="H124" s="2">
        <v>279</v>
      </c>
      <c r="I124" s="19">
        <v>-1.6990000000000001</v>
      </c>
      <c r="J124" s="20">
        <v>-46.908999999999999</v>
      </c>
      <c r="K124" s="20">
        <v>100.21899999999999</v>
      </c>
      <c r="L124" s="21">
        <v>-88.995000000000005</v>
      </c>
      <c r="N124" s="2">
        <v>313</v>
      </c>
      <c r="O124" s="19">
        <v>-11.611000000000001</v>
      </c>
      <c r="P124" s="20">
        <v>-67.194000000000003</v>
      </c>
      <c r="Q124" s="20">
        <v>-5.2409999999999997</v>
      </c>
      <c r="R124" s="21">
        <v>-139.95500000000001</v>
      </c>
    </row>
    <row r="125" spans="2:18" x14ac:dyDescent="0.6">
      <c r="B125" s="2">
        <v>256</v>
      </c>
      <c r="C125" s="19">
        <v>34.393000000000001</v>
      </c>
      <c r="D125" s="20">
        <v>11.298</v>
      </c>
      <c r="E125" s="20">
        <v>-108.435</v>
      </c>
      <c r="F125" s="21">
        <v>-119.438</v>
      </c>
      <c r="H125" s="2">
        <v>280</v>
      </c>
      <c r="I125" s="19">
        <v>7.601</v>
      </c>
      <c r="J125" s="20">
        <v>-25.878</v>
      </c>
      <c r="K125" s="20">
        <v>85.888000000000005</v>
      </c>
      <c r="L125" s="21">
        <v>-95.16</v>
      </c>
      <c r="N125" s="2">
        <v>314</v>
      </c>
      <c r="O125" s="19">
        <v>30.568999999999999</v>
      </c>
      <c r="P125" s="20">
        <v>-86.21</v>
      </c>
      <c r="Q125" s="20">
        <v>-50.963999999999999</v>
      </c>
      <c r="R125" s="21">
        <v>27.997</v>
      </c>
    </row>
    <row r="126" spans="2:18" x14ac:dyDescent="0.6">
      <c r="B126" s="2">
        <v>257</v>
      </c>
      <c r="C126" s="19">
        <v>2.0630000000000002</v>
      </c>
      <c r="D126" s="20">
        <v>37.002000000000002</v>
      </c>
      <c r="E126" s="20">
        <v>25.667000000000002</v>
      </c>
      <c r="H126" s="2">
        <v>281</v>
      </c>
      <c r="I126" s="19">
        <v>37.484999999999999</v>
      </c>
      <c r="J126" s="20">
        <v>-141.369</v>
      </c>
      <c r="K126" s="20">
        <v>57.691000000000003</v>
      </c>
      <c r="L126" s="21">
        <v>-55.954000000000001</v>
      </c>
      <c r="N126" s="2">
        <v>315</v>
      </c>
      <c r="O126" s="19">
        <v>25.954000000000001</v>
      </c>
      <c r="P126" s="20">
        <v>4.0730000000000004</v>
      </c>
      <c r="Q126" s="20">
        <v>44.956000000000003</v>
      </c>
      <c r="R126" s="21">
        <v>41.593000000000004</v>
      </c>
    </row>
    <row r="127" spans="2:18" x14ac:dyDescent="0.6">
      <c r="B127" s="2">
        <v>258</v>
      </c>
      <c r="C127" s="19">
        <v>-44.55</v>
      </c>
      <c r="D127" s="20">
        <v>27.224</v>
      </c>
      <c r="E127" s="20">
        <v>-28.706</v>
      </c>
      <c r="H127" s="2">
        <v>282</v>
      </c>
      <c r="I127" s="19">
        <v>5.8040000000000003</v>
      </c>
      <c r="J127" s="20">
        <v>114.874</v>
      </c>
      <c r="K127" s="20">
        <v>47.84</v>
      </c>
      <c r="L127" s="21">
        <v>-91.486999999999995</v>
      </c>
      <c r="N127" s="2">
        <v>316</v>
      </c>
      <c r="O127" s="19">
        <v>25.295000000000002</v>
      </c>
      <c r="P127" s="20">
        <v>19.765999999999998</v>
      </c>
      <c r="Q127" s="20">
        <v>-38.345999999999997</v>
      </c>
      <c r="R127" s="21">
        <v>76.228999999999999</v>
      </c>
    </row>
    <row r="128" spans="2:18" x14ac:dyDescent="0.6">
      <c r="B128" s="2">
        <v>259</v>
      </c>
      <c r="C128" s="19">
        <v>-30.068999999999999</v>
      </c>
      <c r="D128" s="20">
        <v>-10.167</v>
      </c>
      <c r="E128" s="20">
        <v>-61.63</v>
      </c>
      <c r="H128" s="2">
        <v>283</v>
      </c>
      <c r="I128" s="19">
        <v>19.684000000000001</v>
      </c>
      <c r="J128" s="20">
        <v>33.569000000000003</v>
      </c>
      <c r="K128" s="20">
        <v>76.953999999999994</v>
      </c>
      <c r="L128" s="21">
        <v>-88.506</v>
      </c>
      <c r="N128" s="2">
        <v>317</v>
      </c>
      <c r="O128" s="19">
        <v>7.383</v>
      </c>
      <c r="P128" s="20">
        <v>74.254999999999995</v>
      </c>
      <c r="Q128" s="20">
        <v>-3.18</v>
      </c>
      <c r="R128" s="21">
        <v>42.024000000000001</v>
      </c>
    </row>
    <row r="129" spans="2:18" x14ac:dyDescent="0.6">
      <c r="B129" s="2">
        <v>260</v>
      </c>
      <c r="C129" s="19">
        <v>0.251</v>
      </c>
      <c r="D129" s="20">
        <v>-81.281999999999996</v>
      </c>
      <c r="E129" s="20">
        <v>6.2859999999999996</v>
      </c>
      <c r="H129" s="2">
        <v>284</v>
      </c>
      <c r="I129" s="19">
        <v>-8.4990000000000006</v>
      </c>
      <c r="J129" s="20">
        <v>5.1639999999999997</v>
      </c>
      <c r="K129" s="20">
        <v>51.220999999999997</v>
      </c>
      <c r="L129" s="21">
        <v>-75.531999999999996</v>
      </c>
      <c r="N129" s="2">
        <v>318</v>
      </c>
      <c r="O129" s="19">
        <v>-16.452000000000002</v>
      </c>
      <c r="P129" s="20">
        <v>6.34</v>
      </c>
      <c r="Q129" s="20">
        <v>59.036000000000001</v>
      </c>
      <c r="R129" s="21">
        <v>70.006</v>
      </c>
    </row>
    <row r="130" spans="2:18" x14ac:dyDescent="0.6">
      <c r="B130" s="2">
        <v>261</v>
      </c>
      <c r="C130" s="19">
        <v>6.5359999999999996</v>
      </c>
      <c r="D130" s="20">
        <v>146.13499999999999</v>
      </c>
      <c r="E130" s="20">
        <v>97.486999999999995</v>
      </c>
      <c r="H130" s="2">
        <v>285</v>
      </c>
      <c r="I130" s="19">
        <v>-8.4090000000000007</v>
      </c>
      <c r="J130" s="20">
        <v>-81.438999999999993</v>
      </c>
      <c r="K130" s="20">
        <v>-22.977</v>
      </c>
      <c r="L130" s="21">
        <v>-94.968000000000004</v>
      </c>
      <c r="N130" s="2">
        <v>319</v>
      </c>
      <c r="O130" s="19">
        <v>-10.332000000000001</v>
      </c>
      <c r="P130" s="20">
        <v>56.131999999999998</v>
      </c>
      <c r="Q130" s="20">
        <v>5.194</v>
      </c>
      <c r="R130" s="21">
        <v>30.626999999999999</v>
      </c>
    </row>
    <row r="131" spans="2:18" x14ac:dyDescent="0.6">
      <c r="H131" s="2">
        <v>286</v>
      </c>
      <c r="I131" s="19">
        <v>-45.216000000000001</v>
      </c>
      <c r="J131" s="20">
        <v>-79.222999999999999</v>
      </c>
      <c r="K131" s="20">
        <v>13.881</v>
      </c>
      <c r="L131" s="21">
        <v>16.544</v>
      </c>
      <c r="N131" s="2">
        <v>320</v>
      </c>
      <c r="O131" s="19">
        <v>-25.556000000000001</v>
      </c>
      <c r="P131" s="20">
        <v>-107.81399999999999</v>
      </c>
      <c r="Q131" s="20">
        <v>8.7460000000000004</v>
      </c>
      <c r="R131" s="21">
        <v>100.16500000000001</v>
      </c>
    </row>
    <row r="132" spans="2:18" x14ac:dyDescent="0.6">
      <c r="H132" s="2">
        <v>287</v>
      </c>
      <c r="I132" s="19">
        <v>4.6959999999999997</v>
      </c>
      <c r="J132" s="20">
        <v>68.734999999999999</v>
      </c>
      <c r="K132" s="20">
        <v>76.344999999999999</v>
      </c>
      <c r="L132" s="21">
        <v>-89.391000000000005</v>
      </c>
      <c r="N132" s="2">
        <v>321</v>
      </c>
      <c r="O132" s="19">
        <v>23.901</v>
      </c>
      <c r="P132" s="20">
        <v>69.924000000000007</v>
      </c>
      <c r="Q132" s="20">
        <v>-32.470999999999997</v>
      </c>
      <c r="R132" s="21">
        <v>-93.753</v>
      </c>
    </row>
    <row r="133" spans="2:18" x14ac:dyDescent="0.6">
      <c r="H133" s="2">
        <v>288</v>
      </c>
      <c r="I133" s="19">
        <v>-0.29099999999999998</v>
      </c>
      <c r="J133" s="20">
        <v>74.576999999999998</v>
      </c>
      <c r="K133" s="20">
        <v>18.61</v>
      </c>
      <c r="L133" s="21">
        <v>-105.259</v>
      </c>
      <c r="N133" s="2">
        <v>322</v>
      </c>
      <c r="O133" s="19">
        <v>11.911</v>
      </c>
      <c r="P133" s="20">
        <v>124.301</v>
      </c>
      <c r="Q133" s="20">
        <v>-30.963999999999999</v>
      </c>
      <c r="R133" s="21">
        <v>-3.7170000000000001</v>
      </c>
    </row>
    <row r="134" spans="2:18" x14ac:dyDescent="0.6">
      <c r="H134" s="2">
        <v>289</v>
      </c>
      <c r="I134" s="19">
        <v>-17.166</v>
      </c>
      <c r="J134" s="20">
        <v>-102.991</v>
      </c>
      <c r="K134" s="20">
        <v>-17.571999999999999</v>
      </c>
      <c r="L134" s="21">
        <v>-94.997</v>
      </c>
      <c r="N134" s="2">
        <v>323</v>
      </c>
      <c r="O134" s="36"/>
      <c r="P134" s="20">
        <v>-89.248999999999995</v>
      </c>
      <c r="Q134" s="20">
        <v>-75.963999999999999</v>
      </c>
      <c r="R134" s="21">
        <v>-97.228999999999999</v>
      </c>
    </row>
    <row r="135" spans="2:18" x14ac:dyDescent="0.6">
      <c r="H135" s="2">
        <v>290</v>
      </c>
      <c r="I135" s="19">
        <v>45</v>
      </c>
      <c r="J135" s="20">
        <v>-115.886</v>
      </c>
      <c r="K135" s="20">
        <v>85.001999999999995</v>
      </c>
      <c r="L135" s="21">
        <v>-82.454999999999998</v>
      </c>
      <c r="N135" s="2">
        <v>324</v>
      </c>
      <c r="O135" s="36"/>
      <c r="P135" s="20">
        <v>-15.512</v>
      </c>
      <c r="Q135" s="20">
        <v>-90.564999999999998</v>
      </c>
      <c r="R135" s="21">
        <v>-102.319</v>
      </c>
    </row>
    <row r="136" spans="2:18" x14ac:dyDescent="0.6">
      <c r="H136" s="2">
        <v>291</v>
      </c>
      <c r="I136" s="19">
        <v>-30.963999999999999</v>
      </c>
      <c r="J136" s="20">
        <v>45.826999999999998</v>
      </c>
      <c r="K136" s="20">
        <v>-37.04</v>
      </c>
      <c r="L136" s="21">
        <v>-76.087999999999994</v>
      </c>
      <c r="N136" s="2">
        <v>325</v>
      </c>
      <c r="O136" s="36"/>
      <c r="P136" s="20">
        <v>-10.46</v>
      </c>
      <c r="Q136" s="20">
        <v>-75.881</v>
      </c>
      <c r="R136" s="21">
        <v>79.504000000000005</v>
      </c>
    </row>
    <row r="137" spans="2:18" x14ac:dyDescent="0.6">
      <c r="H137" s="2">
        <v>292</v>
      </c>
      <c r="I137" s="19">
        <v>-25.538</v>
      </c>
      <c r="J137" s="20">
        <v>91.852999999999994</v>
      </c>
      <c r="K137" s="20">
        <v>37.558</v>
      </c>
      <c r="L137" s="21">
        <v>-39.207000000000001</v>
      </c>
      <c r="N137" s="2">
        <v>326</v>
      </c>
      <c r="O137" s="36"/>
      <c r="P137" s="20">
        <v>-83.534999999999997</v>
      </c>
      <c r="Q137" s="20">
        <v>-36.158000000000001</v>
      </c>
      <c r="R137" s="21">
        <v>134.93199999999999</v>
      </c>
    </row>
    <row r="138" spans="2:18" x14ac:dyDescent="0.6">
      <c r="H138" s="2">
        <v>293</v>
      </c>
      <c r="I138" s="19">
        <v>-13.13</v>
      </c>
      <c r="J138" s="20">
        <v>117.41800000000001</v>
      </c>
      <c r="K138" s="20">
        <v>-3.0819999999999999</v>
      </c>
      <c r="L138" s="21">
        <v>-101.575</v>
      </c>
      <c r="N138" s="2">
        <v>327</v>
      </c>
      <c r="O138" s="36"/>
      <c r="P138" s="20">
        <v>-93.054000000000002</v>
      </c>
      <c r="Q138" s="20">
        <v>64.745000000000005</v>
      </c>
      <c r="R138" s="21">
        <v>-111.098</v>
      </c>
    </row>
    <row r="139" spans="2:18" x14ac:dyDescent="0.6">
      <c r="H139" s="2">
        <v>294</v>
      </c>
      <c r="I139" s="19">
        <v>19.036000000000001</v>
      </c>
      <c r="J139" s="20">
        <v>-117.35</v>
      </c>
      <c r="K139" s="20">
        <v>68.131</v>
      </c>
      <c r="L139" s="21">
        <v>-25.861000000000001</v>
      </c>
      <c r="N139" s="2">
        <v>328</v>
      </c>
      <c r="O139" s="36"/>
      <c r="P139" s="20">
        <v>-18.763000000000002</v>
      </c>
      <c r="Q139" s="20">
        <v>-41.110999999999997</v>
      </c>
      <c r="R139" s="21">
        <v>-75.456999999999994</v>
      </c>
    </row>
    <row r="140" spans="2:18" x14ac:dyDescent="0.6">
      <c r="H140" s="2">
        <v>295</v>
      </c>
      <c r="I140" s="19">
        <v>-5.7110000000000003</v>
      </c>
      <c r="J140" s="20">
        <v>-59.905000000000001</v>
      </c>
      <c r="K140" s="20">
        <v>23.199000000000002</v>
      </c>
      <c r="L140" s="21">
        <v>-13.191000000000001</v>
      </c>
      <c r="N140" s="2">
        <v>329</v>
      </c>
      <c r="O140" s="36"/>
      <c r="P140" s="20">
        <v>21.800999999999998</v>
      </c>
      <c r="Q140" s="20">
        <v>12.788</v>
      </c>
      <c r="R140" s="21">
        <v>-68.486000000000004</v>
      </c>
    </row>
    <row r="141" spans="2:18" x14ac:dyDescent="0.6">
      <c r="N141" s="2">
        <v>330</v>
      </c>
      <c r="O141" s="36"/>
      <c r="P141" s="20">
        <v>-54.131999999999998</v>
      </c>
      <c r="Q141" s="20">
        <v>10.112</v>
      </c>
      <c r="R141" s="21">
        <v>-85.304000000000002</v>
      </c>
    </row>
    <row r="142" spans="2:18" x14ac:dyDescent="0.6">
      <c r="N142" s="2">
        <v>331</v>
      </c>
      <c r="O142" s="36"/>
      <c r="P142" s="20">
        <v>-119.798</v>
      </c>
      <c r="Q142" s="20">
        <v>-26.138999999999999</v>
      </c>
      <c r="R142" s="21">
        <v>4.6769999999999996</v>
      </c>
    </row>
    <row r="143" spans="2:18" x14ac:dyDescent="0.6">
      <c r="N143" s="2">
        <v>332</v>
      </c>
      <c r="O143" s="36"/>
      <c r="P143" s="20">
        <v>30.256</v>
      </c>
      <c r="Q143" s="20">
        <v>48.978999999999999</v>
      </c>
      <c r="R143" s="21">
        <v>-28.61</v>
      </c>
    </row>
    <row r="144" spans="2:18" x14ac:dyDescent="0.6">
      <c r="N144" s="2">
        <v>333</v>
      </c>
      <c r="O144" s="19"/>
      <c r="P144" s="20">
        <v>-119.501</v>
      </c>
      <c r="Q144" s="20">
        <v>50.332000000000001</v>
      </c>
      <c r="R144" s="21">
        <v>-37.348999999999997</v>
      </c>
    </row>
    <row r="145" spans="14:18" x14ac:dyDescent="0.6">
      <c r="N145" s="2">
        <v>334</v>
      </c>
      <c r="O145" s="19"/>
      <c r="P145" s="20">
        <v>4.97</v>
      </c>
      <c r="Q145" s="20">
        <v>20.98</v>
      </c>
      <c r="R145" s="21">
        <v>-7.9980000000000002</v>
      </c>
    </row>
    <row r="146" spans="14:18" x14ac:dyDescent="0.6">
      <c r="N146" s="2">
        <v>335</v>
      </c>
      <c r="O146" s="19"/>
      <c r="P146" s="20">
        <v>-28.495999999999999</v>
      </c>
      <c r="Q146" s="20">
        <v>65.209000000000003</v>
      </c>
      <c r="R146" s="21">
        <v>-28.722000000000001</v>
      </c>
    </row>
    <row r="147" spans="14:18" x14ac:dyDescent="0.6">
      <c r="N147" s="2">
        <v>336</v>
      </c>
      <c r="O147" s="19"/>
      <c r="P147" s="20">
        <v>-79.38</v>
      </c>
      <c r="Q147" s="20">
        <v>-85.668000000000006</v>
      </c>
      <c r="R147" s="21">
        <v>-108.929</v>
      </c>
    </row>
    <row r="148" spans="14:18" x14ac:dyDescent="0.6">
      <c r="N148" s="2">
        <v>337</v>
      </c>
      <c r="O148" s="19"/>
      <c r="P148" s="20">
        <v>-52.125</v>
      </c>
      <c r="Q148" s="20">
        <v>-35.597999999999999</v>
      </c>
      <c r="R148" s="21">
        <v>30.952999999999999</v>
      </c>
    </row>
    <row r="149" spans="14:18" x14ac:dyDescent="0.6">
      <c r="N149" s="2">
        <v>338</v>
      </c>
      <c r="O149" s="19"/>
      <c r="P149" s="20">
        <v>0.26500000000000001</v>
      </c>
      <c r="Q149" s="20">
        <v>5.1609999999999996</v>
      </c>
      <c r="R149" s="21">
        <v>-32.082000000000001</v>
      </c>
    </row>
    <row r="150" spans="14:18" x14ac:dyDescent="0.6">
      <c r="N150" s="2">
        <v>339</v>
      </c>
      <c r="O150" s="19"/>
      <c r="P150" s="20">
        <v>37.875</v>
      </c>
      <c r="Q150" s="20">
        <v>-70.16</v>
      </c>
      <c r="R150" s="21">
        <v>-88.941999999999993</v>
      </c>
    </row>
    <row r="151" spans="14:18" x14ac:dyDescent="0.6">
      <c r="N151" s="2">
        <v>340</v>
      </c>
      <c r="O151" s="19"/>
      <c r="P151" s="20">
        <v>28.61</v>
      </c>
      <c r="Q151" s="20">
        <v>-31.114999999999998</v>
      </c>
      <c r="R151" s="21">
        <v>-42.216000000000001</v>
      </c>
    </row>
    <row r="152" spans="14:18" x14ac:dyDescent="0.6">
      <c r="N152" s="2">
        <v>341</v>
      </c>
      <c r="O152" s="19"/>
      <c r="P152" s="20">
        <v>36.869999999999997</v>
      </c>
      <c r="Q152" s="20">
        <v>90.236000000000004</v>
      </c>
      <c r="R152" s="21">
        <v>28.155000000000001</v>
      </c>
    </row>
    <row r="153" spans="14:18" x14ac:dyDescent="0.6">
      <c r="N153" s="2">
        <v>342</v>
      </c>
      <c r="O153" s="19"/>
      <c r="P153" s="20">
        <v>-10.904999999999999</v>
      </c>
      <c r="Q153" s="20">
        <v>11.041</v>
      </c>
      <c r="R153" s="21">
        <v>-114.46899999999999</v>
      </c>
    </row>
    <row r="154" spans="14:18" x14ac:dyDescent="0.6">
      <c r="N154" s="2">
        <v>343</v>
      </c>
      <c r="O154" s="19"/>
      <c r="P154" s="20">
        <v>81.180000000000007</v>
      </c>
      <c r="Q154" s="20">
        <v>-8.5839999999999996</v>
      </c>
      <c r="R154" s="21">
        <v>37.228000000000002</v>
      </c>
    </row>
    <row r="155" spans="14:18" x14ac:dyDescent="0.6">
      <c r="N155" s="2">
        <v>344</v>
      </c>
      <c r="O155" s="19"/>
      <c r="P155" s="20">
        <v>5.6749999999999998</v>
      </c>
      <c r="Q155" s="20">
        <v>-56.796999999999997</v>
      </c>
      <c r="R155" s="21">
        <v>20.76</v>
      </c>
    </row>
    <row r="156" spans="14:18" x14ac:dyDescent="0.6">
      <c r="N156" s="2">
        <v>345</v>
      </c>
      <c r="O156" s="19"/>
      <c r="P156" s="20">
        <v>7.0750000000000002</v>
      </c>
      <c r="Q156" s="20">
        <v>4.0860000000000003</v>
      </c>
      <c r="R156" s="21">
        <v>-38.659999999999997</v>
      </c>
    </row>
    <row r="157" spans="14:18" x14ac:dyDescent="0.6">
      <c r="N157" s="2">
        <v>346</v>
      </c>
      <c r="O157" s="19"/>
      <c r="P157" s="20">
        <v>105.82</v>
      </c>
      <c r="Q157" s="20">
        <v>4.0430000000000001</v>
      </c>
      <c r="R157" s="21">
        <v>-52.881</v>
      </c>
    </row>
    <row r="158" spans="14:18" x14ac:dyDescent="0.6">
      <c r="N158" s="2">
        <v>347</v>
      </c>
      <c r="O158" s="19"/>
      <c r="P158" s="20">
        <v>77.194999999999993</v>
      </c>
      <c r="Q158" s="20">
        <v>-87.028000000000006</v>
      </c>
      <c r="R158" s="21">
        <v>-110.53700000000001</v>
      </c>
    </row>
    <row r="159" spans="14:18" x14ac:dyDescent="0.6">
      <c r="N159" s="2">
        <v>348</v>
      </c>
      <c r="O159" s="19"/>
      <c r="P159" s="20">
        <v>-96.120999999999995</v>
      </c>
      <c r="Q159" s="20">
        <v>-77.236000000000004</v>
      </c>
      <c r="R159" s="21">
        <v>-33.183999999999997</v>
      </c>
    </row>
    <row r="160" spans="14:18" x14ac:dyDescent="0.6">
      <c r="N160" s="2">
        <v>349</v>
      </c>
      <c r="O160" s="19"/>
      <c r="P160" s="20">
        <v>-65.739000000000004</v>
      </c>
      <c r="Q160" s="20">
        <v>-17.585000000000001</v>
      </c>
      <c r="R160" s="21">
        <v>25.931999999999999</v>
      </c>
    </row>
    <row r="161" spans="14:18" x14ac:dyDescent="0.6">
      <c r="N161" s="2">
        <v>350</v>
      </c>
      <c r="O161" s="19"/>
      <c r="P161" s="20">
        <v>59.22</v>
      </c>
      <c r="Q161" s="20">
        <v>-97.838999999999999</v>
      </c>
      <c r="R161" s="21">
        <v>-20.513999999999999</v>
      </c>
    </row>
    <row r="162" spans="14:18" x14ac:dyDescent="0.6">
      <c r="N162" s="2">
        <v>351</v>
      </c>
      <c r="O162" s="19"/>
      <c r="P162" s="20">
        <v>16.439</v>
      </c>
      <c r="Q162" s="20"/>
      <c r="R162" s="21">
        <v>2.5640000000000001</v>
      </c>
    </row>
    <row r="163" spans="14:18" x14ac:dyDescent="0.6">
      <c r="N163" s="2">
        <v>352</v>
      </c>
      <c r="O163" s="19"/>
      <c r="P163" s="20">
        <v>96.551000000000002</v>
      </c>
      <c r="Q163" s="20"/>
      <c r="R163" s="21">
        <v>53.13</v>
      </c>
    </row>
    <row r="164" spans="14:18" x14ac:dyDescent="0.6">
      <c r="N164" s="2">
        <v>353</v>
      </c>
      <c r="O164" s="19"/>
      <c r="P164" s="20">
        <v>-35.676000000000002</v>
      </c>
      <c r="Q164" s="20"/>
      <c r="R164" s="21">
        <v>-78.397000000000006</v>
      </c>
    </row>
    <row r="165" spans="14:18" x14ac:dyDescent="0.6">
      <c r="N165" s="2">
        <v>354</v>
      </c>
      <c r="O165" s="19"/>
      <c r="P165" s="20">
        <v>-52.939</v>
      </c>
      <c r="Q165" s="20"/>
      <c r="R165" s="21">
        <v>34.159999999999997</v>
      </c>
    </row>
    <row r="166" spans="14:18" x14ac:dyDescent="0.6">
      <c r="N166" s="2">
        <v>355</v>
      </c>
      <c r="O166" s="19"/>
      <c r="P166" s="20">
        <v>3.0249999999999999</v>
      </c>
      <c r="Q166" s="20"/>
      <c r="R166" s="21">
        <v>-75.171999999999997</v>
      </c>
    </row>
    <row r="167" spans="14:18" x14ac:dyDescent="0.6">
      <c r="N167" s="2">
        <v>356</v>
      </c>
      <c r="O167" s="19"/>
      <c r="P167" s="20">
        <v>107.78</v>
      </c>
      <c r="Q167" s="20"/>
      <c r="R167" s="21">
        <v>-88.230999999999995</v>
      </c>
    </row>
    <row r="168" spans="14:18" x14ac:dyDescent="0.6">
      <c r="N168" s="2">
        <v>357</v>
      </c>
      <c r="O168" s="19"/>
      <c r="P168" s="20"/>
      <c r="Q168" s="20"/>
      <c r="R168" s="21">
        <v>60.404000000000003</v>
      </c>
    </row>
    <row r="169" spans="14:18" x14ac:dyDescent="0.6">
      <c r="N169" s="2">
        <v>358</v>
      </c>
      <c r="O169" s="19"/>
      <c r="P169" s="20"/>
      <c r="Q169" s="20"/>
      <c r="R169" s="21">
        <v>-11.372</v>
      </c>
    </row>
    <row r="170" spans="14:18" x14ac:dyDescent="0.6">
      <c r="N170" s="2">
        <v>359</v>
      </c>
      <c r="O170" s="19"/>
      <c r="P170" s="20"/>
      <c r="Q170" s="20"/>
      <c r="R170" s="21">
        <v>-23.321000000000002</v>
      </c>
    </row>
    <row r="171" spans="14:18" x14ac:dyDescent="0.6">
      <c r="N171" s="2">
        <v>360</v>
      </c>
      <c r="O171" s="19"/>
      <c r="P171" s="20"/>
      <c r="Q171" s="20"/>
      <c r="R171" s="21">
        <v>32.106000000000002</v>
      </c>
    </row>
    <row r="172" spans="14:18" x14ac:dyDescent="0.6">
      <c r="N172" s="2">
        <v>361</v>
      </c>
      <c r="O172" s="19"/>
      <c r="P172" s="20"/>
      <c r="Q172" s="20"/>
      <c r="R172" s="21">
        <v>-40.914000000000001</v>
      </c>
    </row>
    <row r="173" spans="14:18" x14ac:dyDescent="0.6">
      <c r="N173" s="2">
        <v>362</v>
      </c>
      <c r="O173" s="19"/>
      <c r="P173" s="20"/>
      <c r="Q173" s="20"/>
      <c r="R173" s="21">
        <v>-69.968999999999994</v>
      </c>
    </row>
    <row r="174" spans="14:18" x14ac:dyDescent="0.6">
      <c r="N174" s="2">
        <v>363</v>
      </c>
      <c r="O174" s="19"/>
      <c r="P174" s="20"/>
      <c r="Q174" s="20"/>
      <c r="R174" s="21">
        <v>67.38</v>
      </c>
    </row>
    <row r="175" spans="14:18" x14ac:dyDescent="0.6">
      <c r="N175" s="2">
        <v>364</v>
      </c>
      <c r="O175" s="19"/>
      <c r="P175" s="20"/>
      <c r="Q175" s="20"/>
      <c r="R175" s="21">
        <v>32.695999999999998</v>
      </c>
    </row>
    <row r="176" spans="14:18" x14ac:dyDescent="0.6">
      <c r="N176" s="2">
        <v>365</v>
      </c>
      <c r="O176" s="19"/>
      <c r="P176" s="20"/>
      <c r="Q176" s="20"/>
      <c r="R176" s="21">
        <v>17.021000000000001</v>
      </c>
    </row>
    <row r="177" spans="14:18" x14ac:dyDescent="0.6">
      <c r="N177" s="2">
        <v>366</v>
      </c>
      <c r="O177" s="19"/>
      <c r="P177" s="20"/>
      <c r="Q177" s="20"/>
      <c r="R177" s="21">
        <v>9.4619999999999997</v>
      </c>
    </row>
    <row r="178" spans="14:18" x14ac:dyDescent="0.6">
      <c r="N178" s="2">
        <v>367</v>
      </c>
      <c r="O178" s="19"/>
      <c r="P178" s="20"/>
      <c r="Q178" s="20"/>
      <c r="R178" s="21">
        <v>15.945</v>
      </c>
    </row>
    <row r="179" spans="14:18" x14ac:dyDescent="0.6">
      <c r="N179" s="2">
        <v>368</v>
      </c>
      <c r="O179" s="19"/>
      <c r="P179" s="20"/>
      <c r="Q179" s="20"/>
      <c r="R179" s="21">
        <v>19.983000000000001</v>
      </c>
    </row>
    <row r="180" spans="14:18" x14ac:dyDescent="0.6">
      <c r="N180" s="2">
        <v>369</v>
      </c>
      <c r="O180" s="19"/>
      <c r="P180" s="20"/>
      <c r="Q180" s="20"/>
      <c r="R180" s="21">
        <v>-4.7640000000000002</v>
      </c>
    </row>
    <row r="181" spans="14:18" x14ac:dyDescent="0.6">
      <c r="N181" s="2">
        <v>370</v>
      </c>
      <c r="O181" s="19"/>
      <c r="P181" s="20"/>
      <c r="Q181" s="20"/>
      <c r="R181" s="21">
        <v>-41.186</v>
      </c>
    </row>
    <row r="182" spans="14:18" x14ac:dyDescent="0.6">
      <c r="N182" s="2">
        <v>371</v>
      </c>
      <c r="O182" s="19"/>
      <c r="P182" s="20"/>
      <c r="Q182" s="20"/>
      <c r="R182" s="21">
        <v>29.055</v>
      </c>
    </row>
    <row r="183" spans="14:18" x14ac:dyDescent="0.6">
      <c r="N183" s="2">
        <v>372</v>
      </c>
      <c r="O183" s="19"/>
      <c r="P183" s="20"/>
      <c r="Q183" s="20"/>
      <c r="R183" s="21">
        <v>114.444</v>
      </c>
    </row>
    <row r="184" spans="14:18" x14ac:dyDescent="0.6">
      <c r="N184" s="2">
        <v>373</v>
      </c>
      <c r="O184" s="19"/>
      <c r="P184" s="20"/>
      <c r="Q184" s="20"/>
      <c r="R184" s="21">
        <v>48.814</v>
      </c>
    </row>
    <row r="185" spans="14:18" x14ac:dyDescent="0.6">
      <c r="N185" s="2">
        <v>374</v>
      </c>
      <c r="O185" s="19"/>
      <c r="P185" s="20"/>
      <c r="Q185" s="20"/>
      <c r="R185" s="21">
        <v>21.800999999999998</v>
      </c>
    </row>
    <row r="186" spans="14:18" x14ac:dyDescent="0.6">
      <c r="N186" s="2">
        <v>375</v>
      </c>
      <c r="O186" s="19"/>
      <c r="P186" s="20"/>
      <c r="Q186" s="20"/>
      <c r="R186" s="21">
        <v>18.434999999999999</v>
      </c>
    </row>
    <row r="187" spans="14:18" x14ac:dyDescent="0.6">
      <c r="N187" s="2">
        <v>376</v>
      </c>
      <c r="O187" s="19"/>
      <c r="P187" s="20"/>
      <c r="Q187" s="20"/>
      <c r="R187" s="21">
        <v>-66.801000000000002</v>
      </c>
    </row>
    <row r="188" spans="14:18" x14ac:dyDescent="0.6">
      <c r="N188" s="2">
        <v>377</v>
      </c>
      <c r="O188" s="19"/>
      <c r="P188" s="20"/>
      <c r="Q188" s="20"/>
      <c r="R188" s="21">
        <v>-74.745000000000005</v>
      </c>
    </row>
    <row r="189" spans="14:18" x14ac:dyDescent="0.6">
      <c r="N189" s="2">
        <v>378</v>
      </c>
      <c r="O189" s="19"/>
      <c r="P189" s="20"/>
      <c r="Q189" s="20"/>
      <c r="R189" s="21">
        <v>59.744</v>
      </c>
    </row>
    <row r="190" spans="14:18" ht="17.25" thickBot="1" x14ac:dyDescent="0.65">
      <c r="N190" s="2">
        <v>379</v>
      </c>
      <c r="O190" s="37"/>
      <c r="P190" s="38"/>
      <c r="Q190" s="38"/>
      <c r="R190" s="39">
        <v>-26.565000000000001</v>
      </c>
    </row>
    <row r="194" spans="2:22" ht="17.25" thickBot="1" x14ac:dyDescent="0.65"/>
    <row r="195" spans="2:22" x14ac:dyDescent="0.6">
      <c r="B195" s="40" t="s">
        <v>82</v>
      </c>
      <c r="C195" s="10"/>
      <c r="D195" s="10"/>
      <c r="E195" s="10"/>
      <c r="F195" s="11"/>
      <c r="H195" s="40" t="s">
        <v>83</v>
      </c>
      <c r="I195" s="10"/>
      <c r="J195" s="10"/>
      <c r="K195" s="10"/>
      <c r="L195" s="11"/>
      <c r="N195" s="40" t="s">
        <v>84</v>
      </c>
      <c r="O195" s="10"/>
      <c r="P195" s="10"/>
      <c r="Q195" s="10"/>
      <c r="R195" s="11"/>
    </row>
    <row r="196" spans="2:22" x14ac:dyDescent="0.6">
      <c r="B196" s="4" t="s">
        <v>19</v>
      </c>
      <c r="C196" s="41" t="s">
        <v>20</v>
      </c>
      <c r="D196" s="5" t="s">
        <v>21</v>
      </c>
      <c r="E196" s="5" t="s">
        <v>22</v>
      </c>
      <c r="F196" s="7" t="s">
        <v>8</v>
      </c>
      <c r="H196" s="4" t="s">
        <v>19</v>
      </c>
      <c r="I196" s="41" t="s">
        <v>20</v>
      </c>
      <c r="J196" s="5" t="s">
        <v>21</v>
      </c>
      <c r="K196" s="5" t="s">
        <v>22</v>
      </c>
      <c r="L196" s="7" t="s">
        <v>8</v>
      </c>
      <c r="N196" s="4" t="s">
        <v>19</v>
      </c>
      <c r="O196" s="41" t="s">
        <v>20</v>
      </c>
      <c r="P196" s="5" t="s">
        <v>21</v>
      </c>
      <c r="Q196" s="5" t="s">
        <v>22</v>
      </c>
      <c r="R196" s="7" t="s">
        <v>8</v>
      </c>
    </row>
    <row r="197" spans="2:22" x14ac:dyDescent="0.6">
      <c r="B197" s="4" t="s">
        <v>23</v>
      </c>
      <c r="C197" s="41">
        <f>COUNTIF(C3:C190,"&lt;=-150")</f>
        <v>0</v>
      </c>
      <c r="D197" s="41">
        <f t="shared" ref="D197:R197" si="0">COUNTIF(D3:D190,"&lt;=-150")</f>
        <v>3</v>
      </c>
      <c r="E197" s="41">
        <f t="shared" si="0"/>
        <v>1</v>
      </c>
      <c r="F197" s="41">
        <f t="shared" si="0"/>
        <v>0</v>
      </c>
      <c r="G197" s="41"/>
      <c r="H197" s="4" t="s">
        <v>23</v>
      </c>
      <c r="I197" s="41">
        <f t="shared" si="0"/>
        <v>0</v>
      </c>
      <c r="J197" s="41">
        <f t="shared" si="0"/>
        <v>2</v>
      </c>
      <c r="K197" s="41">
        <f>COUNTIF(K3:K190,"&lt;=-150")</f>
        <v>1</v>
      </c>
      <c r="L197" s="41">
        <f t="shared" si="0"/>
        <v>1</v>
      </c>
      <c r="M197" s="41"/>
      <c r="N197" s="4" t="s">
        <v>23</v>
      </c>
      <c r="O197" s="41">
        <f t="shared" si="0"/>
        <v>0</v>
      </c>
      <c r="P197" s="41">
        <f t="shared" si="0"/>
        <v>1</v>
      </c>
      <c r="Q197" s="41">
        <f t="shared" si="0"/>
        <v>0</v>
      </c>
      <c r="R197" s="41">
        <f t="shared" si="0"/>
        <v>0</v>
      </c>
    </row>
    <row r="198" spans="2:22" x14ac:dyDescent="0.6">
      <c r="B198" s="4" t="s">
        <v>24</v>
      </c>
      <c r="C198" s="41">
        <f>COUNTIF(C3:C190,"&lt;=-120")-COUNTIF(C3:C190,"&lt;-150")</f>
        <v>0</v>
      </c>
      <c r="D198" s="41">
        <f t="shared" ref="D198:R198" si="1">COUNTIF(D3:D190,"&lt;=-120")-COUNTIF(D3:D190,"&lt;-150")</f>
        <v>11</v>
      </c>
      <c r="E198" s="41">
        <f t="shared" si="1"/>
        <v>2</v>
      </c>
      <c r="F198" s="41">
        <f>COUNTIF(F3:F190,"&lt;=-120")-COUNTIF(F3:F190,"&lt;-150")</f>
        <v>3</v>
      </c>
      <c r="G198" s="41"/>
      <c r="H198" s="4" t="s">
        <v>24</v>
      </c>
      <c r="I198" s="41">
        <f t="shared" si="1"/>
        <v>0</v>
      </c>
      <c r="J198" s="41">
        <f t="shared" si="1"/>
        <v>6</v>
      </c>
      <c r="K198" s="41">
        <f t="shared" si="1"/>
        <v>2</v>
      </c>
      <c r="L198" s="41">
        <f t="shared" si="1"/>
        <v>0</v>
      </c>
      <c r="M198" s="41"/>
      <c r="N198" s="4" t="s">
        <v>24</v>
      </c>
      <c r="O198" s="41">
        <f t="shared" si="1"/>
        <v>0</v>
      </c>
      <c r="P198" s="41">
        <f t="shared" si="1"/>
        <v>3</v>
      </c>
      <c r="Q198" s="41">
        <f t="shared" si="1"/>
        <v>2</v>
      </c>
      <c r="R198" s="41">
        <f t="shared" si="1"/>
        <v>1</v>
      </c>
    </row>
    <row r="199" spans="2:22" x14ac:dyDescent="0.6">
      <c r="B199" s="4" t="s">
        <v>25</v>
      </c>
      <c r="C199" s="41">
        <f>COUNTIF(C3:C190,"&lt;=-90")-COUNTIF(C3:C190,"&lt;-120")</f>
        <v>0</v>
      </c>
      <c r="D199" s="41">
        <f t="shared" ref="D199:R199" si="2">COUNTIF(D3:D190,"&lt;=-90")-COUNTIF(D3:D190,"&lt;-120")</f>
        <v>2</v>
      </c>
      <c r="E199" s="41">
        <f t="shared" si="2"/>
        <v>3</v>
      </c>
      <c r="F199" s="41">
        <f t="shared" si="2"/>
        <v>4</v>
      </c>
      <c r="G199" s="41"/>
      <c r="H199" s="4" t="s">
        <v>25</v>
      </c>
      <c r="I199" s="41">
        <f t="shared" si="2"/>
        <v>0</v>
      </c>
      <c r="J199" s="41">
        <f t="shared" si="2"/>
        <v>8</v>
      </c>
      <c r="K199" s="41">
        <f t="shared" si="2"/>
        <v>4</v>
      </c>
      <c r="L199" s="41">
        <f t="shared" si="2"/>
        <v>14</v>
      </c>
      <c r="M199" s="41"/>
      <c r="N199" s="4" t="s">
        <v>25</v>
      </c>
      <c r="O199" s="41">
        <f t="shared" si="2"/>
        <v>0</v>
      </c>
      <c r="P199" s="41">
        <f t="shared" si="2"/>
        <v>9</v>
      </c>
      <c r="Q199" s="41">
        <f t="shared" si="2"/>
        <v>4</v>
      </c>
      <c r="R199" s="41">
        <f t="shared" si="2"/>
        <v>10</v>
      </c>
    </row>
    <row r="200" spans="2:22" x14ac:dyDescent="0.6">
      <c r="B200" s="4" t="s">
        <v>26</v>
      </c>
      <c r="C200" s="41">
        <f>COUNTIF(C3:C190,"&lt;=-60")-COUNTIF(C3:C190,"&lt;-90")</f>
        <v>0</v>
      </c>
      <c r="D200" s="41">
        <f t="shared" ref="D200:R200" si="3">COUNTIF(D3:D190,"&lt;=-60")-COUNTIF(D3:D190,"&lt;-90")</f>
        <v>3</v>
      </c>
      <c r="E200" s="41">
        <f t="shared" si="3"/>
        <v>11</v>
      </c>
      <c r="F200" s="41">
        <f t="shared" si="3"/>
        <v>7</v>
      </c>
      <c r="G200" s="41"/>
      <c r="H200" s="4" t="s">
        <v>26</v>
      </c>
      <c r="I200" s="41">
        <f t="shared" si="3"/>
        <v>0</v>
      </c>
      <c r="J200" s="41">
        <f t="shared" si="3"/>
        <v>15</v>
      </c>
      <c r="K200" s="41">
        <f t="shared" si="3"/>
        <v>9</v>
      </c>
      <c r="L200" s="41">
        <f t="shared" si="3"/>
        <v>11</v>
      </c>
      <c r="M200" s="41"/>
      <c r="N200" s="4" t="s">
        <v>26</v>
      </c>
      <c r="O200" s="41">
        <f t="shared" si="3"/>
        <v>0</v>
      </c>
      <c r="P200" s="41">
        <f t="shared" si="3"/>
        <v>18</v>
      </c>
      <c r="Q200" s="41">
        <f t="shared" si="3"/>
        <v>13</v>
      </c>
      <c r="R200" s="41">
        <f t="shared" si="3"/>
        <v>23</v>
      </c>
      <c r="U200" t="s">
        <v>54</v>
      </c>
      <c r="V200" t="s">
        <v>55</v>
      </c>
    </row>
    <row r="201" spans="2:22" ht="17.25" thickBot="1" x14ac:dyDescent="0.65">
      <c r="B201" s="43" t="s">
        <v>27</v>
      </c>
      <c r="C201" s="44">
        <f>COUNTIF(C3:C190,"&lt;=-30")-COUNTIF(C3:C190,"&lt;-60")</f>
        <v>12</v>
      </c>
      <c r="D201" s="44">
        <f t="shared" ref="D201:R201" si="4">COUNTIF(D3:D190,"&lt;=-30")-COUNTIF(D3:D190,"&lt;-60")</f>
        <v>12</v>
      </c>
      <c r="E201" s="44">
        <f t="shared" si="4"/>
        <v>13</v>
      </c>
      <c r="F201" s="44">
        <f t="shared" si="4"/>
        <v>12</v>
      </c>
      <c r="G201" s="44"/>
      <c r="H201" s="43" t="s">
        <v>27</v>
      </c>
      <c r="I201" s="44">
        <f t="shared" si="4"/>
        <v>8</v>
      </c>
      <c r="J201" s="44">
        <f t="shared" si="4"/>
        <v>13</v>
      </c>
      <c r="K201" s="44">
        <f t="shared" si="4"/>
        <v>8</v>
      </c>
      <c r="L201" s="44">
        <f t="shared" si="4"/>
        <v>14</v>
      </c>
      <c r="M201" s="44"/>
      <c r="N201" s="43" t="s">
        <v>27</v>
      </c>
      <c r="O201" s="44">
        <f t="shared" si="4"/>
        <v>4</v>
      </c>
      <c r="P201" s="44">
        <f t="shared" si="4"/>
        <v>22</v>
      </c>
      <c r="Q201" s="44">
        <f t="shared" si="4"/>
        <v>24</v>
      </c>
      <c r="R201" s="44">
        <f t="shared" si="4"/>
        <v>26</v>
      </c>
      <c r="T201" t="s">
        <v>48</v>
      </c>
      <c r="U201">
        <f>'WT PC'!D114</f>
        <v>0.1050228310502283</v>
      </c>
      <c r="V201">
        <f>D211</f>
        <v>0.73992673992673996</v>
      </c>
    </row>
    <row r="202" spans="2:22" x14ac:dyDescent="0.6">
      <c r="B202" s="3" t="s">
        <v>28</v>
      </c>
      <c r="C202" s="45">
        <f>COUNTIF(C3:C190,"&lt;=0")-COUNTIF(C3:C190,"&lt;-30")</f>
        <v>26</v>
      </c>
      <c r="D202" s="45">
        <f t="shared" ref="D202:R202" si="5">COUNTIF(D3:D190,"&lt;=0")-COUNTIF(D3:D190,"&lt;-30")</f>
        <v>9</v>
      </c>
      <c r="E202" s="45">
        <f t="shared" si="5"/>
        <v>10</v>
      </c>
      <c r="F202" s="45">
        <f t="shared" si="5"/>
        <v>8</v>
      </c>
      <c r="G202" s="45"/>
      <c r="H202" s="3" t="s">
        <v>28</v>
      </c>
      <c r="I202" s="45">
        <f t="shared" si="5"/>
        <v>40</v>
      </c>
      <c r="J202" s="45">
        <f t="shared" si="5"/>
        <v>7</v>
      </c>
      <c r="K202" s="45">
        <f t="shared" si="5"/>
        <v>14</v>
      </c>
      <c r="L202" s="45">
        <f t="shared" si="5"/>
        <v>9</v>
      </c>
      <c r="M202" s="45"/>
      <c r="N202" s="3" t="s">
        <v>28</v>
      </c>
      <c r="O202" s="45">
        <f t="shared" si="5"/>
        <v>25</v>
      </c>
      <c r="P202" s="45">
        <f t="shared" si="5"/>
        <v>21</v>
      </c>
      <c r="Q202" s="45">
        <f t="shared" si="5"/>
        <v>24</v>
      </c>
      <c r="R202" s="45">
        <f t="shared" si="5"/>
        <v>22</v>
      </c>
      <c r="T202" t="s">
        <v>50</v>
      </c>
      <c r="U202">
        <f>'WT PC'!J114</f>
        <v>0.17910447761194029</v>
      </c>
      <c r="V202">
        <f>J211</f>
        <v>0.77</v>
      </c>
    </row>
    <row r="203" spans="2:22" ht="17.25" thickBot="1" x14ac:dyDescent="0.65">
      <c r="B203" s="6" t="s">
        <v>29</v>
      </c>
      <c r="C203" s="46">
        <f>COUNTIF(C3:C190,"&lt;=30")-COUNTIF(C3:C190,"&lt;0")</f>
        <v>39</v>
      </c>
      <c r="D203" s="46">
        <f t="shared" ref="D203:R203" si="6">COUNTIF(D3:D190,"&lt;=30")-COUNTIF(D3:D190,"&lt;0")</f>
        <v>11</v>
      </c>
      <c r="E203" s="46">
        <f t="shared" si="6"/>
        <v>20</v>
      </c>
      <c r="F203" s="46">
        <f t="shared" si="6"/>
        <v>13</v>
      </c>
      <c r="G203" s="46"/>
      <c r="H203" s="6" t="s">
        <v>29</v>
      </c>
      <c r="I203" s="46">
        <f t="shared" si="6"/>
        <v>28</v>
      </c>
      <c r="J203" s="46">
        <f t="shared" si="6"/>
        <v>14</v>
      </c>
      <c r="K203" s="46">
        <f t="shared" si="6"/>
        <v>20</v>
      </c>
      <c r="L203" s="46">
        <f t="shared" si="6"/>
        <v>5</v>
      </c>
      <c r="M203" s="46"/>
      <c r="N203" s="6" t="s">
        <v>29</v>
      </c>
      <c r="O203" s="46">
        <f t="shared" si="6"/>
        <v>22</v>
      </c>
      <c r="P203" s="46">
        <f t="shared" si="6"/>
        <v>28</v>
      </c>
      <c r="Q203" s="46">
        <f t="shared" si="6"/>
        <v>30</v>
      </c>
      <c r="R203" s="46">
        <f t="shared" si="6"/>
        <v>32</v>
      </c>
      <c r="T203" t="s">
        <v>52</v>
      </c>
      <c r="U203">
        <f>'WT PC'!P114</f>
        <v>9.8654708520179366E-2</v>
      </c>
      <c r="V203">
        <f>P211</f>
        <v>0.6652452025586354</v>
      </c>
    </row>
    <row r="204" spans="2:22" x14ac:dyDescent="0.6">
      <c r="B204" s="47" t="s">
        <v>30</v>
      </c>
      <c r="C204" s="48">
        <f>COUNTIF(C3:C190,"&lt;=60")-COUNTIF(C3:C190,"&lt;30")</f>
        <v>14</v>
      </c>
      <c r="D204" s="48">
        <f t="shared" ref="D204:R204" si="7">COUNTIF(D3:D190,"&lt;=60")-COUNTIF(D3:D190,"&lt;30")</f>
        <v>20</v>
      </c>
      <c r="E204" s="48">
        <f t="shared" si="7"/>
        <v>17</v>
      </c>
      <c r="F204" s="48">
        <f t="shared" si="7"/>
        <v>18</v>
      </c>
      <c r="G204" s="48"/>
      <c r="H204" s="47" t="s">
        <v>30</v>
      </c>
      <c r="I204" s="48">
        <f t="shared" si="7"/>
        <v>11</v>
      </c>
      <c r="J204" s="48">
        <f t="shared" si="7"/>
        <v>11</v>
      </c>
      <c r="K204" s="48">
        <f t="shared" si="7"/>
        <v>21</v>
      </c>
      <c r="L204" s="48">
        <f t="shared" si="7"/>
        <v>19</v>
      </c>
      <c r="M204" s="48"/>
      <c r="N204" s="47" t="s">
        <v>30</v>
      </c>
      <c r="O204" s="48">
        <f t="shared" si="7"/>
        <v>4</v>
      </c>
      <c r="P204" s="48">
        <f t="shared" si="7"/>
        <v>20</v>
      </c>
      <c r="Q204" s="48">
        <f t="shared" si="7"/>
        <v>24</v>
      </c>
      <c r="R204" s="48">
        <f t="shared" si="7"/>
        <v>32</v>
      </c>
    </row>
    <row r="205" spans="2:22" x14ac:dyDescent="0.6">
      <c r="B205" s="49" t="s">
        <v>31</v>
      </c>
      <c r="C205" s="41">
        <f>COUNTIF(C3:C190,"&lt;=90")-COUNTIF(C3:C190,"&lt;60")</f>
        <v>0</v>
      </c>
      <c r="D205" s="41">
        <f t="shared" ref="D205:R205" si="8">COUNTIF(D3:D190,"&lt;=90")-COUNTIF(D3:D190,"&lt;60")</f>
        <v>3</v>
      </c>
      <c r="E205" s="41">
        <f t="shared" si="8"/>
        <v>9</v>
      </c>
      <c r="F205" s="41">
        <f t="shared" si="8"/>
        <v>13</v>
      </c>
      <c r="G205" s="41"/>
      <c r="H205" s="49" t="s">
        <v>31</v>
      </c>
      <c r="I205" s="41">
        <f t="shared" si="8"/>
        <v>0</v>
      </c>
      <c r="J205" s="41">
        <f t="shared" si="8"/>
        <v>5</v>
      </c>
      <c r="K205" s="41">
        <f t="shared" si="8"/>
        <v>12</v>
      </c>
      <c r="L205" s="41">
        <f t="shared" si="8"/>
        <v>19</v>
      </c>
      <c r="M205" s="41"/>
      <c r="N205" s="49" t="s">
        <v>31</v>
      </c>
      <c r="O205" s="41">
        <f t="shared" si="8"/>
        <v>0</v>
      </c>
      <c r="P205" s="41">
        <f t="shared" si="8"/>
        <v>15</v>
      </c>
      <c r="Q205" s="41">
        <f t="shared" si="8"/>
        <v>9</v>
      </c>
      <c r="R205" s="41">
        <f t="shared" si="8"/>
        <v>14</v>
      </c>
      <c r="T205" t="s">
        <v>56</v>
      </c>
      <c r="U205">
        <f>TTEST(U201:U203,V201:V203,1,1)</f>
        <v>5.5889289172358708E-4</v>
      </c>
    </row>
    <row r="206" spans="2:22" x14ac:dyDescent="0.6">
      <c r="B206" s="49" t="s">
        <v>32</v>
      </c>
      <c r="C206" s="41">
        <f>COUNTIF(C3:C190,"&lt;=120")-COUNTIF(C3:C190,"&lt;90")</f>
        <v>0</v>
      </c>
      <c r="D206" s="41">
        <f t="shared" ref="D206:R206" si="9">COUNTIF(D3:D190,"&lt;=120")-COUNTIF(D3:D190,"&lt;90")</f>
        <v>3</v>
      </c>
      <c r="E206" s="41">
        <f t="shared" si="9"/>
        <v>2</v>
      </c>
      <c r="F206" s="41">
        <f t="shared" si="9"/>
        <v>9</v>
      </c>
      <c r="G206" s="41"/>
      <c r="H206" s="49" t="s">
        <v>32</v>
      </c>
      <c r="I206" s="41">
        <f t="shared" si="9"/>
        <v>0</v>
      </c>
      <c r="J206" s="41">
        <f t="shared" si="9"/>
        <v>6</v>
      </c>
      <c r="K206" s="41">
        <f t="shared" si="9"/>
        <v>4</v>
      </c>
      <c r="L206" s="41">
        <f t="shared" si="9"/>
        <v>5</v>
      </c>
      <c r="M206" s="41"/>
      <c r="N206" s="49" t="s">
        <v>32</v>
      </c>
      <c r="O206" s="41">
        <f t="shared" si="9"/>
        <v>0</v>
      </c>
      <c r="P206" s="41">
        <f t="shared" si="9"/>
        <v>9</v>
      </c>
      <c r="Q206" s="41">
        <f t="shared" si="9"/>
        <v>4</v>
      </c>
      <c r="R206" s="41">
        <f t="shared" si="9"/>
        <v>5</v>
      </c>
      <c r="T206" t="s">
        <v>57</v>
      </c>
    </row>
    <row r="207" spans="2:22" x14ac:dyDescent="0.6">
      <c r="B207" s="49" t="s">
        <v>33</v>
      </c>
      <c r="C207" s="41">
        <f>COUNTIF(C3:C190,"&lt;=150")-COUNTIF(C3:C190,"&lt;120")</f>
        <v>0</v>
      </c>
      <c r="D207" s="41">
        <f t="shared" ref="D207:R207" si="10">COUNTIF(D3:D190,"&lt;=150")-COUNTIF(D3:D190,"&lt;120")</f>
        <v>8</v>
      </c>
      <c r="E207" s="41">
        <f t="shared" si="10"/>
        <v>2</v>
      </c>
      <c r="F207" s="41">
        <f t="shared" si="10"/>
        <v>2</v>
      </c>
      <c r="G207" s="41"/>
      <c r="H207" s="49" t="s">
        <v>33</v>
      </c>
      <c r="I207" s="41">
        <f t="shared" si="10"/>
        <v>0</v>
      </c>
      <c r="J207" s="41">
        <f t="shared" si="10"/>
        <v>10</v>
      </c>
      <c r="K207" s="41">
        <f t="shared" si="10"/>
        <v>4</v>
      </c>
      <c r="L207" s="41">
        <f t="shared" si="10"/>
        <v>3</v>
      </c>
      <c r="M207" s="41"/>
      <c r="N207" s="49" t="s">
        <v>33</v>
      </c>
      <c r="O207" s="41">
        <f t="shared" si="10"/>
        <v>0</v>
      </c>
      <c r="P207" s="41">
        <f t="shared" si="10"/>
        <v>10</v>
      </c>
      <c r="Q207" s="41">
        <f t="shared" si="10"/>
        <v>3</v>
      </c>
      <c r="R207" s="41">
        <f t="shared" si="10"/>
        <v>5</v>
      </c>
    </row>
    <row r="208" spans="2:22" x14ac:dyDescent="0.6">
      <c r="B208" s="49" t="s">
        <v>34</v>
      </c>
      <c r="C208" s="41">
        <f>COUNTIF(C3:C190,"&lt;=180")-COUNTIF(C3:C190,"&lt;150")</f>
        <v>0</v>
      </c>
      <c r="D208" s="41">
        <f t="shared" ref="D208:R208" si="11">COUNTIF(D3:D190,"&lt;=180")-COUNTIF(D3:D190,"&lt;150")</f>
        <v>6</v>
      </c>
      <c r="E208" s="41">
        <f t="shared" si="11"/>
        <v>1</v>
      </c>
      <c r="F208" s="41">
        <f t="shared" si="11"/>
        <v>2</v>
      </c>
      <c r="G208" s="41"/>
      <c r="H208" s="49" t="s">
        <v>34</v>
      </c>
      <c r="I208" s="41">
        <f t="shared" si="11"/>
        <v>0</v>
      </c>
      <c r="J208" s="41">
        <f t="shared" si="11"/>
        <v>3</v>
      </c>
      <c r="K208" s="41">
        <f t="shared" si="11"/>
        <v>1</v>
      </c>
      <c r="L208" s="41">
        <f t="shared" si="11"/>
        <v>0</v>
      </c>
      <c r="M208" s="41"/>
      <c r="N208" s="49" t="s">
        <v>34</v>
      </c>
      <c r="O208" s="41">
        <f t="shared" si="11"/>
        <v>0</v>
      </c>
      <c r="P208" s="41">
        <f t="shared" si="11"/>
        <v>1</v>
      </c>
      <c r="Q208" s="41">
        <f t="shared" si="11"/>
        <v>2</v>
      </c>
      <c r="R208" s="41">
        <f t="shared" si="11"/>
        <v>3</v>
      </c>
    </row>
    <row r="209" spans="2:18" x14ac:dyDescent="0.6">
      <c r="B209" s="4" t="s">
        <v>35</v>
      </c>
      <c r="C209" s="41">
        <f>SUM(C197:C208)</f>
        <v>91</v>
      </c>
      <c r="D209" s="41">
        <f t="shared" ref="D209:F209" si="12">SUM(D197:D208)</f>
        <v>91</v>
      </c>
      <c r="E209" s="41">
        <f t="shared" si="12"/>
        <v>91</v>
      </c>
      <c r="F209" s="42">
        <f t="shared" si="12"/>
        <v>91</v>
      </c>
      <c r="H209" s="4" t="s">
        <v>35</v>
      </c>
      <c r="I209" s="41">
        <f>SUM(I197:I208)</f>
        <v>87</v>
      </c>
      <c r="J209" s="41">
        <f t="shared" ref="J209:L209" si="13">SUM(J197:J208)</f>
        <v>100</v>
      </c>
      <c r="K209" s="41">
        <f t="shared" si="13"/>
        <v>100</v>
      </c>
      <c r="L209" s="42">
        <f t="shared" si="13"/>
        <v>100</v>
      </c>
      <c r="N209" s="4" t="s">
        <v>35</v>
      </c>
      <c r="O209" s="41">
        <f>SUM(O197:O208)</f>
        <v>55</v>
      </c>
      <c r="P209" s="41">
        <f t="shared" ref="P209:R209" si="14">SUM(P197:P208)</f>
        <v>157</v>
      </c>
      <c r="Q209" s="41">
        <f t="shared" si="14"/>
        <v>139</v>
      </c>
      <c r="R209" s="42">
        <f t="shared" si="14"/>
        <v>173</v>
      </c>
    </row>
    <row r="210" spans="2:18" x14ac:dyDescent="0.6">
      <c r="B210" s="50"/>
      <c r="C210" t="s">
        <v>81</v>
      </c>
      <c r="E210" s="13"/>
      <c r="F210" s="14"/>
      <c r="I210" t="s">
        <v>81</v>
      </c>
      <c r="O210" t="s">
        <v>81</v>
      </c>
    </row>
    <row r="211" spans="2:18" x14ac:dyDescent="0.6">
      <c r="B211" s="50"/>
      <c r="C211" t="s">
        <v>36</v>
      </c>
      <c r="D211">
        <f>SUM(D197:F201,D204:F208)/SUM(D209:F209)</f>
        <v>0.73992673992673996</v>
      </c>
      <c r="E211" s="13"/>
      <c r="F211" s="14"/>
      <c r="I211" t="s">
        <v>85</v>
      </c>
      <c r="J211">
        <f>SUM(J197:L201,J204:L208)/SUM(J209:L209)</f>
        <v>0.77</v>
      </c>
      <c r="O211" t="s">
        <v>86</v>
      </c>
      <c r="P211">
        <f>SUM(P197:R201,P204:R208)/SUM(P209:R209)</f>
        <v>0.6652452025586354</v>
      </c>
    </row>
    <row r="212" spans="2:18" x14ac:dyDescent="0.6">
      <c r="B212" s="50"/>
      <c r="C212" t="s">
        <v>137</v>
      </c>
      <c r="E212" s="13"/>
      <c r="F212" s="14"/>
      <c r="I212" t="s">
        <v>137</v>
      </c>
      <c r="O212" t="s">
        <v>137</v>
      </c>
    </row>
    <row r="213" spans="2:18" ht="17.25" thickBot="1" x14ac:dyDescent="0.65">
      <c r="B213" s="51"/>
      <c r="C213" t="s">
        <v>36</v>
      </c>
      <c r="D213">
        <f>SUM(C197:F201,C204:F208)/SUM(C209:F209)</f>
        <v>0.62637362637362637</v>
      </c>
      <c r="E213" s="52"/>
      <c r="F213" s="53"/>
      <c r="I213" t="s">
        <v>85</v>
      </c>
      <c r="J213">
        <f>SUM(I197:L201,I204:L208)/SUM(I209:L209)</f>
        <v>0.64599483204134367</v>
      </c>
      <c r="O213" t="s">
        <v>86</v>
      </c>
      <c r="P213">
        <f>SUM(O197:R201,O204:R208)/SUM(O209:R209)</f>
        <v>0.61068702290076338</v>
      </c>
    </row>
    <row r="216" spans="2:18" ht="17.25" thickBot="1" x14ac:dyDescent="0.65"/>
    <row r="217" spans="2:18" x14ac:dyDescent="0.6">
      <c r="B217" s="40" t="s">
        <v>82</v>
      </c>
      <c r="C217" s="10"/>
      <c r="D217" s="10"/>
      <c r="E217" s="10"/>
      <c r="F217" s="11"/>
      <c r="H217" s="40" t="s">
        <v>102</v>
      </c>
      <c r="I217" s="10"/>
      <c r="J217" s="10"/>
      <c r="K217" s="10"/>
      <c r="L217" s="11"/>
      <c r="N217" s="40" t="s">
        <v>84</v>
      </c>
      <c r="O217" s="10"/>
      <c r="P217" s="10"/>
      <c r="Q217" s="10"/>
      <c r="R217" s="11"/>
    </row>
    <row r="218" spans="2:18" x14ac:dyDescent="0.6">
      <c r="B218" s="4" t="s">
        <v>19</v>
      </c>
      <c r="C218" s="41" t="s">
        <v>20</v>
      </c>
      <c r="D218" s="5" t="s">
        <v>21</v>
      </c>
      <c r="E218" s="5" t="s">
        <v>22</v>
      </c>
      <c r="F218" s="7" t="s">
        <v>8</v>
      </c>
      <c r="H218" s="4" t="s">
        <v>19</v>
      </c>
      <c r="I218" s="41" t="s">
        <v>20</v>
      </c>
      <c r="J218" s="5" t="s">
        <v>21</v>
      </c>
      <c r="K218" s="5" t="s">
        <v>22</v>
      </c>
      <c r="L218" s="7" t="s">
        <v>8</v>
      </c>
      <c r="N218" s="4" t="s">
        <v>19</v>
      </c>
      <c r="O218" s="41" t="s">
        <v>20</v>
      </c>
      <c r="P218" s="5" t="s">
        <v>21</v>
      </c>
      <c r="Q218" s="5" t="s">
        <v>22</v>
      </c>
      <c r="R218" s="7" t="s">
        <v>8</v>
      </c>
    </row>
    <row r="219" spans="2:18" x14ac:dyDescent="0.6">
      <c r="B219" s="4" t="s">
        <v>23</v>
      </c>
      <c r="C219" s="41">
        <f>COUNTIF(C3:C44,"&lt;=-150")</f>
        <v>0</v>
      </c>
      <c r="D219" s="41">
        <f t="shared" ref="D219:R219" si="15">COUNTIF(D3:D44,"&lt;=-150")</f>
        <v>1</v>
      </c>
      <c r="E219" s="41">
        <f t="shared" si="15"/>
        <v>0</v>
      </c>
      <c r="F219" s="41">
        <f t="shared" si="15"/>
        <v>0</v>
      </c>
      <c r="G219" s="41"/>
      <c r="H219" s="4" t="s">
        <v>23</v>
      </c>
      <c r="I219" s="41">
        <f t="shared" si="15"/>
        <v>0</v>
      </c>
      <c r="J219" s="41">
        <f t="shared" si="15"/>
        <v>2</v>
      </c>
      <c r="K219" s="41">
        <f t="shared" si="15"/>
        <v>0</v>
      </c>
      <c r="L219" s="41">
        <f t="shared" si="15"/>
        <v>0</v>
      </c>
      <c r="M219" s="41"/>
      <c r="N219" s="4" t="s">
        <v>23</v>
      </c>
      <c r="O219" s="41">
        <f t="shared" si="15"/>
        <v>0</v>
      </c>
      <c r="P219" s="41">
        <f t="shared" si="15"/>
        <v>1</v>
      </c>
      <c r="Q219" s="41">
        <f t="shared" si="15"/>
        <v>0</v>
      </c>
      <c r="R219" s="41">
        <f t="shared" si="15"/>
        <v>0</v>
      </c>
    </row>
    <row r="220" spans="2:18" x14ac:dyDescent="0.6">
      <c r="B220" s="4" t="s">
        <v>24</v>
      </c>
      <c r="C220" s="41">
        <f>COUNTIF(C3:C44,"&lt;=-120")-COUNTIF(C3:C44,"&lt;-150")</f>
        <v>0</v>
      </c>
      <c r="D220" s="41">
        <f t="shared" ref="D220:R220" si="16">COUNTIF(D3:D44,"&lt;=-120")-COUNTIF(D3:D44,"&lt;-150")</f>
        <v>7</v>
      </c>
      <c r="E220" s="41">
        <f t="shared" si="16"/>
        <v>1</v>
      </c>
      <c r="F220" s="41">
        <f t="shared" si="16"/>
        <v>1</v>
      </c>
      <c r="G220" s="41"/>
      <c r="H220" s="4" t="s">
        <v>24</v>
      </c>
      <c r="I220" s="41">
        <f t="shared" si="16"/>
        <v>0</v>
      </c>
      <c r="J220" s="41">
        <f t="shared" si="16"/>
        <v>3</v>
      </c>
      <c r="K220" s="41">
        <f t="shared" si="16"/>
        <v>2</v>
      </c>
      <c r="L220" s="41">
        <f t="shared" si="16"/>
        <v>0</v>
      </c>
      <c r="M220" s="41"/>
      <c r="N220" s="4" t="s">
        <v>24</v>
      </c>
      <c r="O220" s="41">
        <f t="shared" si="16"/>
        <v>0</v>
      </c>
      <c r="P220" s="41">
        <f t="shared" si="16"/>
        <v>3</v>
      </c>
      <c r="Q220" s="41">
        <f t="shared" si="16"/>
        <v>1</v>
      </c>
      <c r="R220" s="41">
        <f t="shared" si="16"/>
        <v>0</v>
      </c>
    </row>
    <row r="221" spans="2:18" x14ac:dyDescent="0.6">
      <c r="B221" s="4" t="s">
        <v>25</v>
      </c>
      <c r="C221" s="41">
        <f>COUNTIF(C3:C44,"&lt;=-90")-COUNTIF(C3:C44,"&lt;-120")</f>
        <v>0</v>
      </c>
      <c r="D221" s="41">
        <f t="shared" ref="D221:R221" si="17">COUNTIF(D3:D44,"&lt;=-90")-COUNTIF(D3:D44,"&lt;-120")</f>
        <v>0</v>
      </c>
      <c r="E221" s="41">
        <f t="shared" si="17"/>
        <v>0</v>
      </c>
      <c r="F221" s="41">
        <f t="shared" si="17"/>
        <v>0</v>
      </c>
      <c r="G221" s="41"/>
      <c r="H221" s="4" t="s">
        <v>25</v>
      </c>
      <c r="I221" s="41">
        <f t="shared" si="17"/>
        <v>0</v>
      </c>
      <c r="J221" s="41">
        <f t="shared" si="17"/>
        <v>1</v>
      </c>
      <c r="K221" s="41">
        <f t="shared" si="17"/>
        <v>2</v>
      </c>
      <c r="L221" s="41">
        <f t="shared" si="17"/>
        <v>1</v>
      </c>
      <c r="M221" s="41"/>
      <c r="N221" s="4" t="s">
        <v>25</v>
      </c>
      <c r="O221" s="41">
        <f t="shared" si="17"/>
        <v>0</v>
      </c>
      <c r="P221" s="41">
        <f t="shared" si="17"/>
        <v>2</v>
      </c>
      <c r="Q221" s="41">
        <f t="shared" si="17"/>
        <v>0</v>
      </c>
      <c r="R221" s="41">
        <f t="shared" si="17"/>
        <v>0</v>
      </c>
    </row>
    <row r="222" spans="2:18" x14ac:dyDescent="0.6">
      <c r="B222" s="4" t="s">
        <v>26</v>
      </c>
      <c r="C222" s="41">
        <f>COUNTIF(C3:C44,"&lt;=-60")-COUNTIF(C3:C44,"&lt;-90")</f>
        <v>0</v>
      </c>
      <c r="D222" s="41">
        <f t="shared" ref="D222:R222" si="18">COUNTIF(D3:D44,"&lt;=-60")-COUNTIF(D3:D44,"&lt;-90")</f>
        <v>0</v>
      </c>
      <c r="E222" s="41">
        <f t="shared" si="18"/>
        <v>1</v>
      </c>
      <c r="F222" s="41">
        <f t="shared" si="18"/>
        <v>2</v>
      </c>
      <c r="G222" s="41"/>
      <c r="H222" s="4" t="s">
        <v>26</v>
      </c>
      <c r="I222" s="41">
        <f t="shared" si="18"/>
        <v>0</v>
      </c>
      <c r="J222" s="41">
        <f t="shared" si="18"/>
        <v>3</v>
      </c>
      <c r="K222" s="41">
        <f t="shared" si="18"/>
        <v>0</v>
      </c>
      <c r="L222" s="41">
        <f t="shared" si="18"/>
        <v>0</v>
      </c>
      <c r="M222" s="41"/>
      <c r="N222" s="4" t="s">
        <v>26</v>
      </c>
      <c r="O222" s="41">
        <f t="shared" si="18"/>
        <v>0</v>
      </c>
      <c r="P222" s="41">
        <f t="shared" si="18"/>
        <v>2</v>
      </c>
      <c r="Q222" s="41">
        <f t="shared" si="18"/>
        <v>2</v>
      </c>
      <c r="R222" s="41">
        <f t="shared" si="18"/>
        <v>8</v>
      </c>
    </row>
    <row r="223" spans="2:18" ht="17.25" thickBot="1" x14ac:dyDescent="0.65">
      <c r="B223" s="43" t="s">
        <v>27</v>
      </c>
      <c r="C223" s="44">
        <f>COUNTIF(C3:C44,"&lt;=-30")-COUNTIF(C3:C44,"&lt;-60")</f>
        <v>2</v>
      </c>
      <c r="D223" s="44">
        <f t="shared" ref="D223:R223" si="19">COUNTIF(D3:D44,"&lt;=-30")-COUNTIF(D3:D44,"&lt;-60")</f>
        <v>4</v>
      </c>
      <c r="E223" s="44">
        <f t="shared" si="19"/>
        <v>6</v>
      </c>
      <c r="F223" s="44">
        <f t="shared" si="19"/>
        <v>9</v>
      </c>
      <c r="G223" s="44"/>
      <c r="H223" s="43" t="s">
        <v>27</v>
      </c>
      <c r="I223" s="44">
        <f t="shared" si="19"/>
        <v>2</v>
      </c>
      <c r="J223" s="44">
        <f t="shared" si="19"/>
        <v>0</v>
      </c>
      <c r="K223" s="44">
        <f t="shared" si="19"/>
        <v>2</v>
      </c>
      <c r="L223" s="44">
        <f t="shared" si="19"/>
        <v>4</v>
      </c>
      <c r="M223" s="44"/>
      <c r="N223" s="43" t="s">
        <v>27</v>
      </c>
      <c r="O223" s="44">
        <f t="shared" si="19"/>
        <v>1</v>
      </c>
      <c r="P223" s="44">
        <f t="shared" si="19"/>
        <v>4</v>
      </c>
      <c r="Q223" s="44">
        <f t="shared" si="19"/>
        <v>3</v>
      </c>
      <c r="R223" s="44">
        <f t="shared" si="19"/>
        <v>9</v>
      </c>
    </row>
    <row r="224" spans="2:18" x14ac:dyDescent="0.6">
      <c r="B224" s="3" t="s">
        <v>28</v>
      </c>
      <c r="C224" s="45">
        <f>COUNTIF(C3:C44,"&lt;=0")-COUNTIF(C3:C44,"&lt;-30")</f>
        <v>14</v>
      </c>
      <c r="D224" s="45">
        <f t="shared" ref="D224:R224" si="20">COUNTIF(D3:D44,"&lt;=0")-COUNTIF(D3:D44,"&lt;-30")</f>
        <v>3</v>
      </c>
      <c r="E224" s="45">
        <f t="shared" si="20"/>
        <v>7</v>
      </c>
      <c r="F224" s="45">
        <f t="shared" si="20"/>
        <v>4</v>
      </c>
      <c r="G224" s="45"/>
      <c r="H224" s="3" t="s">
        <v>28</v>
      </c>
      <c r="I224" s="45">
        <f t="shared" si="20"/>
        <v>10</v>
      </c>
      <c r="J224" s="45">
        <f t="shared" si="20"/>
        <v>2</v>
      </c>
      <c r="K224" s="45">
        <f t="shared" si="20"/>
        <v>8</v>
      </c>
      <c r="L224" s="45">
        <f t="shared" si="20"/>
        <v>3</v>
      </c>
      <c r="M224" s="45"/>
      <c r="N224" s="3" t="s">
        <v>28</v>
      </c>
      <c r="O224" s="45">
        <f t="shared" si="20"/>
        <v>9</v>
      </c>
      <c r="P224" s="45">
        <f t="shared" si="20"/>
        <v>6</v>
      </c>
      <c r="Q224" s="45">
        <f t="shared" si="20"/>
        <v>4</v>
      </c>
      <c r="R224" s="45">
        <f t="shared" si="20"/>
        <v>8</v>
      </c>
    </row>
    <row r="225" spans="2:18" ht="17.25" thickBot="1" x14ac:dyDescent="0.65">
      <c r="B225" s="6" t="s">
        <v>29</v>
      </c>
      <c r="C225" s="46">
        <f>COUNTIF(C3:C44,"&lt;=30")-COUNTIF(C3:C44,"&lt;0")</f>
        <v>17</v>
      </c>
      <c r="D225" s="46">
        <f t="shared" ref="D225:R225" si="21">COUNTIF(D3:D44,"&lt;=30")-COUNTIF(D3:D44,"&lt;0")</f>
        <v>4</v>
      </c>
      <c r="E225" s="46">
        <f t="shared" si="21"/>
        <v>10</v>
      </c>
      <c r="F225" s="46">
        <f t="shared" si="21"/>
        <v>4</v>
      </c>
      <c r="G225" s="46"/>
      <c r="H225" s="6" t="s">
        <v>29</v>
      </c>
      <c r="I225" s="46">
        <f t="shared" si="21"/>
        <v>10</v>
      </c>
      <c r="J225" s="46">
        <f t="shared" si="21"/>
        <v>4</v>
      </c>
      <c r="K225" s="46">
        <f t="shared" si="21"/>
        <v>5</v>
      </c>
      <c r="L225" s="46">
        <f t="shared" si="21"/>
        <v>2</v>
      </c>
      <c r="M225" s="46"/>
      <c r="N225" s="6" t="s">
        <v>29</v>
      </c>
      <c r="O225" s="46">
        <f t="shared" si="21"/>
        <v>3</v>
      </c>
      <c r="P225" s="46">
        <f t="shared" si="21"/>
        <v>3</v>
      </c>
      <c r="Q225" s="46">
        <f t="shared" si="21"/>
        <v>7</v>
      </c>
      <c r="R225" s="46">
        <f t="shared" si="21"/>
        <v>3</v>
      </c>
    </row>
    <row r="226" spans="2:18" x14ac:dyDescent="0.6">
      <c r="B226" s="47" t="s">
        <v>30</v>
      </c>
      <c r="C226" s="48">
        <f>COUNTIF(C3:C44,"&lt;=60")-COUNTIF(C3:C44,"&lt;30")</f>
        <v>4</v>
      </c>
      <c r="D226" s="48">
        <f t="shared" ref="D226:R226" si="22">COUNTIF(D3:D44,"&lt;=60")-COUNTIF(D3:D44,"&lt;30")</f>
        <v>9</v>
      </c>
      <c r="E226" s="48">
        <f t="shared" si="22"/>
        <v>7</v>
      </c>
      <c r="F226" s="48">
        <f t="shared" si="22"/>
        <v>13</v>
      </c>
      <c r="G226" s="48"/>
      <c r="H226" s="47" t="s">
        <v>30</v>
      </c>
      <c r="I226" s="48">
        <f t="shared" si="22"/>
        <v>4</v>
      </c>
      <c r="J226" s="48">
        <f t="shared" si="22"/>
        <v>0</v>
      </c>
      <c r="K226" s="48">
        <f t="shared" si="22"/>
        <v>4</v>
      </c>
      <c r="L226" s="48">
        <f t="shared" si="22"/>
        <v>9</v>
      </c>
      <c r="M226" s="48"/>
      <c r="N226" s="47" t="s">
        <v>30</v>
      </c>
      <c r="O226" s="48">
        <f t="shared" si="22"/>
        <v>2</v>
      </c>
      <c r="P226" s="48">
        <f t="shared" si="22"/>
        <v>2</v>
      </c>
      <c r="Q226" s="48">
        <f t="shared" si="22"/>
        <v>3</v>
      </c>
      <c r="R226" s="48">
        <f t="shared" si="22"/>
        <v>5</v>
      </c>
    </row>
    <row r="227" spans="2:18" x14ac:dyDescent="0.6">
      <c r="B227" s="49" t="s">
        <v>31</v>
      </c>
      <c r="C227" s="41">
        <f>COUNTIF(C3:C44,"&lt;=90")-COUNTIF(C3:C44,"&lt;60")</f>
        <v>0</v>
      </c>
      <c r="D227" s="41">
        <f t="shared" ref="D227:R227" si="23">COUNTIF(D3:D44,"&lt;=90")-COUNTIF(D3:D44,"&lt;60")</f>
        <v>1</v>
      </c>
      <c r="E227" s="41">
        <f t="shared" si="23"/>
        <v>4</v>
      </c>
      <c r="F227" s="41">
        <f t="shared" si="23"/>
        <v>6</v>
      </c>
      <c r="G227" s="41"/>
      <c r="H227" s="49" t="s">
        <v>31</v>
      </c>
      <c r="I227" s="41">
        <f t="shared" si="23"/>
        <v>0</v>
      </c>
      <c r="J227" s="41">
        <f t="shared" si="23"/>
        <v>1</v>
      </c>
      <c r="K227" s="41">
        <f t="shared" si="23"/>
        <v>1</v>
      </c>
      <c r="L227" s="41">
        <f t="shared" si="23"/>
        <v>6</v>
      </c>
      <c r="M227" s="41"/>
      <c r="N227" s="49" t="s">
        <v>31</v>
      </c>
      <c r="O227" s="41">
        <f t="shared" si="23"/>
        <v>0</v>
      </c>
      <c r="P227" s="41">
        <f t="shared" si="23"/>
        <v>3</v>
      </c>
      <c r="Q227" s="41">
        <f t="shared" si="23"/>
        <v>0</v>
      </c>
      <c r="R227" s="41">
        <f t="shared" si="23"/>
        <v>2</v>
      </c>
    </row>
    <row r="228" spans="2:18" x14ac:dyDescent="0.6">
      <c r="B228" s="49" t="s">
        <v>32</v>
      </c>
      <c r="C228" s="41">
        <f>COUNTIF(C3:C44,"&lt;=120")-COUNTIF(C3:C44,"&lt;90")</f>
        <v>0</v>
      </c>
      <c r="D228" s="41">
        <f t="shared" ref="D228:R228" si="24">COUNTIF(D3:D44,"&lt;=120")-COUNTIF(D3:D44,"&lt;90")</f>
        <v>2</v>
      </c>
      <c r="E228" s="41">
        <f t="shared" si="24"/>
        <v>0</v>
      </c>
      <c r="F228" s="41">
        <f t="shared" si="24"/>
        <v>1</v>
      </c>
      <c r="G228" s="41"/>
      <c r="H228" s="49" t="s">
        <v>32</v>
      </c>
      <c r="I228" s="41">
        <f t="shared" si="24"/>
        <v>0</v>
      </c>
      <c r="J228" s="41">
        <f t="shared" si="24"/>
        <v>2</v>
      </c>
      <c r="K228" s="41">
        <f t="shared" si="24"/>
        <v>0</v>
      </c>
      <c r="L228" s="41">
        <f t="shared" si="24"/>
        <v>0</v>
      </c>
      <c r="M228" s="41"/>
      <c r="N228" s="49" t="s">
        <v>32</v>
      </c>
      <c r="O228" s="41">
        <f t="shared" si="24"/>
        <v>0</v>
      </c>
      <c r="P228" s="41">
        <f t="shared" si="24"/>
        <v>2</v>
      </c>
      <c r="Q228" s="41">
        <f t="shared" si="24"/>
        <v>1</v>
      </c>
      <c r="R228" s="41">
        <f t="shared" si="24"/>
        <v>2</v>
      </c>
    </row>
    <row r="229" spans="2:18" x14ac:dyDescent="0.6">
      <c r="B229" s="49" t="s">
        <v>33</v>
      </c>
      <c r="C229" s="41">
        <f>COUNTIF(C3:C44,"&lt;=150")-COUNTIF(C3:C44,"&lt;120")</f>
        <v>0</v>
      </c>
      <c r="D229" s="41">
        <f t="shared" ref="D229:R229" si="25">COUNTIF(D3:D44,"&lt;=150")-COUNTIF(D3:D44,"&lt;120")</f>
        <v>2</v>
      </c>
      <c r="E229" s="41">
        <f t="shared" si="25"/>
        <v>1</v>
      </c>
      <c r="F229" s="41">
        <f t="shared" si="25"/>
        <v>0</v>
      </c>
      <c r="G229" s="41"/>
      <c r="H229" s="49" t="s">
        <v>33</v>
      </c>
      <c r="I229" s="41">
        <f t="shared" si="25"/>
        <v>0</v>
      </c>
      <c r="J229" s="41">
        <f t="shared" si="25"/>
        <v>6</v>
      </c>
      <c r="K229" s="41">
        <f t="shared" si="25"/>
        <v>1</v>
      </c>
      <c r="L229" s="41">
        <f t="shared" si="25"/>
        <v>1</v>
      </c>
      <c r="M229" s="41"/>
      <c r="N229" s="49" t="s">
        <v>33</v>
      </c>
      <c r="O229" s="41">
        <f t="shared" si="25"/>
        <v>0</v>
      </c>
      <c r="P229" s="41">
        <f t="shared" si="25"/>
        <v>8</v>
      </c>
      <c r="Q229" s="41">
        <f t="shared" si="25"/>
        <v>0</v>
      </c>
      <c r="R229" s="41">
        <f t="shared" si="25"/>
        <v>3</v>
      </c>
    </row>
    <row r="230" spans="2:18" x14ac:dyDescent="0.6">
      <c r="B230" s="49" t="s">
        <v>34</v>
      </c>
      <c r="C230" s="41">
        <f>COUNTIF(C3:C44,"&lt;=180")-COUNTIF(C3:C44,"&lt;150")</f>
        <v>0</v>
      </c>
      <c r="D230" s="41">
        <f t="shared" ref="D230:R230" si="26">COUNTIF(D3:D44,"&lt;=180")-COUNTIF(D3:D44,"&lt;150")</f>
        <v>4</v>
      </c>
      <c r="E230" s="41">
        <f t="shared" si="26"/>
        <v>0</v>
      </c>
      <c r="F230" s="41">
        <f t="shared" si="26"/>
        <v>2</v>
      </c>
      <c r="G230" s="41"/>
      <c r="H230" s="49" t="s">
        <v>34</v>
      </c>
      <c r="I230" s="41">
        <f t="shared" si="26"/>
        <v>0</v>
      </c>
      <c r="J230" s="41">
        <f t="shared" si="26"/>
        <v>2</v>
      </c>
      <c r="K230" s="41">
        <f t="shared" si="26"/>
        <v>1</v>
      </c>
      <c r="L230" s="41">
        <f t="shared" si="26"/>
        <v>0</v>
      </c>
      <c r="M230" s="41"/>
      <c r="N230" s="49" t="s">
        <v>34</v>
      </c>
      <c r="O230" s="41">
        <f t="shared" si="26"/>
        <v>0</v>
      </c>
      <c r="P230" s="41">
        <f t="shared" si="26"/>
        <v>1</v>
      </c>
      <c r="Q230" s="41">
        <f t="shared" si="26"/>
        <v>1</v>
      </c>
      <c r="R230" s="41">
        <f t="shared" si="26"/>
        <v>2</v>
      </c>
    </row>
    <row r="231" spans="2:18" x14ac:dyDescent="0.6">
      <c r="B231" s="4" t="s">
        <v>35</v>
      </c>
      <c r="C231" s="41">
        <f>SUM(C219:C230)</f>
        <v>37</v>
      </c>
      <c r="D231" s="41">
        <f t="shared" ref="D231:F231" si="27">SUM(D219:D230)</f>
        <v>37</v>
      </c>
      <c r="E231" s="41">
        <f t="shared" si="27"/>
        <v>37</v>
      </c>
      <c r="F231" s="42">
        <f t="shared" si="27"/>
        <v>42</v>
      </c>
      <c r="H231" s="4" t="s">
        <v>35</v>
      </c>
      <c r="I231" s="41">
        <f>SUM(I219:I230)</f>
        <v>26</v>
      </c>
      <c r="J231" s="41">
        <f t="shared" ref="J231:L231" si="28">SUM(J219:J230)</f>
        <v>26</v>
      </c>
      <c r="K231" s="41">
        <f t="shared" si="28"/>
        <v>26</v>
      </c>
      <c r="L231" s="42">
        <f t="shared" si="28"/>
        <v>26</v>
      </c>
      <c r="N231" s="4" t="s">
        <v>35</v>
      </c>
      <c r="O231" s="41">
        <f>SUM(O219:O230)</f>
        <v>15</v>
      </c>
      <c r="P231" s="41">
        <f t="shared" ref="P231:R231" si="29">SUM(P219:P230)</f>
        <v>37</v>
      </c>
      <c r="Q231" s="41">
        <f t="shared" si="29"/>
        <v>22</v>
      </c>
      <c r="R231" s="42">
        <f t="shared" si="29"/>
        <v>42</v>
      </c>
    </row>
    <row r="232" spans="2:18" x14ac:dyDescent="0.6">
      <c r="B232" s="50"/>
      <c r="C232" t="s">
        <v>103</v>
      </c>
      <c r="E232" s="13"/>
      <c r="F232" s="14"/>
      <c r="H232" s="50"/>
      <c r="I232" t="s">
        <v>103</v>
      </c>
      <c r="K232" s="13"/>
      <c r="L232" s="14"/>
      <c r="N232" s="50"/>
      <c r="O232" t="s">
        <v>103</v>
      </c>
      <c r="Q232" s="13"/>
      <c r="R232" s="14"/>
    </row>
    <row r="233" spans="2:18" x14ac:dyDescent="0.6">
      <c r="B233" s="50"/>
      <c r="C233" t="s">
        <v>36</v>
      </c>
      <c r="D233">
        <f>SUM(D219:F223,D226:F230)/SUM(D231:F231)</f>
        <v>0.72413793103448276</v>
      </c>
      <c r="E233" s="13"/>
      <c r="F233" s="14"/>
      <c r="H233" s="50"/>
      <c r="I233" t="s">
        <v>105</v>
      </c>
      <c r="J233">
        <f>SUM(J219:L223,J226:L230)/SUM(J231:L231)</f>
        <v>0.69230769230769229</v>
      </c>
      <c r="K233" s="13"/>
      <c r="L233" s="14"/>
      <c r="N233" s="50"/>
      <c r="O233" t="s">
        <v>106</v>
      </c>
      <c r="P233">
        <f>SUM(P219:R223,P226:R230)/SUM(P231:R231)</f>
        <v>0.69306930693069302</v>
      </c>
      <c r="Q233" s="13"/>
      <c r="R233" s="14"/>
    </row>
    <row r="238" spans="2:18" ht="17.25" thickBot="1" x14ac:dyDescent="0.65"/>
    <row r="239" spans="2:18" x14ac:dyDescent="0.6">
      <c r="B239" s="40" t="s">
        <v>82</v>
      </c>
      <c r="C239" s="10"/>
      <c r="D239" s="10"/>
      <c r="E239" s="10"/>
      <c r="F239" s="11"/>
      <c r="H239" s="40" t="s">
        <v>102</v>
      </c>
      <c r="I239" s="10"/>
      <c r="J239" s="10"/>
      <c r="K239" s="10"/>
      <c r="L239" s="11"/>
      <c r="N239" s="40" t="s">
        <v>84</v>
      </c>
      <c r="O239" s="10"/>
      <c r="P239" s="10"/>
      <c r="Q239" s="10"/>
      <c r="R239" s="11"/>
    </row>
    <row r="240" spans="2:18" x14ac:dyDescent="0.6">
      <c r="B240" s="4" t="s">
        <v>19</v>
      </c>
      <c r="C240" s="41" t="s">
        <v>20</v>
      </c>
      <c r="D240" s="5" t="s">
        <v>21</v>
      </c>
      <c r="E240" s="5" t="s">
        <v>22</v>
      </c>
      <c r="F240" s="7" t="s">
        <v>8</v>
      </c>
      <c r="H240" s="4" t="s">
        <v>19</v>
      </c>
      <c r="I240" s="41" t="s">
        <v>20</v>
      </c>
      <c r="J240" s="5" t="s">
        <v>21</v>
      </c>
      <c r="K240" s="5" t="s">
        <v>22</v>
      </c>
      <c r="L240" s="7" t="s">
        <v>8</v>
      </c>
      <c r="N240" s="4" t="s">
        <v>19</v>
      </c>
      <c r="O240" s="41" t="s">
        <v>20</v>
      </c>
      <c r="P240" s="5" t="s">
        <v>21</v>
      </c>
      <c r="Q240" s="5" t="s">
        <v>22</v>
      </c>
      <c r="R240" s="7" t="s">
        <v>8</v>
      </c>
    </row>
    <row r="241" spans="2:18" x14ac:dyDescent="0.6">
      <c r="B241" s="4" t="s">
        <v>23</v>
      </c>
      <c r="C241" s="41">
        <f>COUNTIF(C45:C106,"&lt;=-150")</f>
        <v>0</v>
      </c>
      <c r="D241" s="41">
        <f t="shared" ref="D241:R241" si="30">COUNTIF(D45:D106,"&lt;=-150")</f>
        <v>2</v>
      </c>
      <c r="E241" s="41">
        <f t="shared" si="30"/>
        <v>1</v>
      </c>
      <c r="F241" s="41">
        <f t="shared" si="30"/>
        <v>0</v>
      </c>
      <c r="G241" s="41"/>
      <c r="H241" s="4" t="s">
        <v>23</v>
      </c>
      <c r="I241" s="41">
        <f t="shared" si="30"/>
        <v>0</v>
      </c>
      <c r="J241" s="41">
        <f t="shared" si="30"/>
        <v>0</v>
      </c>
      <c r="K241" s="41">
        <f t="shared" si="30"/>
        <v>1</v>
      </c>
      <c r="L241" s="41">
        <f t="shared" si="30"/>
        <v>1</v>
      </c>
      <c r="M241" s="41"/>
      <c r="N241" s="4" t="s">
        <v>23</v>
      </c>
      <c r="O241" s="41">
        <f t="shared" si="30"/>
        <v>0</v>
      </c>
      <c r="P241" s="41">
        <f t="shared" si="30"/>
        <v>0</v>
      </c>
      <c r="Q241" s="41">
        <f t="shared" si="30"/>
        <v>0</v>
      </c>
      <c r="R241" s="41">
        <f t="shared" si="30"/>
        <v>0</v>
      </c>
    </row>
    <row r="242" spans="2:18" x14ac:dyDescent="0.6">
      <c r="B242" s="4" t="s">
        <v>24</v>
      </c>
      <c r="C242" s="41">
        <f>COUNTIF(C45:C106,"&lt;=-120")-COUNTIF(C45:C106,"&lt;-150")</f>
        <v>0</v>
      </c>
      <c r="D242" s="41">
        <f t="shared" ref="D242:R242" si="31">COUNTIF(D45:D106,"&lt;=-120")-COUNTIF(D45:D106,"&lt;-150")</f>
        <v>2</v>
      </c>
      <c r="E242" s="41">
        <f t="shared" si="31"/>
        <v>1</v>
      </c>
      <c r="F242" s="41">
        <f t="shared" si="31"/>
        <v>0</v>
      </c>
      <c r="G242" s="41"/>
      <c r="H242" s="4" t="s">
        <v>24</v>
      </c>
      <c r="I242" s="41">
        <f t="shared" si="31"/>
        <v>0</v>
      </c>
      <c r="J242" s="41">
        <f t="shared" si="31"/>
        <v>2</v>
      </c>
      <c r="K242" s="41">
        <f t="shared" si="31"/>
        <v>0</v>
      </c>
      <c r="L242" s="41">
        <f t="shared" si="31"/>
        <v>0</v>
      </c>
      <c r="M242" s="41"/>
      <c r="N242" s="4" t="s">
        <v>24</v>
      </c>
      <c r="O242" s="41">
        <f t="shared" si="31"/>
        <v>0</v>
      </c>
      <c r="P242" s="41">
        <f t="shared" si="31"/>
        <v>0</v>
      </c>
      <c r="Q242" s="41">
        <f t="shared" si="31"/>
        <v>1</v>
      </c>
      <c r="R242" s="41">
        <f t="shared" si="31"/>
        <v>0</v>
      </c>
    </row>
    <row r="243" spans="2:18" x14ac:dyDescent="0.6">
      <c r="B243" s="4" t="s">
        <v>25</v>
      </c>
      <c r="C243" s="41">
        <f>COUNTIF(C45:C106,"&lt;=-90")-COUNTIF(C45:C106,"&lt;-120")</f>
        <v>0</v>
      </c>
      <c r="D243" s="41">
        <f t="shared" ref="D243:R243" si="32">COUNTIF(D45:D106,"&lt;=-90")-COUNTIF(D45:D106,"&lt;-120")</f>
        <v>0</v>
      </c>
      <c r="E243" s="41">
        <f t="shared" si="32"/>
        <v>2</v>
      </c>
      <c r="F243" s="41">
        <f t="shared" si="32"/>
        <v>1</v>
      </c>
      <c r="G243" s="41"/>
      <c r="H243" s="4" t="s">
        <v>25</v>
      </c>
      <c r="I243" s="41">
        <f t="shared" si="32"/>
        <v>0</v>
      </c>
      <c r="J243" s="41">
        <f t="shared" si="32"/>
        <v>3</v>
      </c>
      <c r="K243" s="41">
        <f t="shared" si="32"/>
        <v>1</v>
      </c>
      <c r="L243" s="41">
        <f t="shared" si="32"/>
        <v>1</v>
      </c>
      <c r="M243" s="41"/>
      <c r="N243" s="4" t="s">
        <v>25</v>
      </c>
      <c r="O243" s="41">
        <f t="shared" si="32"/>
        <v>0</v>
      </c>
      <c r="P243" s="41">
        <f t="shared" si="32"/>
        <v>1</v>
      </c>
      <c r="Q243" s="41">
        <f t="shared" si="32"/>
        <v>2</v>
      </c>
      <c r="R243" s="41">
        <f t="shared" si="32"/>
        <v>3</v>
      </c>
    </row>
    <row r="244" spans="2:18" x14ac:dyDescent="0.6">
      <c r="B244" s="4" t="s">
        <v>26</v>
      </c>
      <c r="C244" s="41">
        <f>COUNTIF(C45:C106,"&lt;=-60")-COUNTIF(C45:C106,"&lt;-90")</f>
        <v>0</v>
      </c>
      <c r="D244" s="41">
        <f t="shared" ref="D244:R244" si="33">COUNTIF(D45:D106,"&lt;=-60")-COUNTIF(D45:D106,"&lt;-90")</f>
        <v>0</v>
      </c>
      <c r="E244" s="41">
        <f t="shared" si="33"/>
        <v>7</v>
      </c>
      <c r="F244" s="41">
        <f t="shared" si="33"/>
        <v>3</v>
      </c>
      <c r="G244" s="41"/>
      <c r="H244" s="4" t="s">
        <v>26</v>
      </c>
      <c r="I244" s="41">
        <f t="shared" si="33"/>
        <v>0</v>
      </c>
      <c r="J244" s="41">
        <f t="shared" si="33"/>
        <v>7</v>
      </c>
      <c r="K244" s="41">
        <f t="shared" si="33"/>
        <v>9</v>
      </c>
      <c r="L244" s="41">
        <f t="shared" si="33"/>
        <v>3</v>
      </c>
      <c r="M244" s="41"/>
      <c r="N244" s="4" t="s">
        <v>26</v>
      </c>
      <c r="O244" s="41">
        <f t="shared" si="33"/>
        <v>0</v>
      </c>
      <c r="P244" s="41">
        <f t="shared" si="33"/>
        <v>9</v>
      </c>
      <c r="Q244" s="41">
        <f t="shared" si="33"/>
        <v>4</v>
      </c>
      <c r="R244" s="41">
        <f t="shared" si="33"/>
        <v>5</v>
      </c>
    </row>
    <row r="245" spans="2:18" ht="17.25" thickBot="1" x14ac:dyDescent="0.65">
      <c r="B245" s="43" t="s">
        <v>27</v>
      </c>
      <c r="C245" s="44">
        <f>COUNTIF(C45:C106,"&lt;=-30")-COUNTIF(C45:C106,"&lt;-60")</f>
        <v>5</v>
      </c>
      <c r="D245" s="44">
        <f t="shared" ref="D245:R245" si="34">COUNTIF(D45:D106,"&lt;=-30")-COUNTIF(D45:D106,"&lt;-60")</f>
        <v>7</v>
      </c>
      <c r="E245" s="44">
        <f t="shared" si="34"/>
        <v>3</v>
      </c>
      <c r="F245" s="44">
        <f t="shared" si="34"/>
        <v>3</v>
      </c>
      <c r="G245" s="44"/>
      <c r="H245" s="43" t="s">
        <v>27</v>
      </c>
      <c r="I245" s="44">
        <f t="shared" si="34"/>
        <v>2</v>
      </c>
      <c r="J245" s="44">
        <f t="shared" si="34"/>
        <v>9</v>
      </c>
      <c r="K245" s="44">
        <f t="shared" si="34"/>
        <v>5</v>
      </c>
      <c r="L245" s="44">
        <f t="shared" si="34"/>
        <v>6</v>
      </c>
      <c r="M245" s="44"/>
      <c r="N245" s="43" t="s">
        <v>27</v>
      </c>
      <c r="O245" s="44">
        <f t="shared" si="34"/>
        <v>1</v>
      </c>
      <c r="P245" s="44">
        <f t="shared" si="34"/>
        <v>10</v>
      </c>
      <c r="Q245" s="44">
        <f t="shared" si="34"/>
        <v>9</v>
      </c>
      <c r="R245" s="44">
        <f t="shared" si="34"/>
        <v>8</v>
      </c>
    </row>
    <row r="246" spans="2:18" x14ac:dyDescent="0.6">
      <c r="B246" s="3" t="s">
        <v>28</v>
      </c>
      <c r="C246" s="45">
        <f>COUNTIF(C45:C106,"&lt;=0")-COUNTIF(C45:C106,"&lt;-30")</f>
        <v>8</v>
      </c>
      <c r="D246" s="45">
        <f t="shared" ref="D246:R246" si="35">COUNTIF(D45:D106,"&lt;=0")-COUNTIF(D45:D106,"&lt;-30")</f>
        <v>4</v>
      </c>
      <c r="E246" s="45">
        <f t="shared" si="35"/>
        <v>2</v>
      </c>
      <c r="F246" s="45">
        <f t="shared" si="35"/>
        <v>4</v>
      </c>
      <c r="G246" s="45"/>
      <c r="H246" s="3" t="s">
        <v>28</v>
      </c>
      <c r="I246" s="45">
        <f t="shared" si="35"/>
        <v>16</v>
      </c>
      <c r="J246" s="45">
        <f t="shared" si="35"/>
        <v>2</v>
      </c>
      <c r="K246" s="45">
        <f t="shared" si="35"/>
        <v>2</v>
      </c>
      <c r="L246" s="45">
        <f t="shared" si="35"/>
        <v>3</v>
      </c>
      <c r="M246" s="45"/>
      <c r="N246" s="3" t="s">
        <v>28</v>
      </c>
      <c r="O246" s="45">
        <f t="shared" si="35"/>
        <v>6</v>
      </c>
      <c r="P246" s="45">
        <f t="shared" si="35"/>
        <v>10</v>
      </c>
      <c r="Q246" s="45">
        <f t="shared" si="35"/>
        <v>12</v>
      </c>
      <c r="R246" s="45">
        <f t="shared" si="35"/>
        <v>1</v>
      </c>
    </row>
    <row r="247" spans="2:18" ht="17.25" thickBot="1" x14ac:dyDescent="0.65">
      <c r="B247" s="6" t="s">
        <v>29</v>
      </c>
      <c r="C247" s="46">
        <f>COUNTIF(C45:C106,"&lt;=30")-COUNTIF(C45:C106,"&lt;0")</f>
        <v>10</v>
      </c>
      <c r="D247" s="46">
        <f t="shared" ref="D247:R247" si="36">COUNTIF(D45:D106,"&lt;=30")-COUNTIF(D45:D106,"&lt;0")</f>
        <v>2</v>
      </c>
      <c r="E247" s="46">
        <f t="shared" si="36"/>
        <v>5</v>
      </c>
      <c r="F247" s="46">
        <f t="shared" si="36"/>
        <v>7</v>
      </c>
      <c r="G247" s="46"/>
      <c r="H247" s="6" t="s">
        <v>29</v>
      </c>
      <c r="I247" s="46">
        <f t="shared" si="36"/>
        <v>4</v>
      </c>
      <c r="J247" s="46">
        <f t="shared" si="36"/>
        <v>4</v>
      </c>
      <c r="K247" s="46">
        <f t="shared" si="36"/>
        <v>6</v>
      </c>
      <c r="L247" s="46">
        <f t="shared" si="36"/>
        <v>1</v>
      </c>
      <c r="M247" s="46"/>
      <c r="N247" s="6" t="s">
        <v>29</v>
      </c>
      <c r="O247" s="46">
        <f t="shared" si="36"/>
        <v>5</v>
      </c>
      <c r="P247" s="46">
        <f t="shared" si="36"/>
        <v>8</v>
      </c>
      <c r="Q247" s="46">
        <f t="shared" si="36"/>
        <v>11</v>
      </c>
      <c r="R247" s="46">
        <f t="shared" si="36"/>
        <v>9</v>
      </c>
    </row>
    <row r="248" spans="2:18" x14ac:dyDescent="0.6">
      <c r="B248" s="47" t="s">
        <v>30</v>
      </c>
      <c r="C248" s="48">
        <f>COUNTIF(C45:C106,"&lt;=60")-COUNTIF(C45:C106,"&lt;30")</f>
        <v>7</v>
      </c>
      <c r="D248" s="48">
        <f t="shared" ref="D248:R248" si="37">COUNTIF(D45:D106,"&lt;=60")-COUNTIF(D45:D106,"&lt;30")</f>
        <v>6</v>
      </c>
      <c r="E248" s="48">
        <f t="shared" si="37"/>
        <v>6</v>
      </c>
      <c r="F248" s="48">
        <f t="shared" si="37"/>
        <v>2</v>
      </c>
      <c r="G248" s="48"/>
      <c r="H248" s="47" t="s">
        <v>30</v>
      </c>
      <c r="I248" s="48">
        <f t="shared" si="37"/>
        <v>5</v>
      </c>
      <c r="J248" s="48">
        <f t="shared" si="37"/>
        <v>5</v>
      </c>
      <c r="K248" s="48">
        <f t="shared" si="37"/>
        <v>9</v>
      </c>
      <c r="L248" s="48">
        <f t="shared" si="37"/>
        <v>9</v>
      </c>
      <c r="M248" s="48"/>
      <c r="N248" s="47" t="s">
        <v>30</v>
      </c>
      <c r="O248" s="48">
        <f t="shared" si="37"/>
        <v>1</v>
      </c>
      <c r="P248" s="48">
        <f t="shared" si="37"/>
        <v>11</v>
      </c>
      <c r="Q248" s="48">
        <f t="shared" si="37"/>
        <v>15</v>
      </c>
      <c r="R248" s="48">
        <f t="shared" si="37"/>
        <v>14</v>
      </c>
    </row>
    <row r="249" spans="2:18" x14ac:dyDescent="0.6">
      <c r="B249" s="49" t="s">
        <v>31</v>
      </c>
      <c r="C249" s="41">
        <f>COUNTIF(C45:C106,"&lt;=90")-COUNTIF(C45:C106,"&lt;60")</f>
        <v>0</v>
      </c>
      <c r="D249" s="41">
        <f t="shared" ref="D249:R249" si="38">COUNTIF(D45:D106,"&lt;=90")-COUNTIF(D45:D106,"&lt;60")</f>
        <v>2</v>
      </c>
      <c r="E249" s="41">
        <f t="shared" si="38"/>
        <v>1</v>
      </c>
      <c r="F249" s="41">
        <f t="shared" si="38"/>
        <v>5</v>
      </c>
      <c r="G249" s="41"/>
      <c r="H249" s="49" t="s">
        <v>31</v>
      </c>
      <c r="I249" s="41">
        <f t="shared" si="38"/>
        <v>0</v>
      </c>
      <c r="J249" s="41">
        <f t="shared" si="38"/>
        <v>2</v>
      </c>
      <c r="K249" s="41">
        <f t="shared" si="38"/>
        <v>5</v>
      </c>
      <c r="L249" s="41">
        <f t="shared" si="38"/>
        <v>13</v>
      </c>
      <c r="M249" s="41"/>
      <c r="N249" s="49" t="s">
        <v>31</v>
      </c>
      <c r="O249" s="41">
        <f t="shared" si="38"/>
        <v>0</v>
      </c>
      <c r="P249" s="41">
        <f t="shared" si="38"/>
        <v>7</v>
      </c>
      <c r="Q249" s="41">
        <f t="shared" si="38"/>
        <v>5</v>
      </c>
      <c r="R249" s="41">
        <f t="shared" si="38"/>
        <v>4</v>
      </c>
    </row>
    <row r="250" spans="2:18" x14ac:dyDescent="0.6">
      <c r="B250" s="49" t="s">
        <v>32</v>
      </c>
      <c r="C250" s="41">
        <f>COUNTIF(C45:C106,"&lt;=120")-COUNTIF(C45:C106,"&lt;90")</f>
        <v>0</v>
      </c>
      <c r="D250" s="41">
        <f t="shared" ref="D250:R250" si="39">COUNTIF(D45:D106,"&lt;=120")-COUNTIF(D45:D106,"&lt;90")</f>
        <v>1</v>
      </c>
      <c r="E250" s="41">
        <f t="shared" si="39"/>
        <v>0</v>
      </c>
      <c r="F250" s="41">
        <f t="shared" si="39"/>
        <v>4</v>
      </c>
      <c r="G250" s="41"/>
      <c r="H250" s="49" t="s">
        <v>32</v>
      </c>
      <c r="I250" s="41">
        <f t="shared" si="39"/>
        <v>0</v>
      </c>
      <c r="J250" s="41">
        <f t="shared" si="39"/>
        <v>1</v>
      </c>
      <c r="K250" s="41">
        <f t="shared" si="39"/>
        <v>0</v>
      </c>
      <c r="L250" s="41">
        <f t="shared" si="39"/>
        <v>1</v>
      </c>
      <c r="M250" s="41"/>
      <c r="N250" s="49" t="s">
        <v>32</v>
      </c>
      <c r="O250" s="41">
        <f t="shared" si="39"/>
        <v>0</v>
      </c>
      <c r="P250" s="41">
        <f t="shared" si="39"/>
        <v>2</v>
      </c>
      <c r="Q250" s="41">
        <f t="shared" si="39"/>
        <v>1</v>
      </c>
      <c r="R250" s="41">
        <f t="shared" si="39"/>
        <v>1</v>
      </c>
    </row>
    <row r="251" spans="2:18" x14ac:dyDescent="0.6">
      <c r="B251" s="49" t="s">
        <v>33</v>
      </c>
      <c r="C251" s="41">
        <f>COUNTIF(C45:C106,"&lt;=150")-COUNTIF(C45:C106,"&lt;120")</f>
        <v>0</v>
      </c>
      <c r="D251" s="41">
        <f t="shared" ref="D251:R251" si="40">COUNTIF(D45:D106,"&lt;=150")-COUNTIF(D45:D106,"&lt;120")</f>
        <v>3</v>
      </c>
      <c r="E251" s="41">
        <f t="shared" si="40"/>
        <v>1</v>
      </c>
      <c r="F251" s="41">
        <f t="shared" si="40"/>
        <v>1</v>
      </c>
      <c r="G251" s="41"/>
      <c r="H251" s="49" t="s">
        <v>33</v>
      </c>
      <c r="I251" s="41">
        <f t="shared" si="40"/>
        <v>0</v>
      </c>
      <c r="J251" s="41">
        <f t="shared" si="40"/>
        <v>4</v>
      </c>
      <c r="K251" s="41">
        <f t="shared" si="40"/>
        <v>2</v>
      </c>
      <c r="L251" s="41">
        <f t="shared" si="40"/>
        <v>2</v>
      </c>
      <c r="M251" s="41"/>
      <c r="N251" s="49" t="s">
        <v>33</v>
      </c>
      <c r="O251" s="41">
        <f t="shared" si="40"/>
        <v>0</v>
      </c>
      <c r="P251" s="41">
        <f t="shared" si="40"/>
        <v>1</v>
      </c>
      <c r="Q251" s="41">
        <f t="shared" si="40"/>
        <v>1</v>
      </c>
      <c r="R251" s="41">
        <f t="shared" si="40"/>
        <v>1</v>
      </c>
    </row>
    <row r="252" spans="2:18" x14ac:dyDescent="0.6">
      <c r="B252" s="49" t="s">
        <v>34</v>
      </c>
      <c r="C252" s="41">
        <f>COUNTIF(C45:C106,"&lt;=180")-COUNTIF(C45:C106,"&lt;150")</f>
        <v>0</v>
      </c>
      <c r="D252" s="41">
        <f t="shared" ref="D252:R252" si="41">COUNTIF(D45:D106,"&lt;=180")-COUNTIF(D45:D106,"&lt;150")</f>
        <v>1</v>
      </c>
      <c r="E252" s="41">
        <f t="shared" si="41"/>
        <v>1</v>
      </c>
      <c r="F252" s="41">
        <f t="shared" si="41"/>
        <v>0</v>
      </c>
      <c r="G252" s="41"/>
      <c r="H252" s="49" t="s">
        <v>34</v>
      </c>
      <c r="I252" s="41">
        <f t="shared" si="41"/>
        <v>0</v>
      </c>
      <c r="J252" s="41">
        <f t="shared" si="41"/>
        <v>1</v>
      </c>
      <c r="K252" s="41">
        <f t="shared" si="41"/>
        <v>0</v>
      </c>
      <c r="L252" s="41">
        <f t="shared" si="41"/>
        <v>0</v>
      </c>
      <c r="M252" s="41"/>
      <c r="N252" s="49" t="s">
        <v>34</v>
      </c>
      <c r="O252" s="41">
        <f t="shared" si="41"/>
        <v>0</v>
      </c>
      <c r="P252" s="41">
        <f t="shared" si="41"/>
        <v>0</v>
      </c>
      <c r="Q252" s="41">
        <f t="shared" si="41"/>
        <v>1</v>
      </c>
      <c r="R252" s="41">
        <f t="shared" si="41"/>
        <v>1</v>
      </c>
    </row>
    <row r="253" spans="2:18" x14ac:dyDescent="0.6">
      <c r="B253" s="4" t="s">
        <v>35</v>
      </c>
      <c r="C253" s="41">
        <f>SUM(C241:C252)</f>
        <v>30</v>
      </c>
      <c r="D253" s="41">
        <f t="shared" ref="D253:F253" si="42">SUM(D241:D252)</f>
        <v>30</v>
      </c>
      <c r="E253" s="41">
        <f t="shared" si="42"/>
        <v>30</v>
      </c>
      <c r="F253" s="42">
        <f t="shared" si="42"/>
        <v>30</v>
      </c>
      <c r="H253" s="4" t="s">
        <v>35</v>
      </c>
      <c r="I253" s="41">
        <f>SUM(I241:I252)</f>
        <v>27</v>
      </c>
      <c r="J253" s="41">
        <f t="shared" ref="J253:L253" si="43">SUM(J241:J252)</f>
        <v>40</v>
      </c>
      <c r="K253" s="41">
        <f t="shared" si="43"/>
        <v>40</v>
      </c>
      <c r="L253" s="42">
        <f t="shared" si="43"/>
        <v>40</v>
      </c>
      <c r="N253" s="4" t="s">
        <v>35</v>
      </c>
      <c r="O253" s="41">
        <f>SUM(O241:O252)</f>
        <v>13</v>
      </c>
      <c r="P253" s="41">
        <f t="shared" ref="P253:R253" si="44">SUM(P241:P252)</f>
        <v>59</v>
      </c>
      <c r="Q253" s="41">
        <f t="shared" si="44"/>
        <v>62</v>
      </c>
      <c r="R253" s="42">
        <f t="shared" si="44"/>
        <v>47</v>
      </c>
    </row>
    <row r="254" spans="2:18" x14ac:dyDescent="0.6">
      <c r="B254" s="50"/>
      <c r="C254" t="s">
        <v>104</v>
      </c>
      <c r="E254" s="13"/>
      <c r="F254" s="14"/>
      <c r="H254" s="50"/>
      <c r="I254" t="s">
        <v>104</v>
      </c>
      <c r="K254" s="13"/>
      <c r="L254" s="14"/>
      <c r="N254" s="50"/>
      <c r="O254" t="s">
        <v>104</v>
      </c>
      <c r="Q254" s="13"/>
      <c r="R254" s="14"/>
    </row>
    <row r="255" spans="2:18" x14ac:dyDescent="0.6">
      <c r="B255" s="50"/>
      <c r="C255" t="s">
        <v>36</v>
      </c>
      <c r="D255">
        <f>SUM(D241:F245,D248:F252)/SUM(D253:F253)</f>
        <v>0.73333333333333328</v>
      </c>
      <c r="E255" s="13"/>
      <c r="F255" s="14"/>
      <c r="H255" s="50"/>
      <c r="I255" t="s">
        <v>105</v>
      </c>
      <c r="J255">
        <f>SUM(J241:L245,J248:L252)/SUM(J253:L253)</f>
        <v>0.85</v>
      </c>
      <c r="K255" s="13"/>
      <c r="L255" s="14"/>
      <c r="N255" s="50"/>
      <c r="O255" t="s">
        <v>86</v>
      </c>
      <c r="P255">
        <f>SUM(P241:R245,P248:R252)/SUM(P253:R253)</f>
        <v>0.6964285714285714</v>
      </c>
      <c r="Q255" s="13"/>
      <c r="R255" s="14"/>
    </row>
    <row r="260" spans="2:18" ht="17.25" thickBot="1" x14ac:dyDescent="0.65"/>
    <row r="261" spans="2:18" x14ac:dyDescent="0.6">
      <c r="B261" s="40" t="s">
        <v>82</v>
      </c>
      <c r="C261" s="10"/>
      <c r="D261" s="10"/>
      <c r="E261" s="10"/>
      <c r="F261" s="11"/>
      <c r="H261" s="40" t="s">
        <v>102</v>
      </c>
      <c r="I261" s="10"/>
      <c r="J261" s="10"/>
      <c r="K261" s="10"/>
      <c r="L261" s="11"/>
      <c r="N261" s="40" t="s">
        <v>84</v>
      </c>
      <c r="O261" s="10"/>
      <c r="P261" s="10"/>
      <c r="Q261" s="10"/>
      <c r="R261" s="11"/>
    </row>
    <row r="262" spans="2:18" x14ac:dyDescent="0.6">
      <c r="B262" s="4" t="s">
        <v>19</v>
      </c>
      <c r="C262" s="41" t="s">
        <v>20</v>
      </c>
      <c r="D262" s="5" t="s">
        <v>21</v>
      </c>
      <c r="E262" s="5" t="s">
        <v>22</v>
      </c>
      <c r="F262" s="7" t="s">
        <v>8</v>
      </c>
      <c r="H262" s="4" t="s">
        <v>19</v>
      </c>
      <c r="I262" s="41" t="s">
        <v>20</v>
      </c>
      <c r="J262" s="5" t="s">
        <v>21</v>
      </c>
      <c r="K262" s="5" t="s">
        <v>22</v>
      </c>
      <c r="L262" s="7" t="s">
        <v>8</v>
      </c>
      <c r="N262" s="4" t="s">
        <v>19</v>
      </c>
      <c r="O262" s="41" t="s">
        <v>20</v>
      </c>
      <c r="P262" s="5" t="s">
        <v>21</v>
      </c>
      <c r="Q262" s="5" t="s">
        <v>22</v>
      </c>
      <c r="R262" s="7" t="s">
        <v>8</v>
      </c>
    </row>
    <row r="263" spans="2:18" x14ac:dyDescent="0.6">
      <c r="B263" s="4" t="s">
        <v>23</v>
      </c>
      <c r="C263" s="41">
        <f>COUNTIF(C107:C190,"&lt;=-150")</f>
        <v>0</v>
      </c>
      <c r="D263" s="41">
        <f t="shared" ref="D263:R263" si="45">COUNTIF(D107:D190,"&lt;=-150")</f>
        <v>0</v>
      </c>
      <c r="E263" s="41">
        <f t="shared" si="45"/>
        <v>0</v>
      </c>
      <c r="F263" s="41">
        <f t="shared" si="45"/>
        <v>0</v>
      </c>
      <c r="G263" s="41"/>
      <c r="H263" s="4" t="s">
        <v>23</v>
      </c>
      <c r="I263" s="41">
        <f t="shared" si="45"/>
        <v>0</v>
      </c>
      <c r="J263" s="41">
        <f t="shared" si="45"/>
        <v>0</v>
      </c>
      <c r="K263" s="41">
        <f t="shared" si="45"/>
        <v>0</v>
      </c>
      <c r="L263" s="41">
        <f t="shared" si="45"/>
        <v>0</v>
      </c>
      <c r="M263" s="41"/>
      <c r="N263" s="4" t="s">
        <v>23</v>
      </c>
      <c r="O263" s="41">
        <f t="shared" si="45"/>
        <v>0</v>
      </c>
      <c r="P263" s="41">
        <f t="shared" si="45"/>
        <v>0</v>
      </c>
      <c r="Q263" s="41">
        <f t="shared" si="45"/>
        <v>0</v>
      </c>
      <c r="R263" s="41">
        <f t="shared" si="45"/>
        <v>0</v>
      </c>
    </row>
    <row r="264" spans="2:18" x14ac:dyDescent="0.6">
      <c r="B264" s="4" t="s">
        <v>24</v>
      </c>
      <c r="C264" s="41">
        <f>COUNTIF(C107:C190,"&lt;=-120")-COUNTIF(C107:C190,"&lt;-150")</f>
        <v>0</v>
      </c>
      <c r="D264" s="41">
        <f t="shared" ref="D264:R264" si="46">COUNTIF(D107:D190,"&lt;=-120")-COUNTIF(D107:D190,"&lt;-150")</f>
        <v>2</v>
      </c>
      <c r="E264" s="41">
        <f t="shared" si="46"/>
        <v>0</v>
      </c>
      <c r="F264" s="41">
        <f t="shared" si="46"/>
        <v>2</v>
      </c>
      <c r="G264" s="41"/>
      <c r="H264" s="4" t="s">
        <v>24</v>
      </c>
      <c r="I264" s="41">
        <f t="shared" si="46"/>
        <v>0</v>
      </c>
      <c r="J264" s="41">
        <f t="shared" si="46"/>
        <v>1</v>
      </c>
      <c r="K264" s="41">
        <f t="shared" si="46"/>
        <v>0</v>
      </c>
      <c r="L264" s="41">
        <f t="shared" si="46"/>
        <v>0</v>
      </c>
      <c r="M264" s="41"/>
      <c r="N264" s="4" t="s">
        <v>24</v>
      </c>
      <c r="O264" s="41">
        <f t="shared" si="46"/>
        <v>0</v>
      </c>
      <c r="P264" s="41">
        <f t="shared" si="46"/>
        <v>0</v>
      </c>
      <c r="Q264" s="41">
        <f t="shared" si="46"/>
        <v>0</v>
      </c>
      <c r="R264" s="41">
        <f t="shared" si="46"/>
        <v>1</v>
      </c>
    </row>
    <row r="265" spans="2:18" x14ac:dyDescent="0.6">
      <c r="B265" s="4" t="s">
        <v>25</v>
      </c>
      <c r="C265" s="41">
        <f>COUNTIF(C107:C190,"&lt;=-90")-COUNTIF(C107:C190,"&lt;-120")</f>
        <v>0</v>
      </c>
      <c r="D265" s="41">
        <f t="shared" ref="D265:R265" si="47">COUNTIF(D107:D190,"&lt;=-90")-COUNTIF(D107:D190,"&lt;-120")</f>
        <v>2</v>
      </c>
      <c r="E265" s="41">
        <f t="shared" si="47"/>
        <v>1</v>
      </c>
      <c r="F265" s="41">
        <f t="shared" si="47"/>
        <v>3</v>
      </c>
      <c r="G265" s="41"/>
      <c r="H265" s="4" t="s">
        <v>25</v>
      </c>
      <c r="I265" s="41">
        <f t="shared" si="47"/>
        <v>0</v>
      </c>
      <c r="J265" s="41">
        <f t="shared" si="47"/>
        <v>4</v>
      </c>
      <c r="K265" s="41">
        <f t="shared" si="47"/>
        <v>1</v>
      </c>
      <c r="L265" s="41">
        <f t="shared" si="47"/>
        <v>12</v>
      </c>
      <c r="M265" s="41"/>
      <c r="N265" s="4" t="s">
        <v>25</v>
      </c>
      <c r="O265" s="41">
        <f t="shared" si="47"/>
        <v>0</v>
      </c>
      <c r="P265" s="41">
        <f t="shared" si="47"/>
        <v>6</v>
      </c>
      <c r="Q265" s="41">
        <f t="shared" si="47"/>
        <v>2</v>
      </c>
      <c r="R265" s="41">
        <f t="shared" si="47"/>
        <v>7</v>
      </c>
    </row>
    <row r="266" spans="2:18" x14ac:dyDescent="0.6">
      <c r="B266" s="4" t="s">
        <v>26</v>
      </c>
      <c r="C266" s="41">
        <f>COUNTIF(C107:C190,"&lt;=-60")-COUNTIF(C107:C190,"&lt;-90")</f>
        <v>0</v>
      </c>
      <c r="D266" s="41">
        <f t="shared" ref="D266:R266" si="48">COUNTIF(D107:D190,"&lt;=-60")-COUNTIF(D107:D190,"&lt;-90")</f>
        <v>3</v>
      </c>
      <c r="E266" s="41">
        <f t="shared" si="48"/>
        <v>3</v>
      </c>
      <c r="F266" s="41">
        <f t="shared" si="48"/>
        <v>2</v>
      </c>
      <c r="G266" s="41"/>
      <c r="H266" s="4" t="s">
        <v>26</v>
      </c>
      <c r="I266" s="41">
        <f t="shared" si="48"/>
        <v>0</v>
      </c>
      <c r="J266" s="41">
        <f t="shared" si="48"/>
        <v>5</v>
      </c>
      <c r="K266" s="41">
        <f t="shared" si="48"/>
        <v>0</v>
      </c>
      <c r="L266" s="41">
        <f t="shared" si="48"/>
        <v>8</v>
      </c>
      <c r="M266" s="41"/>
      <c r="N266" s="4" t="s">
        <v>26</v>
      </c>
      <c r="O266" s="41">
        <f t="shared" si="48"/>
        <v>0</v>
      </c>
      <c r="P266" s="41">
        <f t="shared" si="48"/>
        <v>7</v>
      </c>
      <c r="Q266" s="41">
        <f t="shared" si="48"/>
        <v>7</v>
      </c>
      <c r="R266" s="41">
        <f t="shared" si="48"/>
        <v>10</v>
      </c>
    </row>
    <row r="267" spans="2:18" ht="17.25" thickBot="1" x14ac:dyDescent="0.65">
      <c r="B267" s="43" t="s">
        <v>27</v>
      </c>
      <c r="C267" s="44">
        <f>COUNTIF(C107:C190,"&lt;=-30")-COUNTIF(C107:C190,"&lt;-60")</f>
        <v>5</v>
      </c>
      <c r="D267" s="44">
        <f t="shared" ref="D267:R267" si="49">COUNTIF(D107:D190,"&lt;=-30")-COUNTIF(D107:D190,"&lt;-60")</f>
        <v>1</v>
      </c>
      <c r="E267" s="44">
        <f t="shared" si="49"/>
        <v>4</v>
      </c>
      <c r="F267" s="44">
        <f t="shared" si="49"/>
        <v>0</v>
      </c>
      <c r="G267" s="44"/>
      <c r="H267" s="43" t="s">
        <v>27</v>
      </c>
      <c r="I267" s="44">
        <f t="shared" si="49"/>
        <v>4</v>
      </c>
      <c r="J267" s="44">
        <f t="shared" si="49"/>
        <v>4</v>
      </c>
      <c r="K267" s="44">
        <f t="shared" si="49"/>
        <v>1</v>
      </c>
      <c r="L267" s="44">
        <f t="shared" si="49"/>
        <v>4</v>
      </c>
      <c r="M267" s="44"/>
      <c r="N267" s="43" t="s">
        <v>27</v>
      </c>
      <c r="O267" s="44">
        <f t="shared" si="49"/>
        <v>2</v>
      </c>
      <c r="P267" s="44">
        <f t="shared" si="49"/>
        <v>8</v>
      </c>
      <c r="Q267" s="44">
        <f t="shared" si="49"/>
        <v>12</v>
      </c>
      <c r="R267" s="44">
        <f t="shared" si="49"/>
        <v>9</v>
      </c>
    </row>
    <row r="268" spans="2:18" x14ac:dyDescent="0.6">
      <c r="B268" s="3" t="s">
        <v>28</v>
      </c>
      <c r="C268" s="45">
        <f>COUNTIF(C107:C190,"&lt;=0")-COUNTIF(C107:C190,"&lt;-30")</f>
        <v>4</v>
      </c>
      <c r="D268" s="45">
        <f t="shared" ref="D268:R268" si="50">COUNTIF(D107:D190,"&lt;=0")-COUNTIF(D107:D190,"&lt;-30")</f>
        <v>2</v>
      </c>
      <c r="E268" s="45">
        <f t="shared" si="50"/>
        <v>1</v>
      </c>
      <c r="F268" s="45">
        <f t="shared" si="50"/>
        <v>0</v>
      </c>
      <c r="G268" s="45"/>
      <c r="H268" s="3" t="s">
        <v>28</v>
      </c>
      <c r="I268" s="45">
        <f t="shared" si="50"/>
        <v>14</v>
      </c>
      <c r="J268" s="45">
        <f t="shared" si="50"/>
        <v>3</v>
      </c>
      <c r="K268" s="45">
        <f t="shared" si="50"/>
        <v>4</v>
      </c>
      <c r="L268" s="45">
        <f t="shared" si="50"/>
        <v>3</v>
      </c>
      <c r="M268" s="45"/>
      <c r="N268" s="3" t="s">
        <v>28</v>
      </c>
      <c r="O268" s="45">
        <f t="shared" si="50"/>
        <v>10</v>
      </c>
      <c r="P268" s="45">
        <f t="shared" si="50"/>
        <v>5</v>
      </c>
      <c r="Q268" s="45">
        <f t="shared" si="50"/>
        <v>8</v>
      </c>
      <c r="R268" s="45">
        <f t="shared" si="50"/>
        <v>13</v>
      </c>
    </row>
    <row r="269" spans="2:18" ht="17.25" thickBot="1" x14ac:dyDescent="0.65">
      <c r="B269" s="6" t="s">
        <v>29</v>
      </c>
      <c r="C269" s="46">
        <f>COUNTIF(C107:C190,"&lt;=30")-COUNTIF(C107:C190,"&lt;0")</f>
        <v>12</v>
      </c>
      <c r="D269" s="46">
        <f t="shared" ref="D269:R269" si="51">COUNTIF(D107:D190,"&lt;=30")-COUNTIF(D107:D190,"&lt;0")</f>
        <v>5</v>
      </c>
      <c r="E269" s="46">
        <f t="shared" si="51"/>
        <v>5</v>
      </c>
      <c r="F269" s="46">
        <f t="shared" si="51"/>
        <v>2</v>
      </c>
      <c r="G269" s="46"/>
      <c r="H269" s="6" t="s">
        <v>29</v>
      </c>
      <c r="I269" s="46">
        <f t="shared" si="51"/>
        <v>14</v>
      </c>
      <c r="J269" s="46">
        <f t="shared" si="51"/>
        <v>6</v>
      </c>
      <c r="K269" s="46">
        <f t="shared" si="51"/>
        <v>9</v>
      </c>
      <c r="L269" s="46">
        <f t="shared" si="51"/>
        <v>2</v>
      </c>
      <c r="M269" s="46"/>
      <c r="N269" s="6" t="s">
        <v>29</v>
      </c>
      <c r="O269" s="46">
        <f t="shared" si="51"/>
        <v>14</v>
      </c>
      <c r="P269" s="46">
        <f t="shared" si="51"/>
        <v>17</v>
      </c>
      <c r="Q269" s="46">
        <f t="shared" si="51"/>
        <v>12</v>
      </c>
      <c r="R269" s="46">
        <f t="shared" si="51"/>
        <v>20</v>
      </c>
    </row>
    <row r="270" spans="2:18" x14ac:dyDescent="0.6">
      <c r="B270" s="47" t="s">
        <v>30</v>
      </c>
      <c r="C270" s="48">
        <f>COUNTIF(C107:C190,"&lt;=60")-COUNTIF(C107:C190,"&lt;30")</f>
        <v>3</v>
      </c>
      <c r="D270" s="48">
        <f t="shared" ref="D270:R270" si="52">COUNTIF(D107:D190,"&lt;=60")-COUNTIF(D107:D190,"&lt;30")</f>
        <v>5</v>
      </c>
      <c r="E270" s="48">
        <f t="shared" si="52"/>
        <v>4</v>
      </c>
      <c r="F270" s="48">
        <f t="shared" si="52"/>
        <v>3</v>
      </c>
      <c r="G270" s="48"/>
      <c r="H270" s="47" t="s">
        <v>30</v>
      </c>
      <c r="I270" s="48">
        <f t="shared" si="52"/>
        <v>2</v>
      </c>
      <c r="J270" s="48">
        <f t="shared" si="52"/>
        <v>6</v>
      </c>
      <c r="K270" s="48">
        <f t="shared" si="52"/>
        <v>8</v>
      </c>
      <c r="L270" s="48">
        <f t="shared" si="52"/>
        <v>1</v>
      </c>
      <c r="M270" s="48"/>
      <c r="N270" s="47" t="s">
        <v>30</v>
      </c>
      <c r="O270" s="48">
        <f t="shared" si="52"/>
        <v>1</v>
      </c>
      <c r="P270" s="48">
        <f t="shared" si="52"/>
        <v>7</v>
      </c>
      <c r="Q270" s="48">
        <f t="shared" si="52"/>
        <v>6</v>
      </c>
      <c r="R270" s="48">
        <f t="shared" si="52"/>
        <v>13</v>
      </c>
    </row>
    <row r="271" spans="2:18" x14ac:dyDescent="0.6">
      <c r="B271" s="49" t="s">
        <v>31</v>
      </c>
      <c r="C271" s="41">
        <f>COUNTIF(C107:C190,"&lt;=90")-COUNTIF(C107:C190,"&lt;60")</f>
        <v>0</v>
      </c>
      <c r="D271" s="41">
        <f t="shared" ref="D271:R271" si="53">COUNTIF(D107:D190,"&lt;=90")-COUNTIF(D107:D190,"&lt;60")</f>
        <v>0</v>
      </c>
      <c r="E271" s="41">
        <f t="shared" si="53"/>
        <v>4</v>
      </c>
      <c r="F271" s="41">
        <f t="shared" si="53"/>
        <v>2</v>
      </c>
      <c r="G271" s="41"/>
      <c r="H271" s="49" t="s">
        <v>31</v>
      </c>
      <c r="I271" s="41">
        <f t="shared" si="53"/>
        <v>0</v>
      </c>
      <c r="J271" s="41">
        <f t="shared" si="53"/>
        <v>2</v>
      </c>
      <c r="K271" s="41">
        <f t="shared" si="53"/>
        <v>6</v>
      </c>
      <c r="L271" s="41">
        <f t="shared" si="53"/>
        <v>0</v>
      </c>
      <c r="M271" s="41"/>
      <c r="N271" s="49" t="s">
        <v>31</v>
      </c>
      <c r="O271" s="41">
        <f t="shared" si="53"/>
        <v>0</v>
      </c>
      <c r="P271" s="41">
        <f t="shared" si="53"/>
        <v>5</v>
      </c>
      <c r="Q271" s="41">
        <f t="shared" si="53"/>
        <v>4</v>
      </c>
      <c r="R271" s="41">
        <f t="shared" si="53"/>
        <v>8</v>
      </c>
    </row>
    <row r="272" spans="2:18" x14ac:dyDescent="0.6">
      <c r="B272" s="49" t="s">
        <v>32</v>
      </c>
      <c r="C272" s="41">
        <f>COUNTIF(C107:C190,"&lt;=120")-COUNTIF(C107:C190,"&lt;90")</f>
        <v>0</v>
      </c>
      <c r="D272" s="41">
        <f t="shared" ref="D272:R272" si="54">COUNTIF(D107:D190,"&lt;=120")-COUNTIF(D107:D190,"&lt;90")</f>
        <v>0</v>
      </c>
      <c r="E272" s="41">
        <f t="shared" si="54"/>
        <v>2</v>
      </c>
      <c r="F272" s="41">
        <f t="shared" si="54"/>
        <v>4</v>
      </c>
      <c r="G272" s="41"/>
      <c r="H272" s="49" t="s">
        <v>32</v>
      </c>
      <c r="I272" s="41">
        <f t="shared" si="54"/>
        <v>0</v>
      </c>
      <c r="J272" s="41">
        <f t="shared" si="54"/>
        <v>3</v>
      </c>
      <c r="K272" s="41">
        <f t="shared" si="54"/>
        <v>4</v>
      </c>
      <c r="L272" s="41">
        <f t="shared" si="54"/>
        <v>4</v>
      </c>
      <c r="M272" s="41"/>
      <c r="N272" s="49" t="s">
        <v>32</v>
      </c>
      <c r="O272" s="41">
        <f t="shared" si="54"/>
        <v>0</v>
      </c>
      <c r="P272" s="41">
        <f t="shared" si="54"/>
        <v>5</v>
      </c>
      <c r="Q272" s="41">
        <f t="shared" si="54"/>
        <v>2</v>
      </c>
      <c r="R272" s="41">
        <f t="shared" si="54"/>
        <v>2</v>
      </c>
    </row>
    <row r="273" spans="2:18" x14ac:dyDescent="0.6">
      <c r="B273" s="49" t="s">
        <v>33</v>
      </c>
      <c r="C273" s="41">
        <f>COUNTIF(C107:C190,"&lt;=150")-COUNTIF(C107:C190,"&lt;120")</f>
        <v>0</v>
      </c>
      <c r="D273" s="41">
        <f t="shared" ref="D273:R273" si="55">COUNTIF(D107:D190,"&lt;=150")-COUNTIF(D107:D190,"&lt;120")</f>
        <v>3</v>
      </c>
      <c r="E273" s="41">
        <f t="shared" si="55"/>
        <v>0</v>
      </c>
      <c r="F273" s="41">
        <f t="shared" si="55"/>
        <v>1</v>
      </c>
      <c r="G273" s="41"/>
      <c r="H273" s="49" t="s">
        <v>33</v>
      </c>
      <c r="I273" s="41">
        <f t="shared" si="55"/>
        <v>0</v>
      </c>
      <c r="J273" s="41">
        <f t="shared" si="55"/>
        <v>0</v>
      </c>
      <c r="K273" s="41">
        <f t="shared" si="55"/>
        <v>1</v>
      </c>
      <c r="L273" s="41">
        <f t="shared" si="55"/>
        <v>0</v>
      </c>
      <c r="M273" s="41"/>
      <c r="N273" s="49" t="s">
        <v>33</v>
      </c>
      <c r="O273" s="41">
        <f t="shared" si="55"/>
        <v>0</v>
      </c>
      <c r="P273" s="41">
        <f t="shared" si="55"/>
        <v>1</v>
      </c>
      <c r="Q273" s="41">
        <f t="shared" si="55"/>
        <v>2</v>
      </c>
      <c r="R273" s="41">
        <f t="shared" si="55"/>
        <v>1</v>
      </c>
    </row>
    <row r="274" spans="2:18" x14ac:dyDescent="0.6">
      <c r="B274" s="49" t="s">
        <v>34</v>
      </c>
      <c r="C274" s="41">
        <f>COUNTIF(C107:C190,"&lt;=180")-COUNTIF(C107:C190,"&lt;150")</f>
        <v>0</v>
      </c>
      <c r="D274" s="41">
        <f t="shared" ref="D274:R274" si="56">COUNTIF(D107:D190,"&lt;=180")-COUNTIF(D107:D190,"&lt;150")</f>
        <v>1</v>
      </c>
      <c r="E274" s="41">
        <f t="shared" si="56"/>
        <v>0</v>
      </c>
      <c r="F274" s="41">
        <f t="shared" si="56"/>
        <v>0</v>
      </c>
      <c r="G274" s="41"/>
      <c r="H274" s="49" t="s">
        <v>34</v>
      </c>
      <c r="I274" s="41">
        <f t="shared" si="56"/>
        <v>0</v>
      </c>
      <c r="J274" s="41">
        <f t="shared" si="56"/>
        <v>0</v>
      </c>
      <c r="K274" s="41">
        <f t="shared" si="56"/>
        <v>0</v>
      </c>
      <c r="L274" s="41">
        <f t="shared" si="56"/>
        <v>0</v>
      </c>
      <c r="M274" s="41"/>
      <c r="N274" s="49" t="s">
        <v>34</v>
      </c>
      <c r="O274" s="41">
        <f t="shared" si="56"/>
        <v>0</v>
      </c>
      <c r="P274" s="41">
        <f t="shared" si="56"/>
        <v>0</v>
      </c>
      <c r="Q274" s="41">
        <f t="shared" si="56"/>
        <v>0</v>
      </c>
      <c r="R274" s="41">
        <f t="shared" si="56"/>
        <v>0</v>
      </c>
    </row>
    <row r="275" spans="2:18" x14ac:dyDescent="0.6">
      <c r="B275" s="4" t="s">
        <v>35</v>
      </c>
      <c r="C275" s="41">
        <f>SUM(C263:C274)</f>
        <v>24</v>
      </c>
      <c r="D275" s="41">
        <f t="shared" ref="D275:F275" si="57">SUM(D263:D274)</f>
        <v>24</v>
      </c>
      <c r="E275" s="41">
        <f t="shared" si="57"/>
        <v>24</v>
      </c>
      <c r="F275" s="42">
        <f t="shared" si="57"/>
        <v>19</v>
      </c>
      <c r="H275" s="4" t="s">
        <v>35</v>
      </c>
      <c r="I275" s="41">
        <f>SUM(I263:I274)</f>
        <v>34</v>
      </c>
      <c r="J275" s="41">
        <f t="shared" ref="J275:L275" si="58">SUM(J263:J274)</f>
        <v>34</v>
      </c>
      <c r="K275" s="41">
        <f t="shared" si="58"/>
        <v>34</v>
      </c>
      <c r="L275" s="42">
        <f t="shared" si="58"/>
        <v>34</v>
      </c>
      <c r="N275" s="4" t="s">
        <v>35</v>
      </c>
      <c r="O275" s="41">
        <f>SUM(O263:O274)</f>
        <v>27</v>
      </c>
      <c r="P275" s="41">
        <f t="shared" ref="P275:R275" si="59">SUM(P263:P274)</f>
        <v>61</v>
      </c>
      <c r="Q275" s="41">
        <f t="shared" si="59"/>
        <v>55</v>
      </c>
      <c r="R275" s="42">
        <f t="shared" si="59"/>
        <v>84</v>
      </c>
    </row>
    <row r="276" spans="2:18" x14ac:dyDescent="0.6">
      <c r="B276" s="50"/>
      <c r="C276" t="s">
        <v>107</v>
      </c>
      <c r="E276" s="13"/>
      <c r="F276" s="14"/>
      <c r="H276" s="50"/>
      <c r="I276" t="s">
        <v>99</v>
      </c>
      <c r="K276" s="13"/>
      <c r="L276" s="14"/>
      <c r="N276" s="50"/>
      <c r="O276" t="s">
        <v>99</v>
      </c>
      <c r="Q276" s="13"/>
      <c r="R276" s="14"/>
    </row>
    <row r="277" spans="2:18" x14ac:dyDescent="0.6">
      <c r="B277" s="50"/>
      <c r="C277" t="s">
        <v>36</v>
      </c>
      <c r="D277">
        <f>SUM(D263:F267,D270:F274)/SUM(D275:F275)</f>
        <v>0.77611940298507465</v>
      </c>
      <c r="E277" s="13"/>
      <c r="F277" s="14"/>
      <c r="H277" s="50"/>
      <c r="I277" t="s">
        <v>108</v>
      </c>
      <c r="J277">
        <f>SUM(J263:L267,J270:L274)/SUM(J275:L275)</f>
        <v>0.73529411764705888</v>
      </c>
      <c r="K277" s="13"/>
      <c r="L277" s="14"/>
      <c r="N277" s="50"/>
      <c r="O277" t="s">
        <v>106</v>
      </c>
      <c r="P277">
        <f>SUM(P263:R267,P270:R274)/SUM(P275:R275)</f>
        <v>0.625</v>
      </c>
      <c r="Q277" s="13"/>
      <c r="R277" s="1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57"/>
  <sheetViews>
    <sheetView zoomScale="70" zoomScaleNormal="70" workbookViewId="0">
      <selection activeCell="D37" sqref="D37"/>
    </sheetView>
  </sheetViews>
  <sheetFormatPr defaultColWidth="9" defaultRowHeight="16.899999999999999" x14ac:dyDescent="0.6"/>
  <cols>
    <col min="1" max="1" width="9" style="84"/>
    <col min="2" max="2" width="18.75" style="84" bestFit="1" customWidth="1"/>
    <col min="3" max="7" width="9" style="84"/>
    <col min="8" max="8" width="18.75" style="84" bestFit="1" customWidth="1"/>
    <col min="9" max="13" width="9" style="84"/>
    <col min="14" max="14" width="18.75" style="84" bestFit="1" customWidth="1"/>
    <col min="15" max="16384" width="9" style="84"/>
  </cols>
  <sheetData>
    <row r="1" spans="1:18" x14ac:dyDescent="0.6">
      <c r="B1" s="84" t="s">
        <v>63</v>
      </c>
      <c r="H1" s="84" t="s">
        <v>67</v>
      </c>
      <c r="N1" s="84" t="s">
        <v>68</v>
      </c>
    </row>
    <row r="2" spans="1:18" ht="17.25" thickBot="1" x14ac:dyDescent="0.65">
      <c r="B2" s="85" t="s">
        <v>6</v>
      </c>
      <c r="C2" s="86" t="s">
        <v>7</v>
      </c>
      <c r="D2" s="86" t="s">
        <v>21</v>
      </c>
      <c r="E2" s="86" t="s">
        <v>22</v>
      </c>
      <c r="F2" s="86" t="s">
        <v>62</v>
      </c>
      <c r="H2" s="85" t="s">
        <v>6</v>
      </c>
      <c r="I2" s="86" t="s">
        <v>7</v>
      </c>
      <c r="J2" s="86" t="s">
        <v>21</v>
      </c>
      <c r="K2" s="86" t="s">
        <v>22</v>
      </c>
      <c r="L2" s="86" t="s">
        <v>62</v>
      </c>
      <c r="N2" s="85" t="s">
        <v>6</v>
      </c>
      <c r="O2" s="86" t="s">
        <v>7</v>
      </c>
      <c r="P2" s="86" t="s">
        <v>21</v>
      </c>
      <c r="Q2" s="86" t="s">
        <v>22</v>
      </c>
      <c r="R2" s="86" t="s">
        <v>62</v>
      </c>
    </row>
    <row r="3" spans="1:18" x14ac:dyDescent="0.6">
      <c r="A3" s="84" t="s">
        <v>64</v>
      </c>
      <c r="B3" s="87">
        <v>1</v>
      </c>
      <c r="C3" s="88">
        <v>-5.4230000000000018</v>
      </c>
      <c r="D3" s="89">
        <v>-10.665999999999997</v>
      </c>
      <c r="E3" s="89">
        <v>6.2319999999999993</v>
      </c>
      <c r="F3" s="90">
        <v>21.096000000000004</v>
      </c>
      <c r="G3" s="84" t="s">
        <v>65</v>
      </c>
      <c r="H3" s="87">
        <v>23</v>
      </c>
      <c r="I3" s="91">
        <v>24.644000000000005</v>
      </c>
      <c r="J3" s="92">
        <v>10.558999999999997</v>
      </c>
      <c r="K3" s="92">
        <v>49.496000000000009</v>
      </c>
      <c r="L3" s="93">
        <v>-17.004000000000005</v>
      </c>
      <c r="M3" s="84" t="s">
        <v>66</v>
      </c>
      <c r="N3" s="87">
        <v>36</v>
      </c>
      <c r="O3" s="91">
        <v>-2.0450000000000017</v>
      </c>
      <c r="P3" s="92">
        <v>8.1299999999999955</v>
      </c>
      <c r="Q3" s="92">
        <v>-1.5769999999999982</v>
      </c>
      <c r="R3" s="93">
        <v>29.691000000000003</v>
      </c>
    </row>
    <row r="4" spans="1:18" x14ac:dyDescent="0.6">
      <c r="B4" s="87">
        <v>2</v>
      </c>
      <c r="C4" s="91">
        <v>-13.972999999999999</v>
      </c>
      <c r="D4" s="92">
        <v>5.3629999999999995</v>
      </c>
      <c r="E4" s="92">
        <v>9.7990000000000066</v>
      </c>
      <c r="F4" s="93">
        <v>24.099000000000004</v>
      </c>
      <c r="H4" s="87">
        <v>24</v>
      </c>
      <c r="I4" s="91">
        <v>9.6069999999999993</v>
      </c>
      <c r="J4" s="92">
        <v>10.620000000000005</v>
      </c>
      <c r="K4" s="92">
        <v>53.194999999999993</v>
      </c>
      <c r="L4" s="93">
        <v>-18.117999999999995</v>
      </c>
      <c r="N4" s="87">
        <v>37</v>
      </c>
      <c r="O4" s="91">
        <v>-5.9899999999999949</v>
      </c>
      <c r="P4" s="92">
        <v>11.816999999999993</v>
      </c>
      <c r="Q4" s="92">
        <v>11.971999999999994</v>
      </c>
      <c r="R4" s="93">
        <v>22.677999999999997</v>
      </c>
    </row>
    <row r="5" spans="1:18" x14ac:dyDescent="0.6">
      <c r="B5" s="87">
        <v>3</v>
      </c>
      <c r="C5" s="91">
        <v>-8.0150000000000006</v>
      </c>
      <c r="D5" s="92">
        <v>-4.6400000000000006</v>
      </c>
      <c r="E5" s="92">
        <v>13.402000000000001</v>
      </c>
      <c r="F5" s="93">
        <v>20.914000000000001</v>
      </c>
      <c r="H5" s="87">
        <v>25</v>
      </c>
      <c r="I5" s="91">
        <v>12.641999999999996</v>
      </c>
      <c r="J5" s="92">
        <v>13.382999999999996</v>
      </c>
      <c r="K5" s="92">
        <v>61.846000000000004</v>
      </c>
      <c r="L5" s="93">
        <v>-1.2729999999999961</v>
      </c>
      <c r="N5" s="87">
        <v>38</v>
      </c>
      <c r="O5" s="91">
        <v>3.953000000000003</v>
      </c>
      <c r="P5" s="92">
        <v>1.5480000000000018</v>
      </c>
      <c r="Q5" s="92">
        <v>-2.7590000000000003</v>
      </c>
      <c r="R5" s="93">
        <v>21.197999999999993</v>
      </c>
    </row>
    <row r="6" spans="1:18" x14ac:dyDescent="0.6">
      <c r="B6" s="87">
        <v>4</v>
      </c>
      <c r="C6" s="91">
        <v>3.2279999999999944</v>
      </c>
      <c r="D6" s="92">
        <v>-23.759</v>
      </c>
      <c r="E6" s="92">
        <v>2.9500000000000028</v>
      </c>
      <c r="F6" s="93">
        <v>15.724999999999994</v>
      </c>
      <c r="H6" s="87">
        <v>26</v>
      </c>
      <c r="I6" s="91">
        <v>16.620999999999995</v>
      </c>
      <c r="J6" s="92">
        <v>13.382999999999996</v>
      </c>
      <c r="K6" s="92">
        <v>47.951999999999998</v>
      </c>
      <c r="L6" s="93"/>
      <c r="N6" s="87">
        <v>39</v>
      </c>
      <c r="O6" s="91">
        <v>-3.7079999999999984</v>
      </c>
      <c r="P6" s="92">
        <v>-20.471999999999994</v>
      </c>
      <c r="Q6" s="92">
        <v>-2.1410000000000053</v>
      </c>
      <c r="R6" s="93">
        <v>41.168000000000006</v>
      </c>
    </row>
    <row r="7" spans="1:18" x14ac:dyDescent="0.6">
      <c r="B7" s="87">
        <v>5</v>
      </c>
      <c r="C7" s="91">
        <v>-52.439</v>
      </c>
      <c r="D7" s="92">
        <v>9.9099999999999966</v>
      </c>
      <c r="E7" s="92">
        <v>4.8010000000000019</v>
      </c>
      <c r="F7" s="93">
        <v>22.119</v>
      </c>
      <c r="H7" s="87">
        <v>27</v>
      </c>
      <c r="I7" s="91"/>
      <c r="J7" s="92">
        <v>36.918999999999997</v>
      </c>
      <c r="K7" s="92"/>
      <c r="L7" s="93"/>
      <c r="N7" s="87">
        <v>40</v>
      </c>
      <c r="O7" s="91">
        <v>-4.1219999999999999</v>
      </c>
      <c r="P7" s="92">
        <v>2.2909999999999968</v>
      </c>
      <c r="Q7" s="92">
        <v>6.5960000000000036</v>
      </c>
      <c r="R7" s="93">
        <v>45.15100000000001</v>
      </c>
    </row>
    <row r="8" spans="1:18" x14ac:dyDescent="0.6">
      <c r="B8" s="87">
        <v>6</v>
      </c>
      <c r="C8" s="91">
        <v>-4.3769999999999953</v>
      </c>
      <c r="D8" s="92">
        <v>13.174999999999997</v>
      </c>
      <c r="E8" s="92">
        <v>12.010000000000005</v>
      </c>
      <c r="F8" s="93">
        <v>13.087000000000003</v>
      </c>
      <c r="H8" s="87">
        <v>28</v>
      </c>
      <c r="I8" s="91">
        <v>-2.5510000000000019</v>
      </c>
      <c r="J8" s="92">
        <v>8.2240000000000038</v>
      </c>
      <c r="K8" s="92">
        <v>-3.5889999999999986</v>
      </c>
      <c r="L8" s="93">
        <v>9.7330000000000041</v>
      </c>
      <c r="N8" s="87">
        <v>41</v>
      </c>
      <c r="O8" s="91">
        <v>10.394999999999996</v>
      </c>
      <c r="P8" s="92"/>
      <c r="Q8" s="92">
        <v>-4.6200000000000045</v>
      </c>
      <c r="R8" s="93">
        <v>43.620000000000005</v>
      </c>
    </row>
    <row r="9" spans="1:18" x14ac:dyDescent="0.6">
      <c r="B9" s="87">
        <v>7</v>
      </c>
      <c r="C9" s="91">
        <v>41.236999999999995</v>
      </c>
      <c r="D9" s="92">
        <v>41.257000000000005</v>
      </c>
      <c r="E9" s="92">
        <v>9.2459999999999951</v>
      </c>
      <c r="F9" s="93">
        <v>14.629999999999995</v>
      </c>
      <c r="H9" s="87">
        <v>29</v>
      </c>
      <c r="I9" s="91">
        <v>-1.171999999999997</v>
      </c>
      <c r="J9" s="92">
        <v>-10.882999999999996</v>
      </c>
      <c r="K9" s="92">
        <v>-7.5840000000000032</v>
      </c>
      <c r="L9" s="93">
        <v>2.203000000000003</v>
      </c>
      <c r="N9" s="87">
        <v>42</v>
      </c>
      <c r="O9" s="91">
        <v>3.0130000000000052</v>
      </c>
      <c r="P9" s="94"/>
      <c r="Q9" s="94"/>
      <c r="R9" s="95"/>
    </row>
    <row r="10" spans="1:18" x14ac:dyDescent="0.6">
      <c r="B10" s="87">
        <v>8</v>
      </c>
      <c r="C10" s="91">
        <v>24.896000000000001</v>
      </c>
      <c r="D10" s="92">
        <v>36.337000000000003</v>
      </c>
      <c r="E10" s="92">
        <v>24.796000000000006</v>
      </c>
      <c r="F10" s="93">
        <v>20.540000000000006</v>
      </c>
      <c r="H10" s="87">
        <v>30</v>
      </c>
      <c r="I10" s="91">
        <v>1.7530000000000001</v>
      </c>
      <c r="J10" s="92">
        <v>-13.560000000000002</v>
      </c>
      <c r="K10" s="92">
        <v>1.9309999999999974</v>
      </c>
      <c r="L10" s="93">
        <v>22.600999999999999</v>
      </c>
      <c r="N10" s="87">
        <v>43</v>
      </c>
      <c r="O10" s="91">
        <v>3.0939999999999941</v>
      </c>
      <c r="P10" s="94"/>
      <c r="Q10" s="94"/>
      <c r="R10" s="95"/>
    </row>
    <row r="11" spans="1:18" x14ac:dyDescent="0.6">
      <c r="B11" s="87">
        <v>9</v>
      </c>
      <c r="C11" s="91">
        <v>37.314999999999998</v>
      </c>
      <c r="D11" s="92">
        <v>10.242000000000004</v>
      </c>
      <c r="E11" s="92">
        <v>3.1200000000000045</v>
      </c>
      <c r="F11" s="93">
        <v>48.813999999999993</v>
      </c>
      <c r="H11" s="87">
        <v>31</v>
      </c>
      <c r="I11" s="91">
        <v>-12.566999999999993</v>
      </c>
      <c r="J11" s="92">
        <v>8.4759999999999991</v>
      </c>
      <c r="K11" s="92">
        <v>8.2339999999999947</v>
      </c>
      <c r="L11" s="93">
        <v>5.1940000000000026</v>
      </c>
      <c r="N11" s="87">
        <v>44</v>
      </c>
      <c r="O11" s="91">
        <v>-12.334999999999994</v>
      </c>
      <c r="P11" s="94"/>
      <c r="Q11" s="94"/>
      <c r="R11" s="95"/>
    </row>
    <row r="12" spans="1:18" x14ac:dyDescent="0.6">
      <c r="B12" s="87">
        <v>10</v>
      </c>
      <c r="C12" s="91"/>
      <c r="D12" s="92">
        <v>7.4669999999999987</v>
      </c>
      <c r="E12" s="92">
        <v>-1.9210000000000065</v>
      </c>
      <c r="F12" s="93">
        <v>59.707999999999998</v>
      </c>
      <c r="H12" s="87">
        <v>32</v>
      </c>
      <c r="I12" s="91">
        <v>0.255</v>
      </c>
      <c r="J12" s="92">
        <v>2.0109999999999957</v>
      </c>
      <c r="K12" s="92">
        <v>12.084000000000003</v>
      </c>
      <c r="L12" s="93">
        <v>19.983000000000004</v>
      </c>
      <c r="N12" s="87">
        <v>45</v>
      </c>
      <c r="O12" s="91">
        <v>1.2189999999999941</v>
      </c>
      <c r="P12" s="94"/>
      <c r="Q12" s="94"/>
      <c r="R12" s="95"/>
    </row>
    <row r="13" spans="1:18" x14ac:dyDescent="0.6">
      <c r="B13" s="87">
        <v>11</v>
      </c>
      <c r="C13" s="91"/>
      <c r="D13" s="92"/>
      <c r="E13" s="92"/>
      <c r="F13" s="93">
        <v>51.456999999999994</v>
      </c>
      <c r="H13" s="87">
        <v>33</v>
      </c>
      <c r="I13" s="91">
        <v>-3.9369999999999976</v>
      </c>
      <c r="J13" s="92">
        <v>2.7459999999999951</v>
      </c>
      <c r="K13" s="92">
        <v>1.847999999999999</v>
      </c>
      <c r="L13" s="93">
        <v>19.983000000000004</v>
      </c>
      <c r="N13" s="87">
        <v>46</v>
      </c>
      <c r="O13" s="91">
        <v>3.007000000000005</v>
      </c>
      <c r="P13" s="94"/>
      <c r="Q13" s="94"/>
      <c r="R13" s="95"/>
    </row>
    <row r="14" spans="1:18" x14ac:dyDescent="0.6">
      <c r="B14" s="87">
        <v>12</v>
      </c>
      <c r="C14" s="91"/>
      <c r="D14" s="92"/>
      <c r="E14" s="92"/>
      <c r="F14" s="93">
        <v>38.247000000000014</v>
      </c>
      <c r="H14" s="87">
        <v>34</v>
      </c>
      <c r="I14" s="91">
        <v>-8.0840000000000032</v>
      </c>
      <c r="J14" s="92">
        <v>12.400000000000006</v>
      </c>
      <c r="K14" s="92">
        <v>0.62999999999999545</v>
      </c>
      <c r="L14" s="93">
        <v>18.86</v>
      </c>
      <c r="N14" s="87">
        <v>47</v>
      </c>
      <c r="O14" s="91">
        <v>0.65</v>
      </c>
      <c r="P14" s="94"/>
      <c r="Q14" s="94"/>
      <c r="R14" s="95"/>
    </row>
    <row r="15" spans="1:18" x14ac:dyDescent="0.6">
      <c r="B15" s="87">
        <v>13</v>
      </c>
      <c r="C15" s="91"/>
      <c r="D15" s="92"/>
      <c r="E15" s="92"/>
      <c r="F15" s="93">
        <v>24.816000000000003</v>
      </c>
      <c r="H15" s="87">
        <v>35</v>
      </c>
      <c r="I15" s="91">
        <v>-4.480000000000004</v>
      </c>
      <c r="J15" s="92">
        <v>11.924000000000007</v>
      </c>
      <c r="K15" s="92">
        <v>0.64</v>
      </c>
      <c r="L15" s="93">
        <v>0.54600000000000648</v>
      </c>
      <c r="N15" s="87">
        <v>48</v>
      </c>
      <c r="O15" s="91">
        <v>3.6929999999999978</v>
      </c>
      <c r="P15" s="94"/>
      <c r="Q15" s="94"/>
      <c r="R15" s="95"/>
    </row>
    <row r="16" spans="1:18" x14ac:dyDescent="0.6">
      <c r="B16" s="87">
        <v>14</v>
      </c>
      <c r="C16" s="91"/>
      <c r="D16" s="92"/>
      <c r="E16" s="92"/>
      <c r="F16" s="93">
        <v>32.382000000000005</v>
      </c>
      <c r="H16" s="87">
        <v>18</v>
      </c>
      <c r="I16" s="91">
        <v>26.730000000000004</v>
      </c>
      <c r="J16" s="92">
        <v>42.120000000000005</v>
      </c>
      <c r="K16" s="92">
        <v>56.951999999999998</v>
      </c>
      <c r="L16" s="93">
        <v>3.813999999999993</v>
      </c>
      <c r="N16" s="87">
        <v>49</v>
      </c>
      <c r="O16" s="91">
        <v>-29.011000000000003</v>
      </c>
      <c r="P16" s="94"/>
      <c r="Q16" s="94"/>
      <c r="R16" s="95"/>
    </row>
    <row r="17" spans="1:18" x14ac:dyDescent="0.6">
      <c r="B17" s="87">
        <v>15</v>
      </c>
      <c r="C17" s="91"/>
      <c r="D17" s="92"/>
      <c r="E17" s="92"/>
      <c r="F17" s="93">
        <v>36.132999999999996</v>
      </c>
      <c r="H17" s="87">
        <v>19</v>
      </c>
      <c r="I17" s="91">
        <v>35.650999999999996</v>
      </c>
      <c r="J17" s="92">
        <v>27.393000000000001</v>
      </c>
      <c r="K17" s="92">
        <v>58.288000000000011</v>
      </c>
      <c r="L17" s="93">
        <v>5.7109999999999985</v>
      </c>
      <c r="N17" s="87">
        <v>50</v>
      </c>
      <c r="O17" s="91">
        <v>-13.385000000000005</v>
      </c>
      <c r="P17" s="94"/>
      <c r="Q17" s="94"/>
      <c r="R17" s="95"/>
    </row>
    <row r="18" spans="1:18" x14ac:dyDescent="0.6">
      <c r="B18" s="87">
        <v>16</v>
      </c>
      <c r="C18" s="91"/>
      <c r="D18" s="92"/>
      <c r="E18" s="92"/>
      <c r="F18" s="93">
        <v>37.001000000000005</v>
      </c>
      <c r="N18" s="87">
        <v>20</v>
      </c>
      <c r="O18" s="91">
        <v>23.58</v>
      </c>
      <c r="P18" s="92">
        <v>52.835000000000008</v>
      </c>
      <c r="Q18" s="92">
        <v>52.802999999999997</v>
      </c>
      <c r="R18" s="93">
        <v>-21.545000000000002</v>
      </c>
    </row>
    <row r="19" spans="1:18" x14ac:dyDescent="0.6">
      <c r="B19" s="87">
        <v>17</v>
      </c>
      <c r="C19" s="91"/>
      <c r="D19" s="92"/>
      <c r="E19" s="92"/>
      <c r="F19" s="93">
        <v>6.1239999999999952</v>
      </c>
      <c r="N19" s="87">
        <v>21</v>
      </c>
      <c r="O19" s="91">
        <v>16.545000000000002</v>
      </c>
      <c r="P19" s="92">
        <v>51.266999999999996</v>
      </c>
      <c r="Q19" s="92">
        <v>56.627999999999986</v>
      </c>
      <c r="R19" s="93">
        <v>-0.72499999999999432</v>
      </c>
    </row>
    <row r="20" spans="1:18" x14ac:dyDescent="0.6">
      <c r="N20" s="87">
        <v>22</v>
      </c>
      <c r="O20" s="91">
        <v>-5.8100000000000023</v>
      </c>
      <c r="P20" s="92">
        <v>22.379999999999995</v>
      </c>
      <c r="Q20" s="92">
        <v>55.777999999999992</v>
      </c>
      <c r="R20" s="93">
        <v>-18.974999999999994</v>
      </c>
    </row>
    <row r="24" spans="1:18" ht="17.25" thickBot="1" x14ac:dyDescent="0.65"/>
    <row r="25" spans="1:18" x14ac:dyDescent="0.6">
      <c r="A25" s="84" t="s">
        <v>69</v>
      </c>
      <c r="B25" s="87">
        <v>51</v>
      </c>
      <c r="C25" s="88">
        <v>-5.8829999999999956</v>
      </c>
      <c r="D25" s="89">
        <v>4.5139999999999958</v>
      </c>
      <c r="E25" s="89">
        <v>13.087999999999994</v>
      </c>
      <c r="F25" s="90">
        <v>24.421999999999997</v>
      </c>
      <c r="G25" s="84" t="s">
        <v>69</v>
      </c>
      <c r="H25" s="87">
        <v>65</v>
      </c>
      <c r="I25" s="91">
        <v>-2.2519999999999953</v>
      </c>
      <c r="J25" s="92">
        <v>36.438000000000002</v>
      </c>
      <c r="K25" s="92">
        <v>-31.534999999999997</v>
      </c>
      <c r="L25" s="93">
        <v>-4.188999999999993</v>
      </c>
      <c r="M25" s="84" t="s">
        <v>69</v>
      </c>
      <c r="N25" s="87">
        <v>80</v>
      </c>
      <c r="O25" s="91">
        <v>-13.069000000000003</v>
      </c>
      <c r="P25" s="92">
        <v>7.3340000000000032</v>
      </c>
      <c r="Q25" s="92">
        <v>16.644999999999996</v>
      </c>
      <c r="R25" s="93">
        <v>9.4620000000000033</v>
      </c>
    </row>
    <row r="26" spans="1:18" x14ac:dyDescent="0.6">
      <c r="B26" s="87">
        <v>52</v>
      </c>
      <c r="C26" s="91">
        <v>10.712999999999994</v>
      </c>
      <c r="D26" s="92">
        <v>-5.6260000000000048</v>
      </c>
      <c r="E26" s="92">
        <v>14.659999999999997</v>
      </c>
      <c r="F26" s="93">
        <v>49.225999999999999</v>
      </c>
      <c r="H26" s="87">
        <v>66</v>
      </c>
      <c r="I26" s="91">
        <v>-8.2590000000000003</v>
      </c>
      <c r="J26" s="92">
        <v>-25.950999999999993</v>
      </c>
      <c r="K26" s="92">
        <v>-14.563999999999993</v>
      </c>
      <c r="L26" s="93">
        <v>18.311000000000007</v>
      </c>
      <c r="N26" s="87">
        <v>81</v>
      </c>
      <c r="O26" s="91">
        <v>-3.1800000000000068</v>
      </c>
      <c r="P26" s="92">
        <v>7.2530000000000001</v>
      </c>
      <c r="Q26" s="92">
        <v>15.870999999999995</v>
      </c>
      <c r="R26" s="93">
        <v>34.412000000000006</v>
      </c>
    </row>
    <row r="27" spans="1:18" x14ac:dyDescent="0.6">
      <c r="B27" s="87">
        <v>53</v>
      </c>
      <c r="C27" s="91">
        <v>14.783000000000001</v>
      </c>
      <c r="D27" s="92">
        <v>-5.6710000000000065</v>
      </c>
      <c r="E27" s="92">
        <v>17.304000000000002</v>
      </c>
      <c r="F27" s="93">
        <v>11.769000000000005</v>
      </c>
      <c r="H27" s="87">
        <v>67</v>
      </c>
      <c r="I27" s="91">
        <v>-25.614000000000004</v>
      </c>
      <c r="J27" s="92">
        <v>-32.31</v>
      </c>
      <c r="K27" s="92">
        <v>1.6949999999999932</v>
      </c>
      <c r="L27" s="93">
        <v>8.9489999999999981</v>
      </c>
      <c r="N27" s="87">
        <v>82</v>
      </c>
      <c r="O27" s="91">
        <v>-6.0060000000000002</v>
      </c>
      <c r="P27" s="92">
        <v>5.5720000000000027</v>
      </c>
      <c r="Q27" s="92">
        <v>-1.070999999999998</v>
      </c>
      <c r="R27" s="93">
        <v>32.275999999999996</v>
      </c>
    </row>
    <row r="28" spans="1:18" x14ac:dyDescent="0.6">
      <c r="B28" s="87">
        <v>54</v>
      </c>
      <c r="C28" s="91">
        <v>-3.9300000000000068</v>
      </c>
      <c r="D28" s="92">
        <v>10.691999999999993</v>
      </c>
      <c r="E28" s="92">
        <v>16.884</v>
      </c>
      <c r="F28" s="93">
        <v>37.786000000000001</v>
      </c>
      <c r="H28" s="87">
        <v>68</v>
      </c>
      <c r="I28" s="91">
        <v>-22.358999999999995</v>
      </c>
      <c r="J28" s="92">
        <v>-24.879999999999995</v>
      </c>
      <c r="K28" s="92">
        <v>5.2900000000000063</v>
      </c>
      <c r="L28" s="93">
        <v>6.0960000000000036</v>
      </c>
      <c r="N28" s="87">
        <v>83</v>
      </c>
      <c r="O28" s="91">
        <v>7.125</v>
      </c>
      <c r="P28" s="92">
        <v>7.3799999999999955</v>
      </c>
      <c r="Q28" s="92">
        <v>-0.29900000000000659</v>
      </c>
      <c r="R28" s="93">
        <v>51.77600000000001</v>
      </c>
    </row>
    <row r="29" spans="1:18" x14ac:dyDescent="0.6">
      <c r="B29" s="87">
        <v>55</v>
      </c>
      <c r="C29" s="91">
        <v>5.953000000000003</v>
      </c>
      <c r="D29" s="92">
        <v>-6.2900000000000063</v>
      </c>
      <c r="E29" s="92">
        <v>3.5310000000000059</v>
      </c>
      <c r="F29" s="93">
        <v>56.915999999999997</v>
      </c>
      <c r="H29" s="87">
        <v>69</v>
      </c>
      <c r="I29" s="91">
        <v>-20.227000000000004</v>
      </c>
      <c r="J29" s="92">
        <v>-43.832999999999998</v>
      </c>
      <c r="K29" s="92">
        <v>3.6350000000000051</v>
      </c>
      <c r="L29" s="93">
        <v>7.0580000000000069</v>
      </c>
      <c r="N29" s="87">
        <v>84</v>
      </c>
      <c r="O29" s="91">
        <v>7.2139999999999986</v>
      </c>
      <c r="P29" s="92">
        <v>4.1700000000000017</v>
      </c>
      <c r="Q29" s="92">
        <v>5.5450000000000017</v>
      </c>
      <c r="R29" s="93">
        <v>51.008999999999986</v>
      </c>
    </row>
    <row r="30" spans="1:18" x14ac:dyDescent="0.6">
      <c r="B30" s="87">
        <v>56</v>
      </c>
      <c r="C30" s="91">
        <v>-7.0520000000000067</v>
      </c>
      <c r="D30" s="92">
        <v>6.8020000000000067</v>
      </c>
      <c r="E30" s="92">
        <v>-8.8349999999999937</v>
      </c>
      <c r="F30" s="93">
        <v>19.355999999999995</v>
      </c>
      <c r="H30" s="87">
        <v>70</v>
      </c>
      <c r="I30" s="91">
        <v>-23.685000000000002</v>
      </c>
      <c r="J30" s="92">
        <v>-14.539000000000001</v>
      </c>
      <c r="K30" s="92">
        <v>-3.4740000000000038</v>
      </c>
      <c r="L30" s="93">
        <v>27.108000000000004</v>
      </c>
      <c r="N30" s="87">
        <v>85</v>
      </c>
      <c r="O30" s="91">
        <v>4.4849999999999994</v>
      </c>
      <c r="P30" s="92">
        <v>8.1149999999999949</v>
      </c>
      <c r="Q30" s="92">
        <v>4.7150000000000034</v>
      </c>
      <c r="R30" s="93">
        <v>45.129999999999995</v>
      </c>
    </row>
    <row r="31" spans="1:18" x14ac:dyDescent="0.6">
      <c r="B31" s="87">
        <v>57</v>
      </c>
      <c r="C31" s="91">
        <v>4.3990000000000009</v>
      </c>
      <c r="D31" s="92">
        <v>12.022999999999996</v>
      </c>
      <c r="E31" s="92">
        <v>2.2909999999999968</v>
      </c>
      <c r="F31" s="93">
        <v>46.111999999999995</v>
      </c>
      <c r="H31" s="87">
        <v>71</v>
      </c>
      <c r="I31" s="91">
        <v>-29.304000000000002</v>
      </c>
      <c r="J31" s="92">
        <v>-6.1119999999999948</v>
      </c>
      <c r="K31" s="92">
        <v>-1.4410000000000025</v>
      </c>
      <c r="L31" s="93">
        <v>5.2420000000000044</v>
      </c>
      <c r="N31" s="87">
        <v>86</v>
      </c>
      <c r="O31" s="91">
        <v>9.7060000000000031</v>
      </c>
      <c r="P31" s="92">
        <v>11.775000000000006</v>
      </c>
      <c r="Q31" s="92">
        <v>5.4399999999999977</v>
      </c>
      <c r="R31" s="93">
        <v>8.4789999999999992</v>
      </c>
    </row>
    <row r="32" spans="1:18" x14ac:dyDescent="0.6">
      <c r="B32" s="87">
        <v>58</v>
      </c>
      <c r="C32" s="91">
        <v>19.025999999999996</v>
      </c>
      <c r="D32" s="92">
        <v>1.7710000000000008</v>
      </c>
      <c r="E32" s="92">
        <v>-16.716999999999999</v>
      </c>
      <c r="F32" s="93">
        <v>56.932999999999993</v>
      </c>
      <c r="H32" s="87">
        <v>72</v>
      </c>
      <c r="I32" s="91">
        <v>-24.444000000000003</v>
      </c>
      <c r="J32" s="92">
        <v>3.6560000000000059</v>
      </c>
      <c r="K32" s="92">
        <v>-15.126999999999995</v>
      </c>
      <c r="L32" s="93">
        <v>17.846999999999994</v>
      </c>
      <c r="N32" s="87">
        <v>87</v>
      </c>
      <c r="O32" s="91">
        <v>4.1209999999999951</v>
      </c>
      <c r="P32" s="92">
        <v>8.4330000000000069</v>
      </c>
      <c r="Q32" s="92">
        <v>12.248999999999995</v>
      </c>
      <c r="R32" s="93">
        <v>9.0999999999999943</v>
      </c>
    </row>
    <row r="33" spans="1:18" x14ac:dyDescent="0.6">
      <c r="B33" s="87">
        <v>59</v>
      </c>
      <c r="C33" s="91">
        <v>11.835999999999999</v>
      </c>
      <c r="D33" s="92">
        <v>8.1219999999999999</v>
      </c>
      <c r="E33" s="92">
        <v>1.1809999999999974</v>
      </c>
      <c r="F33" s="93">
        <v>41.323000000000008</v>
      </c>
      <c r="H33" s="87">
        <v>73</v>
      </c>
      <c r="I33" s="91">
        <v>-32.399000000000001</v>
      </c>
      <c r="J33" s="92">
        <v>-28.185000000000002</v>
      </c>
      <c r="K33" s="92">
        <v>-30.536000000000001</v>
      </c>
      <c r="L33" s="93">
        <v>50.776999999999987</v>
      </c>
      <c r="N33" s="87">
        <v>88</v>
      </c>
      <c r="O33" s="91">
        <v>-1.5</v>
      </c>
      <c r="P33" s="92">
        <v>7.2289999999999992</v>
      </c>
      <c r="Q33" s="92">
        <v>10.959999999999994</v>
      </c>
      <c r="R33" s="93">
        <v>18.290000000000006</v>
      </c>
    </row>
    <row r="34" spans="1:18" x14ac:dyDescent="0.6">
      <c r="B34" s="87">
        <v>60</v>
      </c>
      <c r="C34" s="91">
        <v>18.866</v>
      </c>
      <c r="D34" s="92">
        <v>7.6200000000000045</v>
      </c>
      <c r="E34" s="92">
        <v>8.722999999999999</v>
      </c>
      <c r="F34" s="93">
        <v>48.215000000000003</v>
      </c>
      <c r="H34" s="87">
        <v>74</v>
      </c>
      <c r="I34" s="91"/>
      <c r="J34" s="92">
        <v>-23.923000000000002</v>
      </c>
      <c r="K34" s="92">
        <v>-10.811999999999998</v>
      </c>
      <c r="L34" s="93">
        <v>10.305000000000007</v>
      </c>
      <c r="N34" s="87">
        <v>89</v>
      </c>
      <c r="O34" s="91">
        <v>3.7789999999999964</v>
      </c>
      <c r="P34" s="92">
        <v>-3.1310000000000002</v>
      </c>
      <c r="Q34" s="92">
        <v>23.409999999999997</v>
      </c>
      <c r="R34" s="93">
        <v>13.203999999999994</v>
      </c>
    </row>
    <row r="35" spans="1:18" x14ac:dyDescent="0.6">
      <c r="B35" s="87">
        <v>61</v>
      </c>
      <c r="C35" s="91">
        <v>-8.3589999999999947</v>
      </c>
      <c r="D35" s="92">
        <v>0.62300000000000466</v>
      </c>
      <c r="E35" s="92">
        <v>8.1299999999999955</v>
      </c>
      <c r="F35" s="93">
        <v>47.980999999999995</v>
      </c>
      <c r="H35" s="87">
        <v>75</v>
      </c>
      <c r="I35" s="91"/>
      <c r="J35" s="92">
        <v>-33.009</v>
      </c>
      <c r="K35" s="92">
        <v>12.977999999999994</v>
      </c>
      <c r="L35" s="93">
        <v>34.146000000000001</v>
      </c>
      <c r="N35" s="87">
        <v>90</v>
      </c>
      <c r="O35" s="91"/>
      <c r="P35" s="92">
        <v>5.8569999999999993</v>
      </c>
      <c r="Q35" s="92">
        <v>6.2120000000000033</v>
      </c>
      <c r="R35" s="93">
        <v>10.281000000000006</v>
      </c>
    </row>
    <row r="36" spans="1:18" x14ac:dyDescent="0.6">
      <c r="B36" s="87">
        <v>62</v>
      </c>
      <c r="C36" s="91">
        <v>6.0019999999999953</v>
      </c>
      <c r="D36" s="92">
        <v>0.59099999999999397</v>
      </c>
      <c r="E36" s="92">
        <v>11.251999999999995</v>
      </c>
      <c r="F36" s="93">
        <v>56.350999999999999</v>
      </c>
      <c r="H36" s="87">
        <v>76</v>
      </c>
      <c r="I36" s="91"/>
      <c r="J36" s="92">
        <v>-9.1350000000000051</v>
      </c>
      <c r="K36" s="92">
        <v>-30.878</v>
      </c>
      <c r="L36" s="93">
        <v>2.9039999999999964</v>
      </c>
      <c r="N36" s="87">
        <v>91</v>
      </c>
      <c r="O36" s="91"/>
      <c r="P36" s="92"/>
      <c r="Q36" s="92"/>
      <c r="R36" s="93">
        <v>16.197000000000003</v>
      </c>
    </row>
    <row r="37" spans="1:18" x14ac:dyDescent="0.6">
      <c r="B37" s="87">
        <v>63</v>
      </c>
      <c r="C37" s="91">
        <v>9.4669999999999987</v>
      </c>
      <c r="D37" s="92">
        <v>5.7109999999999985</v>
      </c>
      <c r="E37" s="92">
        <v>0.16500000000000001</v>
      </c>
      <c r="F37" s="93">
        <v>41.079000000000008</v>
      </c>
      <c r="H37" s="87">
        <v>77</v>
      </c>
      <c r="I37" s="91"/>
      <c r="J37" s="92">
        <v>-6.9320000000000022</v>
      </c>
      <c r="K37" s="92"/>
      <c r="L37" s="93">
        <v>-6.8559999999999945</v>
      </c>
      <c r="N37" s="87">
        <v>92</v>
      </c>
      <c r="O37" s="91"/>
      <c r="P37" s="92"/>
      <c r="Q37" s="92"/>
      <c r="R37" s="93">
        <v>23.239999999999995</v>
      </c>
    </row>
    <row r="38" spans="1:18" x14ac:dyDescent="0.6">
      <c r="B38" s="87">
        <v>64</v>
      </c>
      <c r="H38" s="87">
        <v>78</v>
      </c>
      <c r="I38" s="91"/>
      <c r="J38" s="92">
        <v>-30.116</v>
      </c>
      <c r="K38" s="92"/>
      <c r="L38" s="93">
        <v>24.444000000000003</v>
      </c>
      <c r="O38" s="91"/>
      <c r="P38" s="92"/>
      <c r="Q38" s="92"/>
      <c r="R38" s="93">
        <v>35.445999999999998</v>
      </c>
    </row>
    <row r="39" spans="1:18" x14ac:dyDescent="0.6">
      <c r="H39" s="87">
        <v>79</v>
      </c>
      <c r="I39" s="91"/>
      <c r="J39" s="92">
        <v>2.5439999999999969</v>
      </c>
      <c r="K39" s="92"/>
      <c r="L39" s="93">
        <v>25.441999999999993</v>
      </c>
    </row>
    <row r="43" spans="1:18" ht="17.25" thickBot="1" x14ac:dyDescent="0.65"/>
    <row r="44" spans="1:18" x14ac:dyDescent="0.6">
      <c r="A44" s="84" t="s">
        <v>100</v>
      </c>
      <c r="B44" s="87">
        <v>93</v>
      </c>
      <c r="C44" s="88">
        <v>10.322000000000003</v>
      </c>
      <c r="D44" s="89">
        <v>-4.9770000000000039</v>
      </c>
      <c r="E44" s="89">
        <v>5.0819999999999936</v>
      </c>
      <c r="F44" s="90">
        <v>25.010000000000005</v>
      </c>
      <c r="G44" s="84" t="s">
        <v>100</v>
      </c>
      <c r="H44" s="87">
        <v>119</v>
      </c>
      <c r="I44" s="91">
        <v>19.328000000000003</v>
      </c>
      <c r="J44" s="92">
        <v>-27.369999999999997</v>
      </c>
      <c r="K44" s="92">
        <v>10.316000000000003</v>
      </c>
      <c r="L44" s="93">
        <v>20.751999999999995</v>
      </c>
      <c r="M44" s="84" t="s">
        <v>100</v>
      </c>
      <c r="N44" s="87">
        <v>140</v>
      </c>
      <c r="O44" s="91">
        <v>1.0120000000000005</v>
      </c>
      <c r="P44" s="92">
        <v>0.4030000000000058</v>
      </c>
      <c r="Q44" s="92">
        <v>10.125</v>
      </c>
      <c r="R44" s="93">
        <v>8.3659999999999997</v>
      </c>
    </row>
    <row r="45" spans="1:18" x14ac:dyDescent="0.6">
      <c r="B45" s="87">
        <v>94</v>
      </c>
      <c r="C45" s="91">
        <v>15.013999999999996</v>
      </c>
      <c r="D45" s="92">
        <v>7.3859999999999957</v>
      </c>
      <c r="E45" s="92">
        <v>29.093000000000004</v>
      </c>
      <c r="F45" s="93">
        <v>-13.233999999999995</v>
      </c>
      <c r="H45" s="87">
        <v>120</v>
      </c>
      <c r="I45" s="91">
        <v>-3.320999999999998</v>
      </c>
      <c r="J45" s="92">
        <v>-32.905000000000001</v>
      </c>
      <c r="K45" s="92">
        <v>-2.3610000000000042</v>
      </c>
      <c r="L45" s="93">
        <v>8.4860000000000042</v>
      </c>
      <c r="N45" s="87">
        <v>141</v>
      </c>
      <c r="O45" s="91">
        <v>16.39</v>
      </c>
      <c r="P45" s="92">
        <v>6.9809999999999945</v>
      </c>
      <c r="Q45" s="92">
        <v>28.510999999999996</v>
      </c>
      <c r="R45" s="93">
        <v>2.4260000000000019</v>
      </c>
    </row>
    <row r="46" spans="1:18" x14ac:dyDescent="0.6">
      <c r="B46" s="87">
        <v>95</v>
      </c>
      <c r="C46" s="91">
        <v>26.346999999999994</v>
      </c>
      <c r="D46" s="92">
        <v>1.811000000000007</v>
      </c>
      <c r="E46" s="92">
        <v>10.530000000000001</v>
      </c>
      <c r="F46" s="93">
        <v>37.424000000000007</v>
      </c>
      <c r="H46" s="87">
        <v>121</v>
      </c>
      <c r="I46" s="91">
        <v>-22.213999999999999</v>
      </c>
      <c r="J46" s="92">
        <v>46.312000000000012</v>
      </c>
      <c r="K46" s="92">
        <v>-2.3610000000000042</v>
      </c>
      <c r="L46" s="93">
        <v>19.203000000000003</v>
      </c>
      <c r="N46" s="87">
        <v>142</v>
      </c>
      <c r="O46" s="91">
        <v>-44.929000000000002</v>
      </c>
      <c r="P46" s="92">
        <v>9.9039999999999964</v>
      </c>
      <c r="Q46" s="92">
        <v>21.614999999999995</v>
      </c>
      <c r="R46" s="93">
        <v>16.073999999999998</v>
      </c>
    </row>
    <row r="47" spans="1:18" x14ac:dyDescent="0.6">
      <c r="B47" s="87">
        <v>96</v>
      </c>
      <c r="C47" s="91">
        <v>24.174000000000007</v>
      </c>
      <c r="D47" s="92">
        <v>2.2169999999999987</v>
      </c>
      <c r="E47" s="92">
        <v>25.751000000000005</v>
      </c>
      <c r="F47" s="93">
        <v>11.774000000000001</v>
      </c>
      <c r="H47" s="87">
        <v>122</v>
      </c>
      <c r="I47" s="91">
        <v>11.900999999999996</v>
      </c>
      <c r="J47" s="92">
        <v>51.881</v>
      </c>
      <c r="K47" s="92">
        <v>32.081000000000003</v>
      </c>
      <c r="L47" s="93">
        <v>2.3859999999999957</v>
      </c>
      <c r="N47" s="87">
        <v>143</v>
      </c>
      <c r="O47" s="91">
        <v>-21.570999999999998</v>
      </c>
      <c r="P47" s="92">
        <v>-21.435000000000002</v>
      </c>
      <c r="Q47" s="92">
        <v>-0.8539999999999992</v>
      </c>
      <c r="R47" s="93">
        <v>39.19</v>
      </c>
    </row>
    <row r="48" spans="1:18" x14ac:dyDescent="0.6">
      <c r="B48" s="87">
        <v>97</v>
      </c>
      <c r="C48" s="91">
        <v>17.406999999999996</v>
      </c>
      <c r="D48" s="92">
        <v>8.4860000000000042</v>
      </c>
      <c r="E48" s="92">
        <v>-5.2480000000000047</v>
      </c>
      <c r="F48" s="93">
        <v>-29.686</v>
      </c>
      <c r="H48" s="87">
        <v>123</v>
      </c>
      <c r="I48" s="91">
        <v>15.224999999999994</v>
      </c>
      <c r="J48" s="92">
        <v>69.443999999999988</v>
      </c>
      <c r="K48" s="92">
        <v>10.843999999999994</v>
      </c>
      <c r="L48" s="93">
        <v>17.849999999999994</v>
      </c>
      <c r="N48" s="87">
        <v>144</v>
      </c>
      <c r="O48" s="91">
        <v>-5.3010000000000019</v>
      </c>
      <c r="P48" s="92">
        <v>-1.9890000000000043</v>
      </c>
      <c r="Q48" s="92">
        <v>7.5949999999999989</v>
      </c>
      <c r="R48" s="93">
        <v>58.153999999999996</v>
      </c>
    </row>
    <row r="49" spans="2:18" x14ac:dyDescent="0.6">
      <c r="B49" s="87">
        <v>98</v>
      </c>
      <c r="C49" s="91">
        <v>-4.4509999999999934</v>
      </c>
      <c r="D49" s="92">
        <v>-1.1280000000000001</v>
      </c>
      <c r="E49" s="92">
        <v>-4.7219999999999942</v>
      </c>
      <c r="F49" s="93">
        <v>-8.5300000000000011</v>
      </c>
      <c r="H49" s="87">
        <v>124</v>
      </c>
      <c r="I49" s="91">
        <v>10.290999999999997</v>
      </c>
      <c r="J49" s="92">
        <v>46.25800000000001</v>
      </c>
      <c r="K49" s="92">
        <v>38.669000000000011</v>
      </c>
      <c r="L49" s="93">
        <v>1.090999999999994</v>
      </c>
      <c r="N49" s="87">
        <v>145</v>
      </c>
      <c r="O49" s="91">
        <v>-24.680999999999997</v>
      </c>
      <c r="P49" s="92">
        <v>-3.3469999999999942</v>
      </c>
      <c r="Q49" s="92">
        <v>12.555000000000007</v>
      </c>
      <c r="R49" s="93">
        <v>10.090999999999994</v>
      </c>
    </row>
    <row r="50" spans="2:18" x14ac:dyDescent="0.6">
      <c r="B50" s="87">
        <v>99</v>
      </c>
      <c r="C50" s="91">
        <v>2.1710000000000065</v>
      </c>
      <c r="D50" s="92">
        <v>-20.834999999999994</v>
      </c>
      <c r="E50" s="92">
        <v>-4.0400000000000063</v>
      </c>
      <c r="F50" s="93">
        <v>10.382999999999996</v>
      </c>
      <c r="H50" s="87">
        <v>125</v>
      </c>
      <c r="I50" s="91">
        <v>49.167000000000002</v>
      </c>
      <c r="J50" s="92">
        <v>43.800000000000011</v>
      </c>
      <c r="K50" s="92">
        <v>32.734999999999999</v>
      </c>
      <c r="L50" s="93">
        <v>13.132000000000005</v>
      </c>
      <c r="N50" s="87">
        <v>146</v>
      </c>
      <c r="O50" s="91">
        <v>7.367999999999995</v>
      </c>
      <c r="P50" s="92">
        <v>3.813999999999993</v>
      </c>
      <c r="Q50" s="92">
        <v>0.62300000000000466</v>
      </c>
      <c r="R50" s="93">
        <v>21.801000000000002</v>
      </c>
    </row>
    <row r="51" spans="2:18" x14ac:dyDescent="0.6">
      <c r="B51" s="87">
        <v>100</v>
      </c>
      <c r="C51" s="91">
        <v>10.634</v>
      </c>
      <c r="D51" s="92">
        <v>-27.689999999999998</v>
      </c>
      <c r="E51" s="92">
        <v>-8.2650000000000006</v>
      </c>
      <c r="F51" s="93">
        <v>2.8739999999999952</v>
      </c>
      <c r="H51" s="87">
        <v>126</v>
      </c>
      <c r="I51" s="91">
        <v>31.399000000000001</v>
      </c>
      <c r="J51" s="92"/>
      <c r="K51" s="92"/>
      <c r="L51" s="93">
        <v>-1.4320000000000022</v>
      </c>
      <c r="N51" s="87">
        <v>147</v>
      </c>
      <c r="O51" s="91">
        <v>-14.801000000000002</v>
      </c>
      <c r="P51" s="92">
        <v>4.304000000000002</v>
      </c>
      <c r="Q51" s="92">
        <v>1.909000000000006</v>
      </c>
      <c r="R51" s="93">
        <v>34.406000000000006</v>
      </c>
    </row>
    <row r="52" spans="2:18" x14ac:dyDescent="0.6">
      <c r="B52" s="87">
        <v>101</v>
      </c>
      <c r="C52" s="91">
        <v>27.620999999999995</v>
      </c>
      <c r="D52" s="92">
        <v>12.259</v>
      </c>
      <c r="E52" s="92">
        <v>-2.1869999999999976</v>
      </c>
      <c r="F52" s="93">
        <v>-29.113999999999997</v>
      </c>
      <c r="H52" s="87">
        <v>127</v>
      </c>
      <c r="I52" s="91">
        <v>20.260999999999996</v>
      </c>
      <c r="J52" s="92"/>
      <c r="K52" s="92"/>
      <c r="L52" s="93">
        <v>48.536000000000001</v>
      </c>
      <c r="N52" s="87">
        <v>148</v>
      </c>
      <c r="O52" s="91">
        <v>10.816000000000003</v>
      </c>
      <c r="P52" s="92">
        <v>-6.8889999999999958</v>
      </c>
      <c r="Q52" s="92">
        <v>0.65099999999999625</v>
      </c>
      <c r="R52" s="93">
        <v>26.564999999999998</v>
      </c>
    </row>
    <row r="53" spans="2:18" x14ac:dyDescent="0.6">
      <c r="B53" s="87">
        <v>102</v>
      </c>
      <c r="C53" s="91"/>
      <c r="D53" s="92">
        <v>-8.3840000000000003</v>
      </c>
      <c r="E53" s="92">
        <v>-4.6989999999999981</v>
      </c>
      <c r="F53" s="93">
        <v>-10.486999999999995</v>
      </c>
      <c r="H53" s="87">
        <v>128</v>
      </c>
      <c r="I53" s="91"/>
      <c r="J53" s="92"/>
      <c r="K53" s="92"/>
      <c r="L53" s="93">
        <v>27.427000000000007</v>
      </c>
      <c r="N53" s="87">
        <v>149</v>
      </c>
      <c r="O53" s="91">
        <v>-8.4989999999999952</v>
      </c>
      <c r="P53" s="92">
        <v>3.0769999999999982</v>
      </c>
      <c r="Q53" s="92">
        <v>-1.6850000000000023</v>
      </c>
      <c r="R53" s="93">
        <v>56.31</v>
      </c>
    </row>
    <row r="54" spans="2:18" x14ac:dyDescent="0.6">
      <c r="B54" s="87">
        <v>103</v>
      </c>
      <c r="C54" s="91"/>
      <c r="D54" s="92"/>
      <c r="E54" s="92">
        <v>-2.6629999999999967</v>
      </c>
      <c r="F54" s="93">
        <v>52.074000000000012</v>
      </c>
      <c r="H54" s="87">
        <v>129</v>
      </c>
      <c r="I54" s="91">
        <v>-5.8649999999999949</v>
      </c>
      <c r="J54" s="92"/>
      <c r="K54" s="92"/>
      <c r="L54" s="93">
        <v>11.310000000000002</v>
      </c>
      <c r="N54" s="87">
        <v>150</v>
      </c>
      <c r="O54" s="91">
        <v>0.65</v>
      </c>
      <c r="P54" s="92">
        <v>-8.5619999999999976</v>
      </c>
      <c r="Q54" s="92">
        <v>-1.1460000000000008</v>
      </c>
      <c r="R54" s="93">
        <v>56.31</v>
      </c>
    </row>
    <row r="55" spans="2:18" x14ac:dyDescent="0.6">
      <c r="B55" s="87">
        <v>104</v>
      </c>
      <c r="C55" s="91"/>
      <c r="D55" s="92"/>
      <c r="E55" s="92"/>
      <c r="F55" s="93">
        <v>36.798000000000002</v>
      </c>
      <c r="H55" s="87">
        <v>130</v>
      </c>
      <c r="I55" s="91">
        <v>5.0229999999999961</v>
      </c>
      <c r="J55" s="92"/>
      <c r="K55" s="92"/>
      <c r="L55" s="93">
        <v>0.96299999999999386</v>
      </c>
      <c r="N55" s="87">
        <v>151</v>
      </c>
      <c r="O55" s="91">
        <v>-13.031000000000006</v>
      </c>
      <c r="P55" s="92">
        <v>46.102000000000004</v>
      </c>
      <c r="Q55" s="92">
        <v>0.65400000000000003</v>
      </c>
      <c r="R55" s="93">
        <v>45</v>
      </c>
    </row>
    <row r="56" spans="2:18" x14ac:dyDescent="0.6">
      <c r="B56" s="87">
        <v>105</v>
      </c>
      <c r="C56" s="91"/>
      <c r="D56" s="92"/>
      <c r="E56" s="92"/>
      <c r="F56" s="93">
        <v>50.988</v>
      </c>
      <c r="H56" s="87">
        <v>131</v>
      </c>
      <c r="I56" s="91"/>
      <c r="J56" s="92"/>
      <c r="K56" s="92"/>
      <c r="L56" s="93">
        <v>18.989999999999995</v>
      </c>
      <c r="N56" s="87">
        <v>152</v>
      </c>
      <c r="O56" s="91"/>
      <c r="P56" s="92">
        <v>0.60299999999999443</v>
      </c>
      <c r="Q56" s="92">
        <v>0.68</v>
      </c>
      <c r="R56" s="93">
        <v>24.897000000000006</v>
      </c>
    </row>
    <row r="57" spans="2:18" ht="17.25" thickBot="1" x14ac:dyDescent="0.65">
      <c r="B57" s="87">
        <v>106</v>
      </c>
      <c r="C57" s="91"/>
      <c r="D57" s="92"/>
      <c r="E57" s="92"/>
      <c r="F57" s="93">
        <v>53.163999999999987</v>
      </c>
      <c r="H57" s="87">
        <v>132</v>
      </c>
      <c r="I57" s="91"/>
      <c r="J57" s="92"/>
      <c r="K57" s="92"/>
      <c r="L57" s="93">
        <v>23.343999999999994</v>
      </c>
      <c r="N57" s="87">
        <v>153</v>
      </c>
      <c r="O57" s="96"/>
      <c r="P57" s="97"/>
      <c r="Q57" s="97">
        <v>8.1299999999999955</v>
      </c>
      <c r="R57" s="98"/>
    </row>
    <row r="58" spans="2:18" x14ac:dyDescent="0.6">
      <c r="B58" s="87">
        <v>107</v>
      </c>
      <c r="C58" s="91"/>
      <c r="D58" s="92"/>
      <c r="E58" s="92"/>
      <c r="F58" s="93">
        <v>43.902999999999992</v>
      </c>
      <c r="H58" s="87">
        <v>133</v>
      </c>
      <c r="I58" s="91"/>
      <c r="J58" s="92"/>
      <c r="K58" s="92"/>
      <c r="L58" s="93">
        <v>20.293999999999997</v>
      </c>
    </row>
    <row r="59" spans="2:18" x14ac:dyDescent="0.6">
      <c r="B59" s="87">
        <v>108</v>
      </c>
      <c r="C59" s="91"/>
      <c r="D59" s="92"/>
      <c r="E59" s="92"/>
      <c r="F59" s="93">
        <v>39.093999999999994</v>
      </c>
      <c r="H59" s="87">
        <v>134</v>
      </c>
      <c r="I59" s="91"/>
      <c r="J59" s="92"/>
      <c r="K59" s="92"/>
      <c r="L59" s="93">
        <v>32.319999999999993</v>
      </c>
    </row>
    <row r="60" spans="2:18" x14ac:dyDescent="0.6">
      <c r="B60" s="87">
        <v>109</v>
      </c>
      <c r="C60" s="91"/>
      <c r="D60" s="92"/>
      <c r="E60" s="92"/>
      <c r="F60" s="93">
        <v>24.322000000000003</v>
      </c>
      <c r="H60" s="87">
        <v>135</v>
      </c>
      <c r="I60" s="91"/>
      <c r="J60" s="92"/>
      <c r="K60" s="92"/>
      <c r="L60" s="93">
        <v>21.033000000000001</v>
      </c>
    </row>
    <row r="61" spans="2:18" x14ac:dyDescent="0.6">
      <c r="B61" s="87">
        <v>110</v>
      </c>
      <c r="C61" s="91"/>
      <c r="D61" s="92"/>
      <c r="E61" s="92"/>
      <c r="F61" s="93">
        <v>22.701999999999998</v>
      </c>
      <c r="H61" s="87">
        <v>136</v>
      </c>
      <c r="I61" s="91"/>
      <c r="J61" s="92"/>
      <c r="K61" s="92"/>
      <c r="L61" s="93">
        <v>6.5370000000000061</v>
      </c>
    </row>
    <row r="62" spans="2:18" x14ac:dyDescent="0.6">
      <c r="B62" s="87">
        <v>111</v>
      </c>
      <c r="C62" s="91"/>
      <c r="D62" s="92"/>
      <c r="E62" s="92"/>
      <c r="F62" s="93">
        <v>13.257999999999996</v>
      </c>
      <c r="H62" s="87">
        <v>137</v>
      </c>
      <c r="I62" s="91"/>
      <c r="J62" s="92"/>
      <c r="K62" s="92"/>
      <c r="L62" s="93">
        <v>13.444999999999993</v>
      </c>
    </row>
    <row r="63" spans="2:18" x14ac:dyDescent="0.6">
      <c r="B63" s="87">
        <v>112</v>
      </c>
      <c r="C63" s="91"/>
      <c r="D63" s="92"/>
      <c r="E63" s="92"/>
      <c r="F63" s="93">
        <v>45.986999999999995</v>
      </c>
      <c r="H63" s="87">
        <v>138</v>
      </c>
      <c r="I63" s="91"/>
      <c r="J63" s="92"/>
      <c r="K63" s="92"/>
      <c r="L63" s="93">
        <v>5.7109999999999985</v>
      </c>
    </row>
    <row r="64" spans="2:18" x14ac:dyDescent="0.6">
      <c r="B64" s="87">
        <v>113</v>
      </c>
      <c r="C64" s="91"/>
      <c r="D64" s="92"/>
      <c r="E64" s="92"/>
      <c r="F64" s="93">
        <v>2.4590000000000032</v>
      </c>
      <c r="H64" s="87">
        <v>139</v>
      </c>
      <c r="I64" s="91"/>
      <c r="J64" s="92"/>
      <c r="K64" s="92"/>
      <c r="L64" s="93">
        <v>8.3130000000000024</v>
      </c>
    </row>
    <row r="65" spans="2:18" x14ac:dyDescent="0.6">
      <c r="B65" s="87">
        <v>114</v>
      </c>
      <c r="C65" s="91"/>
      <c r="D65" s="92"/>
      <c r="E65" s="92"/>
      <c r="F65" s="93">
        <v>29.191999999999993</v>
      </c>
    </row>
    <row r="66" spans="2:18" x14ac:dyDescent="0.6">
      <c r="B66" s="87">
        <v>115</v>
      </c>
      <c r="C66" s="91"/>
      <c r="D66" s="92"/>
      <c r="E66" s="92"/>
      <c r="F66" s="93">
        <v>23.073999999999998</v>
      </c>
    </row>
    <row r="67" spans="2:18" x14ac:dyDescent="0.6">
      <c r="B67" s="87">
        <v>116</v>
      </c>
      <c r="C67" s="91"/>
      <c r="D67" s="92"/>
      <c r="E67" s="92"/>
      <c r="F67" s="93">
        <v>50.657999999999987</v>
      </c>
    </row>
    <row r="68" spans="2:18" x14ac:dyDescent="0.6">
      <c r="B68" s="87">
        <v>117</v>
      </c>
      <c r="C68" s="91"/>
      <c r="D68" s="92"/>
      <c r="E68" s="92"/>
      <c r="F68" s="93">
        <v>38.442000000000007</v>
      </c>
    </row>
    <row r="69" spans="2:18" x14ac:dyDescent="0.6">
      <c r="B69" s="87">
        <v>118</v>
      </c>
      <c r="C69" s="91"/>
      <c r="D69" s="92"/>
      <c r="E69" s="92"/>
      <c r="F69" s="93">
        <v>23.486000000000004</v>
      </c>
    </row>
    <row r="74" spans="2:18" ht="17.25" thickBot="1" x14ac:dyDescent="0.65"/>
    <row r="75" spans="2:18" x14ac:dyDescent="0.6">
      <c r="B75" s="99" t="s">
        <v>110</v>
      </c>
      <c r="C75" s="100"/>
      <c r="D75" s="100"/>
      <c r="E75" s="100"/>
      <c r="F75" s="101"/>
      <c r="H75" s="99" t="s">
        <v>111</v>
      </c>
      <c r="I75" s="100"/>
      <c r="J75" s="100"/>
      <c r="K75" s="100"/>
      <c r="L75" s="101"/>
      <c r="N75" s="99" t="s">
        <v>112</v>
      </c>
      <c r="O75" s="100"/>
      <c r="P75" s="100"/>
      <c r="Q75" s="100"/>
      <c r="R75" s="101"/>
    </row>
    <row r="76" spans="2:18" x14ac:dyDescent="0.6">
      <c r="B76" s="102" t="s">
        <v>19</v>
      </c>
      <c r="C76" s="85" t="s">
        <v>20</v>
      </c>
      <c r="D76" s="85" t="s">
        <v>21</v>
      </c>
      <c r="E76" s="85" t="s">
        <v>22</v>
      </c>
      <c r="F76" s="103" t="s">
        <v>8</v>
      </c>
      <c r="H76" s="102" t="s">
        <v>19</v>
      </c>
      <c r="I76" s="85" t="s">
        <v>20</v>
      </c>
      <c r="J76" s="85" t="s">
        <v>21</v>
      </c>
      <c r="K76" s="85" t="s">
        <v>22</v>
      </c>
      <c r="L76" s="103" t="s">
        <v>8</v>
      </c>
      <c r="N76" s="102" t="s">
        <v>19</v>
      </c>
      <c r="O76" s="85" t="s">
        <v>20</v>
      </c>
      <c r="P76" s="85" t="s">
        <v>21</v>
      </c>
      <c r="Q76" s="85" t="s">
        <v>22</v>
      </c>
      <c r="R76" s="103" t="s">
        <v>8</v>
      </c>
    </row>
    <row r="77" spans="2:18" x14ac:dyDescent="0.6">
      <c r="B77" s="102" t="s">
        <v>23</v>
      </c>
      <c r="C77" s="85">
        <f>COUNTIF(C3:C73,"&lt;=-150")</f>
        <v>0</v>
      </c>
      <c r="D77" s="85">
        <f>COUNTIF(D3:D73,"&lt;=-150")</f>
        <v>0</v>
      </c>
      <c r="E77" s="85">
        <f>COUNTIF(E3:E73,"&lt;=-150")</f>
        <v>0</v>
      </c>
      <c r="F77" s="85">
        <f>COUNTIF(F3:F73,"&lt;=-150")</f>
        <v>0</v>
      </c>
      <c r="G77" s="85"/>
      <c r="H77" s="102" t="s">
        <v>23</v>
      </c>
      <c r="I77" s="85">
        <f>COUNTIF(I3:I73,"&lt;=-150")</f>
        <v>0</v>
      </c>
      <c r="J77" s="85">
        <f>COUNTIF(J3:J73,"&lt;=-150")</f>
        <v>0</v>
      </c>
      <c r="K77" s="85">
        <f>COUNTIF(K3:K73,"&lt;=-150")</f>
        <v>0</v>
      </c>
      <c r="L77" s="85">
        <f>COUNTIF(L3:L73,"&lt;=-150")</f>
        <v>0</v>
      </c>
      <c r="M77" s="85"/>
      <c r="N77" s="102" t="s">
        <v>23</v>
      </c>
      <c r="O77" s="85">
        <f>COUNTIF(O3:O73,"&lt;=-150")</f>
        <v>0</v>
      </c>
      <c r="P77" s="85">
        <f>COUNTIF(P3:P73,"&lt;=-150")</f>
        <v>0</v>
      </c>
      <c r="Q77" s="85">
        <f>COUNTIF(Q3:Q73,"&lt;=-150")</f>
        <v>0</v>
      </c>
      <c r="R77" s="85">
        <f>COUNTIF(R3:R73,"&lt;=-150")</f>
        <v>0</v>
      </c>
    </row>
    <row r="78" spans="2:18" x14ac:dyDescent="0.6">
      <c r="B78" s="102" t="s">
        <v>24</v>
      </c>
      <c r="C78" s="85">
        <f>COUNTIF(C3:C73,"&lt;=-120")-COUNTIF(C3:C73,"&lt;-150")</f>
        <v>0</v>
      </c>
      <c r="D78" s="85">
        <f>COUNTIF(D3:D73,"&lt;=-120")-COUNTIF(D3:D73,"&lt;-150")</f>
        <v>0</v>
      </c>
      <c r="E78" s="85">
        <f>COUNTIF(E3:E73,"&lt;=-120")-COUNTIF(E3:E73,"&lt;-150")</f>
        <v>0</v>
      </c>
      <c r="F78" s="85">
        <f>COUNTIF(F3:F73,"&lt;=-120")-COUNTIF(F3:F73,"&lt;-150")</f>
        <v>0</v>
      </c>
      <c r="G78" s="85"/>
      <c r="H78" s="102" t="s">
        <v>24</v>
      </c>
      <c r="I78" s="85">
        <f>COUNTIF(I3:I73,"&lt;=-120")-COUNTIF(I3:I73,"&lt;-150")</f>
        <v>0</v>
      </c>
      <c r="J78" s="85">
        <f>COUNTIF(J3:J73,"&lt;=-120")-COUNTIF(J3:J73,"&lt;-150")</f>
        <v>0</v>
      </c>
      <c r="K78" s="85">
        <f>COUNTIF(K3:K73,"&lt;=-120")-COUNTIF(K3:K73,"&lt;-150")</f>
        <v>0</v>
      </c>
      <c r="L78" s="85">
        <f>COUNTIF(L3:L73,"&lt;=-120")-COUNTIF(L3:L73,"&lt;-150")</f>
        <v>0</v>
      </c>
      <c r="M78" s="85"/>
      <c r="N78" s="102" t="s">
        <v>24</v>
      </c>
      <c r="O78" s="85">
        <f>COUNTIF(O3:O73,"&lt;=-120")-COUNTIF(O3:O73,"&lt;-150")</f>
        <v>0</v>
      </c>
      <c r="P78" s="85">
        <f>COUNTIF(P3:P73,"&lt;=-120")-COUNTIF(P3:P73,"&lt;-150")</f>
        <v>0</v>
      </c>
      <c r="Q78" s="85">
        <f>COUNTIF(Q3:Q73,"&lt;=-120")-COUNTIF(Q3:Q73,"&lt;-150")</f>
        <v>0</v>
      </c>
      <c r="R78" s="85">
        <f>COUNTIF(R3:R73,"&lt;=-120")-COUNTIF(R3:R73,"&lt;-150")</f>
        <v>0</v>
      </c>
    </row>
    <row r="79" spans="2:18" x14ac:dyDescent="0.6">
      <c r="B79" s="102" t="s">
        <v>25</v>
      </c>
      <c r="C79" s="85">
        <f>COUNTIF(C3:C73,"&lt;=-90")-COUNTIF(C3:C73,"&lt;-120")</f>
        <v>0</v>
      </c>
      <c r="D79" s="85">
        <f>COUNTIF(D3:D73,"&lt;=-90")-COUNTIF(D3:D73,"&lt;-120")</f>
        <v>0</v>
      </c>
      <c r="E79" s="85">
        <f>COUNTIF(E3:E73,"&lt;=-90")-COUNTIF(E3:E73,"&lt;-120")</f>
        <v>0</v>
      </c>
      <c r="F79" s="85">
        <f>COUNTIF(F3:F73,"&lt;=-90")-COUNTIF(F3:F73,"&lt;-120")</f>
        <v>0</v>
      </c>
      <c r="G79" s="85"/>
      <c r="H79" s="102" t="s">
        <v>25</v>
      </c>
      <c r="I79" s="85">
        <f>COUNTIF(I3:I73,"&lt;=-90")-COUNTIF(I3:I73,"&lt;-120")</f>
        <v>0</v>
      </c>
      <c r="J79" s="85">
        <f>COUNTIF(J3:J73,"&lt;=-90")-COUNTIF(J3:J73,"&lt;-120")</f>
        <v>0</v>
      </c>
      <c r="K79" s="85">
        <f>COUNTIF(K3:K73,"&lt;=-90")-COUNTIF(K3:K73,"&lt;-120")</f>
        <v>0</v>
      </c>
      <c r="L79" s="85">
        <f>COUNTIF(L3:L73,"&lt;=-90")-COUNTIF(L3:L73,"&lt;-120")</f>
        <v>0</v>
      </c>
      <c r="M79" s="85"/>
      <c r="N79" s="102" t="s">
        <v>25</v>
      </c>
      <c r="O79" s="85">
        <f>COUNTIF(O3:O73,"&lt;=-90")-COUNTIF(O3:O73,"&lt;-120")</f>
        <v>0</v>
      </c>
      <c r="P79" s="85">
        <f>COUNTIF(P3:P73,"&lt;=-90")-COUNTIF(P3:P73,"&lt;-120")</f>
        <v>0</v>
      </c>
      <c r="Q79" s="85">
        <f>COUNTIF(Q3:Q73,"&lt;=-90")-COUNTIF(Q3:Q73,"&lt;-120")</f>
        <v>0</v>
      </c>
      <c r="R79" s="85">
        <f>COUNTIF(R3:R73,"&lt;=-90")-COUNTIF(R3:R73,"&lt;-120")</f>
        <v>0</v>
      </c>
    </row>
    <row r="80" spans="2:18" x14ac:dyDescent="0.6">
      <c r="B80" s="102" t="s">
        <v>26</v>
      </c>
      <c r="C80" s="85">
        <f>COUNTIF(C3:C73,"&lt;=-60")-COUNTIF(C3:C73,"&lt;-90")</f>
        <v>0</v>
      </c>
      <c r="D80" s="85">
        <f>COUNTIF(D3:D73,"&lt;=-60")-COUNTIF(D3:D73,"&lt;-90")</f>
        <v>0</v>
      </c>
      <c r="E80" s="85">
        <f>COUNTIF(E3:E73,"&lt;=-60")-COUNTIF(E3:E73,"&lt;-90")</f>
        <v>0</v>
      </c>
      <c r="F80" s="85">
        <f>COUNTIF(F3:F73,"&lt;=-60")-COUNTIF(F3:F73,"&lt;-90")</f>
        <v>0</v>
      </c>
      <c r="G80" s="85"/>
      <c r="H80" s="102" t="s">
        <v>26</v>
      </c>
      <c r="I80" s="85">
        <f>COUNTIF(I3:I73,"&lt;=-60")-COUNTIF(I3:I73,"&lt;-90")</f>
        <v>0</v>
      </c>
      <c r="J80" s="85">
        <f>COUNTIF(J3:J73,"&lt;=-60")-COUNTIF(J3:J73,"&lt;-90")</f>
        <v>0</v>
      </c>
      <c r="K80" s="85">
        <f>COUNTIF(K3:K73,"&lt;=-60")-COUNTIF(K3:K73,"&lt;-90")</f>
        <v>0</v>
      </c>
      <c r="L80" s="85">
        <f>COUNTIF(L3:L73,"&lt;=-60")-COUNTIF(L3:L73,"&lt;-90")</f>
        <v>0</v>
      </c>
      <c r="M80" s="85"/>
      <c r="N80" s="102" t="s">
        <v>26</v>
      </c>
      <c r="O80" s="85">
        <f>COUNTIF(O3:O73,"&lt;=-60")-COUNTIF(O3:O73,"&lt;-90")</f>
        <v>0</v>
      </c>
      <c r="P80" s="85">
        <f>COUNTIF(P3:P73,"&lt;=-60")-COUNTIF(P3:P73,"&lt;-90")</f>
        <v>0</v>
      </c>
      <c r="Q80" s="85">
        <f>COUNTIF(Q3:Q73,"&lt;=-60")-COUNTIF(Q3:Q73,"&lt;-90")</f>
        <v>0</v>
      </c>
      <c r="R80" s="85">
        <f>COUNTIF(R3:R73,"&lt;=-60")-COUNTIF(R3:R73,"&lt;-90")</f>
        <v>0</v>
      </c>
    </row>
    <row r="81" spans="2:18" ht="17.25" thickBot="1" x14ac:dyDescent="0.65">
      <c r="B81" s="104" t="s">
        <v>27</v>
      </c>
      <c r="C81" s="86">
        <f>COUNTIF(C3:C73,"&lt;=-30")-COUNTIF(C3:C73,"&lt;-60")</f>
        <v>1</v>
      </c>
      <c r="D81" s="86">
        <f>COUNTIF(D3:D73,"&lt;=-30")-COUNTIF(D3:D73,"&lt;-60")</f>
        <v>0</v>
      </c>
      <c r="E81" s="86">
        <f>COUNTIF(E3:E73,"&lt;=-30")-COUNTIF(E3:E73,"&lt;-60")</f>
        <v>0</v>
      </c>
      <c r="F81" s="86">
        <f>COUNTIF(F3:F73,"&lt;=-30")-COUNTIF(F3:F73,"&lt;-60")</f>
        <v>0</v>
      </c>
      <c r="G81" s="86"/>
      <c r="H81" s="104" t="s">
        <v>27</v>
      </c>
      <c r="I81" s="86">
        <f>COUNTIF(I3:I73,"&lt;=-30")-COUNTIF(I3:I73,"&lt;-60")</f>
        <v>1</v>
      </c>
      <c r="J81" s="86">
        <f>COUNTIF(J3:J73,"&lt;=-30")-COUNTIF(J3:J73,"&lt;-60")</f>
        <v>5</v>
      </c>
      <c r="K81" s="86">
        <f>COUNTIF(K3:K73,"&lt;=-30")-COUNTIF(K3:K73,"&lt;-60")</f>
        <v>3</v>
      </c>
      <c r="L81" s="86">
        <f>COUNTIF(L3:L73,"&lt;=-30")-COUNTIF(L3:L73,"&lt;-60")</f>
        <v>0</v>
      </c>
      <c r="M81" s="86"/>
      <c r="N81" s="104" t="s">
        <v>27</v>
      </c>
      <c r="O81" s="86">
        <f>COUNTIF(O3:O73,"&lt;=-30")-COUNTIF(O3:O73,"&lt;-60")</f>
        <v>1</v>
      </c>
      <c r="P81" s="86">
        <f>COUNTIF(P3:P73,"&lt;=-30")-COUNTIF(P3:P73,"&lt;-60")</f>
        <v>0</v>
      </c>
      <c r="Q81" s="86">
        <f>COUNTIF(Q3:Q73,"&lt;=-30")-COUNTIF(Q3:Q73,"&lt;-60")</f>
        <v>0</v>
      </c>
      <c r="R81" s="86">
        <f>COUNTIF(R3:R73,"&lt;=-30")-COUNTIF(R3:R73,"&lt;-60")</f>
        <v>0</v>
      </c>
    </row>
    <row r="82" spans="2:18" x14ac:dyDescent="0.6">
      <c r="B82" s="105" t="s">
        <v>28</v>
      </c>
      <c r="C82" s="106">
        <f>COUNTIF(C3:C73,"&lt;=0")-COUNTIF(C3:C73,"&lt;-30")</f>
        <v>9</v>
      </c>
      <c r="D82" s="106">
        <f>COUNTIF(D3:D73,"&lt;=0")-COUNTIF(D3:D73,"&lt;-30")</f>
        <v>11</v>
      </c>
      <c r="E82" s="106">
        <f>COUNTIF(E3:E73,"&lt;=0")-COUNTIF(E3:E73,"&lt;-30")</f>
        <v>10</v>
      </c>
      <c r="F82" s="106">
        <f>COUNTIF(F3:F73,"&lt;=0")-COUNTIF(F3:F73,"&lt;-30")</f>
        <v>5</v>
      </c>
      <c r="G82" s="106"/>
      <c r="H82" s="105" t="s">
        <v>28</v>
      </c>
      <c r="I82" s="106">
        <f>COUNTIF(I3:I73,"&lt;=0")-COUNTIF(I3:I73,"&lt;-30")</f>
        <v>17</v>
      </c>
      <c r="J82" s="106">
        <f>COUNTIF(J3:J73,"&lt;=0")-COUNTIF(J3:J73,"&lt;-30")</f>
        <v>11</v>
      </c>
      <c r="K82" s="106">
        <f>COUNTIF(K3:K73,"&lt;=0")-COUNTIF(K3:K73,"&lt;-30")</f>
        <v>9</v>
      </c>
      <c r="L82" s="106">
        <f>COUNTIF(L3:L73,"&lt;=0")-COUNTIF(L3:L73,"&lt;-30")</f>
        <v>6</v>
      </c>
      <c r="M82" s="106"/>
      <c r="N82" s="105" t="s">
        <v>28</v>
      </c>
      <c r="O82" s="106">
        <f>COUNTIF(O3:O73,"&lt;=0")-COUNTIF(O3:O73,"&lt;-30")</f>
        <v>18</v>
      </c>
      <c r="P82" s="106">
        <f>COUNTIF(P3:P73,"&lt;=0")-COUNTIF(P3:P73,"&lt;-30")</f>
        <v>7</v>
      </c>
      <c r="Q82" s="106">
        <f>COUNTIF(Q3:Q73,"&lt;=0")-COUNTIF(Q3:Q73,"&lt;-30")</f>
        <v>9</v>
      </c>
      <c r="R82" s="106">
        <f>COUNTIF(R3:R73,"&lt;=0")-COUNTIF(R3:R73,"&lt;-30")</f>
        <v>3</v>
      </c>
    </row>
    <row r="83" spans="2:18" ht="17.25" thickBot="1" x14ac:dyDescent="0.65">
      <c r="B83" s="107" t="s">
        <v>29</v>
      </c>
      <c r="C83" s="108">
        <f>COUNTIF(C3:C73,"&lt;=30")-COUNTIF(C3:C73,"&lt;0")</f>
        <v>19</v>
      </c>
      <c r="D83" s="108">
        <f>COUNTIF(D3:D73,"&lt;=30")-COUNTIF(D3:D73,"&lt;0")</f>
        <v>20</v>
      </c>
      <c r="E83" s="108">
        <f>COUNTIF(E3:E73,"&lt;=30")-COUNTIF(E3:E73,"&lt;0")</f>
        <v>24</v>
      </c>
      <c r="F83" s="108">
        <f>COUNTIF(F3:F73,"&lt;=30")-COUNTIF(F3:F73,"&lt;0")</f>
        <v>24</v>
      </c>
      <c r="G83" s="108"/>
      <c r="H83" s="107" t="s">
        <v>29</v>
      </c>
      <c r="I83" s="108">
        <f>COUNTIF(I3:I73,"&lt;=30")-COUNTIF(I3:I73,"&lt;0")</f>
        <v>13</v>
      </c>
      <c r="J83" s="108">
        <f>COUNTIF(J3:J73,"&lt;=30")-COUNTIF(J3:J73,"&lt;0")</f>
        <v>13</v>
      </c>
      <c r="K83" s="108">
        <f>COUNTIF(K3:K73,"&lt;=30")-COUNTIF(K3:K73,"&lt;0")</f>
        <v>12</v>
      </c>
      <c r="L83" s="108">
        <f>COUNTIF(L3:L73,"&lt;=30")-COUNTIF(L3:L73,"&lt;0")</f>
        <v>39</v>
      </c>
      <c r="M83" s="108"/>
      <c r="N83" s="107" t="s">
        <v>29</v>
      </c>
      <c r="O83" s="108">
        <f>COUNTIF(O3:O73,"&lt;=30")-COUNTIF(O3:O73,"&lt;0")</f>
        <v>21</v>
      </c>
      <c r="P83" s="108">
        <f>COUNTIF(P3:P73,"&lt;=30")-COUNTIF(P3:P73,"&lt;0")</f>
        <v>22</v>
      </c>
      <c r="Q83" s="108">
        <f>COUNTIF(Q3:Q73,"&lt;=30")-COUNTIF(Q3:Q73,"&lt;0")</f>
        <v>22</v>
      </c>
      <c r="R83" s="108">
        <f>COUNTIF(R3:R73,"&lt;=30")-COUNTIF(R3:R73,"&lt;0")</f>
        <v>18</v>
      </c>
    </row>
    <row r="84" spans="2:18" x14ac:dyDescent="0.6">
      <c r="B84" s="109" t="s">
        <v>30</v>
      </c>
      <c r="C84" s="110">
        <f>COUNTIF(C3:C73,"&lt;=60")-COUNTIF(C3:C73,"&lt;30")</f>
        <v>2</v>
      </c>
      <c r="D84" s="110">
        <f>COUNTIF(D3:D73,"&lt;=60")-COUNTIF(D3:D73,"&lt;30")</f>
        <v>2</v>
      </c>
      <c r="E84" s="110">
        <f>COUNTIF(E3:E73,"&lt;=60")-COUNTIF(E3:E73,"&lt;30")</f>
        <v>0</v>
      </c>
      <c r="F84" s="110">
        <f>COUNTIF(F3:F73,"&lt;=60")-COUNTIF(F3:F73,"&lt;30")</f>
        <v>27</v>
      </c>
      <c r="G84" s="110"/>
      <c r="H84" s="109" t="s">
        <v>30</v>
      </c>
      <c r="I84" s="110">
        <f>COUNTIF(I3:I73,"&lt;=60")-COUNTIF(I3:I73,"&lt;30")</f>
        <v>3</v>
      </c>
      <c r="J84" s="110">
        <f>COUNTIF(J3:J73,"&lt;=60")-COUNTIF(J3:J73,"&lt;30")</f>
        <v>7</v>
      </c>
      <c r="K84" s="110">
        <f>COUNTIF(K3:K73,"&lt;=60")-COUNTIF(K3:K73,"&lt;30")</f>
        <v>8</v>
      </c>
      <c r="L84" s="110">
        <f>COUNTIF(L3:L73,"&lt;=60")-COUNTIF(L3:L73,"&lt;30")</f>
        <v>4</v>
      </c>
      <c r="M84" s="110"/>
      <c r="N84" s="109" t="s">
        <v>30</v>
      </c>
      <c r="O84" s="110">
        <f>COUNTIF(O3:O73,"&lt;=60")-COUNTIF(O3:O73,"&lt;30")</f>
        <v>0</v>
      </c>
      <c r="P84" s="110">
        <f>COUNTIF(P3:P73,"&lt;=60")-COUNTIF(P3:P73,"&lt;30")</f>
        <v>3</v>
      </c>
      <c r="Q84" s="110">
        <f>COUNTIF(Q3:Q73,"&lt;=60")-COUNTIF(Q3:Q73,"&lt;30")</f>
        <v>3</v>
      </c>
      <c r="R84" s="110">
        <f>COUNTIF(R3:R73,"&lt;=60")-COUNTIF(R3:R73,"&lt;30")</f>
        <v>15</v>
      </c>
    </row>
    <row r="85" spans="2:18" x14ac:dyDescent="0.6">
      <c r="B85" s="111" t="s">
        <v>31</v>
      </c>
      <c r="C85" s="85">
        <f>COUNTIF(C3:C73,"&lt;=90")-COUNTIF(C3:C73,"&lt;60")</f>
        <v>0</v>
      </c>
      <c r="D85" s="85">
        <f>COUNTIF(D3:D73,"&lt;=90")-COUNTIF(D3:D73,"&lt;60")</f>
        <v>0</v>
      </c>
      <c r="E85" s="85">
        <f>COUNTIF(E3:E73,"&lt;=90")-COUNTIF(E3:E73,"&lt;60")</f>
        <v>0</v>
      </c>
      <c r="F85" s="85">
        <f>COUNTIF(F3:F73,"&lt;=90")-COUNTIF(F3:F73,"&lt;60")</f>
        <v>0</v>
      </c>
      <c r="G85" s="85"/>
      <c r="H85" s="111" t="s">
        <v>31</v>
      </c>
      <c r="I85" s="85">
        <f>COUNTIF(I3:I73,"&lt;=90")-COUNTIF(I3:I73,"&lt;60")</f>
        <v>0</v>
      </c>
      <c r="J85" s="85">
        <f>COUNTIF(J3:J73,"&lt;=90")-COUNTIF(J3:J73,"&lt;60")</f>
        <v>1</v>
      </c>
      <c r="K85" s="85">
        <f>COUNTIF(K3:K73,"&lt;=90")-COUNTIF(K3:K73,"&lt;60")</f>
        <v>1</v>
      </c>
      <c r="L85" s="85">
        <f>COUNTIF(L3:L73,"&lt;=90")-COUNTIF(L3:L73,"&lt;60")</f>
        <v>0</v>
      </c>
      <c r="M85" s="85"/>
      <c r="N85" s="111" t="s">
        <v>31</v>
      </c>
      <c r="O85" s="85">
        <f>COUNTIF(O3:O73,"&lt;=90")-COUNTIF(O3:O73,"&lt;60")</f>
        <v>0</v>
      </c>
      <c r="P85" s="85">
        <f>COUNTIF(P3:P73,"&lt;=90")-COUNTIF(P3:P73,"&lt;60")</f>
        <v>0</v>
      </c>
      <c r="Q85" s="85">
        <f>COUNTIF(Q3:Q73,"&lt;=90")-COUNTIF(Q3:Q73,"&lt;60")</f>
        <v>0</v>
      </c>
      <c r="R85" s="85">
        <f>COUNTIF(R3:R73,"&lt;=90")-COUNTIF(R3:R73,"&lt;60")</f>
        <v>0</v>
      </c>
    </row>
    <row r="86" spans="2:18" x14ac:dyDescent="0.6">
      <c r="B86" s="111" t="s">
        <v>32</v>
      </c>
      <c r="C86" s="85">
        <f>COUNTIF(C3:C73,"&lt;=120")-COUNTIF(C3:C73,"&lt;90")</f>
        <v>0</v>
      </c>
      <c r="D86" s="85">
        <f>COUNTIF(D3:D73,"&lt;=120")-COUNTIF(D3:D73,"&lt;90")</f>
        <v>0</v>
      </c>
      <c r="E86" s="85">
        <f>COUNTIF(E3:E73,"&lt;=120")-COUNTIF(E3:E73,"&lt;90")</f>
        <v>0</v>
      </c>
      <c r="F86" s="85">
        <f>COUNTIF(F3:F73,"&lt;=120")-COUNTIF(F3:F73,"&lt;90")</f>
        <v>0</v>
      </c>
      <c r="G86" s="85"/>
      <c r="H86" s="111" t="s">
        <v>32</v>
      </c>
      <c r="I86" s="85">
        <f>COUNTIF(I3:I73,"&lt;=120")-COUNTIF(I3:I73,"&lt;90")</f>
        <v>0</v>
      </c>
      <c r="J86" s="85">
        <f>COUNTIF(J3:J73,"&lt;=120")-COUNTIF(J3:J73,"&lt;90")</f>
        <v>0</v>
      </c>
      <c r="K86" s="85">
        <f>COUNTIF(K3:K73,"&lt;=120")-COUNTIF(K3:K73,"&lt;90")</f>
        <v>0</v>
      </c>
      <c r="L86" s="85">
        <f>COUNTIF(L3:L73,"&lt;=120")-COUNTIF(L3:L73,"&lt;90")</f>
        <v>0</v>
      </c>
      <c r="M86" s="85"/>
      <c r="N86" s="111" t="s">
        <v>32</v>
      </c>
      <c r="O86" s="85">
        <f>COUNTIF(O3:O73,"&lt;=120")-COUNTIF(O3:O73,"&lt;90")</f>
        <v>0</v>
      </c>
      <c r="P86" s="85">
        <f>COUNTIF(P3:P73,"&lt;=120")-COUNTIF(P3:P73,"&lt;90")</f>
        <v>0</v>
      </c>
      <c r="Q86" s="85">
        <f>COUNTIF(Q3:Q73,"&lt;=120")-COUNTIF(Q3:Q73,"&lt;90")</f>
        <v>0</v>
      </c>
      <c r="R86" s="85">
        <f>COUNTIF(R3:R73,"&lt;=120")-COUNTIF(R3:R73,"&lt;90")</f>
        <v>0</v>
      </c>
    </row>
    <row r="87" spans="2:18" x14ac:dyDescent="0.6">
      <c r="B87" s="111" t="s">
        <v>33</v>
      </c>
      <c r="C87" s="85">
        <f>COUNTIF(C3:C73,"&lt;=150")-COUNTIF(C3:C73,"&lt;120")</f>
        <v>0</v>
      </c>
      <c r="D87" s="85">
        <f>COUNTIF(D3:D73,"&lt;=150")-COUNTIF(D3:D73,"&lt;120")</f>
        <v>0</v>
      </c>
      <c r="E87" s="85">
        <f>COUNTIF(E3:E73,"&lt;=150")-COUNTIF(E3:E73,"&lt;120")</f>
        <v>0</v>
      </c>
      <c r="F87" s="85">
        <f>COUNTIF(F3:F73,"&lt;=150")-COUNTIF(F3:F73,"&lt;120")</f>
        <v>0</v>
      </c>
      <c r="G87" s="85"/>
      <c r="H87" s="111" t="s">
        <v>33</v>
      </c>
      <c r="I87" s="85">
        <f>COUNTIF(I3:I73,"&lt;=150")-COUNTIF(I3:I73,"&lt;120")</f>
        <v>0</v>
      </c>
      <c r="J87" s="85">
        <f>COUNTIF(J3:J73,"&lt;=150")-COUNTIF(J3:J73,"&lt;120")</f>
        <v>0</v>
      </c>
      <c r="K87" s="85">
        <f>COUNTIF(K3:K73,"&lt;=150")-COUNTIF(K3:K73,"&lt;120")</f>
        <v>0</v>
      </c>
      <c r="L87" s="85">
        <f>COUNTIF(L3:L73,"&lt;=150")-COUNTIF(L3:L73,"&lt;120")</f>
        <v>0</v>
      </c>
      <c r="M87" s="85"/>
      <c r="N87" s="111" t="s">
        <v>33</v>
      </c>
      <c r="O87" s="85">
        <f>COUNTIF(O3:O73,"&lt;=150")-COUNTIF(O3:O73,"&lt;120")</f>
        <v>0</v>
      </c>
      <c r="P87" s="85">
        <f>COUNTIF(P3:P73,"&lt;=150")-COUNTIF(P3:P73,"&lt;120")</f>
        <v>0</v>
      </c>
      <c r="Q87" s="85">
        <f>COUNTIF(Q3:Q73,"&lt;=150")-COUNTIF(Q3:Q73,"&lt;120")</f>
        <v>0</v>
      </c>
      <c r="R87" s="85">
        <f>COUNTIF(R3:R73,"&lt;=150")-COUNTIF(R3:R73,"&lt;120")</f>
        <v>0</v>
      </c>
    </row>
    <row r="88" spans="2:18" x14ac:dyDescent="0.6">
      <c r="B88" s="111" t="s">
        <v>34</v>
      </c>
      <c r="C88" s="85">
        <f>COUNTIF(C3:C73,"&lt;=180")-COUNTIF(C3:C73,"&lt;150")</f>
        <v>0</v>
      </c>
      <c r="D88" s="85">
        <f>COUNTIF(D3:D73,"&lt;=180")-COUNTIF(D3:D73,"&lt;150")</f>
        <v>0</v>
      </c>
      <c r="E88" s="85">
        <f>COUNTIF(E3:E73,"&lt;=180")-COUNTIF(E3:E73,"&lt;150")</f>
        <v>0</v>
      </c>
      <c r="F88" s="85">
        <f>COUNTIF(F3:F73,"&lt;=180")-COUNTIF(F3:F73,"&lt;150")</f>
        <v>0</v>
      </c>
      <c r="G88" s="85"/>
      <c r="H88" s="111" t="s">
        <v>34</v>
      </c>
      <c r="I88" s="85">
        <f>COUNTIF(I3:I73,"&lt;=180")-COUNTIF(I3:I73,"&lt;150")</f>
        <v>0</v>
      </c>
      <c r="J88" s="85">
        <f>COUNTIF(J3:J73,"&lt;=180")-COUNTIF(J3:J73,"&lt;150")</f>
        <v>0</v>
      </c>
      <c r="K88" s="85">
        <f>COUNTIF(K3:K73,"&lt;=180")-COUNTIF(K3:K73,"&lt;150")</f>
        <v>0</v>
      </c>
      <c r="L88" s="85">
        <f>COUNTIF(L3:L73,"&lt;=180")-COUNTIF(L3:L73,"&lt;150")</f>
        <v>0</v>
      </c>
      <c r="M88" s="85"/>
      <c r="N88" s="111" t="s">
        <v>34</v>
      </c>
      <c r="O88" s="85">
        <f>COUNTIF(O3:O73,"&lt;=180")-COUNTIF(O3:O73,"&lt;150")</f>
        <v>0</v>
      </c>
      <c r="P88" s="85">
        <f>COUNTIF(P3:P73,"&lt;=180")-COUNTIF(P3:P73,"&lt;150")</f>
        <v>0</v>
      </c>
      <c r="Q88" s="85">
        <f>COUNTIF(Q3:Q73,"&lt;=180")-COUNTIF(Q3:Q73,"&lt;150")</f>
        <v>0</v>
      </c>
      <c r="R88" s="85">
        <f>COUNTIF(R3:R73,"&lt;=180")-COUNTIF(R3:R73,"&lt;150")</f>
        <v>0</v>
      </c>
    </row>
    <row r="89" spans="2:18" x14ac:dyDescent="0.6">
      <c r="B89" s="102" t="s">
        <v>35</v>
      </c>
      <c r="C89" s="85">
        <f>SUM(C77:C88)</f>
        <v>31</v>
      </c>
      <c r="D89" s="85">
        <f t="shared" ref="D89:F89" si="0">SUM(D77:D88)</f>
        <v>33</v>
      </c>
      <c r="E89" s="85">
        <f t="shared" si="0"/>
        <v>34</v>
      </c>
      <c r="F89" s="103">
        <f t="shared" si="0"/>
        <v>56</v>
      </c>
      <c r="H89" s="102" t="s">
        <v>35</v>
      </c>
      <c r="I89" s="85">
        <f>SUM(I77:I88)</f>
        <v>34</v>
      </c>
      <c r="J89" s="85">
        <f t="shared" ref="J89:L89" si="1">SUM(J77:J88)</f>
        <v>37</v>
      </c>
      <c r="K89" s="85">
        <f t="shared" si="1"/>
        <v>33</v>
      </c>
      <c r="L89" s="103">
        <f t="shared" si="1"/>
        <v>49</v>
      </c>
      <c r="N89" s="102" t="s">
        <v>35</v>
      </c>
      <c r="O89" s="85">
        <f>SUM(O77:O88)</f>
        <v>40</v>
      </c>
      <c r="P89" s="85">
        <f t="shared" ref="P89:R89" si="2">SUM(P77:P88)</f>
        <v>32</v>
      </c>
      <c r="Q89" s="85">
        <f t="shared" si="2"/>
        <v>34</v>
      </c>
      <c r="R89" s="103">
        <f t="shared" si="2"/>
        <v>36</v>
      </c>
    </row>
    <row r="90" spans="2:18" x14ac:dyDescent="0.6">
      <c r="B90" s="112"/>
      <c r="C90" s="84" t="s">
        <v>81</v>
      </c>
      <c r="E90" s="94"/>
      <c r="F90" s="95"/>
      <c r="I90" s="84" t="s">
        <v>81</v>
      </c>
      <c r="O90" s="84" t="s">
        <v>81</v>
      </c>
    </row>
    <row r="91" spans="2:18" x14ac:dyDescent="0.6">
      <c r="B91" s="112"/>
      <c r="C91" s="84" t="s">
        <v>36</v>
      </c>
      <c r="D91" s="84">
        <f>SUM(D77:F81,D84:F88)/SUM(D89:F89)</f>
        <v>0.23577235772357724</v>
      </c>
      <c r="E91" s="94"/>
      <c r="F91" s="95"/>
      <c r="I91" s="84" t="s">
        <v>85</v>
      </c>
      <c r="J91" s="84">
        <f>SUM(J77:L81,J84:L88)/SUM(J89:L89)</f>
        <v>0.24369747899159663</v>
      </c>
      <c r="O91" s="84" t="s">
        <v>86</v>
      </c>
      <c r="P91" s="84">
        <f>SUM(P77:R81,P84:R88)/SUM(P89:R89)</f>
        <v>0.20588235294117646</v>
      </c>
    </row>
    <row r="92" spans="2:18" x14ac:dyDescent="0.6">
      <c r="B92" s="112"/>
      <c r="E92" s="94"/>
      <c r="F92" s="95"/>
    </row>
    <row r="93" spans="2:18" ht="17.25" thickBot="1" x14ac:dyDescent="0.65">
      <c r="B93" s="113"/>
      <c r="C93" s="114"/>
      <c r="D93" s="114"/>
      <c r="E93" s="114"/>
      <c r="F93" s="115"/>
    </row>
    <row r="96" spans="2:18" ht="17.25" thickBot="1" x14ac:dyDescent="0.65"/>
    <row r="97" spans="2:18" x14ac:dyDescent="0.6">
      <c r="B97" s="99" t="s">
        <v>110</v>
      </c>
      <c r="C97" s="100"/>
      <c r="D97" s="100"/>
      <c r="E97" s="100"/>
      <c r="F97" s="101"/>
      <c r="H97" s="99" t="s">
        <v>111</v>
      </c>
      <c r="I97" s="100"/>
      <c r="J97" s="100"/>
      <c r="K97" s="100"/>
      <c r="L97" s="101"/>
      <c r="N97" s="99" t="s">
        <v>112</v>
      </c>
      <c r="O97" s="100"/>
      <c r="P97" s="100"/>
      <c r="Q97" s="100"/>
      <c r="R97" s="101"/>
    </row>
    <row r="98" spans="2:18" x14ac:dyDescent="0.6">
      <c r="B98" s="102" t="s">
        <v>19</v>
      </c>
      <c r="C98" s="85" t="s">
        <v>20</v>
      </c>
      <c r="D98" s="85" t="s">
        <v>21</v>
      </c>
      <c r="E98" s="85" t="s">
        <v>22</v>
      </c>
      <c r="F98" s="103" t="s">
        <v>8</v>
      </c>
      <c r="H98" s="102" t="s">
        <v>19</v>
      </c>
      <c r="I98" s="85" t="s">
        <v>20</v>
      </c>
      <c r="J98" s="85" t="s">
        <v>21</v>
      </c>
      <c r="K98" s="85" t="s">
        <v>22</v>
      </c>
      <c r="L98" s="103" t="s">
        <v>8</v>
      </c>
      <c r="N98" s="102" t="s">
        <v>19</v>
      </c>
      <c r="O98" s="85" t="s">
        <v>20</v>
      </c>
      <c r="P98" s="85" t="s">
        <v>21</v>
      </c>
      <c r="Q98" s="85" t="s">
        <v>22</v>
      </c>
      <c r="R98" s="103" t="s">
        <v>8</v>
      </c>
    </row>
    <row r="99" spans="2:18" x14ac:dyDescent="0.6">
      <c r="B99" s="102" t="s">
        <v>23</v>
      </c>
      <c r="C99" s="85">
        <f>COUNTIF(C3:C24,"&lt;=-150")</f>
        <v>0</v>
      </c>
      <c r="D99" s="85">
        <f>COUNTIF(D3:D24,"&lt;=-150")</f>
        <v>0</v>
      </c>
      <c r="E99" s="85">
        <f>COUNTIF(E3:E24,"&lt;=-150")</f>
        <v>0</v>
      </c>
      <c r="F99" s="85">
        <f>COUNTIF(F3:F24,"&lt;=-150")</f>
        <v>0</v>
      </c>
      <c r="G99" s="85"/>
      <c r="H99" s="102" t="s">
        <v>23</v>
      </c>
      <c r="I99" s="85">
        <f>COUNTIF(I3:I24,"&lt;=-150")</f>
        <v>0</v>
      </c>
      <c r="J99" s="85">
        <f>COUNTIF(J3:J24,"&lt;=-150")</f>
        <v>0</v>
      </c>
      <c r="K99" s="85">
        <f>COUNTIF(K3:K24,"&lt;=-150")</f>
        <v>0</v>
      </c>
      <c r="L99" s="85">
        <f>COUNTIF(L3:L24,"&lt;=-150")</f>
        <v>0</v>
      </c>
      <c r="M99" s="85"/>
      <c r="N99" s="102" t="s">
        <v>23</v>
      </c>
      <c r="O99" s="85">
        <f>COUNTIF(O3:O24,"&lt;=-150")</f>
        <v>0</v>
      </c>
      <c r="P99" s="85">
        <f>COUNTIF(P3:P24,"&lt;=-150")</f>
        <v>0</v>
      </c>
      <c r="Q99" s="85">
        <f>COUNTIF(Q3:Q24,"&lt;=-150")</f>
        <v>0</v>
      </c>
      <c r="R99" s="85">
        <f>COUNTIF(R3:R24,"&lt;=-150")</f>
        <v>0</v>
      </c>
    </row>
    <row r="100" spans="2:18" x14ac:dyDescent="0.6">
      <c r="B100" s="102" t="s">
        <v>24</v>
      </c>
      <c r="C100" s="85">
        <f>COUNTIF(C3:C24,"&lt;=-120")-COUNTIF(C3:C24,"&lt;-150")</f>
        <v>0</v>
      </c>
      <c r="D100" s="85">
        <f>COUNTIF(D3:D24,"&lt;=-120")-COUNTIF(D3:D24,"&lt;-150")</f>
        <v>0</v>
      </c>
      <c r="E100" s="85">
        <f>COUNTIF(E3:E24,"&lt;=-120")-COUNTIF(E3:E24,"&lt;-150")</f>
        <v>0</v>
      </c>
      <c r="F100" s="85">
        <f>COUNTIF(F3:F24,"&lt;=-120")-COUNTIF(F3:F24,"&lt;-150")</f>
        <v>0</v>
      </c>
      <c r="G100" s="85"/>
      <c r="H100" s="102" t="s">
        <v>24</v>
      </c>
      <c r="I100" s="85">
        <f>COUNTIF(I3:I24,"&lt;=-120")-COUNTIF(I3:I24,"&lt;-150")</f>
        <v>0</v>
      </c>
      <c r="J100" s="85">
        <f>COUNTIF(J3:J24,"&lt;=-120")-COUNTIF(J3:J24,"&lt;-150")</f>
        <v>0</v>
      </c>
      <c r="K100" s="85">
        <f>COUNTIF(K3:K24,"&lt;=-120")-COUNTIF(K3:K24,"&lt;-150")</f>
        <v>0</v>
      </c>
      <c r="L100" s="85">
        <f>COUNTIF(L3:L24,"&lt;=-120")-COUNTIF(L3:L24,"&lt;-150")</f>
        <v>0</v>
      </c>
      <c r="M100" s="85"/>
      <c r="N100" s="102" t="s">
        <v>24</v>
      </c>
      <c r="O100" s="85">
        <f>COUNTIF(O3:O24,"&lt;=-120")-COUNTIF(O3:O24,"&lt;-150")</f>
        <v>0</v>
      </c>
      <c r="P100" s="85">
        <f>COUNTIF(P3:P24,"&lt;=-120")-COUNTIF(P3:P24,"&lt;-150")</f>
        <v>0</v>
      </c>
      <c r="Q100" s="85">
        <f>COUNTIF(Q3:Q24,"&lt;=-120")-COUNTIF(Q3:Q24,"&lt;-150")</f>
        <v>0</v>
      </c>
      <c r="R100" s="85">
        <f>COUNTIF(R3:R24,"&lt;=-120")-COUNTIF(R3:R24,"&lt;-150")</f>
        <v>0</v>
      </c>
    </row>
    <row r="101" spans="2:18" x14ac:dyDescent="0.6">
      <c r="B101" s="102" t="s">
        <v>25</v>
      </c>
      <c r="C101" s="85">
        <f>COUNTIF(C3:C24,"&lt;=-90")-COUNTIF(C3:C24,"&lt;-120")</f>
        <v>0</v>
      </c>
      <c r="D101" s="85">
        <f>COUNTIF(D3:D24,"&lt;=-90")-COUNTIF(D3:D24,"&lt;-120")</f>
        <v>0</v>
      </c>
      <c r="E101" s="85">
        <f>COUNTIF(E3:E24,"&lt;=-90")-COUNTIF(E3:E24,"&lt;-120")</f>
        <v>0</v>
      </c>
      <c r="F101" s="85">
        <f>COUNTIF(F3:F24,"&lt;=-90")-COUNTIF(F3:F24,"&lt;-120")</f>
        <v>0</v>
      </c>
      <c r="G101" s="85"/>
      <c r="H101" s="102" t="s">
        <v>25</v>
      </c>
      <c r="I101" s="85">
        <f>COUNTIF(I3:I24,"&lt;=-90")-COUNTIF(I3:I24,"&lt;-120")</f>
        <v>0</v>
      </c>
      <c r="J101" s="85">
        <f>COUNTIF(J3:J24,"&lt;=-90")-COUNTIF(J3:J24,"&lt;-120")</f>
        <v>0</v>
      </c>
      <c r="K101" s="85">
        <f>COUNTIF(K3:K24,"&lt;=-90")-COUNTIF(K3:K24,"&lt;-120")</f>
        <v>0</v>
      </c>
      <c r="L101" s="85">
        <f>COUNTIF(L3:L24,"&lt;=-90")-COUNTIF(L3:L24,"&lt;-120")</f>
        <v>0</v>
      </c>
      <c r="M101" s="85"/>
      <c r="N101" s="102" t="s">
        <v>25</v>
      </c>
      <c r="O101" s="85">
        <f>COUNTIF(O3:O24,"&lt;=-90")-COUNTIF(O3:O24,"&lt;-120")</f>
        <v>0</v>
      </c>
      <c r="P101" s="85">
        <f>COUNTIF(P3:P24,"&lt;=-90")-COUNTIF(P3:P24,"&lt;-120")</f>
        <v>0</v>
      </c>
      <c r="Q101" s="85">
        <f>COUNTIF(Q3:Q24,"&lt;=-90")-COUNTIF(Q3:Q24,"&lt;-120")</f>
        <v>0</v>
      </c>
      <c r="R101" s="85">
        <f>COUNTIF(R3:R24,"&lt;=-90")-COUNTIF(R3:R24,"&lt;-120")</f>
        <v>0</v>
      </c>
    </row>
    <row r="102" spans="2:18" x14ac:dyDescent="0.6">
      <c r="B102" s="102" t="s">
        <v>26</v>
      </c>
      <c r="C102" s="85">
        <f>COUNTIF(C3:C24,"&lt;=-60")-COUNTIF(C3:C24,"&lt;-90")</f>
        <v>0</v>
      </c>
      <c r="D102" s="85">
        <f>COUNTIF(D3:D24,"&lt;=-60")-COUNTIF(D3:D24,"&lt;-90")</f>
        <v>0</v>
      </c>
      <c r="E102" s="85">
        <f>COUNTIF(E3:E24,"&lt;=-60")-COUNTIF(E3:E24,"&lt;-90")</f>
        <v>0</v>
      </c>
      <c r="F102" s="85">
        <f>COUNTIF(F3:F24,"&lt;=-60")-COUNTIF(F3:F24,"&lt;-90")</f>
        <v>0</v>
      </c>
      <c r="G102" s="85"/>
      <c r="H102" s="102" t="s">
        <v>26</v>
      </c>
      <c r="I102" s="85">
        <f>COUNTIF(I3:I24,"&lt;=-60")-COUNTIF(I3:I24,"&lt;-90")</f>
        <v>0</v>
      </c>
      <c r="J102" s="85">
        <f>COUNTIF(J3:J24,"&lt;=-60")-COUNTIF(J3:J24,"&lt;-90")</f>
        <v>0</v>
      </c>
      <c r="K102" s="85">
        <f>COUNTIF(K3:K24,"&lt;=-60")-COUNTIF(K3:K24,"&lt;-90")</f>
        <v>0</v>
      </c>
      <c r="L102" s="85">
        <f>COUNTIF(L3:L24,"&lt;=-60")-COUNTIF(L3:L24,"&lt;-90")</f>
        <v>0</v>
      </c>
      <c r="M102" s="85"/>
      <c r="N102" s="102" t="s">
        <v>26</v>
      </c>
      <c r="O102" s="85">
        <f>COUNTIF(O3:O24,"&lt;=-60")-COUNTIF(O3:O24,"&lt;-90")</f>
        <v>0</v>
      </c>
      <c r="P102" s="85">
        <f>COUNTIF(P3:P24,"&lt;=-60")-COUNTIF(P3:P24,"&lt;-90")</f>
        <v>0</v>
      </c>
      <c r="Q102" s="85">
        <f>COUNTIF(Q3:Q24,"&lt;=-60")-COUNTIF(Q3:Q24,"&lt;-90")</f>
        <v>0</v>
      </c>
      <c r="R102" s="85">
        <f>COUNTIF(R3:R24,"&lt;=-60")-COUNTIF(R3:R24,"&lt;-90")</f>
        <v>0</v>
      </c>
    </row>
    <row r="103" spans="2:18" ht="17.25" thickBot="1" x14ac:dyDescent="0.65">
      <c r="B103" s="104" t="s">
        <v>27</v>
      </c>
      <c r="C103" s="86">
        <f>COUNTIF(C3:C24,"&lt;=-30")-COUNTIF(C3:C24,"&lt;-60")</f>
        <v>1</v>
      </c>
      <c r="D103" s="86">
        <f>COUNTIF(D3:D24,"&lt;=-30")-COUNTIF(D3:D24,"&lt;-60")</f>
        <v>0</v>
      </c>
      <c r="E103" s="86">
        <f>COUNTIF(E3:E24,"&lt;=-30")-COUNTIF(E3:E24,"&lt;-60")</f>
        <v>0</v>
      </c>
      <c r="F103" s="86">
        <f>COUNTIF(F3:F24,"&lt;=-30")-COUNTIF(F3:F24,"&lt;-60")</f>
        <v>0</v>
      </c>
      <c r="G103" s="86"/>
      <c r="H103" s="104" t="s">
        <v>27</v>
      </c>
      <c r="I103" s="86">
        <f>COUNTIF(I3:I24,"&lt;=-30")-COUNTIF(I3:I24,"&lt;-60")</f>
        <v>0</v>
      </c>
      <c r="J103" s="86">
        <f>COUNTIF(J3:J24,"&lt;=-30")-COUNTIF(J3:J24,"&lt;-60")</f>
        <v>0</v>
      </c>
      <c r="K103" s="86">
        <f>COUNTIF(K3:K24,"&lt;=-30")-COUNTIF(K3:K24,"&lt;-60")</f>
        <v>0</v>
      </c>
      <c r="L103" s="86">
        <f>COUNTIF(L3:L24,"&lt;=-30")-COUNTIF(L3:L24,"&lt;-60")</f>
        <v>0</v>
      </c>
      <c r="M103" s="86"/>
      <c r="N103" s="104" t="s">
        <v>27</v>
      </c>
      <c r="O103" s="86">
        <f>COUNTIF(O3:O24,"&lt;=-30")-COUNTIF(O3:O24,"&lt;-60")</f>
        <v>0</v>
      </c>
      <c r="P103" s="86">
        <f>COUNTIF(P3:P24,"&lt;=-30")-COUNTIF(P3:P24,"&lt;-60")</f>
        <v>0</v>
      </c>
      <c r="Q103" s="86">
        <f>COUNTIF(Q3:Q24,"&lt;=-30")-COUNTIF(Q3:Q24,"&lt;-60")</f>
        <v>0</v>
      </c>
      <c r="R103" s="86">
        <f>COUNTIF(R3:R24,"&lt;=-30")-COUNTIF(R3:R24,"&lt;-60")</f>
        <v>0</v>
      </c>
    </row>
    <row r="104" spans="2:18" x14ac:dyDescent="0.6">
      <c r="B104" s="105" t="s">
        <v>28</v>
      </c>
      <c r="C104" s="106">
        <f>COUNTIF(C3:C24,"&lt;=0")-COUNTIF(C3:C24,"&lt;-30")</f>
        <v>4</v>
      </c>
      <c r="D104" s="106">
        <f>COUNTIF(D3:D24,"&lt;=0")-COUNTIF(D3:D24,"&lt;-30")</f>
        <v>3</v>
      </c>
      <c r="E104" s="106">
        <f>COUNTIF(E3:E24,"&lt;=0")-COUNTIF(E3:E24,"&lt;-30")</f>
        <v>1</v>
      </c>
      <c r="F104" s="106">
        <f>COUNTIF(F3:F24,"&lt;=0")-COUNTIF(F3:F24,"&lt;-30")</f>
        <v>0</v>
      </c>
      <c r="G104" s="106"/>
      <c r="H104" s="105" t="s">
        <v>28</v>
      </c>
      <c r="I104" s="106">
        <f>COUNTIF(I3:I24,"&lt;=0")-COUNTIF(I3:I24,"&lt;-30")</f>
        <v>6</v>
      </c>
      <c r="J104" s="106">
        <f>COUNTIF(J3:J24,"&lt;=0")-COUNTIF(J3:J24,"&lt;-30")</f>
        <v>2</v>
      </c>
      <c r="K104" s="106">
        <f>COUNTIF(K3:K24,"&lt;=0")-COUNTIF(K3:K24,"&lt;-30")</f>
        <v>2</v>
      </c>
      <c r="L104" s="106">
        <f>COUNTIF(L3:L24,"&lt;=0")-COUNTIF(L3:L24,"&lt;-30")</f>
        <v>3</v>
      </c>
      <c r="M104" s="106"/>
      <c r="N104" s="105" t="s">
        <v>28</v>
      </c>
      <c r="O104" s="106">
        <f>COUNTIF(O3:O24,"&lt;=0")-COUNTIF(O3:O24,"&lt;-30")</f>
        <v>8</v>
      </c>
      <c r="P104" s="106">
        <f>COUNTIF(P3:P24,"&lt;=0")-COUNTIF(P3:P24,"&lt;-30")</f>
        <v>1</v>
      </c>
      <c r="Q104" s="106">
        <f>COUNTIF(Q3:Q24,"&lt;=0")-COUNTIF(Q3:Q24,"&lt;-30")</f>
        <v>4</v>
      </c>
      <c r="R104" s="106">
        <f>COUNTIF(R3:R24,"&lt;=0")-COUNTIF(R3:R24,"&lt;-30")</f>
        <v>3</v>
      </c>
    </row>
    <row r="105" spans="2:18" ht="17.25" thickBot="1" x14ac:dyDescent="0.65">
      <c r="B105" s="107" t="s">
        <v>29</v>
      </c>
      <c r="C105" s="108">
        <f>COUNTIF(C3:C24,"&lt;=30")-COUNTIF(C3:C24,"&lt;0")</f>
        <v>2</v>
      </c>
      <c r="D105" s="108">
        <f>COUNTIF(D3:D24,"&lt;=30")-COUNTIF(D3:D24,"&lt;0")</f>
        <v>5</v>
      </c>
      <c r="E105" s="108">
        <f>COUNTIF(E3:E24,"&lt;=30")-COUNTIF(E3:E24,"&lt;0")</f>
        <v>9</v>
      </c>
      <c r="F105" s="108">
        <f>COUNTIF(F3:F24,"&lt;=30")-COUNTIF(F3:F24,"&lt;0")</f>
        <v>10</v>
      </c>
      <c r="G105" s="108"/>
      <c r="H105" s="107" t="s">
        <v>29</v>
      </c>
      <c r="I105" s="108">
        <f>COUNTIF(I3:I24,"&lt;=30")-COUNTIF(I3:I24,"&lt;0")</f>
        <v>7</v>
      </c>
      <c r="J105" s="108">
        <f>COUNTIF(J3:J24,"&lt;=30")-COUNTIF(J3:J24,"&lt;0")</f>
        <v>11</v>
      </c>
      <c r="K105" s="108">
        <f>COUNTIF(K3:K24,"&lt;=30")-COUNTIF(K3:K24,"&lt;0")</f>
        <v>6</v>
      </c>
      <c r="L105" s="108">
        <f>COUNTIF(L3:L24,"&lt;=30")-COUNTIF(L3:L24,"&lt;0")</f>
        <v>10</v>
      </c>
      <c r="M105" s="108"/>
      <c r="N105" s="107" t="s">
        <v>29</v>
      </c>
      <c r="O105" s="108">
        <f>COUNTIF(O3:O24,"&lt;=30")-COUNTIF(O3:O24,"&lt;0")</f>
        <v>10</v>
      </c>
      <c r="P105" s="108">
        <f>COUNTIF(P3:P24,"&lt;=30")-COUNTIF(P3:P24,"&lt;0")</f>
        <v>5</v>
      </c>
      <c r="Q105" s="108">
        <f>COUNTIF(Q3:Q24,"&lt;=30")-COUNTIF(Q3:Q24,"&lt;0")</f>
        <v>2</v>
      </c>
      <c r="R105" s="108">
        <f>COUNTIF(R3:R24,"&lt;=30")-COUNTIF(R3:R24,"&lt;0")</f>
        <v>3</v>
      </c>
    </row>
    <row r="106" spans="2:18" x14ac:dyDescent="0.6">
      <c r="B106" s="109" t="s">
        <v>30</v>
      </c>
      <c r="C106" s="110">
        <f>COUNTIF(C3:C24,"&lt;=60")-COUNTIF(C3:C24,"&lt;30")</f>
        <v>2</v>
      </c>
      <c r="D106" s="110">
        <f>COUNTIF(D3:D24,"&lt;=60")-COUNTIF(D3:D24,"&lt;30")</f>
        <v>2</v>
      </c>
      <c r="E106" s="110">
        <f>COUNTIF(E3:E24,"&lt;=60")-COUNTIF(E3:E24,"&lt;30")</f>
        <v>0</v>
      </c>
      <c r="F106" s="110">
        <f>COUNTIF(F3:F24,"&lt;=60")-COUNTIF(F3:F24,"&lt;30")</f>
        <v>7</v>
      </c>
      <c r="G106" s="110"/>
      <c r="H106" s="109" t="s">
        <v>30</v>
      </c>
      <c r="I106" s="110">
        <f>COUNTIF(I3:I24,"&lt;=60")-COUNTIF(I3:I24,"&lt;30")</f>
        <v>1</v>
      </c>
      <c r="J106" s="110">
        <f>COUNTIF(J3:J24,"&lt;=60")-COUNTIF(J3:J24,"&lt;30")</f>
        <v>2</v>
      </c>
      <c r="K106" s="110">
        <f>COUNTIF(K3:K24,"&lt;=60")-COUNTIF(K3:K24,"&lt;30")</f>
        <v>5</v>
      </c>
      <c r="L106" s="110">
        <f>COUNTIF(L3:L24,"&lt;=60")-COUNTIF(L3:L24,"&lt;30")</f>
        <v>0</v>
      </c>
      <c r="M106" s="110"/>
      <c r="N106" s="109" t="s">
        <v>30</v>
      </c>
      <c r="O106" s="110">
        <f>COUNTIF(O3:O24,"&lt;=60")-COUNTIF(O3:O24,"&lt;30")</f>
        <v>0</v>
      </c>
      <c r="P106" s="110">
        <f>COUNTIF(P3:P24,"&lt;=60")-COUNTIF(P3:P24,"&lt;30")</f>
        <v>2</v>
      </c>
      <c r="Q106" s="110">
        <f>COUNTIF(Q3:Q24,"&lt;=60")-COUNTIF(Q3:Q24,"&lt;30")</f>
        <v>3</v>
      </c>
      <c r="R106" s="110">
        <f>COUNTIF(R3:R24,"&lt;=60")-COUNTIF(R3:R24,"&lt;30")</f>
        <v>3</v>
      </c>
    </row>
    <row r="107" spans="2:18" x14ac:dyDescent="0.6">
      <c r="B107" s="111" t="s">
        <v>31</v>
      </c>
      <c r="C107" s="85">
        <f>COUNTIF(C3:C24,"&lt;=90")-COUNTIF(C3:C24,"&lt;60")</f>
        <v>0</v>
      </c>
      <c r="D107" s="85">
        <f>COUNTIF(D3:D24,"&lt;=90")-COUNTIF(D3:D24,"&lt;60")</f>
        <v>0</v>
      </c>
      <c r="E107" s="85">
        <f>COUNTIF(E3:E24,"&lt;=90")-COUNTIF(E3:E24,"&lt;60")</f>
        <v>0</v>
      </c>
      <c r="F107" s="85">
        <f>COUNTIF(F3:F24,"&lt;=90")-COUNTIF(F3:F24,"&lt;60")</f>
        <v>0</v>
      </c>
      <c r="G107" s="85"/>
      <c r="H107" s="111" t="s">
        <v>31</v>
      </c>
      <c r="I107" s="85">
        <f>COUNTIF(I3:I24,"&lt;=90")-COUNTIF(I3:I24,"&lt;60")</f>
        <v>0</v>
      </c>
      <c r="J107" s="85">
        <f>COUNTIF(J3:J24,"&lt;=90")-COUNTIF(J3:J24,"&lt;60")</f>
        <v>0</v>
      </c>
      <c r="K107" s="85">
        <f>COUNTIF(K3:K24,"&lt;=90")-COUNTIF(K3:K24,"&lt;60")</f>
        <v>1</v>
      </c>
      <c r="L107" s="85">
        <f>COUNTIF(L3:L24,"&lt;=90")-COUNTIF(L3:L24,"&lt;60")</f>
        <v>0</v>
      </c>
      <c r="M107" s="85"/>
      <c r="N107" s="111" t="s">
        <v>31</v>
      </c>
      <c r="O107" s="85">
        <f>COUNTIF(O3:O24,"&lt;=90")-COUNTIF(O3:O24,"&lt;60")</f>
        <v>0</v>
      </c>
      <c r="P107" s="85">
        <f>COUNTIF(P3:P24,"&lt;=90")-COUNTIF(P3:P24,"&lt;60")</f>
        <v>0</v>
      </c>
      <c r="Q107" s="85">
        <f>COUNTIF(Q3:Q24,"&lt;=90")-COUNTIF(Q3:Q24,"&lt;60")</f>
        <v>0</v>
      </c>
      <c r="R107" s="85">
        <f>COUNTIF(R3:R24,"&lt;=90")-COUNTIF(R3:R24,"&lt;60")</f>
        <v>0</v>
      </c>
    </row>
    <row r="108" spans="2:18" x14ac:dyDescent="0.6">
      <c r="B108" s="111" t="s">
        <v>32</v>
      </c>
      <c r="C108" s="85">
        <f>COUNTIF(C3:C24,"&lt;=120")-COUNTIF(C3:C24,"&lt;90")</f>
        <v>0</v>
      </c>
      <c r="D108" s="85">
        <f>COUNTIF(D3:D24,"&lt;=120")-COUNTIF(D3:D24,"&lt;90")</f>
        <v>0</v>
      </c>
      <c r="E108" s="85">
        <f>COUNTIF(E3:E24,"&lt;=120")-COUNTIF(E3:E24,"&lt;90")</f>
        <v>0</v>
      </c>
      <c r="F108" s="85">
        <f>COUNTIF(F3:F24,"&lt;=120")-COUNTIF(F3:F24,"&lt;90")</f>
        <v>0</v>
      </c>
      <c r="G108" s="85"/>
      <c r="H108" s="111" t="s">
        <v>32</v>
      </c>
      <c r="I108" s="85">
        <f>COUNTIF(I3:I24,"&lt;=120")-COUNTIF(I3:I24,"&lt;90")</f>
        <v>0</v>
      </c>
      <c r="J108" s="85">
        <f>COUNTIF(J3:J24,"&lt;=120")-COUNTIF(J3:J24,"&lt;90")</f>
        <v>0</v>
      </c>
      <c r="K108" s="85">
        <f>COUNTIF(K3:K24,"&lt;=120")-COUNTIF(K3:K24,"&lt;90")</f>
        <v>0</v>
      </c>
      <c r="L108" s="85">
        <f>COUNTIF(L3:L24,"&lt;=120")-COUNTIF(L3:L24,"&lt;90")</f>
        <v>0</v>
      </c>
      <c r="M108" s="85"/>
      <c r="N108" s="111" t="s">
        <v>32</v>
      </c>
      <c r="O108" s="85">
        <f>COUNTIF(O3:O24,"&lt;=120")-COUNTIF(O3:O24,"&lt;90")</f>
        <v>0</v>
      </c>
      <c r="P108" s="85">
        <f>COUNTIF(P3:P24,"&lt;=120")-COUNTIF(P3:P24,"&lt;90")</f>
        <v>0</v>
      </c>
      <c r="Q108" s="85">
        <f>COUNTIF(Q3:Q24,"&lt;=120")-COUNTIF(Q3:Q24,"&lt;90")</f>
        <v>0</v>
      </c>
      <c r="R108" s="85">
        <f>COUNTIF(R3:R24,"&lt;=120")-COUNTIF(R3:R24,"&lt;90")</f>
        <v>0</v>
      </c>
    </row>
    <row r="109" spans="2:18" x14ac:dyDescent="0.6">
      <c r="B109" s="111" t="s">
        <v>33</v>
      </c>
      <c r="C109" s="85">
        <f>COUNTIF(C3:C24,"&lt;=150")-COUNTIF(C3:C24,"&lt;120")</f>
        <v>0</v>
      </c>
      <c r="D109" s="85">
        <f>COUNTIF(D3:D24,"&lt;=150")-COUNTIF(D3:D24,"&lt;120")</f>
        <v>0</v>
      </c>
      <c r="E109" s="85">
        <f>COUNTIF(E3:E24,"&lt;=150")-COUNTIF(E3:E24,"&lt;120")</f>
        <v>0</v>
      </c>
      <c r="F109" s="85">
        <f>COUNTIF(F3:F24,"&lt;=150")-COUNTIF(F3:F24,"&lt;120")</f>
        <v>0</v>
      </c>
      <c r="G109" s="85"/>
      <c r="H109" s="111" t="s">
        <v>33</v>
      </c>
      <c r="I109" s="85">
        <f>COUNTIF(I3:I24,"&lt;=150")-COUNTIF(I3:I24,"&lt;120")</f>
        <v>0</v>
      </c>
      <c r="J109" s="85">
        <f>COUNTIF(J3:J24,"&lt;=150")-COUNTIF(J3:J24,"&lt;120")</f>
        <v>0</v>
      </c>
      <c r="K109" s="85">
        <f>COUNTIF(K3:K24,"&lt;=150")-COUNTIF(K3:K24,"&lt;120")</f>
        <v>0</v>
      </c>
      <c r="L109" s="85">
        <f>COUNTIF(L3:L24,"&lt;=150")-COUNTIF(L3:L24,"&lt;120")</f>
        <v>0</v>
      </c>
      <c r="M109" s="85"/>
      <c r="N109" s="111" t="s">
        <v>33</v>
      </c>
      <c r="O109" s="85">
        <f>COUNTIF(O3:O24,"&lt;=150")-COUNTIF(O3:O24,"&lt;120")</f>
        <v>0</v>
      </c>
      <c r="P109" s="85">
        <f>COUNTIF(P3:P24,"&lt;=150")-COUNTIF(P3:P24,"&lt;120")</f>
        <v>0</v>
      </c>
      <c r="Q109" s="85">
        <f>COUNTIF(Q3:Q24,"&lt;=150")-COUNTIF(Q3:Q24,"&lt;120")</f>
        <v>0</v>
      </c>
      <c r="R109" s="85">
        <f>COUNTIF(R3:R24,"&lt;=150")-COUNTIF(R3:R24,"&lt;120")</f>
        <v>0</v>
      </c>
    </row>
    <row r="110" spans="2:18" x14ac:dyDescent="0.6">
      <c r="B110" s="111" t="s">
        <v>34</v>
      </c>
      <c r="C110" s="85">
        <f>COUNTIF(C3:C24,"&lt;=180")-COUNTIF(C3:C24,"&lt;150")</f>
        <v>0</v>
      </c>
      <c r="D110" s="85">
        <f>COUNTIF(D3:D24,"&lt;=180")-COUNTIF(D3:D24,"&lt;150")</f>
        <v>0</v>
      </c>
      <c r="E110" s="85">
        <f>COUNTIF(E3:E24,"&lt;=180")-COUNTIF(E3:E24,"&lt;150")</f>
        <v>0</v>
      </c>
      <c r="F110" s="85">
        <f>COUNTIF(F3:F24,"&lt;=180")-COUNTIF(F3:F24,"&lt;150")</f>
        <v>0</v>
      </c>
      <c r="G110" s="85"/>
      <c r="H110" s="111" t="s">
        <v>34</v>
      </c>
      <c r="I110" s="85">
        <f>COUNTIF(I3:I24,"&lt;=180")-COUNTIF(I3:I24,"&lt;150")</f>
        <v>0</v>
      </c>
      <c r="J110" s="85">
        <f>COUNTIF(J3:J24,"&lt;=180")-COUNTIF(J3:J24,"&lt;150")</f>
        <v>0</v>
      </c>
      <c r="K110" s="85">
        <f>COUNTIF(K3:K24,"&lt;=180")-COUNTIF(K3:K24,"&lt;150")</f>
        <v>0</v>
      </c>
      <c r="L110" s="85">
        <f>COUNTIF(L3:L24,"&lt;=180")-COUNTIF(L3:L24,"&lt;150")</f>
        <v>0</v>
      </c>
      <c r="M110" s="85"/>
      <c r="N110" s="111" t="s">
        <v>34</v>
      </c>
      <c r="O110" s="85">
        <f>COUNTIF(O3:O24,"&lt;=180")-COUNTIF(O3:O24,"&lt;150")</f>
        <v>0</v>
      </c>
      <c r="P110" s="85">
        <f>COUNTIF(P3:P24,"&lt;=180")-COUNTIF(P3:P24,"&lt;150")</f>
        <v>0</v>
      </c>
      <c r="Q110" s="85">
        <f>COUNTIF(Q3:Q24,"&lt;=180")-COUNTIF(Q3:Q24,"&lt;150")</f>
        <v>0</v>
      </c>
      <c r="R110" s="85">
        <f>COUNTIF(R3:R24,"&lt;=180")-COUNTIF(R3:R24,"&lt;150")</f>
        <v>0</v>
      </c>
    </row>
    <row r="111" spans="2:18" x14ac:dyDescent="0.6">
      <c r="B111" s="102" t="s">
        <v>35</v>
      </c>
      <c r="C111" s="85">
        <f>SUM(C99:C110)</f>
        <v>9</v>
      </c>
      <c r="D111" s="85">
        <f t="shared" ref="D111:F111" si="3">SUM(D99:D110)</f>
        <v>10</v>
      </c>
      <c r="E111" s="85">
        <f t="shared" si="3"/>
        <v>10</v>
      </c>
      <c r="F111" s="103">
        <f t="shared" si="3"/>
        <v>17</v>
      </c>
      <c r="H111" s="102" t="s">
        <v>35</v>
      </c>
      <c r="I111" s="85">
        <f>SUM(I99:I110)</f>
        <v>14</v>
      </c>
      <c r="J111" s="85">
        <f t="shared" ref="J111:L111" si="4">SUM(J99:J110)</f>
        <v>15</v>
      </c>
      <c r="K111" s="85">
        <f t="shared" si="4"/>
        <v>14</v>
      </c>
      <c r="L111" s="103">
        <f t="shared" si="4"/>
        <v>13</v>
      </c>
      <c r="N111" s="102" t="s">
        <v>35</v>
      </c>
      <c r="O111" s="85">
        <f>SUM(O99:O110)</f>
        <v>18</v>
      </c>
      <c r="P111" s="85">
        <f t="shared" ref="P111:R111" si="5">SUM(P99:P110)</f>
        <v>8</v>
      </c>
      <c r="Q111" s="85">
        <f t="shared" si="5"/>
        <v>9</v>
      </c>
      <c r="R111" s="103">
        <f t="shared" si="5"/>
        <v>9</v>
      </c>
    </row>
    <row r="112" spans="2:18" x14ac:dyDescent="0.6">
      <c r="B112" s="112"/>
      <c r="C112" s="84" t="s">
        <v>103</v>
      </c>
      <c r="E112" s="94"/>
      <c r="F112" s="95"/>
      <c r="H112" s="112"/>
      <c r="I112" s="84" t="s">
        <v>103</v>
      </c>
      <c r="K112" s="94"/>
      <c r="L112" s="95"/>
      <c r="N112" s="112"/>
      <c r="O112" s="84" t="s">
        <v>103</v>
      </c>
      <c r="Q112" s="94"/>
      <c r="R112" s="95"/>
    </row>
    <row r="113" spans="2:18" x14ac:dyDescent="0.6">
      <c r="B113" s="112"/>
      <c r="C113" s="84" t="s">
        <v>36</v>
      </c>
      <c r="D113" s="84">
        <f>SUM(D99:F103,D106:F110)/SUM(D111:F111)</f>
        <v>0.24324324324324326</v>
      </c>
      <c r="E113" s="94"/>
      <c r="F113" s="95"/>
      <c r="H113" s="112"/>
      <c r="I113" s="84" t="s">
        <v>105</v>
      </c>
      <c r="J113" s="84">
        <f>SUM(J99:L103,J106:L110)/SUM(J111:L111)</f>
        <v>0.19047619047619047</v>
      </c>
      <c r="K113" s="94"/>
      <c r="L113" s="95"/>
      <c r="N113" s="112"/>
      <c r="O113" s="84" t="s">
        <v>106</v>
      </c>
      <c r="P113" s="84">
        <f>SUM(P99:R103,P106:R110)/SUM(P111:R111)</f>
        <v>0.30769230769230771</v>
      </c>
      <c r="Q113" s="94"/>
      <c r="R113" s="95"/>
    </row>
    <row r="114" spans="2:18" x14ac:dyDescent="0.6">
      <c r="C114" s="84" t="s">
        <v>138</v>
      </c>
      <c r="I114" s="84" t="s">
        <v>138</v>
      </c>
      <c r="O114" s="84" t="s">
        <v>138</v>
      </c>
    </row>
    <row r="115" spans="2:18" x14ac:dyDescent="0.6">
      <c r="C115" s="84" t="s">
        <v>36</v>
      </c>
      <c r="D115" s="84">
        <f>SUM(C99:F103,C106:F110)/SUM(C111:F111)</f>
        <v>0.2608695652173913</v>
      </c>
      <c r="I115" s="84" t="s">
        <v>105</v>
      </c>
      <c r="J115" s="84">
        <f>SUM(I99:L103,I106:L110)/SUM(I111:L111)</f>
        <v>0.16071428571428573</v>
      </c>
      <c r="O115" s="84" t="s">
        <v>86</v>
      </c>
      <c r="P115" s="84">
        <f>SUM(O99:R103,O106:R110)/SUM(O111:R111)</f>
        <v>0.18181818181818182</v>
      </c>
    </row>
    <row r="118" spans="2:18" ht="17.25" thickBot="1" x14ac:dyDescent="0.65"/>
    <row r="119" spans="2:18" x14ac:dyDescent="0.6">
      <c r="B119" s="99" t="s">
        <v>110</v>
      </c>
      <c r="C119" s="100"/>
      <c r="D119" s="100"/>
      <c r="E119" s="100"/>
      <c r="F119" s="101"/>
      <c r="H119" s="99" t="s">
        <v>111</v>
      </c>
      <c r="I119" s="100"/>
      <c r="J119" s="100"/>
      <c r="K119" s="100"/>
      <c r="L119" s="101"/>
      <c r="N119" s="99" t="s">
        <v>112</v>
      </c>
      <c r="O119" s="100"/>
      <c r="P119" s="100"/>
      <c r="Q119" s="100"/>
      <c r="R119" s="101"/>
    </row>
    <row r="120" spans="2:18" x14ac:dyDescent="0.6">
      <c r="B120" s="102" t="s">
        <v>19</v>
      </c>
      <c r="C120" s="85" t="s">
        <v>20</v>
      </c>
      <c r="D120" s="85" t="s">
        <v>21</v>
      </c>
      <c r="E120" s="85" t="s">
        <v>22</v>
      </c>
      <c r="F120" s="103" t="s">
        <v>8</v>
      </c>
      <c r="H120" s="102" t="s">
        <v>19</v>
      </c>
      <c r="I120" s="85" t="s">
        <v>20</v>
      </c>
      <c r="J120" s="85" t="s">
        <v>21</v>
      </c>
      <c r="K120" s="85" t="s">
        <v>22</v>
      </c>
      <c r="L120" s="103" t="s">
        <v>8</v>
      </c>
      <c r="N120" s="102" t="s">
        <v>19</v>
      </c>
      <c r="O120" s="85" t="s">
        <v>20</v>
      </c>
      <c r="P120" s="85" t="s">
        <v>21</v>
      </c>
      <c r="Q120" s="85" t="s">
        <v>22</v>
      </c>
      <c r="R120" s="103" t="s">
        <v>8</v>
      </c>
    </row>
    <row r="121" spans="2:18" x14ac:dyDescent="0.6">
      <c r="B121" s="102" t="s">
        <v>23</v>
      </c>
      <c r="C121" s="85">
        <f>COUNTIF(C25:C43,"&lt;=-150")</f>
        <v>0</v>
      </c>
      <c r="D121" s="85">
        <f>COUNTIF(D25:D43,"&lt;=-150")</f>
        <v>0</v>
      </c>
      <c r="E121" s="85">
        <f>COUNTIF(E25:E43,"&lt;=-150")</f>
        <v>0</v>
      </c>
      <c r="F121" s="85">
        <f>COUNTIF(F25:F43,"&lt;=-150")</f>
        <v>0</v>
      </c>
      <c r="G121" s="85"/>
      <c r="H121" s="102" t="s">
        <v>23</v>
      </c>
      <c r="I121" s="85">
        <f>COUNTIF(I25:I43,"&lt;=-150")</f>
        <v>0</v>
      </c>
      <c r="J121" s="85">
        <f>COUNTIF(J25:J43,"&lt;=-150")</f>
        <v>0</v>
      </c>
      <c r="K121" s="85">
        <f>COUNTIF(K25:K43,"&lt;=-150")</f>
        <v>0</v>
      </c>
      <c r="L121" s="85">
        <f>COUNTIF(L25:L43,"&lt;=-150")</f>
        <v>0</v>
      </c>
      <c r="M121" s="85"/>
      <c r="N121" s="102" t="s">
        <v>23</v>
      </c>
      <c r="O121" s="85">
        <f>COUNTIF(O25:O43,"&lt;=-150")</f>
        <v>0</v>
      </c>
      <c r="P121" s="85">
        <f>COUNTIF(P25:P43,"&lt;=-150")</f>
        <v>0</v>
      </c>
      <c r="Q121" s="85">
        <f>COUNTIF(Q25:Q43,"&lt;=-150")</f>
        <v>0</v>
      </c>
      <c r="R121" s="85">
        <f>COUNTIF(R25:R43,"&lt;=-150")</f>
        <v>0</v>
      </c>
    </row>
    <row r="122" spans="2:18" x14ac:dyDescent="0.6">
      <c r="B122" s="102" t="s">
        <v>24</v>
      </c>
      <c r="C122" s="85">
        <f>COUNTIF(C25:C43,"&lt;=-120")-COUNTIF(C25:C43,"&lt;-150")</f>
        <v>0</v>
      </c>
      <c r="D122" s="85">
        <f>COUNTIF(D25:D43,"&lt;=-120")-COUNTIF(D25:D43,"&lt;-150")</f>
        <v>0</v>
      </c>
      <c r="E122" s="85">
        <f>COUNTIF(E25:E43,"&lt;=-120")-COUNTIF(E25:E43,"&lt;-150")</f>
        <v>0</v>
      </c>
      <c r="F122" s="85">
        <f>COUNTIF(F25:F43,"&lt;=-120")-COUNTIF(F25:F43,"&lt;-150")</f>
        <v>0</v>
      </c>
      <c r="G122" s="85"/>
      <c r="H122" s="102" t="s">
        <v>24</v>
      </c>
      <c r="I122" s="85">
        <f>COUNTIF(I25:I43,"&lt;=-120")-COUNTIF(I25:I43,"&lt;-150")</f>
        <v>0</v>
      </c>
      <c r="J122" s="85">
        <f>COUNTIF(J25:J43,"&lt;=-120")-COUNTIF(J25:J43,"&lt;-150")</f>
        <v>0</v>
      </c>
      <c r="K122" s="85">
        <f>COUNTIF(K25:K43,"&lt;=-120")-COUNTIF(K25:K43,"&lt;-150")</f>
        <v>0</v>
      </c>
      <c r="L122" s="85">
        <f>COUNTIF(L25:L43,"&lt;=-120")-COUNTIF(L25:L43,"&lt;-150")</f>
        <v>0</v>
      </c>
      <c r="M122" s="85"/>
      <c r="N122" s="102" t="s">
        <v>24</v>
      </c>
      <c r="O122" s="85">
        <f>COUNTIF(O25:O43,"&lt;=-120")-COUNTIF(O25:O43,"&lt;-150")</f>
        <v>0</v>
      </c>
      <c r="P122" s="85">
        <f>COUNTIF(P25:P43,"&lt;=-120")-COUNTIF(P25:P43,"&lt;-150")</f>
        <v>0</v>
      </c>
      <c r="Q122" s="85">
        <f>COUNTIF(Q25:Q43,"&lt;=-120")-COUNTIF(Q25:Q43,"&lt;-150")</f>
        <v>0</v>
      </c>
      <c r="R122" s="85">
        <f>COUNTIF(R25:R43,"&lt;=-120")-COUNTIF(R25:R43,"&lt;-150")</f>
        <v>0</v>
      </c>
    </row>
    <row r="123" spans="2:18" x14ac:dyDescent="0.6">
      <c r="B123" s="102" t="s">
        <v>25</v>
      </c>
      <c r="C123" s="85">
        <f>COUNTIF(C25:C43,"&lt;=-90")-COUNTIF(C25:C43,"&lt;-120")</f>
        <v>0</v>
      </c>
      <c r="D123" s="85">
        <f>COUNTIF(D25:D43,"&lt;=-90")-COUNTIF(D25:D43,"&lt;-120")</f>
        <v>0</v>
      </c>
      <c r="E123" s="85">
        <f>COUNTIF(E25:E43,"&lt;=-90")-COUNTIF(E25:E43,"&lt;-120")</f>
        <v>0</v>
      </c>
      <c r="F123" s="85">
        <f>COUNTIF(F25:F43,"&lt;=-90")-COUNTIF(F25:F43,"&lt;-120")</f>
        <v>0</v>
      </c>
      <c r="G123" s="85"/>
      <c r="H123" s="102" t="s">
        <v>25</v>
      </c>
      <c r="I123" s="85">
        <f>COUNTIF(I25:I43,"&lt;=-90")-COUNTIF(I25:I43,"&lt;-120")</f>
        <v>0</v>
      </c>
      <c r="J123" s="85">
        <f>COUNTIF(J25:J43,"&lt;=-90")-COUNTIF(J25:J43,"&lt;-120")</f>
        <v>0</v>
      </c>
      <c r="K123" s="85">
        <f>COUNTIF(K25:K43,"&lt;=-90")-COUNTIF(K25:K43,"&lt;-120")</f>
        <v>0</v>
      </c>
      <c r="L123" s="85">
        <f>COUNTIF(L25:L43,"&lt;=-90")-COUNTIF(L25:L43,"&lt;-120")</f>
        <v>0</v>
      </c>
      <c r="M123" s="85"/>
      <c r="N123" s="102" t="s">
        <v>25</v>
      </c>
      <c r="O123" s="85">
        <f>COUNTIF(O25:O43,"&lt;=-90")-COUNTIF(O25:O43,"&lt;-120")</f>
        <v>0</v>
      </c>
      <c r="P123" s="85">
        <f>COUNTIF(P25:P43,"&lt;=-90")-COUNTIF(P25:P43,"&lt;-120")</f>
        <v>0</v>
      </c>
      <c r="Q123" s="85">
        <f>COUNTIF(Q25:Q43,"&lt;=-90")-COUNTIF(Q25:Q43,"&lt;-120")</f>
        <v>0</v>
      </c>
      <c r="R123" s="85">
        <f>COUNTIF(R25:R43,"&lt;=-90")-COUNTIF(R25:R43,"&lt;-120")</f>
        <v>0</v>
      </c>
    </row>
    <row r="124" spans="2:18" x14ac:dyDescent="0.6">
      <c r="B124" s="102" t="s">
        <v>26</v>
      </c>
      <c r="C124" s="85">
        <f>COUNTIF(C25:C43,"&lt;=-60")-COUNTIF(C25:C43,"&lt;-90")</f>
        <v>0</v>
      </c>
      <c r="D124" s="85">
        <f>COUNTIF(D25:D43,"&lt;=-60")-COUNTIF(D25:D43,"&lt;-90")</f>
        <v>0</v>
      </c>
      <c r="E124" s="85">
        <f>COUNTIF(E25:E43,"&lt;=-60")-COUNTIF(E25:E43,"&lt;-90")</f>
        <v>0</v>
      </c>
      <c r="F124" s="85">
        <f>COUNTIF(F25:F43,"&lt;=-60")-COUNTIF(F25:F43,"&lt;-90")</f>
        <v>0</v>
      </c>
      <c r="G124" s="85"/>
      <c r="H124" s="102" t="s">
        <v>26</v>
      </c>
      <c r="I124" s="85">
        <f>COUNTIF(I25:I43,"&lt;=-60")-COUNTIF(I25:I43,"&lt;-90")</f>
        <v>0</v>
      </c>
      <c r="J124" s="85">
        <f>COUNTIF(J25:J43,"&lt;=-60")-COUNTIF(J25:J43,"&lt;-90")</f>
        <v>0</v>
      </c>
      <c r="K124" s="85">
        <f>COUNTIF(K25:K43,"&lt;=-60")-COUNTIF(K25:K43,"&lt;-90")</f>
        <v>0</v>
      </c>
      <c r="L124" s="85">
        <f>COUNTIF(L25:L43,"&lt;=-60")-COUNTIF(L25:L43,"&lt;-90")</f>
        <v>0</v>
      </c>
      <c r="M124" s="85"/>
      <c r="N124" s="102" t="s">
        <v>26</v>
      </c>
      <c r="O124" s="85">
        <f>COUNTIF(O25:O43,"&lt;=-60")-COUNTIF(O25:O43,"&lt;-90")</f>
        <v>0</v>
      </c>
      <c r="P124" s="85">
        <f>COUNTIF(P25:P43,"&lt;=-60")-COUNTIF(P25:P43,"&lt;-90")</f>
        <v>0</v>
      </c>
      <c r="Q124" s="85">
        <f>COUNTIF(Q25:Q43,"&lt;=-60")-COUNTIF(Q25:Q43,"&lt;-90")</f>
        <v>0</v>
      </c>
      <c r="R124" s="85">
        <f>COUNTIF(R25:R43,"&lt;=-60")-COUNTIF(R25:R43,"&lt;-90")</f>
        <v>0</v>
      </c>
    </row>
    <row r="125" spans="2:18" ht="17.25" thickBot="1" x14ac:dyDescent="0.65">
      <c r="B125" s="104" t="s">
        <v>27</v>
      </c>
      <c r="C125" s="86">
        <f>COUNTIF(C25:C43,"&lt;=-30")-COUNTIF(C25:C43,"&lt;-60")</f>
        <v>0</v>
      </c>
      <c r="D125" s="86">
        <f>COUNTIF(D25:D43,"&lt;=-30")-COUNTIF(D25:D43,"&lt;-60")</f>
        <v>0</v>
      </c>
      <c r="E125" s="86">
        <f>COUNTIF(E25:E43,"&lt;=-30")-COUNTIF(E25:E43,"&lt;-60")</f>
        <v>0</v>
      </c>
      <c r="F125" s="86">
        <f>COUNTIF(F25:F43,"&lt;=-30")-COUNTIF(F25:F43,"&lt;-60")</f>
        <v>0</v>
      </c>
      <c r="G125" s="86"/>
      <c r="H125" s="104" t="s">
        <v>27</v>
      </c>
      <c r="I125" s="86">
        <f>COUNTIF(I25:I43,"&lt;=-30")-COUNTIF(I25:I43,"&lt;-60")</f>
        <v>1</v>
      </c>
      <c r="J125" s="86">
        <f>COUNTIF(J25:J43,"&lt;=-30")-COUNTIF(J25:J43,"&lt;-60")</f>
        <v>4</v>
      </c>
      <c r="K125" s="86">
        <f>COUNTIF(K25:K43,"&lt;=-30")-COUNTIF(K25:K43,"&lt;-60")</f>
        <v>3</v>
      </c>
      <c r="L125" s="86">
        <f>COUNTIF(L25:L43,"&lt;=-30")-COUNTIF(L25:L43,"&lt;-60")</f>
        <v>0</v>
      </c>
      <c r="M125" s="86"/>
      <c r="N125" s="104" t="s">
        <v>27</v>
      </c>
      <c r="O125" s="86">
        <f>COUNTIF(O25:O43,"&lt;=-30")-COUNTIF(O25:O43,"&lt;-60")</f>
        <v>0</v>
      </c>
      <c r="P125" s="86">
        <f>COUNTIF(P25:P43,"&lt;=-30")-COUNTIF(P25:P43,"&lt;-60")</f>
        <v>0</v>
      </c>
      <c r="Q125" s="86">
        <f>COUNTIF(Q25:Q43,"&lt;=-30")-COUNTIF(Q25:Q43,"&lt;-60")</f>
        <v>0</v>
      </c>
      <c r="R125" s="86">
        <f>COUNTIF(R25:R43,"&lt;=-30")-COUNTIF(R25:R43,"&lt;-60")</f>
        <v>0</v>
      </c>
    </row>
    <row r="126" spans="2:18" x14ac:dyDescent="0.6">
      <c r="B126" s="105" t="s">
        <v>28</v>
      </c>
      <c r="C126" s="106">
        <f>COUNTIF(C25:C43,"&lt;=0")-COUNTIF(C25:C43,"&lt;-30")</f>
        <v>4</v>
      </c>
      <c r="D126" s="106">
        <f>COUNTIF(D25:D43,"&lt;=0")-COUNTIF(D25:D43,"&lt;-30")</f>
        <v>3</v>
      </c>
      <c r="E126" s="106">
        <f>COUNTIF(E25:E43,"&lt;=0")-COUNTIF(E25:E43,"&lt;-30")</f>
        <v>2</v>
      </c>
      <c r="F126" s="106">
        <f>COUNTIF(F25:F43,"&lt;=0")-COUNTIF(F25:F43,"&lt;-30")</f>
        <v>0</v>
      </c>
      <c r="G126" s="106"/>
      <c r="H126" s="105" t="s">
        <v>28</v>
      </c>
      <c r="I126" s="106">
        <f>COUNTIF(I25:I43,"&lt;=0")-COUNTIF(I25:I43,"&lt;-30")</f>
        <v>8</v>
      </c>
      <c r="J126" s="106">
        <f>COUNTIF(J25:J43,"&lt;=0")-COUNTIF(J25:J43,"&lt;-30")</f>
        <v>8</v>
      </c>
      <c r="K126" s="106">
        <f>COUNTIF(K25:K43,"&lt;=0")-COUNTIF(K25:K43,"&lt;-30")</f>
        <v>5</v>
      </c>
      <c r="L126" s="106">
        <f>COUNTIF(L25:L43,"&lt;=0")-COUNTIF(L25:L43,"&lt;-30")</f>
        <v>2</v>
      </c>
      <c r="M126" s="106"/>
      <c r="N126" s="105" t="s">
        <v>28</v>
      </c>
      <c r="O126" s="106">
        <f>COUNTIF(O25:O43,"&lt;=0")-COUNTIF(O25:O43,"&lt;-30")</f>
        <v>4</v>
      </c>
      <c r="P126" s="106">
        <f>COUNTIF(P25:P43,"&lt;=0")-COUNTIF(P25:P43,"&lt;-30")</f>
        <v>1</v>
      </c>
      <c r="Q126" s="106">
        <f>COUNTIF(Q25:Q43,"&lt;=0")-COUNTIF(Q25:Q43,"&lt;-30")</f>
        <v>2</v>
      </c>
      <c r="R126" s="106">
        <f>COUNTIF(R25:R43,"&lt;=0")-COUNTIF(R25:R43,"&lt;-30")</f>
        <v>0</v>
      </c>
    </row>
    <row r="127" spans="2:18" ht="17.25" thickBot="1" x14ac:dyDescent="0.65">
      <c r="B127" s="107" t="s">
        <v>29</v>
      </c>
      <c r="C127" s="108">
        <f>COUNTIF(C25:C43,"&lt;=30")-COUNTIF(C25:C43,"&lt;0")</f>
        <v>9</v>
      </c>
      <c r="D127" s="108">
        <f>COUNTIF(D25:D43,"&lt;=30")-COUNTIF(D25:D43,"&lt;0")</f>
        <v>10</v>
      </c>
      <c r="E127" s="108">
        <f>COUNTIF(E25:E43,"&lt;=30")-COUNTIF(E25:E43,"&lt;0")</f>
        <v>11</v>
      </c>
      <c r="F127" s="108">
        <f>COUNTIF(F25:F43,"&lt;=30")-COUNTIF(F25:F43,"&lt;0")</f>
        <v>3</v>
      </c>
      <c r="G127" s="108"/>
      <c r="H127" s="107" t="s">
        <v>29</v>
      </c>
      <c r="I127" s="108">
        <f>COUNTIF(I25:I43,"&lt;=30")-COUNTIF(I25:I43,"&lt;0")</f>
        <v>0</v>
      </c>
      <c r="J127" s="108">
        <f>COUNTIF(J25:J43,"&lt;=30")-COUNTIF(J25:J43,"&lt;0")</f>
        <v>2</v>
      </c>
      <c r="K127" s="108">
        <f>COUNTIF(K25:K43,"&lt;=30")-COUNTIF(K25:K43,"&lt;0")</f>
        <v>4</v>
      </c>
      <c r="L127" s="108">
        <f>COUNTIF(L25:L43,"&lt;=30")-COUNTIF(L25:L43,"&lt;0")</f>
        <v>11</v>
      </c>
      <c r="M127" s="108"/>
      <c r="N127" s="107" t="s">
        <v>29</v>
      </c>
      <c r="O127" s="108">
        <f>COUNTIF(O25:O43,"&lt;=30")-COUNTIF(O25:O43,"&lt;0")</f>
        <v>6</v>
      </c>
      <c r="P127" s="108">
        <f>COUNTIF(P25:P43,"&lt;=30")-COUNTIF(P25:P43,"&lt;0")</f>
        <v>10</v>
      </c>
      <c r="Q127" s="108">
        <f>COUNTIF(Q25:Q43,"&lt;=30")-COUNTIF(Q25:Q43,"&lt;0")</f>
        <v>9</v>
      </c>
      <c r="R127" s="108">
        <f>COUNTIF(R25:R43,"&lt;=30")-COUNTIF(R25:R43,"&lt;0")</f>
        <v>8</v>
      </c>
    </row>
    <row r="128" spans="2:18" x14ac:dyDescent="0.6">
      <c r="B128" s="109" t="s">
        <v>30</v>
      </c>
      <c r="C128" s="110">
        <f>COUNTIF(C25:C43,"&lt;=60")-COUNTIF(C25:C43,"&lt;30")</f>
        <v>0</v>
      </c>
      <c r="D128" s="110">
        <f>COUNTIF(D25:D43,"&lt;=60")-COUNTIF(D25:D43,"&lt;30")</f>
        <v>0</v>
      </c>
      <c r="E128" s="110">
        <f>COUNTIF(E25:E43,"&lt;=60")-COUNTIF(E25:E43,"&lt;30")</f>
        <v>0</v>
      </c>
      <c r="F128" s="110">
        <f>COUNTIF(F25:F43,"&lt;=60")-COUNTIF(F25:F43,"&lt;30")</f>
        <v>10</v>
      </c>
      <c r="G128" s="110"/>
      <c r="H128" s="109" t="s">
        <v>30</v>
      </c>
      <c r="I128" s="110">
        <f>COUNTIF(I25:I43,"&lt;=60")-COUNTIF(I25:I43,"&lt;30")</f>
        <v>0</v>
      </c>
      <c r="J128" s="110">
        <f>COUNTIF(J25:J43,"&lt;=60")-COUNTIF(J25:J43,"&lt;30")</f>
        <v>1</v>
      </c>
      <c r="K128" s="110">
        <f>COUNTIF(K25:K43,"&lt;=60")-COUNTIF(K25:K43,"&lt;30")</f>
        <v>0</v>
      </c>
      <c r="L128" s="110">
        <f>COUNTIF(L25:L43,"&lt;=60")-COUNTIF(L25:L43,"&lt;30")</f>
        <v>2</v>
      </c>
      <c r="M128" s="110"/>
      <c r="N128" s="109" t="s">
        <v>30</v>
      </c>
      <c r="O128" s="110">
        <f>COUNTIF(O25:O43,"&lt;=60")-COUNTIF(O25:O43,"&lt;30")</f>
        <v>0</v>
      </c>
      <c r="P128" s="110">
        <f>COUNTIF(P25:P43,"&lt;=60")-COUNTIF(P25:P43,"&lt;30")</f>
        <v>0</v>
      </c>
      <c r="Q128" s="110">
        <f>COUNTIF(Q25:Q43,"&lt;=60")-COUNTIF(Q25:Q43,"&lt;30")</f>
        <v>0</v>
      </c>
      <c r="R128" s="110">
        <f>COUNTIF(R25:R43,"&lt;=60")-COUNTIF(R25:R43,"&lt;30")</f>
        <v>6</v>
      </c>
    </row>
    <row r="129" spans="2:18" x14ac:dyDescent="0.6">
      <c r="B129" s="111" t="s">
        <v>31</v>
      </c>
      <c r="C129" s="85">
        <f>COUNTIF(C25:C43,"&lt;=90")-COUNTIF(C25:C43,"&lt;60")</f>
        <v>0</v>
      </c>
      <c r="D129" s="85">
        <f>COUNTIF(D25:D43,"&lt;=90")-COUNTIF(D25:D43,"&lt;60")</f>
        <v>0</v>
      </c>
      <c r="E129" s="85">
        <f>COUNTIF(E25:E43,"&lt;=90")-COUNTIF(E25:E43,"&lt;60")</f>
        <v>0</v>
      </c>
      <c r="F129" s="85">
        <f>COUNTIF(F25:F43,"&lt;=90")-COUNTIF(F25:F43,"&lt;60")</f>
        <v>0</v>
      </c>
      <c r="G129" s="85"/>
      <c r="H129" s="111" t="s">
        <v>31</v>
      </c>
      <c r="I129" s="85">
        <f>COUNTIF(I25:I43,"&lt;=90")-COUNTIF(I25:I43,"&lt;60")</f>
        <v>0</v>
      </c>
      <c r="J129" s="85">
        <f>COUNTIF(J25:J43,"&lt;=90")-COUNTIF(J25:J43,"&lt;60")</f>
        <v>0</v>
      </c>
      <c r="K129" s="85">
        <f>COUNTIF(K25:K43,"&lt;=90")-COUNTIF(K25:K43,"&lt;60")</f>
        <v>0</v>
      </c>
      <c r="L129" s="85">
        <f>COUNTIF(L25:L43,"&lt;=90")-COUNTIF(L25:L43,"&lt;60")</f>
        <v>0</v>
      </c>
      <c r="M129" s="85"/>
      <c r="N129" s="111" t="s">
        <v>31</v>
      </c>
      <c r="O129" s="85">
        <f>COUNTIF(O25:O43,"&lt;=90")-COUNTIF(O25:O43,"&lt;60")</f>
        <v>0</v>
      </c>
      <c r="P129" s="85">
        <f>COUNTIF(P25:P43,"&lt;=90")-COUNTIF(P25:P43,"&lt;60")</f>
        <v>0</v>
      </c>
      <c r="Q129" s="85">
        <f>COUNTIF(Q25:Q43,"&lt;=90")-COUNTIF(Q25:Q43,"&lt;60")</f>
        <v>0</v>
      </c>
      <c r="R129" s="85">
        <f>COUNTIF(R25:R43,"&lt;=90")-COUNTIF(R25:R43,"&lt;60")</f>
        <v>0</v>
      </c>
    </row>
    <row r="130" spans="2:18" x14ac:dyDescent="0.6">
      <c r="B130" s="111" t="s">
        <v>32</v>
      </c>
      <c r="C130" s="85">
        <f>COUNTIF(C25:C43,"&lt;=120")-COUNTIF(C25:C43,"&lt;90")</f>
        <v>0</v>
      </c>
      <c r="D130" s="85">
        <f>COUNTIF(D25:D43,"&lt;=120")-COUNTIF(D25:D43,"&lt;90")</f>
        <v>0</v>
      </c>
      <c r="E130" s="85">
        <f>COUNTIF(E25:E43,"&lt;=120")-COUNTIF(E25:E43,"&lt;90")</f>
        <v>0</v>
      </c>
      <c r="F130" s="85">
        <f>COUNTIF(F25:F43,"&lt;=120")-COUNTIF(F25:F43,"&lt;90")</f>
        <v>0</v>
      </c>
      <c r="G130" s="85"/>
      <c r="H130" s="111" t="s">
        <v>32</v>
      </c>
      <c r="I130" s="85">
        <f>COUNTIF(I25:I43,"&lt;=120")-COUNTIF(I25:I43,"&lt;90")</f>
        <v>0</v>
      </c>
      <c r="J130" s="85">
        <f>COUNTIF(J25:J43,"&lt;=120")-COUNTIF(J25:J43,"&lt;90")</f>
        <v>0</v>
      </c>
      <c r="K130" s="85">
        <f>COUNTIF(K25:K43,"&lt;=120")-COUNTIF(K25:K43,"&lt;90")</f>
        <v>0</v>
      </c>
      <c r="L130" s="85">
        <f>COUNTIF(L25:L43,"&lt;=120")-COUNTIF(L25:L43,"&lt;90")</f>
        <v>0</v>
      </c>
      <c r="M130" s="85"/>
      <c r="N130" s="111" t="s">
        <v>32</v>
      </c>
      <c r="O130" s="85">
        <f>COUNTIF(O25:O43,"&lt;=120")-COUNTIF(O25:O43,"&lt;90")</f>
        <v>0</v>
      </c>
      <c r="P130" s="85">
        <f>COUNTIF(P25:P43,"&lt;=120")-COUNTIF(P25:P43,"&lt;90")</f>
        <v>0</v>
      </c>
      <c r="Q130" s="85">
        <f>COUNTIF(Q25:Q43,"&lt;=120")-COUNTIF(Q25:Q43,"&lt;90")</f>
        <v>0</v>
      </c>
      <c r="R130" s="85">
        <f>COUNTIF(R25:R43,"&lt;=120")-COUNTIF(R25:R43,"&lt;90")</f>
        <v>0</v>
      </c>
    </row>
    <row r="131" spans="2:18" x14ac:dyDescent="0.6">
      <c r="B131" s="111" t="s">
        <v>33</v>
      </c>
      <c r="C131" s="85">
        <f>COUNTIF(C25:C43,"&lt;=150")-COUNTIF(C25:C43,"&lt;120")</f>
        <v>0</v>
      </c>
      <c r="D131" s="85">
        <f>COUNTIF(D25:D43,"&lt;=150")-COUNTIF(D25:D43,"&lt;120")</f>
        <v>0</v>
      </c>
      <c r="E131" s="85">
        <f>COUNTIF(E25:E43,"&lt;=150")-COUNTIF(E25:E43,"&lt;120")</f>
        <v>0</v>
      </c>
      <c r="F131" s="85">
        <f>COUNTIF(F25:F43,"&lt;=150")-COUNTIF(F25:F43,"&lt;120")</f>
        <v>0</v>
      </c>
      <c r="G131" s="85"/>
      <c r="H131" s="111" t="s">
        <v>33</v>
      </c>
      <c r="I131" s="85">
        <f>COUNTIF(I25:I43,"&lt;=150")-COUNTIF(I25:I43,"&lt;120")</f>
        <v>0</v>
      </c>
      <c r="J131" s="85">
        <f>COUNTIF(J25:J43,"&lt;=150")-COUNTIF(J25:J43,"&lt;120")</f>
        <v>0</v>
      </c>
      <c r="K131" s="85">
        <f>COUNTIF(K25:K43,"&lt;=150")-COUNTIF(K25:K43,"&lt;120")</f>
        <v>0</v>
      </c>
      <c r="L131" s="85">
        <f>COUNTIF(L25:L43,"&lt;=150")-COUNTIF(L25:L43,"&lt;120")</f>
        <v>0</v>
      </c>
      <c r="M131" s="85"/>
      <c r="N131" s="111" t="s">
        <v>33</v>
      </c>
      <c r="O131" s="85">
        <f>COUNTIF(O25:O43,"&lt;=150")-COUNTIF(O25:O43,"&lt;120")</f>
        <v>0</v>
      </c>
      <c r="P131" s="85">
        <f>COUNTIF(P25:P43,"&lt;=150")-COUNTIF(P25:P43,"&lt;120")</f>
        <v>0</v>
      </c>
      <c r="Q131" s="85">
        <f>COUNTIF(Q25:Q43,"&lt;=150")-COUNTIF(Q25:Q43,"&lt;120")</f>
        <v>0</v>
      </c>
      <c r="R131" s="85">
        <f>COUNTIF(R25:R43,"&lt;=150")-COUNTIF(R25:R43,"&lt;120")</f>
        <v>0</v>
      </c>
    </row>
    <row r="132" spans="2:18" x14ac:dyDescent="0.6">
      <c r="B132" s="111" t="s">
        <v>34</v>
      </c>
      <c r="C132" s="85">
        <f>COUNTIF(C25:C43,"&lt;=180")-COUNTIF(C25:C43,"&lt;150")</f>
        <v>0</v>
      </c>
      <c r="D132" s="85">
        <f>COUNTIF(D25:D43,"&lt;=180")-COUNTIF(D25:D43,"&lt;150")</f>
        <v>0</v>
      </c>
      <c r="E132" s="85">
        <f>COUNTIF(E25:E43,"&lt;=180")-COUNTIF(E25:E43,"&lt;150")</f>
        <v>0</v>
      </c>
      <c r="F132" s="85">
        <f>COUNTIF(F25:F43,"&lt;=180")-COUNTIF(F25:F43,"&lt;150")</f>
        <v>0</v>
      </c>
      <c r="G132" s="85"/>
      <c r="H132" s="111" t="s">
        <v>34</v>
      </c>
      <c r="I132" s="85">
        <f>COUNTIF(I25:I43,"&lt;=180")-COUNTIF(I25:I43,"&lt;150")</f>
        <v>0</v>
      </c>
      <c r="J132" s="85">
        <f>COUNTIF(J25:J43,"&lt;=180")-COUNTIF(J25:J43,"&lt;150")</f>
        <v>0</v>
      </c>
      <c r="K132" s="85">
        <f>COUNTIF(K25:K43,"&lt;=180")-COUNTIF(K25:K43,"&lt;150")</f>
        <v>0</v>
      </c>
      <c r="L132" s="85">
        <f>COUNTIF(L25:L43,"&lt;=180")-COUNTIF(L25:L43,"&lt;150")</f>
        <v>0</v>
      </c>
      <c r="M132" s="85"/>
      <c r="N132" s="111" t="s">
        <v>34</v>
      </c>
      <c r="O132" s="85">
        <f>COUNTIF(O25:O43,"&lt;=180")-COUNTIF(O25:O43,"&lt;150")</f>
        <v>0</v>
      </c>
      <c r="P132" s="85">
        <f>COUNTIF(P25:P43,"&lt;=180")-COUNTIF(P25:P43,"&lt;150")</f>
        <v>0</v>
      </c>
      <c r="Q132" s="85">
        <f>COUNTIF(Q25:Q43,"&lt;=180")-COUNTIF(Q25:Q43,"&lt;150")</f>
        <v>0</v>
      </c>
      <c r="R132" s="85">
        <f>COUNTIF(R25:R43,"&lt;=180")-COUNTIF(R25:R43,"&lt;150")</f>
        <v>0</v>
      </c>
    </row>
    <row r="133" spans="2:18" x14ac:dyDescent="0.6">
      <c r="B133" s="102" t="s">
        <v>35</v>
      </c>
      <c r="C133" s="85">
        <f>SUM(C121:C132)</f>
        <v>13</v>
      </c>
      <c r="D133" s="85">
        <f t="shared" ref="D133:F133" si="6">SUM(D121:D132)</f>
        <v>13</v>
      </c>
      <c r="E133" s="85">
        <f t="shared" si="6"/>
        <v>13</v>
      </c>
      <c r="F133" s="103">
        <f t="shared" si="6"/>
        <v>13</v>
      </c>
      <c r="H133" s="102" t="s">
        <v>35</v>
      </c>
      <c r="I133" s="85">
        <f>SUM(I121:I132)</f>
        <v>9</v>
      </c>
      <c r="J133" s="85">
        <f t="shared" ref="J133:L133" si="7">SUM(J121:J132)</f>
        <v>15</v>
      </c>
      <c r="K133" s="85">
        <f t="shared" si="7"/>
        <v>12</v>
      </c>
      <c r="L133" s="103">
        <f t="shared" si="7"/>
        <v>15</v>
      </c>
      <c r="N133" s="102" t="s">
        <v>35</v>
      </c>
      <c r="O133" s="85">
        <f>SUM(O121:O132)</f>
        <v>10</v>
      </c>
      <c r="P133" s="85">
        <f t="shared" ref="P133:R133" si="8">SUM(P121:P132)</f>
        <v>11</v>
      </c>
      <c r="Q133" s="85">
        <f t="shared" si="8"/>
        <v>11</v>
      </c>
      <c r="R133" s="103">
        <f t="shared" si="8"/>
        <v>14</v>
      </c>
    </row>
    <row r="134" spans="2:18" x14ac:dyDescent="0.6">
      <c r="B134" s="112"/>
      <c r="C134" s="84" t="s">
        <v>104</v>
      </c>
      <c r="E134" s="94"/>
      <c r="F134" s="95"/>
      <c r="H134" s="112"/>
      <c r="I134" s="84" t="s">
        <v>104</v>
      </c>
      <c r="K134" s="94"/>
      <c r="L134" s="95"/>
      <c r="N134" s="112"/>
      <c r="O134" s="84" t="s">
        <v>104</v>
      </c>
      <c r="Q134" s="94"/>
      <c r="R134" s="95"/>
    </row>
    <row r="135" spans="2:18" x14ac:dyDescent="0.6">
      <c r="B135" s="112"/>
      <c r="C135" s="84" t="s">
        <v>36</v>
      </c>
      <c r="D135" s="84">
        <f>SUM(D121:F125,D128:F132)/SUM(D133:F133)</f>
        <v>0.25641025641025639</v>
      </c>
      <c r="E135" s="94"/>
      <c r="F135" s="95"/>
      <c r="H135" s="112"/>
      <c r="I135" s="84" t="s">
        <v>105</v>
      </c>
      <c r="J135" s="84">
        <f>SUM(J121:L125,J128:L132)/SUM(J133:L133)</f>
        <v>0.23809523809523808</v>
      </c>
      <c r="K135" s="94"/>
      <c r="L135" s="95"/>
      <c r="N135" s="112"/>
      <c r="O135" s="84" t="s">
        <v>86</v>
      </c>
      <c r="P135" s="84">
        <f>SUM(P121:R125,P128:R132)/SUM(P133:R133)</f>
        <v>0.16666666666666666</v>
      </c>
      <c r="Q135" s="94"/>
      <c r="R135" s="95"/>
    </row>
    <row r="140" spans="2:18" ht="17.25" thickBot="1" x14ac:dyDescent="0.65"/>
    <row r="141" spans="2:18" x14ac:dyDescent="0.6">
      <c r="B141" s="99" t="s">
        <v>110</v>
      </c>
      <c r="C141" s="100"/>
      <c r="D141" s="100"/>
      <c r="E141" s="100"/>
      <c r="F141" s="101"/>
      <c r="H141" s="99" t="s">
        <v>111</v>
      </c>
      <c r="I141" s="100"/>
      <c r="J141" s="100"/>
      <c r="K141" s="100"/>
      <c r="L141" s="101"/>
      <c r="N141" s="99" t="s">
        <v>112</v>
      </c>
      <c r="O141" s="100"/>
      <c r="P141" s="100"/>
      <c r="Q141" s="100"/>
      <c r="R141" s="101"/>
    </row>
    <row r="142" spans="2:18" x14ac:dyDescent="0.6">
      <c r="B142" s="102" t="s">
        <v>19</v>
      </c>
      <c r="C142" s="85" t="s">
        <v>20</v>
      </c>
      <c r="D142" s="85" t="s">
        <v>21</v>
      </c>
      <c r="E142" s="85" t="s">
        <v>22</v>
      </c>
      <c r="F142" s="103" t="s">
        <v>8</v>
      </c>
      <c r="H142" s="102" t="s">
        <v>19</v>
      </c>
      <c r="I142" s="85" t="s">
        <v>20</v>
      </c>
      <c r="J142" s="85" t="s">
        <v>21</v>
      </c>
      <c r="K142" s="85" t="s">
        <v>22</v>
      </c>
      <c r="L142" s="103" t="s">
        <v>8</v>
      </c>
      <c r="N142" s="102" t="s">
        <v>19</v>
      </c>
      <c r="O142" s="85" t="s">
        <v>20</v>
      </c>
      <c r="P142" s="85" t="s">
        <v>21</v>
      </c>
      <c r="Q142" s="85" t="s">
        <v>22</v>
      </c>
      <c r="R142" s="103" t="s">
        <v>8</v>
      </c>
    </row>
    <row r="143" spans="2:18" x14ac:dyDescent="0.6">
      <c r="B143" s="102" t="s">
        <v>23</v>
      </c>
      <c r="C143" s="85">
        <f>COUNTIF(C44:C73,"&lt;=-150")</f>
        <v>0</v>
      </c>
      <c r="D143" s="85">
        <f>COUNTIF(D44:D73,"&lt;=-150")</f>
        <v>0</v>
      </c>
      <c r="E143" s="85">
        <f>COUNTIF(E44:E73,"&lt;=-150")</f>
        <v>0</v>
      </c>
      <c r="F143" s="85">
        <f>COUNTIF(F44:F73,"&lt;=-150")</f>
        <v>0</v>
      </c>
      <c r="G143" s="85"/>
      <c r="H143" s="102" t="s">
        <v>23</v>
      </c>
      <c r="I143" s="85">
        <f>COUNTIF(I44:I73,"&lt;=-150")</f>
        <v>0</v>
      </c>
      <c r="J143" s="85">
        <f>COUNTIF(J44:J73,"&lt;=-150")</f>
        <v>0</v>
      </c>
      <c r="K143" s="85">
        <f>COUNTIF(K44:K73,"&lt;=-150")</f>
        <v>0</v>
      </c>
      <c r="L143" s="85">
        <f>COUNTIF(L44:L73,"&lt;=-150")</f>
        <v>0</v>
      </c>
      <c r="M143" s="85"/>
      <c r="N143" s="102" t="s">
        <v>23</v>
      </c>
      <c r="O143" s="85">
        <f>COUNTIF(O44:O73,"&lt;=-150")</f>
        <v>0</v>
      </c>
      <c r="P143" s="85">
        <f>COUNTIF(P44:P73,"&lt;=-150")</f>
        <v>0</v>
      </c>
      <c r="Q143" s="85">
        <f>COUNTIF(Q44:Q73,"&lt;=-150")</f>
        <v>0</v>
      </c>
      <c r="R143" s="85">
        <f>COUNTIF(R44:R73,"&lt;=-150")</f>
        <v>0</v>
      </c>
    </row>
    <row r="144" spans="2:18" x14ac:dyDescent="0.6">
      <c r="B144" s="102" t="s">
        <v>24</v>
      </c>
      <c r="C144" s="85">
        <f>COUNTIF(C44:C73,"&lt;=-120")-COUNTIF(C44:C73,"&lt;-150")</f>
        <v>0</v>
      </c>
      <c r="D144" s="85">
        <f>COUNTIF(D44:D73,"&lt;=-120")-COUNTIF(D44:D73,"&lt;-150")</f>
        <v>0</v>
      </c>
      <c r="E144" s="85">
        <f>COUNTIF(E44:E73,"&lt;=-120")-COUNTIF(E44:E73,"&lt;-150")</f>
        <v>0</v>
      </c>
      <c r="F144" s="85">
        <f>COUNTIF(F44:F73,"&lt;=-120")-COUNTIF(F44:F73,"&lt;-150")</f>
        <v>0</v>
      </c>
      <c r="G144" s="85"/>
      <c r="H144" s="102" t="s">
        <v>24</v>
      </c>
      <c r="I144" s="85">
        <f>COUNTIF(I44:I73,"&lt;=-120")-COUNTIF(I44:I73,"&lt;-150")</f>
        <v>0</v>
      </c>
      <c r="J144" s="85">
        <f>COUNTIF(J44:J73,"&lt;=-120")-COUNTIF(J44:J73,"&lt;-150")</f>
        <v>0</v>
      </c>
      <c r="K144" s="85">
        <f>COUNTIF(K44:K73,"&lt;=-120")-COUNTIF(K44:K73,"&lt;-150")</f>
        <v>0</v>
      </c>
      <c r="L144" s="85">
        <f>COUNTIF(L44:L73,"&lt;=-120")-COUNTIF(L44:L73,"&lt;-150")</f>
        <v>0</v>
      </c>
      <c r="M144" s="85"/>
      <c r="N144" s="102" t="s">
        <v>24</v>
      </c>
      <c r="O144" s="85">
        <f>COUNTIF(O44:O73,"&lt;=-120")-COUNTIF(O44:O73,"&lt;-150")</f>
        <v>0</v>
      </c>
      <c r="P144" s="85">
        <f>COUNTIF(P44:P73,"&lt;=-120")-COUNTIF(P44:P73,"&lt;-150")</f>
        <v>0</v>
      </c>
      <c r="Q144" s="85">
        <f>COUNTIF(Q44:Q73,"&lt;=-120")-COUNTIF(Q44:Q73,"&lt;-150")</f>
        <v>0</v>
      </c>
      <c r="R144" s="85">
        <f>COUNTIF(R44:R73,"&lt;=-120")-COUNTIF(R44:R73,"&lt;-150")</f>
        <v>0</v>
      </c>
    </row>
    <row r="145" spans="2:18" x14ac:dyDescent="0.6">
      <c r="B145" s="102" t="s">
        <v>25</v>
      </c>
      <c r="C145" s="85">
        <f>COUNTIF(C44:C73,"&lt;=-90")-COUNTIF(C44:C73,"&lt;-120")</f>
        <v>0</v>
      </c>
      <c r="D145" s="85">
        <f>COUNTIF(D44:D73,"&lt;=-90")-COUNTIF(D44:D73,"&lt;-120")</f>
        <v>0</v>
      </c>
      <c r="E145" s="85">
        <f>COUNTIF(E44:E73,"&lt;=-90")-COUNTIF(E44:E73,"&lt;-120")</f>
        <v>0</v>
      </c>
      <c r="F145" s="85">
        <f>COUNTIF(F44:F73,"&lt;=-90")-COUNTIF(F44:F73,"&lt;-120")</f>
        <v>0</v>
      </c>
      <c r="G145" s="85"/>
      <c r="H145" s="102" t="s">
        <v>25</v>
      </c>
      <c r="I145" s="85">
        <f>COUNTIF(I44:I73,"&lt;=-90")-COUNTIF(I44:I73,"&lt;-120")</f>
        <v>0</v>
      </c>
      <c r="J145" s="85">
        <f>COUNTIF(J44:J73,"&lt;=-90")-COUNTIF(J44:J73,"&lt;-120")</f>
        <v>0</v>
      </c>
      <c r="K145" s="85">
        <f>COUNTIF(K44:K73,"&lt;=-90")-COUNTIF(K44:K73,"&lt;-120")</f>
        <v>0</v>
      </c>
      <c r="L145" s="85">
        <f>COUNTIF(L44:L73,"&lt;=-90")-COUNTIF(L44:L73,"&lt;-120")</f>
        <v>0</v>
      </c>
      <c r="M145" s="85"/>
      <c r="N145" s="102" t="s">
        <v>25</v>
      </c>
      <c r="O145" s="85">
        <f>COUNTIF(O44:O73,"&lt;=-90")-COUNTIF(O44:O73,"&lt;-120")</f>
        <v>0</v>
      </c>
      <c r="P145" s="85">
        <f>COUNTIF(P44:P73,"&lt;=-90")-COUNTIF(P44:P73,"&lt;-120")</f>
        <v>0</v>
      </c>
      <c r="Q145" s="85">
        <f>COUNTIF(Q44:Q73,"&lt;=-90")-COUNTIF(Q44:Q73,"&lt;-120")</f>
        <v>0</v>
      </c>
      <c r="R145" s="85">
        <f>COUNTIF(R44:R73,"&lt;=-90")-COUNTIF(R44:R73,"&lt;-120")</f>
        <v>0</v>
      </c>
    </row>
    <row r="146" spans="2:18" x14ac:dyDescent="0.6">
      <c r="B146" s="102" t="s">
        <v>26</v>
      </c>
      <c r="C146" s="85">
        <f>COUNTIF(C44:C73,"&lt;=-60")-COUNTIF(C44:C73,"&lt;-90")</f>
        <v>0</v>
      </c>
      <c r="D146" s="85">
        <f>COUNTIF(D44:D73,"&lt;=-60")-COUNTIF(D44:D73,"&lt;-90")</f>
        <v>0</v>
      </c>
      <c r="E146" s="85">
        <f>COUNTIF(E44:E73,"&lt;=-60")-COUNTIF(E44:E73,"&lt;-90")</f>
        <v>0</v>
      </c>
      <c r="F146" s="85">
        <f>COUNTIF(F44:F73,"&lt;=-60")-COUNTIF(F44:F73,"&lt;-90")</f>
        <v>0</v>
      </c>
      <c r="G146" s="85"/>
      <c r="H146" s="102" t="s">
        <v>26</v>
      </c>
      <c r="I146" s="85">
        <f>COUNTIF(I44:I73,"&lt;=-60")-COUNTIF(I44:I73,"&lt;-90")</f>
        <v>0</v>
      </c>
      <c r="J146" s="85">
        <f>COUNTIF(J44:J73,"&lt;=-60")-COUNTIF(J44:J73,"&lt;-90")</f>
        <v>0</v>
      </c>
      <c r="K146" s="85">
        <f>COUNTIF(K44:K73,"&lt;=-60")-COUNTIF(K44:K73,"&lt;-90")</f>
        <v>0</v>
      </c>
      <c r="L146" s="85">
        <f>COUNTIF(L44:L73,"&lt;=-60")-COUNTIF(L44:L73,"&lt;-90")</f>
        <v>0</v>
      </c>
      <c r="M146" s="85"/>
      <c r="N146" s="102" t="s">
        <v>26</v>
      </c>
      <c r="O146" s="85">
        <f>COUNTIF(O44:O73,"&lt;=-60")-COUNTIF(O44:O73,"&lt;-90")</f>
        <v>0</v>
      </c>
      <c r="P146" s="85">
        <f>COUNTIF(P44:P73,"&lt;=-60")-COUNTIF(P44:P73,"&lt;-90")</f>
        <v>0</v>
      </c>
      <c r="Q146" s="85">
        <f>COUNTIF(Q44:Q73,"&lt;=-60")-COUNTIF(Q44:Q73,"&lt;-90")</f>
        <v>0</v>
      </c>
      <c r="R146" s="85">
        <f>COUNTIF(R44:R73,"&lt;=-60")-COUNTIF(R44:R73,"&lt;-90")</f>
        <v>0</v>
      </c>
    </row>
    <row r="147" spans="2:18" ht="17.25" thickBot="1" x14ac:dyDescent="0.65">
      <c r="B147" s="104" t="s">
        <v>27</v>
      </c>
      <c r="C147" s="86">
        <f>COUNTIF(C44:C73,"&lt;=-30")-COUNTIF(C44:C73,"&lt;-60")</f>
        <v>0</v>
      </c>
      <c r="D147" s="86">
        <f>COUNTIF(D44:D73,"&lt;=-30")-COUNTIF(D44:D73,"&lt;-60")</f>
        <v>0</v>
      </c>
      <c r="E147" s="86">
        <f>COUNTIF(E44:E73,"&lt;=-30")-COUNTIF(E44:E73,"&lt;-60")</f>
        <v>0</v>
      </c>
      <c r="F147" s="86">
        <f>COUNTIF(F44:F73,"&lt;=-30")-COUNTIF(F44:F73,"&lt;-60")</f>
        <v>0</v>
      </c>
      <c r="G147" s="86"/>
      <c r="H147" s="104" t="s">
        <v>27</v>
      </c>
      <c r="I147" s="86">
        <f>COUNTIF(I44:I73,"&lt;=-30")-COUNTIF(I44:I73,"&lt;-60")</f>
        <v>0</v>
      </c>
      <c r="J147" s="86">
        <f>COUNTIF(J44:J73,"&lt;=-30")-COUNTIF(J44:J73,"&lt;-60")</f>
        <v>1</v>
      </c>
      <c r="K147" s="86">
        <f>COUNTIF(K44:K73,"&lt;=-30")-COUNTIF(K44:K73,"&lt;-60")</f>
        <v>0</v>
      </c>
      <c r="L147" s="86">
        <f>COUNTIF(L44:L73,"&lt;=-30")-COUNTIF(L44:L73,"&lt;-60")</f>
        <v>0</v>
      </c>
      <c r="M147" s="86"/>
      <c r="N147" s="104" t="s">
        <v>27</v>
      </c>
      <c r="O147" s="86">
        <f>COUNTIF(O44:O73,"&lt;=-30")-COUNTIF(O44:O73,"&lt;-60")</f>
        <v>1</v>
      </c>
      <c r="P147" s="86">
        <f>COUNTIF(P44:P73,"&lt;=-30")-COUNTIF(P44:P73,"&lt;-60")</f>
        <v>0</v>
      </c>
      <c r="Q147" s="86">
        <f>COUNTIF(Q44:Q73,"&lt;=-30")-COUNTIF(Q44:Q73,"&lt;-60")</f>
        <v>0</v>
      </c>
      <c r="R147" s="86">
        <f>COUNTIF(R44:R73,"&lt;=-30")-COUNTIF(R44:R73,"&lt;-60")</f>
        <v>0</v>
      </c>
    </row>
    <row r="148" spans="2:18" x14ac:dyDescent="0.6">
      <c r="B148" s="105" t="s">
        <v>28</v>
      </c>
      <c r="C148" s="106">
        <f>COUNTIF(C44:C73,"&lt;=0")-COUNTIF(C44:C73,"&lt;-30")</f>
        <v>1</v>
      </c>
      <c r="D148" s="106">
        <f>COUNTIF(D44:D73,"&lt;=0")-COUNTIF(D44:D73,"&lt;-30")</f>
        <v>5</v>
      </c>
      <c r="E148" s="106">
        <f>COUNTIF(E44:E73,"&lt;=0")-COUNTIF(E44:E73,"&lt;-30")</f>
        <v>7</v>
      </c>
      <c r="F148" s="106">
        <f>COUNTIF(F44:F73,"&lt;=0")-COUNTIF(F44:F73,"&lt;-30")</f>
        <v>5</v>
      </c>
      <c r="G148" s="106"/>
      <c r="H148" s="105" t="s">
        <v>28</v>
      </c>
      <c r="I148" s="106">
        <f>COUNTIF(I44:I73,"&lt;=0")-COUNTIF(I44:I73,"&lt;-30")</f>
        <v>3</v>
      </c>
      <c r="J148" s="106">
        <f>COUNTIF(J44:J73,"&lt;=0")-COUNTIF(J44:J73,"&lt;-30")</f>
        <v>1</v>
      </c>
      <c r="K148" s="106">
        <f>COUNTIF(K44:K73,"&lt;=0")-COUNTIF(K44:K73,"&lt;-30")</f>
        <v>2</v>
      </c>
      <c r="L148" s="106">
        <f>COUNTIF(L44:L73,"&lt;=0")-COUNTIF(L44:L73,"&lt;-30")</f>
        <v>1</v>
      </c>
      <c r="M148" s="106"/>
      <c r="N148" s="105" t="s">
        <v>28</v>
      </c>
      <c r="O148" s="106">
        <f>COUNTIF(O44:O73,"&lt;=0")-COUNTIF(O44:O73,"&lt;-30")</f>
        <v>6</v>
      </c>
      <c r="P148" s="106">
        <f>COUNTIF(P44:P73,"&lt;=0")-COUNTIF(P44:P73,"&lt;-30")</f>
        <v>5</v>
      </c>
      <c r="Q148" s="106">
        <f>COUNTIF(Q44:Q73,"&lt;=0")-COUNTIF(Q44:Q73,"&lt;-30")</f>
        <v>3</v>
      </c>
      <c r="R148" s="106">
        <f>COUNTIF(R44:R73,"&lt;=0")-COUNTIF(R44:R73,"&lt;-30")</f>
        <v>0</v>
      </c>
    </row>
    <row r="149" spans="2:18" ht="17.25" thickBot="1" x14ac:dyDescent="0.65">
      <c r="B149" s="107" t="s">
        <v>29</v>
      </c>
      <c r="C149" s="108">
        <f>COUNTIF(C44:C73,"&lt;=30")-COUNTIF(C44:C73,"&lt;0")</f>
        <v>8</v>
      </c>
      <c r="D149" s="108">
        <f>COUNTIF(D44:D73,"&lt;=30")-COUNTIF(D44:D73,"&lt;0")</f>
        <v>5</v>
      </c>
      <c r="E149" s="108">
        <f>COUNTIF(E44:E73,"&lt;=30")-COUNTIF(E44:E73,"&lt;0")</f>
        <v>4</v>
      </c>
      <c r="F149" s="108">
        <f>COUNTIF(F44:F73,"&lt;=30")-COUNTIF(F44:F73,"&lt;0")</f>
        <v>11</v>
      </c>
      <c r="G149" s="108"/>
      <c r="H149" s="107" t="s">
        <v>29</v>
      </c>
      <c r="I149" s="108">
        <f>COUNTIF(I44:I73,"&lt;=30")-COUNTIF(I44:I73,"&lt;0")</f>
        <v>6</v>
      </c>
      <c r="J149" s="108">
        <f>COUNTIF(J44:J73,"&lt;=30")-COUNTIF(J44:J73,"&lt;0")</f>
        <v>0</v>
      </c>
      <c r="K149" s="108">
        <f>COUNTIF(K44:K73,"&lt;=30")-COUNTIF(K44:K73,"&lt;0")</f>
        <v>2</v>
      </c>
      <c r="L149" s="108">
        <f>COUNTIF(L44:L73,"&lt;=30")-COUNTIF(L44:L73,"&lt;0")</f>
        <v>18</v>
      </c>
      <c r="M149" s="108"/>
      <c r="N149" s="107" t="s">
        <v>29</v>
      </c>
      <c r="O149" s="108">
        <f>COUNTIF(O44:O73,"&lt;=30")-COUNTIF(O44:O73,"&lt;0")</f>
        <v>5</v>
      </c>
      <c r="P149" s="108">
        <f>COUNTIF(P44:P73,"&lt;=30")-COUNTIF(P44:P73,"&lt;0")</f>
        <v>7</v>
      </c>
      <c r="Q149" s="108">
        <f>COUNTIF(Q44:Q73,"&lt;=30")-COUNTIF(Q44:Q73,"&lt;0")</f>
        <v>11</v>
      </c>
      <c r="R149" s="108">
        <f>COUNTIF(R44:R73,"&lt;=30")-COUNTIF(R44:R73,"&lt;0")</f>
        <v>7</v>
      </c>
    </row>
    <row r="150" spans="2:18" x14ac:dyDescent="0.6">
      <c r="B150" s="109" t="s">
        <v>30</v>
      </c>
      <c r="C150" s="110">
        <f>COUNTIF(C44:C73,"&lt;=60")-COUNTIF(C44:C73,"&lt;30")</f>
        <v>0</v>
      </c>
      <c r="D150" s="110">
        <f>COUNTIF(D44:D73,"&lt;=60")-COUNTIF(D44:D73,"&lt;30")</f>
        <v>0</v>
      </c>
      <c r="E150" s="110">
        <f>COUNTIF(E44:E73,"&lt;=60")-COUNTIF(E44:E73,"&lt;30")</f>
        <v>0</v>
      </c>
      <c r="F150" s="110">
        <f>COUNTIF(F44:F73,"&lt;=60")-COUNTIF(F44:F73,"&lt;30")</f>
        <v>10</v>
      </c>
      <c r="G150" s="110"/>
      <c r="H150" s="109" t="s">
        <v>30</v>
      </c>
      <c r="I150" s="110">
        <f>COUNTIF(I44:I73,"&lt;=60")-COUNTIF(I44:I73,"&lt;30")</f>
        <v>2</v>
      </c>
      <c r="J150" s="110">
        <f>COUNTIF(J44:J73,"&lt;=60")-COUNTIF(J44:J73,"&lt;30")</f>
        <v>4</v>
      </c>
      <c r="K150" s="110">
        <f>COUNTIF(K44:K73,"&lt;=60")-COUNTIF(K44:K73,"&lt;30")</f>
        <v>3</v>
      </c>
      <c r="L150" s="110">
        <f>COUNTIF(L44:L73,"&lt;=60")-COUNTIF(L44:L73,"&lt;30")</f>
        <v>2</v>
      </c>
      <c r="M150" s="110"/>
      <c r="N150" s="109" t="s">
        <v>30</v>
      </c>
      <c r="O150" s="110">
        <f>COUNTIF(O44:O73,"&lt;=60")-COUNTIF(O44:O73,"&lt;30")</f>
        <v>0</v>
      </c>
      <c r="P150" s="110">
        <f>COUNTIF(P44:P73,"&lt;=60")-COUNTIF(P44:P73,"&lt;30")</f>
        <v>1</v>
      </c>
      <c r="Q150" s="110">
        <f>COUNTIF(Q44:Q73,"&lt;=60")-COUNTIF(Q44:Q73,"&lt;30")</f>
        <v>0</v>
      </c>
      <c r="R150" s="110">
        <f>COUNTIF(R44:R73,"&lt;=60")-COUNTIF(R44:R73,"&lt;30")</f>
        <v>6</v>
      </c>
    </row>
    <row r="151" spans="2:18" x14ac:dyDescent="0.6">
      <c r="B151" s="111" t="s">
        <v>31</v>
      </c>
      <c r="C151" s="85">
        <f>COUNTIF(C44:C73,"&lt;=90")-COUNTIF(C44:C73,"&lt;60")</f>
        <v>0</v>
      </c>
      <c r="D151" s="85">
        <f>COUNTIF(D44:D73,"&lt;=90")-COUNTIF(D44:D73,"&lt;60")</f>
        <v>0</v>
      </c>
      <c r="E151" s="85">
        <f>COUNTIF(E44:E73,"&lt;=90")-COUNTIF(E44:E73,"&lt;60")</f>
        <v>0</v>
      </c>
      <c r="F151" s="85">
        <f>COUNTIF(F44:F73,"&lt;=90")-COUNTIF(F44:F73,"&lt;60")</f>
        <v>0</v>
      </c>
      <c r="G151" s="85"/>
      <c r="H151" s="111" t="s">
        <v>31</v>
      </c>
      <c r="I151" s="85">
        <f>COUNTIF(I44:I73,"&lt;=90")-COUNTIF(I44:I73,"&lt;60")</f>
        <v>0</v>
      </c>
      <c r="J151" s="85">
        <f>COUNTIF(J44:J73,"&lt;=90")-COUNTIF(J44:J73,"&lt;60")</f>
        <v>1</v>
      </c>
      <c r="K151" s="85">
        <f>COUNTIF(K44:K73,"&lt;=90")-COUNTIF(K44:K73,"&lt;60")</f>
        <v>0</v>
      </c>
      <c r="L151" s="85">
        <f>COUNTIF(L44:L73,"&lt;=90")-COUNTIF(L44:L73,"&lt;60")</f>
        <v>0</v>
      </c>
      <c r="M151" s="85"/>
      <c r="N151" s="111" t="s">
        <v>31</v>
      </c>
      <c r="O151" s="85">
        <f>COUNTIF(O44:O73,"&lt;=90")-COUNTIF(O44:O73,"&lt;60")</f>
        <v>0</v>
      </c>
      <c r="P151" s="85">
        <f>COUNTIF(P44:P73,"&lt;=90")-COUNTIF(P44:P73,"&lt;60")</f>
        <v>0</v>
      </c>
      <c r="Q151" s="85">
        <f>COUNTIF(Q44:Q73,"&lt;=90")-COUNTIF(Q44:Q73,"&lt;60")</f>
        <v>0</v>
      </c>
      <c r="R151" s="85">
        <f>COUNTIF(R44:R73,"&lt;=90")-COUNTIF(R44:R73,"&lt;60")</f>
        <v>0</v>
      </c>
    </row>
    <row r="152" spans="2:18" x14ac:dyDescent="0.6">
      <c r="B152" s="111" t="s">
        <v>32</v>
      </c>
      <c r="C152" s="85">
        <f>COUNTIF(C44:C73,"&lt;=120")-COUNTIF(C44:C73,"&lt;90")</f>
        <v>0</v>
      </c>
      <c r="D152" s="85">
        <f>COUNTIF(D44:D73,"&lt;=120")-COUNTIF(D44:D73,"&lt;90")</f>
        <v>0</v>
      </c>
      <c r="E152" s="85">
        <f>COUNTIF(E44:E73,"&lt;=120")-COUNTIF(E44:E73,"&lt;90")</f>
        <v>0</v>
      </c>
      <c r="F152" s="85">
        <f>COUNTIF(F44:F73,"&lt;=120")-COUNTIF(F44:F73,"&lt;90")</f>
        <v>0</v>
      </c>
      <c r="G152" s="85"/>
      <c r="H152" s="111" t="s">
        <v>32</v>
      </c>
      <c r="I152" s="85">
        <f>COUNTIF(I44:I73,"&lt;=120")-COUNTIF(I44:I73,"&lt;90")</f>
        <v>0</v>
      </c>
      <c r="J152" s="85">
        <f>COUNTIF(J44:J73,"&lt;=120")-COUNTIF(J44:J73,"&lt;90")</f>
        <v>0</v>
      </c>
      <c r="K152" s="85">
        <f>COUNTIF(K44:K73,"&lt;=120")-COUNTIF(K44:K73,"&lt;90")</f>
        <v>0</v>
      </c>
      <c r="L152" s="85">
        <f>COUNTIF(L44:L73,"&lt;=120")-COUNTIF(L44:L73,"&lt;90")</f>
        <v>0</v>
      </c>
      <c r="M152" s="85"/>
      <c r="N152" s="111" t="s">
        <v>32</v>
      </c>
      <c r="O152" s="85">
        <f>COUNTIF(O44:O73,"&lt;=120")-COUNTIF(O44:O73,"&lt;90")</f>
        <v>0</v>
      </c>
      <c r="P152" s="85">
        <f>COUNTIF(P44:P73,"&lt;=120")-COUNTIF(P44:P73,"&lt;90")</f>
        <v>0</v>
      </c>
      <c r="Q152" s="85">
        <f>COUNTIF(Q44:Q73,"&lt;=120")-COUNTIF(Q44:Q73,"&lt;90")</f>
        <v>0</v>
      </c>
      <c r="R152" s="85">
        <f>COUNTIF(R44:R73,"&lt;=120")-COUNTIF(R44:R73,"&lt;90")</f>
        <v>0</v>
      </c>
    </row>
    <row r="153" spans="2:18" x14ac:dyDescent="0.6">
      <c r="B153" s="111" t="s">
        <v>33</v>
      </c>
      <c r="C153" s="85">
        <f>COUNTIF(C44:C73,"&lt;=150")-COUNTIF(C44:C73,"&lt;120")</f>
        <v>0</v>
      </c>
      <c r="D153" s="85">
        <f>COUNTIF(D44:D73,"&lt;=150")-COUNTIF(D44:D73,"&lt;120")</f>
        <v>0</v>
      </c>
      <c r="E153" s="85">
        <f>COUNTIF(E44:E73,"&lt;=150")-COUNTIF(E44:E73,"&lt;120")</f>
        <v>0</v>
      </c>
      <c r="F153" s="85">
        <f>COUNTIF(F44:F73,"&lt;=150")-COUNTIF(F44:F73,"&lt;120")</f>
        <v>0</v>
      </c>
      <c r="G153" s="85"/>
      <c r="H153" s="111" t="s">
        <v>33</v>
      </c>
      <c r="I153" s="85">
        <f>COUNTIF(I44:I73,"&lt;=150")-COUNTIF(I44:I73,"&lt;120")</f>
        <v>0</v>
      </c>
      <c r="J153" s="85">
        <f>COUNTIF(J44:J73,"&lt;=150")-COUNTIF(J44:J73,"&lt;120")</f>
        <v>0</v>
      </c>
      <c r="K153" s="85">
        <f>COUNTIF(K44:K73,"&lt;=150")-COUNTIF(K44:K73,"&lt;120")</f>
        <v>0</v>
      </c>
      <c r="L153" s="85">
        <f>COUNTIF(L44:L73,"&lt;=150")-COUNTIF(L44:L73,"&lt;120")</f>
        <v>0</v>
      </c>
      <c r="M153" s="85"/>
      <c r="N153" s="111" t="s">
        <v>33</v>
      </c>
      <c r="O153" s="85">
        <f>COUNTIF(O44:O73,"&lt;=150")-COUNTIF(O44:O73,"&lt;120")</f>
        <v>0</v>
      </c>
      <c r="P153" s="85">
        <f>COUNTIF(P44:P73,"&lt;=150")-COUNTIF(P44:P73,"&lt;120")</f>
        <v>0</v>
      </c>
      <c r="Q153" s="85">
        <f>COUNTIF(Q44:Q73,"&lt;=150")-COUNTIF(Q44:Q73,"&lt;120")</f>
        <v>0</v>
      </c>
      <c r="R153" s="85">
        <f>COUNTIF(R44:R73,"&lt;=150")-COUNTIF(R44:R73,"&lt;120")</f>
        <v>0</v>
      </c>
    </row>
    <row r="154" spans="2:18" x14ac:dyDescent="0.6">
      <c r="B154" s="111" t="s">
        <v>34</v>
      </c>
      <c r="C154" s="85">
        <f>COUNTIF(C44:C73,"&lt;=180")-COUNTIF(C44:C73,"&lt;150")</f>
        <v>0</v>
      </c>
      <c r="D154" s="85">
        <f>COUNTIF(D44:D73,"&lt;=180")-COUNTIF(D44:D73,"&lt;150")</f>
        <v>0</v>
      </c>
      <c r="E154" s="85">
        <f>COUNTIF(E44:E73,"&lt;=180")-COUNTIF(E44:E73,"&lt;150")</f>
        <v>0</v>
      </c>
      <c r="F154" s="85">
        <f>COUNTIF(F44:F73,"&lt;=180")-COUNTIF(F44:F73,"&lt;150")</f>
        <v>0</v>
      </c>
      <c r="G154" s="85"/>
      <c r="H154" s="111" t="s">
        <v>34</v>
      </c>
      <c r="I154" s="85">
        <f>COUNTIF(I44:I73,"&lt;=180")-COUNTIF(I44:I73,"&lt;150")</f>
        <v>0</v>
      </c>
      <c r="J154" s="85">
        <f>COUNTIF(J44:J73,"&lt;=180")-COUNTIF(J44:J73,"&lt;150")</f>
        <v>0</v>
      </c>
      <c r="K154" s="85">
        <f>COUNTIF(K44:K73,"&lt;=180")-COUNTIF(K44:K73,"&lt;150")</f>
        <v>0</v>
      </c>
      <c r="L154" s="85">
        <f>COUNTIF(L44:L73,"&lt;=180")-COUNTIF(L44:L73,"&lt;150")</f>
        <v>0</v>
      </c>
      <c r="M154" s="85"/>
      <c r="N154" s="111" t="s">
        <v>34</v>
      </c>
      <c r="O154" s="85">
        <f>COUNTIF(O44:O73,"&lt;=180")-COUNTIF(O44:O73,"&lt;150")</f>
        <v>0</v>
      </c>
      <c r="P154" s="85">
        <f>COUNTIF(P44:P73,"&lt;=180")-COUNTIF(P44:P73,"&lt;150")</f>
        <v>0</v>
      </c>
      <c r="Q154" s="85">
        <f>COUNTIF(Q44:Q73,"&lt;=180")-COUNTIF(Q44:Q73,"&lt;150")</f>
        <v>0</v>
      </c>
      <c r="R154" s="85">
        <f>COUNTIF(R44:R73,"&lt;=180")-COUNTIF(R44:R73,"&lt;150")</f>
        <v>0</v>
      </c>
    </row>
    <row r="155" spans="2:18" x14ac:dyDescent="0.6">
      <c r="B155" s="102" t="s">
        <v>35</v>
      </c>
      <c r="C155" s="85">
        <f>SUM(C143:C154)</f>
        <v>9</v>
      </c>
      <c r="D155" s="85">
        <f t="shared" ref="D155:F155" si="9">SUM(D143:D154)</f>
        <v>10</v>
      </c>
      <c r="E155" s="85">
        <f t="shared" si="9"/>
        <v>11</v>
      </c>
      <c r="F155" s="103">
        <f t="shared" si="9"/>
        <v>26</v>
      </c>
      <c r="H155" s="102" t="s">
        <v>35</v>
      </c>
      <c r="I155" s="85">
        <f>SUM(I143:I154)</f>
        <v>11</v>
      </c>
      <c r="J155" s="85">
        <f t="shared" ref="J155:L155" si="10">SUM(J143:J154)</f>
        <v>7</v>
      </c>
      <c r="K155" s="85">
        <f t="shared" si="10"/>
        <v>7</v>
      </c>
      <c r="L155" s="103">
        <f t="shared" si="10"/>
        <v>21</v>
      </c>
      <c r="N155" s="102" t="s">
        <v>35</v>
      </c>
      <c r="O155" s="85">
        <f>SUM(O143:O154)</f>
        <v>12</v>
      </c>
      <c r="P155" s="85">
        <f t="shared" ref="P155:R155" si="11">SUM(P143:P154)</f>
        <v>13</v>
      </c>
      <c r="Q155" s="85">
        <f t="shared" si="11"/>
        <v>14</v>
      </c>
      <c r="R155" s="103">
        <f t="shared" si="11"/>
        <v>13</v>
      </c>
    </row>
    <row r="156" spans="2:18" x14ac:dyDescent="0.6">
      <c r="B156" s="112"/>
      <c r="C156" s="84" t="s">
        <v>107</v>
      </c>
      <c r="E156" s="94"/>
      <c r="F156" s="95"/>
      <c r="H156" s="112"/>
      <c r="I156" s="84" t="s">
        <v>99</v>
      </c>
      <c r="K156" s="94"/>
      <c r="L156" s="95"/>
      <c r="N156" s="112"/>
      <c r="O156" s="84" t="s">
        <v>99</v>
      </c>
      <c r="Q156" s="94"/>
      <c r="R156" s="95"/>
    </row>
    <row r="157" spans="2:18" x14ac:dyDescent="0.6">
      <c r="B157" s="112"/>
      <c r="C157" s="84" t="s">
        <v>36</v>
      </c>
      <c r="D157" s="84">
        <f>SUM(D143:F147,D150:F154)/SUM(D155:F155)</f>
        <v>0.21276595744680851</v>
      </c>
      <c r="E157" s="94"/>
      <c r="F157" s="95"/>
      <c r="H157" s="112"/>
      <c r="I157" s="84" t="s">
        <v>108</v>
      </c>
      <c r="J157" s="84">
        <f>SUM(J143:L147,J150:L154)/SUM(J155:L155)</f>
        <v>0.31428571428571428</v>
      </c>
      <c r="K157" s="94"/>
      <c r="L157" s="95"/>
      <c r="N157" s="112"/>
      <c r="O157" s="84" t="s">
        <v>106</v>
      </c>
      <c r="P157" s="84">
        <f>SUM(P143:R147,P150:R154)/SUM(P155:R155)</f>
        <v>0.17499999999999999</v>
      </c>
      <c r="Q157" s="94"/>
      <c r="R157" s="95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1"/>
  <sheetViews>
    <sheetView zoomScale="70" zoomScaleNormal="70" workbookViewId="0">
      <selection activeCell="V73" sqref="V73"/>
    </sheetView>
  </sheetViews>
  <sheetFormatPr defaultColWidth="9" defaultRowHeight="16.899999999999999" x14ac:dyDescent="0.6"/>
  <cols>
    <col min="1" max="1" width="9" style="84"/>
    <col min="2" max="2" width="18.75" style="84" bestFit="1" customWidth="1"/>
    <col min="3" max="7" width="9" style="84"/>
    <col min="8" max="8" width="18.75" style="84" bestFit="1" customWidth="1"/>
    <col min="9" max="13" width="9" style="84"/>
    <col min="14" max="14" width="18.75" style="84" bestFit="1" customWidth="1"/>
    <col min="15" max="16384" width="9" style="84"/>
  </cols>
  <sheetData>
    <row r="1" spans="1:18" x14ac:dyDescent="0.6">
      <c r="B1" s="84" t="s">
        <v>101</v>
      </c>
    </row>
    <row r="2" spans="1:18" ht="17.25" thickBot="1" x14ac:dyDescent="0.65">
      <c r="B2" s="116"/>
      <c r="C2" s="86" t="s">
        <v>1</v>
      </c>
      <c r="D2" s="86" t="s">
        <v>2</v>
      </c>
      <c r="E2" s="86" t="s">
        <v>3</v>
      </c>
      <c r="F2" s="86" t="s">
        <v>4</v>
      </c>
      <c r="I2" s="86" t="s">
        <v>1</v>
      </c>
      <c r="J2" s="86" t="s">
        <v>2</v>
      </c>
      <c r="K2" s="86" t="s">
        <v>3</v>
      </c>
      <c r="L2" s="86" t="s">
        <v>4</v>
      </c>
      <c r="O2" s="86" t="s">
        <v>1</v>
      </c>
      <c r="P2" s="86" t="s">
        <v>2</v>
      </c>
      <c r="Q2" s="86" t="s">
        <v>3</v>
      </c>
      <c r="R2" s="86" t="s">
        <v>4</v>
      </c>
    </row>
    <row r="3" spans="1:18" x14ac:dyDescent="0.6">
      <c r="A3" s="84" t="s">
        <v>0</v>
      </c>
      <c r="B3" s="87">
        <v>1</v>
      </c>
      <c r="C3" s="102">
        <v>-1.8310000000000031</v>
      </c>
      <c r="D3" s="85">
        <v>16.760999999999996</v>
      </c>
      <c r="E3" s="85">
        <v>-5.5259999999999962</v>
      </c>
      <c r="F3" s="103">
        <v>8.1689999999999969</v>
      </c>
      <c r="G3" s="84" t="s">
        <v>5</v>
      </c>
      <c r="H3" s="87">
        <v>13</v>
      </c>
      <c r="I3" s="105">
        <v>-3.632000000000005</v>
      </c>
      <c r="J3" s="106">
        <v>-3.3499999999999943</v>
      </c>
      <c r="K3" s="106">
        <v>-20.864000000000004</v>
      </c>
      <c r="L3" s="117">
        <v>9.938999999999993</v>
      </c>
      <c r="M3" s="84" t="s">
        <v>5</v>
      </c>
      <c r="N3" s="87">
        <v>24</v>
      </c>
      <c r="O3" s="105">
        <v>-9.9060000000000059</v>
      </c>
      <c r="P3" s="106">
        <v>-2.027000000000001</v>
      </c>
      <c r="Q3" s="106">
        <v>-4.936000000000007</v>
      </c>
      <c r="R3" s="117">
        <v>-16.106999999999999</v>
      </c>
    </row>
    <row r="4" spans="1:18" x14ac:dyDescent="0.6">
      <c r="B4" s="87">
        <v>2</v>
      </c>
      <c r="C4" s="102"/>
      <c r="D4" s="85">
        <v>-7.0019999999999953</v>
      </c>
      <c r="E4" s="85">
        <v>-0.27400000000000091</v>
      </c>
      <c r="F4" s="103">
        <v>21.766999999999996</v>
      </c>
      <c r="H4" s="87">
        <v>14</v>
      </c>
      <c r="I4" s="102">
        <v>1.9030000000000058</v>
      </c>
      <c r="J4" s="85">
        <v>-7.4060000000000059</v>
      </c>
      <c r="K4" s="85">
        <v>-7.8580000000000041</v>
      </c>
      <c r="L4" s="103">
        <v>9.6269999999999953</v>
      </c>
      <c r="N4" s="87">
        <v>25</v>
      </c>
      <c r="O4" s="102">
        <v>9.3960000000000008</v>
      </c>
      <c r="P4" s="85">
        <v>-2.5930000000000035</v>
      </c>
      <c r="Q4" s="85">
        <v>-7.3050000000000068</v>
      </c>
      <c r="R4" s="103">
        <v>-2.3050000000000068</v>
      </c>
    </row>
    <row r="5" spans="1:18" x14ac:dyDescent="0.6">
      <c r="B5" s="87">
        <v>3</v>
      </c>
      <c r="C5" s="102"/>
      <c r="D5" s="85">
        <v>-4.2720000000000056</v>
      </c>
      <c r="E5" s="85">
        <v>1.5660000000000025</v>
      </c>
      <c r="F5" s="103">
        <v>28.924000000000007</v>
      </c>
      <c r="H5" s="87">
        <v>15</v>
      </c>
      <c r="I5" s="102">
        <v>-15.888999999999996</v>
      </c>
      <c r="J5" s="85">
        <v>-7.5</v>
      </c>
      <c r="K5" s="85">
        <v>-4.5660000000000025</v>
      </c>
      <c r="L5" s="103">
        <v>9.4080000000000013</v>
      </c>
      <c r="N5" s="87">
        <v>26</v>
      </c>
      <c r="O5" s="102">
        <v>-15.349999999999994</v>
      </c>
      <c r="P5" s="85">
        <v>-14.599000000000004</v>
      </c>
      <c r="Q5" s="85">
        <v>1.2540000000000049</v>
      </c>
      <c r="R5" s="103">
        <v>-0.12999999999999545</v>
      </c>
    </row>
    <row r="6" spans="1:18" x14ac:dyDescent="0.6">
      <c r="B6" s="87">
        <v>4</v>
      </c>
      <c r="C6" s="102">
        <v>0.87300000000000466</v>
      </c>
      <c r="D6" s="85">
        <v>2.2909999999999968</v>
      </c>
      <c r="E6" s="85">
        <v>0.29300000000000637</v>
      </c>
      <c r="F6" s="103">
        <v>21.08</v>
      </c>
      <c r="H6" s="87">
        <v>16</v>
      </c>
      <c r="I6" s="102">
        <v>-14.043999999999997</v>
      </c>
      <c r="J6" s="85">
        <v>2.2069999999999936</v>
      </c>
      <c r="K6" s="85">
        <v>6.1440000000000055</v>
      </c>
      <c r="L6" s="103">
        <v>-0.15200000000000102</v>
      </c>
      <c r="N6" s="87">
        <v>27</v>
      </c>
      <c r="O6" s="102">
        <v>-11.855999999999995</v>
      </c>
      <c r="P6" s="85">
        <v>-1.1149999999999949</v>
      </c>
      <c r="Q6" s="85">
        <v>-1.3319999999999936</v>
      </c>
      <c r="R6" s="103">
        <v>-23.164000000000001</v>
      </c>
    </row>
    <row r="7" spans="1:18" x14ac:dyDescent="0.6">
      <c r="B7" s="87">
        <v>5</v>
      </c>
      <c r="C7" s="102">
        <v>3.5840000000000032</v>
      </c>
      <c r="D7" s="85">
        <v>-16.757000000000005</v>
      </c>
      <c r="E7" s="85">
        <v>24.650999999999996</v>
      </c>
      <c r="F7" s="103">
        <v>30.769999999999996</v>
      </c>
      <c r="H7" s="87">
        <v>17</v>
      </c>
      <c r="I7" s="102">
        <v>4.0310000000000059</v>
      </c>
      <c r="J7" s="85">
        <v>5.4339999999999975</v>
      </c>
      <c r="K7" s="85">
        <v>-13.884</v>
      </c>
      <c r="L7" s="103">
        <v>23.957999999999998</v>
      </c>
      <c r="N7" s="87">
        <v>28</v>
      </c>
      <c r="O7" s="102">
        <v>1.7210000000000036</v>
      </c>
      <c r="P7" s="85">
        <v>-0.632000000000005</v>
      </c>
      <c r="Q7" s="85">
        <v>2.5859999999999985</v>
      </c>
      <c r="R7" s="103">
        <v>-29.959000000000003</v>
      </c>
    </row>
    <row r="8" spans="1:18" x14ac:dyDescent="0.6">
      <c r="B8" s="87">
        <v>6</v>
      </c>
      <c r="C8" s="102">
        <v>2.1170000000000044</v>
      </c>
      <c r="D8" s="85">
        <v>-9.2270000000000039</v>
      </c>
      <c r="E8" s="85">
        <v>-3.7360000000000042</v>
      </c>
      <c r="F8" s="103">
        <v>-4.1170000000000044</v>
      </c>
      <c r="H8" s="87">
        <v>18</v>
      </c>
      <c r="I8" s="102">
        <v>-10.894000000000005</v>
      </c>
      <c r="J8" s="85">
        <v>7.5090000000000003</v>
      </c>
      <c r="K8" s="85">
        <v>-1.1200000000000045</v>
      </c>
      <c r="L8" s="103">
        <v>19.367999999999995</v>
      </c>
      <c r="N8" s="87">
        <v>29</v>
      </c>
      <c r="O8" s="102">
        <v>18.483000000000004</v>
      </c>
      <c r="P8" s="85">
        <v>4.3229999999999933</v>
      </c>
      <c r="Q8" s="85">
        <v>-7.3199999999999932</v>
      </c>
      <c r="R8" s="103">
        <v>-18.876999999999995</v>
      </c>
    </row>
    <row r="9" spans="1:18" x14ac:dyDescent="0.6">
      <c r="B9" s="87">
        <v>7</v>
      </c>
      <c r="C9" s="102">
        <v>-16.090999999999994</v>
      </c>
      <c r="D9" s="85">
        <v>-16.298000000000002</v>
      </c>
      <c r="E9" s="85">
        <v>-14.269000000000005</v>
      </c>
      <c r="F9" s="103">
        <v>-0.79999999999999716</v>
      </c>
      <c r="H9" s="87">
        <v>19</v>
      </c>
      <c r="I9" s="102">
        <v>7.5109999999999957</v>
      </c>
      <c r="J9" s="85">
        <v>-3.3059999999999974</v>
      </c>
      <c r="K9" s="85">
        <v>9.75</v>
      </c>
      <c r="L9" s="103">
        <v>34.75</v>
      </c>
      <c r="N9" s="87">
        <v>30</v>
      </c>
      <c r="O9" s="102"/>
      <c r="P9" s="85">
        <v>-12.816999999999993</v>
      </c>
      <c r="Q9" s="85">
        <v>-5.5390000000000015</v>
      </c>
      <c r="R9" s="103">
        <v>5.6740000000000066</v>
      </c>
    </row>
    <row r="10" spans="1:18" x14ac:dyDescent="0.6">
      <c r="B10" s="87">
        <v>8</v>
      </c>
      <c r="C10" s="102">
        <v>-1.2879999999999967</v>
      </c>
      <c r="D10" s="85">
        <v>-2.0330000000000013</v>
      </c>
      <c r="E10" s="85">
        <v>14.575999999999993</v>
      </c>
      <c r="F10" s="103">
        <v>-8.2759999999999962</v>
      </c>
      <c r="H10" s="87">
        <v>20</v>
      </c>
      <c r="I10" s="102"/>
      <c r="J10" s="85">
        <v>7.3979999999999961</v>
      </c>
      <c r="K10" s="85">
        <v>14.099999999999994</v>
      </c>
      <c r="L10" s="103">
        <v>3.2939999999999969</v>
      </c>
      <c r="N10" s="87">
        <v>31</v>
      </c>
      <c r="O10" s="102"/>
      <c r="P10" s="85">
        <v>8.1350000000000051</v>
      </c>
      <c r="Q10" s="85">
        <v>-14.376000000000005</v>
      </c>
      <c r="R10" s="103">
        <v>18.879999999999995</v>
      </c>
    </row>
    <row r="11" spans="1:18" ht="17.25" thickBot="1" x14ac:dyDescent="0.65">
      <c r="B11" s="87">
        <v>9</v>
      </c>
      <c r="C11" s="102">
        <v>1.9039999999999964</v>
      </c>
      <c r="D11" s="85">
        <v>-0.22599999999999909</v>
      </c>
      <c r="E11" s="85">
        <v>-4.4189999999999969</v>
      </c>
      <c r="F11" s="103">
        <v>1.9039999999999964</v>
      </c>
      <c r="H11" s="87">
        <v>21</v>
      </c>
      <c r="I11" s="107"/>
      <c r="J11" s="108">
        <v>1.875</v>
      </c>
      <c r="K11" s="108">
        <v>-2.3700000000000045</v>
      </c>
      <c r="L11" s="118"/>
      <c r="N11" s="87">
        <v>32</v>
      </c>
      <c r="O11" s="107"/>
      <c r="P11" s="108">
        <v>2.8919999999999959</v>
      </c>
      <c r="Q11" s="108">
        <v>-2.171999999999997</v>
      </c>
      <c r="R11" s="118">
        <v>19.825999999999993</v>
      </c>
    </row>
    <row r="12" spans="1:18" x14ac:dyDescent="0.6">
      <c r="B12" s="87">
        <v>10</v>
      </c>
      <c r="C12" s="102">
        <v>-20.393000000000001</v>
      </c>
      <c r="D12" s="85">
        <v>0.39499999999999602</v>
      </c>
      <c r="E12" s="85">
        <v>-3.8649999999999949</v>
      </c>
      <c r="F12" s="103">
        <v>-18.25</v>
      </c>
      <c r="H12" s="87">
        <v>22</v>
      </c>
      <c r="I12" s="105">
        <v>-28.420999999999999</v>
      </c>
      <c r="J12" s="106">
        <v>-2.4959999999999951</v>
      </c>
      <c r="K12" s="106">
        <v>0.21800000000000352</v>
      </c>
      <c r="L12" s="117">
        <v>33.698999999999998</v>
      </c>
      <c r="N12" s="87">
        <v>33</v>
      </c>
      <c r="O12" s="102"/>
      <c r="P12" s="85">
        <v>-10.129000000000005</v>
      </c>
      <c r="Q12" s="85">
        <v>-8.5990000000000038</v>
      </c>
      <c r="R12" s="103">
        <v>37.423000000000002</v>
      </c>
    </row>
    <row r="13" spans="1:18" ht="17.25" thickBot="1" x14ac:dyDescent="0.65">
      <c r="B13" s="87">
        <v>11</v>
      </c>
      <c r="C13" s="102">
        <v>-12.546999999999997</v>
      </c>
      <c r="D13" s="85">
        <v>0.46500000000000002</v>
      </c>
      <c r="E13" s="85">
        <v>-13.703000000000003</v>
      </c>
      <c r="F13" s="103">
        <v>0.42700000000000671</v>
      </c>
      <c r="H13" s="87">
        <v>23</v>
      </c>
      <c r="N13" s="87">
        <v>34</v>
      </c>
      <c r="O13" s="107"/>
      <c r="P13" s="108">
        <v>1.3960000000000008</v>
      </c>
      <c r="Q13" s="108">
        <v>3.4129999999999967</v>
      </c>
      <c r="R13" s="118"/>
    </row>
    <row r="14" spans="1:18" x14ac:dyDescent="0.6">
      <c r="B14" s="87">
        <v>12</v>
      </c>
      <c r="C14" s="102">
        <v>-11.022999999999996</v>
      </c>
      <c r="D14" s="85">
        <v>-5.7060000000000031</v>
      </c>
      <c r="E14" s="85">
        <v>0.62199999999999989</v>
      </c>
      <c r="F14" s="103">
        <v>-35.414000000000001</v>
      </c>
      <c r="N14" s="87">
        <v>35</v>
      </c>
      <c r="O14" s="102">
        <v>-1.2309999999999945</v>
      </c>
      <c r="P14" s="85">
        <v>-1.7639999999999958</v>
      </c>
      <c r="Q14" s="85">
        <v>0.55800000000000693</v>
      </c>
      <c r="R14" s="103">
        <v>15.918000000000006</v>
      </c>
    </row>
    <row r="15" spans="1:18" x14ac:dyDescent="0.6">
      <c r="O15" s="102">
        <v>3.0160000000000053</v>
      </c>
      <c r="P15" s="85">
        <v>-1.4410000000000025</v>
      </c>
      <c r="Q15" s="85">
        <v>2.4489999999999981</v>
      </c>
      <c r="R15" s="103">
        <v>34.578999999999994</v>
      </c>
    </row>
    <row r="18" spans="1:18" ht="17.25" thickBot="1" x14ac:dyDescent="0.65"/>
    <row r="19" spans="1:18" x14ac:dyDescent="0.6">
      <c r="A19" s="84" t="s">
        <v>58</v>
      </c>
      <c r="B19" s="87">
        <v>36</v>
      </c>
      <c r="C19" s="91">
        <v>-28.420999999999999</v>
      </c>
      <c r="D19" s="92">
        <v>0.70999999999999375</v>
      </c>
      <c r="E19" s="92">
        <v>11.367000000000004</v>
      </c>
      <c r="F19" s="93">
        <v>-0.11599999999999966</v>
      </c>
      <c r="G19" s="84" t="s">
        <v>58</v>
      </c>
      <c r="H19" s="87">
        <v>51</v>
      </c>
      <c r="I19" s="88">
        <v>5.8220000000000027</v>
      </c>
      <c r="J19" s="89">
        <v>25.474000000000004</v>
      </c>
      <c r="K19" s="89">
        <v>40.853000000000009</v>
      </c>
      <c r="L19" s="90">
        <v>15.533000000000001</v>
      </c>
      <c r="M19" s="84" t="s">
        <v>58</v>
      </c>
      <c r="N19" s="87">
        <v>66</v>
      </c>
      <c r="O19" s="91">
        <v>29.894999999999996</v>
      </c>
      <c r="P19" s="92">
        <v>35.870000000000005</v>
      </c>
      <c r="Q19" s="92">
        <v>9.2780000000000058</v>
      </c>
      <c r="R19" s="93">
        <v>47.796999999999997</v>
      </c>
    </row>
    <row r="20" spans="1:18" x14ac:dyDescent="0.6">
      <c r="B20" s="87">
        <v>37</v>
      </c>
      <c r="C20" s="91">
        <v>-1.4650000000000034</v>
      </c>
      <c r="D20" s="92">
        <v>1.6000000000005343E-2</v>
      </c>
      <c r="E20" s="92">
        <v>-9.936000000000007</v>
      </c>
      <c r="F20" s="93">
        <v>-17.813999999999993</v>
      </c>
      <c r="H20" s="87">
        <v>52</v>
      </c>
      <c r="I20" s="91">
        <v>30.322999999999993</v>
      </c>
      <c r="J20" s="92">
        <v>25.811000000000007</v>
      </c>
      <c r="K20" s="92">
        <v>33.850999999999999</v>
      </c>
      <c r="L20" s="93">
        <v>40.323000000000008</v>
      </c>
      <c r="N20" s="87">
        <v>67</v>
      </c>
      <c r="O20" s="91">
        <v>-31.343000000000004</v>
      </c>
      <c r="P20" s="92">
        <v>19.864000000000004</v>
      </c>
      <c r="Q20" s="92">
        <v>45.163999999999987</v>
      </c>
      <c r="R20" s="93">
        <v>20.569000000000003</v>
      </c>
    </row>
    <row r="21" spans="1:18" x14ac:dyDescent="0.6">
      <c r="B21" s="87">
        <v>38</v>
      </c>
      <c r="C21" s="91">
        <v>13.965999999999994</v>
      </c>
      <c r="D21" s="92">
        <v>18.084000000000003</v>
      </c>
      <c r="E21" s="92">
        <v>-2.953000000000003</v>
      </c>
      <c r="F21" s="93">
        <v>-1.0319999999999965</v>
      </c>
      <c r="H21" s="87">
        <v>53</v>
      </c>
      <c r="I21" s="91">
        <v>-0.90900000000000603</v>
      </c>
      <c r="J21" s="92">
        <v>22.974000000000004</v>
      </c>
      <c r="K21" s="92">
        <v>50.912000000000006</v>
      </c>
      <c r="L21" s="93">
        <v>19.432000000000002</v>
      </c>
      <c r="N21" s="87">
        <v>68</v>
      </c>
      <c r="O21" s="91">
        <v>27.113</v>
      </c>
      <c r="P21" s="92">
        <v>35.977999999999994</v>
      </c>
      <c r="Q21" s="92">
        <v>-4.3419999999999987</v>
      </c>
      <c r="R21" s="93">
        <v>31.022999999999996</v>
      </c>
    </row>
    <row r="22" spans="1:18" x14ac:dyDescent="0.6">
      <c r="B22" s="87">
        <v>39</v>
      </c>
      <c r="C22" s="91">
        <v>-1.625</v>
      </c>
      <c r="D22" s="92">
        <v>0.13400000000000034</v>
      </c>
      <c r="E22" s="92">
        <v>8.7019999999999982</v>
      </c>
      <c r="F22" s="93">
        <v>21.325999999999993</v>
      </c>
      <c r="H22" s="87">
        <v>54</v>
      </c>
      <c r="I22" s="91">
        <v>6.8659999999999997</v>
      </c>
      <c r="J22" s="92">
        <v>13.942999999999998</v>
      </c>
      <c r="K22" s="92">
        <v>7.5349999999999966</v>
      </c>
      <c r="L22" s="93">
        <v>10.989000000000004</v>
      </c>
      <c r="N22" s="87">
        <v>69</v>
      </c>
      <c r="O22" s="91">
        <v>17.278000000000006</v>
      </c>
      <c r="P22" s="92">
        <v>1.8649999999999949</v>
      </c>
      <c r="Q22" s="92">
        <v>9.0729999999999933</v>
      </c>
      <c r="R22" s="93">
        <v>8.9689999999999941</v>
      </c>
    </row>
    <row r="23" spans="1:18" x14ac:dyDescent="0.6">
      <c r="B23" s="87">
        <v>40</v>
      </c>
      <c r="C23" s="91">
        <v>2.9210000000000065</v>
      </c>
      <c r="D23" s="92">
        <v>-2.1539999999999964</v>
      </c>
      <c r="E23" s="92">
        <v>18.944999999999993</v>
      </c>
      <c r="F23" s="93">
        <v>20.605000000000004</v>
      </c>
      <c r="H23" s="87">
        <v>55</v>
      </c>
      <c r="I23" s="91">
        <v>4.742999999999995</v>
      </c>
      <c r="J23" s="92">
        <v>-4.0139999999999958</v>
      </c>
      <c r="K23" s="92">
        <v>4.9110000000000014</v>
      </c>
      <c r="L23" s="93">
        <v>29.441000000000003</v>
      </c>
      <c r="N23" s="87">
        <v>70</v>
      </c>
      <c r="O23" s="91">
        <v>0.19599999999999795</v>
      </c>
      <c r="P23" s="92">
        <v>-9.061000000000007</v>
      </c>
      <c r="Q23" s="92">
        <v>1.1509999999999962</v>
      </c>
      <c r="R23" s="93">
        <v>15.625</v>
      </c>
    </row>
    <row r="24" spans="1:18" x14ac:dyDescent="0.6">
      <c r="B24" s="87">
        <v>41</v>
      </c>
      <c r="C24" s="91">
        <v>15.974999999999994</v>
      </c>
      <c r="D24" s="92">
        <v>-0.80500000000000682</v>
      </c>
      <c r="E24" s="92">
        <v>8.3100000000000023</v>
      </c>
      <c r="F24" s="93">
        <v>8.1440000000000055</v>
      </c>
      <c r="H24" s="87">
        <v>56</v>
      </c>
      <c r="I24" s="91">
        <v>6.8070000000000022</v>
      </c>
      <c r="J24" s="92">
        <v>-7.7439999999999998</v>
      </c>
      <c r="K24" s="92">
        <v>6.6760000000000019</v>
      </c>
      <c r="L24" s="93">
        <v>-8.6029999999999944</v>
      </c>
      <c r="N24" s="87">
        <v>71</v>
      </c>
      <c r="O24" s="91">
        <v>3.7349999999999994</v>
      </c>
      <c r="P24" s="92">
        <v>-6.7600000000000051</v>
      </c>
      <c r="Q24" s="92">
        <v>1.5759999999999934</v>
      </c>
      <c r="R24" s="93">
        <v>18.457999999999998</v>
      </c>
    </row>
    <row r="25" spans="1:18" x14ac:dyDescent="0.6">
      <c r="B25" s="87">
        <v>42</v>
      </c>
      <c r="C25" s="91">
        <v>14.198999999999998</v>
      </c>
      <c r="D25" s="92">
        <v>15.584999999999994</v>
      </c>
      <c r="E25" s="92">
        <v>15.394000000000005</v>
      </c>
      <c r="F25" s="93">
        <v>44.086999999999989</v>
      </c>
      <c r="H25" s="87">
        <v>57</v>
      </c>
      <c r="I25" s="91">
        <v>2.0289999999999964</v>
      </c>
      <c r="J25" s="92">
        <v>9.2999999999999972</v>
      </c>
      <c r="K25" s="92">
        <v>8.6370000000000005</v>
      </c>
      <c r="L25" s="93">
        <v>-7.9399999999999977</v>
      </c>
      <c r="N25" s="87">
        <v>72</v>
      </c>
      <c r="O25" s="91">
        <v>7.7420000000000044</v>
      </c>
      <c r="P25" s="92">
        <v>1.099999999999568E-2</v>
      </c>
      <c r="Q25" s="92">
        <v>11.082999999999998</v>
      </c>
      <c r="R25" s="93">
        <v>24.007000000000005</v>
      </c>
    </row>
    <row r="26" spans="1:18" x14ac:dyDescent="0.6">
      <c r="B26" s="87">
        <v>43</v>
      </c>
      <c r="C26" s="91">
        <v>16.557000000000002</v>
      </c>
      <c r="D26" s="92">
        <v>-7.9500000000000028</v>
      </c>
      <c r="E26" s="92">
        <v>30.727999999999994</v>
      </c>
      <c r="F26" s="93">
        <v>27.885999999999996</v>
      </c>
      <c r="H26" s="87">
        <v>58</v>
      </c>
      <c r="I26" s="91">
        <v>3.0529999999999973</v>
      </c>
      <c r="J26" s="92">
        <v>-5.5360000000000014</v>
      </c>
      <c r="K26" s="92">
        <v>4.3520000000000039</v>
      </c>
      <c r="L26" s="93">
        <v>12.599000000000004</v>
      </c>
      <c r="N26" s="87">
        <v>73</v>
      </c>
      <c r="O26" s="91">
        <v>12.718999999999994</v>
      </c>
      <c r="P26" s="92">
        <v>-4.4099999999999966</v>
      </c>
      <c r="Q26" s="92">
        <v>12.186000000000007</v>
      </c>
      <c r="R26" s="93">
        <v>22.92</v>
      </c>
    </row>
    <row r="27" spans="1:18" x14ac:dyDescent="0.6">
      <c r="B27" s="87">
        <v>44</v>
      </c>
      <c r="C27" s="91">
        <v>-1.0319999999999965</v>
      </c>
      <c r="D27" s="92">
        <v>32.703000000000003</v>
      </c>
      <c r="E27" s="92">
        <v>-3.2219999999999942</v>
      </c>
      <c r="F27" s="93">
        <v>25.290000000000006</v>
      </c>
      <c r="H27" s="87">
        <v>59</v>
      </c>
      <c r="I27" s="91">
        <v>9.8340000000000032</v>
      </c>
      <c r="J27" s="92">
        <v>15.152000000000001</v>
      </c>
      <c r="K27" s="92">
        <v>5.7849999999999966</v>
      </c>
      <c r="L27" s="93">
        <v>17.427000000000007</v>
      </c>
      <c r="N27" s="87">
        <v>74</v>
      </c>
      <c r="O27" s="91">
        <v>-2.5619999999999976</v>
      </c>
      <c r="P27" s="92">
        <v>-7.5439999999999969</v>
      </c>
      <c r="Q27" s="92">
        <v>-16.385999999999996</v>
      </c>
      <c r="R27" s="93">
        <v>23.768000000000001</v>
      </c>
    </row>
    <row r="28" spans="1:18" x14ac:dyDescent="0.6">
      <c r="B28" s="87">
        <v>45</v>
      </c>
      <c r="C28" s="91">
        <v>15.096000000000004</v>
      </c>
      <c r="D28" s="92">
        <v>11.150000000000006</v>
      </c>
      <c r="E28" s="92">
        <v>5.4180000000000064</v>
      </c>
      <c r="F28" s="93">
        <v>46.819999999999993</v>
      </c>
      <c r="H28" s="87">
        <v>60</v>
      </c>
      <c r="I28" s="91">
        <v>13.537999999999997</v>
      </c>
      <c r="J28" s="92">
        <v>4.5460000000000065</v>
      </c>
      <c r="K28" s="92">
        <v>7.0799999999999983</v>
      </c>
      <c r="L28" s="93">
        <v>-4.605000000000004</v>
      </c>
      <c r="N28" s="87">
        <v>75</v>
      </c>
      <c r="O28" s="91">
        <v>-10.948999999999998</v>
      </c>
      <c r="P28" s="92">
        <v>-5.0030000000000001</v>
      </c>
      <c r="Q28" s="92">
        <v>-4.2090000000000032</v>
      </c>
      <c r="R28" s="93">
        <v>-6.4939999999999998</v>
      </c>
    </row>
    <row r="29" spans="1:18" x14ac:dyDescent="0.6">
      <c r="B29" s="87">
        <v>46</v>
      </c>
      <c r="C29" s="91">
        <v>-13.725999999999999</v>
      </c>
      <c r="D29" s="92">
        <v>0.16500000000000001</v>
      </c>
      <c r="E29" s="92">
        <v>29.778999999999996</v>
      </c>
      <c r="F29" s="93">
        <v>37.856999999999999</v>
      </c>
      <c r="H29" s="87">
        <v>61</v>
      </c>
      <c r="I29" s="91"/>
      <c r="J29" s="92">
        <v>2.8059999999999974</v>
      </c>
      <c r="K29" s="92">
        <v>-0.14100000000000534</v>
      </c>
      <c r="L29" s="93"/>
      <c r="N29" s="87">
        <v>76</v>
      </c>
      <c r="O29" s="91">
        <v>-18.316999999999993</v>
      </c>
      <c r="P29" s="92">
        <v>-29.249000000000002</v>
      </c>
      <c r="Q29" s="92">
        <v>-12.617000000000004</v>
      </c>
      <c r="R29" s="93"/>
    </row>
    <row r="30" spans="1:18" x14ac:dyDescent="0.6">
      <c r="B30" s="87">
        <v>47</v>
      </c>
      <c r="C30" s="91">
        <v>-12.14</v>
      </c>
      <c r="D30" s="92">
        <v>18.066000000000003</v>
      </c>
      <c r="E30" s="92">
        <v>7.2000000000000028</v>
      </c>
      <c r="F30" s="93">
        <v>29.974999999999994</v>
      </c>
      <c r="H30" s="87">
        <v>62</v>
      </c>
      <c r="I30" s="91"/>
      <c r="J30" s="92">
        <v>2.2069999999999936</v>
      </c>
      <c r="K30" s="92"/>
      <c r="L30" s="93"/>
      <c r="N30" s="87">
        <v>77</v>
      </c>
      <c r="O30" s="91"/>
      <c r="P30" s="92">
        <v>0.76099999999999568</v>
      </c>
      <c r="Q30" s="92"/>
      <c r="R30" s="93"/>
    </row>
    <row r="31" spans="1:18" ht="17.25" thickBot="1" x14ac:dyDescent="0.65">
      <c r="B31" s="87">
        <v>48</v>
      </c>
      <c r="C31" s="91"/>
      <c r="D31" s="92">
        <v>-39.049999999999997</v>
      </c>
      <c r="E31" s="92">
        <v>-32.268000000000001</v>
      </c>
      <c r="F31" s="93"/>
      <c r="H31" s="87">
        <v>63</v>
      </c>
      <c r="I31" s="91">
        <v>-0.44199999999999307</v>
      </c>
      <c r="J31" s="92">
        <v>-2.1869999999999976</v>
      </c>
      <c r="K31" s="92">
        <v>0.76500000000000057</v>
      </c>
      <c r="L31" s="93">
        <v>4.6770000000000067</v>
      </c>
      <c r="N31" s="87">
        <v>78</v>
      </c>
      <c r="O31" s="113"/>
      <c r="P31" s="114">
        <v>-9.9200000000000017</v>
      </c>
      <c r="Q31" s="114"/>
      <c r="R31" s="115"/>
    </row>
    <row r="32" spans="1:18" x14ac:dyDescent="0.6">
      <c r="B32" s="87">
        <v>49</v>
      </c>
      <c r="C32" s="91"/>
      <c r="D32" s="92">
        <v>-17.337000000000003</v>
      </c>
      <c r="E32" s="92">
        <v>-11.317999999999998</v>
      </c>
      <c r="F32" s="93"/>
      <c r="H32" s="87">
        <v>64</v>
      </c>
      <c r="I32" s="91">
        <v>22.555999999999997</v>
      </c>
      <c r="J32" s="92">
        <v>-1.061000000000007</v>
      </c>
      <c r="K32" s="92">
        <v>9.2609999999999957</v>
      </c>
      <c r="L32" s="93">
        <v>26.003</v>
      </c>
    </row>
    <row r="33" spans="1:18" x14ac:dyDescent="0.6">
      <c r="B33" s="87">
        <v>50</v>
      </c>
      <c r="C33" s="91">
        <v>-21.456999999999994</v>
      </c>
      <c r="D33" s="92">
        <v>8.6760000000000019</v>
      </c>
      <c r="E33" s="92">
        <v>0.18500000000000227</v>
      </c>
      <c r="F33" s="93">
        <v>3.0000000000001137E-2</v>
      </c>
      <c r="H33" s="87">
        <v>65</v>
      </c>
      <c r="I33" s="91">
        <v>1.6910000000000025</v>
      </c>
      <c r="J33" s="92">
        <v>-3.1880000000000024</v>
      </c>
      <c r="K33" s="92">
        <v>2.1159999999999997</v>
      </c>
      <c r="L33" s="93">
        <v>18.435000000000002</v>
      </c>
    </row>
    <row r="38" spans="1:18" ht="17.25" thickBot="1" x14ac:dyDescent="0.65"/>
    <row r="39" spans="1:18" x14ac:dyDescent="0.6">
      <c r="A39" s="84" t="s">
        <v>60</v>
      </c>
      <c r="B39" s="87">
        <v>79</v>
      </c>
      <c r="C39" s="91">
        <v>-24.911000000000001</v>
      </c>
      <c r="D39" s="92">
        <v>12.010000000000005</v>
      </c>
      <c r="E39" s="92">
        <v>8.2249999999999943</v>
      </c>
      <c r="F39" s="93">
        <v>1.4300000000000068</v>
      </c>
      <c r="G39" s="84" t="s">
        <v>59</v>
      </c>
      <c r="H39" s="87">
        <v>92</v>
      </c>
      <c r="I39" s="88">
        <v>6.0049999999999955</v>
      </c>
      <c r="J39" s="89">
        <v>-48.283000000000001</v>
      </c>
      <c r="K39" s="89">
        <v>21.004999999999995</v>
      </c>
      <c r="L39" s="90">
        <v>13.078999999999994</v>
      </c>
      <c r="M39" s="84" t="s">
        <v>61</v>
      </c>
      <c r="N39" s="87">
        <v>105</v>
      </c>
      <c r="O39" s="91">
        <v>11.546999999999997</v>
      </c>
      <c r="P39" s="92">
        <v>-16.924000000000007</v>
      </c>
      <c r="Q39" s="92">
        <v>4.7540000000000049</v>
      </c>
      <c r="R39" s="93">
        <v>35.528000000000006</v>
      </c>
    </row>
    <row r="40" spans="1:18" x14ac:dyDescent="0.6">
      <c r="B40" s="87">
        <v>80</v>
      </c>
      <c r="C40" s="91">
        <v>27.444000000000003</v>
      </c>
      <c r="D40" s="92">
        <v>11.253</v>
      </c>
      <c r="E40" s="92">
        <v>8.3080000000000069</v>
      </c>
      <c r="F40" s="93">
        <v>1.8569999999999993</v>
      </c>
      <c r="H40" s="87">
        <v>93</v>
      </c>
      <c r="I40" s="91">
        <v>10</v>
      </c>
      <c r="J40" s="92">
        <v>3.3239999999999981</v>
      </c>
      <c r="K40" s="92">
        <v>-8.4210000000000065</v>
      </c>
      <c r="L40" s="93">
        <v>33.688000000000002</v>
      </c>
      <c r="N40" s="87">
        <v>106</v>
      </c>
      <c r="O40" s="91">
        <v>-2.5969999999999942</v>
      </c>
      <c r="P40" s="92">
        <v>8.8029999999999973</v>
      </c>
      <c r="Q40" s="92">
        <v>52.86699999999999</v>
      </c>
      <c r="R40" s="93">
        <v>-6.2210000000000036</v>
      </c>
    </row>
    <row r="41" spans="1:18" x14ac:dyDescent="0.6">
      <c r="B41" s="87">
        <v>81</v>
      </c>
      <c r="C41" s="91">
        <v>39.676999999999992</v>
      </c>
      <c r="D41" s="92">
        <v>10.036000000000001</v>
      </c>
      <c r="E41" s="92">
        <v>9.3299999999999983</v>
      </c>
      <c r="F41" s="93">
        <v>-3.1149999999999949</v>
      </c>
      <c r="H41" s="87">
        <v>94</v>
      </c>
      <c r="I41" s="91">
        <v>-5.3379999999999939</v>
      </c>
      <c r="J41" s="92">
        <v>21.412000000000006</v>
      </c>
      <c r="K41" s="92">
        <v>4.8940000000000055</v>
      </c>
      <c r="L41" s="93">
        <v>12.766999999999996</v>
      </c>
      <c r="N41" s="87">
        <v>107</v>
      </c>
      <c r="O41" s="91">
        <v>-4.2360000000000042</v>
      </c>
      <c r="P41" s="92">
        <v>-4.4470000000000027</v>
      </c>
      <c r="Q41" s="92">
        <v>1.9189999999999969</v>
      </c>
      <c r="R41" s="93">
        <v>-0.19899999999999807</v>
      </c>
    </row>
    <row r="42" spans="1:18" x14ac:dyDescent="0.6">
      <c r="B42" s="87">
        <v>82</v>
      </c>
      <c r="C42" s="91">
        <v>-4.2360000000000042</v>
      </c>
      <c r="D42" s="92">
        <v>7.5319999999999965</v>
      </c>
      <c r="E42" s="92">
        <v>0.10899999999999466</v>
      </c>
      <c r="F42" s="93">
        <v>-36.947000000000003</v>
      </c>
      <c r="H42" s="87">
        <v>95</v>
      </c>
      <c r="I42" s="91">
        <v>-44.405000000000001</v>
      </c>
      <c r="J42" s="92">
        <v>10.951999999999998</v>
      </c>
      <c r="K42" s="92">
        <v>1.9159999999999968</v>
      </c>
      <c r="L42" s="93">
        <v>13.171999999999997</v>
      </c>
      <c r="N42" s="87">
        <v>108</v>
      </c>
      <c r="O42" s="91">
        <v>-7.6389999999999958</v>
      </c>
      <c r="P42" s="92">
        <v>13.680000000000007</v>
      </c>
      <c r="Q42" s="92">
        <v>3.5180000000000007</v>
      </c>
      <c r="R42" s="93">
        <v>-29.481999999999999</v>
      </c>
    </row>
    <row r="43" spans="1:18" x14ac:dyDescent="0.6">
      <c r="B43" s="87">
        <v>83</v>
      </c>
      <c r="C43" s="91">
        <v>15.754999999999995</v>
      </c>
      <c r="D43" s="92">
        <v>11.102999999999994</v>
      </c>
      <c r="E43" s="92">
        <v>-12.281000000000006</v>
      </c>
      <c r="F43" s="93">
        <v>11.813999999999993</v>
      </c>
      <c r="H43" s="87">
        <v>96</v>
      </c>
      <c r="I43" s="91">
        <v>-6.2480000000000047</v>
      </c>
      <c r="J43" s="92">
        <v>24.870999999999995</v>
      </c>
      <c r="K43" s="92">
        <v>7.2860000000000014</v>
      </c>
      <c r="L43" s="93">
        <v>12.620000000000005</v>
      </c>
      <c r="N43" s="87">
        <v>109</v>
      </c>
      <c r="O43" s="91">
        <v>-1.1389999999999958</v>
      </c>
      <c r="P43" s="92">
        <v>0.96899999999999409</v>
      </c>
      <c r="Q43" s="92">
        <v>-8.1599999999999966</v>
      </c>
      <c r="R43" s="93">
        <v>-3.438999999999993</v>
      </c>
    </row>
    <row r="44" spans="1:18" x14ac:dyDescent="0.6">
      <c r="B44" s="87">
        <v>84</v>
      </c>
      <c r="C44" s="91">
        <v>11.394000000000005</v>
      </c>
      <c r="D44" s="92">
        <v>-14.656999999999996</v>
      </c>
      <c r="E44" s="92">
        <v>21.509</v>
      </c>
      <c r="F44" s="93">
        <v>11.293999999999997</v>
      </c>
      <c r="H44" s="87">
        <v>97</v>
      </c>
      <c r="I44" s="91">
        <v>22.358999999999995</v>
      </c>
      <c r="J44" s="92">
        <v>8.9279999999999973</v>
      </c>
      <c r="K44" s="92">
        <v>7.6359999999999957</v>
      </c>
      <c r="L44" s="93">
        <v>14.186000000000007</v>
      </c>
      <c r="N44" s="87">
        <v>110</v>
      </c>
      <c r="O44" s="91">
        <v>9.6089999999999947</v>
      </c>
      <c r="P44" s="92">
        <v>9.230000000000004</v>
      </c>
      <c r="Q44" s="92">
        <v>-19.623000000000005</v>
      </c>
      <c r="R44" s="93">
        <v>22.352999999999994</v>
      </c>
    </row>
    <row r="45" spans="1:18" x14ac:dyDescent="0.6">
      <c r="B45" s="87">
        <v>85</v>
      </c>
      <c r="C45" s="91">
        <v>34.789000000000001</v>
      </c>
      <c r="D45" s="92">
        <v>5.8100000000000023</v>
      </c>
      <c r="E45" s="92">
        <v>5.5810000000000031</v>
      </c>
      <c r="F45" s="93">
        <v>36.230999999999995</v>
      </c>
      <c r="H45" s="87">
        <v>98</v>
      </c>
      <c r="I45" s="91">
        <v>6.9759999999999991</v>
      </c>
      <c r="J45" s="92">
        <v>4.9339999999999975</v>
      </c>
      <c r="K45" s="92">
        <v>-5.9189999999999969</v>
      </c>
      <c r="L45" s="93">
        <v>11.905000000000001</v>
      </c>
      <c r="N45" s="87">
        <v>111</v>
      </c>
      <c r="O45" s="91">
        <v>1.3569999999999993</v>
      </c>
      <c r="P45" s="92">
        <v>-0.87699999999999534</v>
      </c>
      <c r="Q45" s="92">
        <v>13.257999999999996</v>
      </c>
      <c r="R45" s="93">
        <v>9.659000000000006</v>
      </c>
    </row>
    <row r="46" spans="1:18" x14ac:dyDescent="0.6">
      <c r="B46" s="87">
        <v>86</v>
      </c>
      <c r="C46" s="91"/>
      <c r="D46" s="92">
        <v>-9.4620000000000033</v>
      </c>
      <c r="E46" s="92">
        <v>-2.7079999999999984</v>
      </c>
      <c r="F46" s="93">
        <v>6.0819999999999936</v>
      </c>
      <c r="H46" s="87">
        <v>99</v>
      </c>
      <c r="I46" s="91">
        <v>-12.120000000000005</v>
      </c>
      <c r="J46" s="92">
        <v>4.3990000000000009</v>
      </c>
      <c r="K46" s="92">
        <v>6.2390000000000043</v>
      </c>
      <c r="L46" s="93">
        <v>2.3990000000000009</v>
      </c>
      <c r="N46" s="87">
        <v>112</v>
      </c>
      <c r="O46" s="91">
        <v>18.641999999999996</v>
      </c>
      <c r="P46" s="92">
        <v>6.2740000000000009</v>
      </c>
      <c r="Q46" s="92">
        <v>2.8509999999999991</v>
      </c>
      <c r="R46" s="93">
        <v>36.852999999999994</v>
      </c>
    </row>
    <row r="47" spans="1:18" x14ac:dyDescent="0.6">
      <c r="B47" s="87">
        <v>87</v>
      </c>
      <c r="C47" s="91"/>
      <c r="D47" s="92">
        <v>-20.950999999999993</v>
      </c>
      <c r="E47" s="92">
        <v>4.4879999999999995</v>
      </c>
      <c r="F47" s="93">
        <v>0.73099999999999454</v>
      </c>
      <c r="H47" s="87">
        <v>100</v>
      </c>
      <c r="I47" s="91">
        <v>-7.2710000000000008</v>
      </c>
      <c r="J47" s="92">
        <v>39.486999999999995</v>
      </c>
      <c r="K47" s="92">
        <v>-5.921999999999997</v>
      </c>
      <c r="L47" s="93">
        <v>7.4599999999999937</v>
      </c>
      <c r="N47" s="87">
        <v>113</v>
      </c>
      <c r="O47" s="91">
        <v>-7.4599999999999937</v>
      </c>
      <c r="P47" s="92">
        <v>12.694000000000003</v>
      </c>
      <c r="Q47" s="92">
        <v>6.0799999999999983</v>
      </c>
      <c r="R47" s="93"/>
    </row>
    <row r="48" spans="1:18" x14ac:dyDescent="0.6">
      <c r="B48" s="87">
        <v>88</v>
      </c>
      <c r="C48" s="91"/>
      <c r="D48" s="92">
        <v>4.0439999999999969</v>
      </c>
      <c r="E48" s="92">
        <v>16.028000000000006</v>
      </c>
      <c r="F48" s="93">
        <v>10.448999999999998</v>
      </c>
      <c r="H48" s="87">
        <v>101</v>
      </c>
      <c r="I48" s="91">
        <v>-76.986999999999995</v>
      </c>
      <c r="J48" s="92">
        <v>-10.561999999999998</v>
      </c>
      <c r="K48" s="92">
        <v>29.492000000000004</v>
      </c>
      <c r="L48" s="93">
        <v>-2.070999999999998</v>
      </c>
      <c r="N48" s="87">
        <v>114</v>
      </c>
      <c r="O48" s="91">
        <v>20.778000000000006</v>
      </c>
      <c r="P48" s="92">
        <v>-1.7729999999999961</v>
      </c>
      <c r="Q48" s="92">
        <v>-7.0969999999999942</v>
      </c>
      <c r="R48" s="93"/>
    </row>
    <row r="49" spans="2:18" x14ac:dyDescent="0.6">
      <c r="B49" s="87">
        <v>89</v>
      </c>
      <c r="C49" s="91"/>
      <c r="D49" s="92">
        <v>32.772999999999996</v>
      </c>
      <c r="E49" s="92">
        <v>19.647000000000006</v>
      </c>
      <c r="F49" s="93">
        <v>15.128</v>
      </c>
      <c r="H49" s="87">
        <v>102</v>
      </c>
      <c r="I49" s="91"/>
      <c r="J49" s="92"/>
      <c r="K49" s="92">
        <v>-46.735999999999997</v>
      </c>
      <c r="L49" s="93">
        <v>-10.373999999999995</v>
      </c>
      <c r="N49" s="87">
        <v>115</v>
      </c>
      <c r="O49" s="91">
        <v>-13.525000000000006</v>
      </c>
      <c r="P49" s="92">
        <v>5.7860000000000014</v>
      </c>
      <c r="Q49" s="92">
        <v>-13.927000000000007</v>
      </c>
      <c r="R49" s="93"/>
    </row>
    <row r="50" spans="2:18" x14ac:dyDescent="0.6">
      <c r="B50" s="87">
        <v>90</v>
      </c>
      <c r="C50" s="91"/>
      <c r="D50" s="92">
        <v>18.899000000000001</v>
      </c>
      <c r="E50" s="92">
        <v>5.1610000000000014</v>
      </c>
      <c r="F50" s="93">
        <v>0.87199999999999989</v>
      </c>
      <c r="H50" s="87">
        <v>103</v>
      </c>
      <c r="I50" s="91"/>
      <c r="J50" s="92"/>
      <c r="K50" s="92">
        <v>-4.8089999999999975</v>
      </c>
      <c r="L50" s="93"/>
      <c r="N50" s="87">
        <v>116</v>
      </c>
      <c r="O50" s="91">
        <v>16.073999999999998</v>
      </c>
      <c r="P50" s="92">
        <v>-6.8559999999999945</v>
      </c>
      <c r="Q50" s="92">
        <v>-14.021000000000001</v>
      </c>
      <c r="R50" s="93"/>
    </row>
    <row r="51" spans="2:18" x14ac:dyDescent="0.6">
      <c r="B51" s="87">
        <v>91</v>
      </c>
      <c r="C51" s="91"/>
      <c r="D51" s="92"/>
      <c r="E51" s="92"/>
      <c r="F51" s="93">
        <v>50.419999999999987</v>
      </c>
      <c r="H51" s="87">
        <v>104</v>
      </c>
      <c r="I51" s="91">
        <v>-0.79999999999999716</v>
      </c>
      <c r="J51" s="92">
        <v>1.4959999999999951</v>
      </c>
      <c r="K51" s="92">
        <v>4.0439999999999969</v>
      </c>
      <c r="L51" s="93">
        <v>5.5919999999999987</v>
      </c>
      <c r="N51" s="87">
        <v>117</v>
      </c>
      <c r="O51" s="91">
        <v>10.530000000000001</v>
      </c>
      <c r="P51" s="92">
        <v>15.912000000000006</v>
      </c>
      <c r="Q51" s="92">
        <v>13.245999999999995</v>
      </c>
      <c r="R51" s="93"/>
    </row>
    <row r="52" spans="2:18" x14ac:dyDescent="0.6">
      <c r="N52" s="87">
        <v>118</v>
      </c>
      <c r="O52" s="91">
        <v>11.406000000000006</v>
      </c>
      <c r="P52" s="92">
        <v>-4.0400000000000063</v>
      </c>
      <c r="Q52" s="92"/>
      <c r="R52" s="93"/>
    </row>
    <row r="53" spans="2:18" x14ac:dyDescent="0.6">
      <c r="N53" s="87">
        <v>119</v>
      </c>
      <c r="O53" s="91"/>
      <c r="P53" s="92">
        <v>1.3250000000000028</v>
      </c>
      <c r="Q53" s="92"/>
      <c r="R53" s="93"/>
    </row>
    <row r="54" spans="2:18" ht="17.25" thickBot="1" x14ac:dyDescent="0.65">
      <c r="N54" s="87">
        <v>120</v>
      </c>
      <c r="O54" s="96"/>
      <c r="P54" s="97">
        <v>4.9419999999999931</v>
      </c>
      <c r="Q54" s="97"/>
      <c r="R54" s="98"/>
    </row>
    <row r="58" spans="2:18" ht="17.25" thickBot="1" x14ac:dyDescent="0.65"/>
    <row r="59" spans="2:18" x14ac:dyDescent="0.6">
      <c r="B59" s="99" t="s">
        <v>113</v>
      </c>
      <c r="C59" s="100"/>
      <c r="D59" s="100"/>
      <c r="E59" s="100"/>
      <c r="F59" s="101"/>
      <c r="H59" s="99" t="s">
        <v>114</v>
      </c>
      <c r="I59" s="100"/>
      <c r="J59" s="100"/>
      <c r="K59" s="100"/>
      <c r="L59" s="101"/>
      <c r="N59" s="99" t="s">
        <v>115</v>
      </c>
      <c r="O59" s="100"/>
      <c r="P59" s="100"/>
      <c r="Q59" s="100"/>
      <c r="R59" s="101"/>
    </row>
    <row r="60" spans="2:18" x14ac:dyDescent="0.6">
      <c r="B60" s="102" t="s">
        <v>19</v>
      </c>
      <c r="C60" s="85" t="s">
        <v>20</v>
      </c>
      <c r="D60" s="85" t="s">
        <v>21</v>
      </c>
      <c r="E60" s="85" t="s">
        <v>22</v>
      </c>
      <c r="F60" s="103" t="s">
        <v>8</v>
      </c>
      <c r="H60" s="102" t="s">
        <v>19</v>
      </c>
      <c r="I60" s="85" t="s">
        <v>20</v>
      </c>
      <c r="J60" s="85" t="s">
        <v>21</v>
      </c>
      <c r="K60" s="85" t="s">
        <v>22</v>
      </c>
      <c r="L60" s="103" t="s">
        <v>8</v>
      </c>
      <c r="N60" s="102" t="s">
        <v>19</v>
      </c>
      <c r="O60" s="85" t="s">
        <v>20</v>
      </c>
      <c r="P60" s="85" t="s">
        <v>21</v>
      </c>
      <c r="Q60" s="85" t="s">
        <v>22</v>
      </c>
      <c r="R60" s="103" t="s">
        <v>8</v>
      </c>
    </row>
    <row r="61" spans="2:18" x14ac:dyDescent="0.6">
      <c r="B61" s="102" t="s">
        <v>23</v>
      </c>
      <c r="C61" s="85">
        <f>COUNTIF(C3:C56,"&lt;=-150")</f>
        <v>0</v>
      </c>
      <c r="D61" s="85">
        <f>COUNTIF(D3:D56,"&lt;=-150")</f>
        <v>0</v>
      </c>
      <c r="E61" s="85">
        <f>COUNTIF(E3:E56,"&lt;=-150")</f>
        <v>0</v>
      </c>
      <c r="F61" s="85">
        <f>COUNTIF(F3:F56,"&lt;=-150")</f>
        <v>0</v>
      </c>
      <c r="G61" s="85"/>
      <c r="H61" s="102" t="s">
        <v>23</v>
      </c>
      <c r="I61" s="85">
        <f>COUNTIF(I3:I56,"&lt;=-150")</f>
        <v>0</v>
      </c>
      <c r="J61" s="85">
        <f>COUNTIF(J3:J56,"&lt;=-150")</f>
        <v>0</v>
      </c>
      <c r="K61" s="85">
        <f>COUNTIF(K3:K56,"&lt;=-150")</f>
        <v>0</v>
      </c>
      <c r="L61" s="85">
        <f>COUNTIF(L3:L56,"&lt;=-150")</f>
        <v>0</v>
      </c>
      <c r="M61" s="85"/>
      <c r="N61" s="102" t="s">
        <v>23</v>
      </c>
      <c r="O61" s="85">
        <f>COUNTIF(O3:O56,"&lt;=-150")</f>
        <v>0</v>
      </c>
      <c r="P61" s="85">
        <f>COUNTIF(P3:P56,"&lt;=-150")</f>
        <v>0</v>
      </c>
      <c r="Q61" s="85">
        <f>COUNTIF(Q3:Q56,"&lt;=-150")</f>
        <v>0</v>
      </c>
      <c r="R61" s="85">
        <f>COUNTIF(R3:R56,"&lt;=-150")</f>
        <v>0</v>
      </c>
    </row>
    <row r="62" spans="2:18" x14ac:dyDescent="0.6">
      <c r="B62" s="102" t="s">
        <v>24</v>
      </c>
      <c r="C62" s="85">
        <f>COUNTIF(C3:C56,"&lt;=-120")-COUNTIF(C3:C56,"&lt;-150")</f>
        <v>0</v>
      </c>
      <c r="D62" s="85">
        <f>COUNTIF(D3:D56,"&lt;=-120")-COUNTIF(D3:D56,"&lt;-150")</f>
        <v>0</v>
      </c>
      <c r="E62" s="85">
        <f>COUNTIF(E3:E56,"&lt;=-120")-COUNTIF(E3:E56,"&lt;-150")</f>
        <v>0</v>
      </c>
      <c r="F62" s="85">
        <f>COUNTIF(F3:F56,"&lt;=-120")-COUNTIF(F3:F56,"&lt;-150")</f>
        <v>0</v>
      </c>
      <c r="G62" s="85"/>
      <c r="H62" s="102" t="s">
        <v>24</v>
      </c>
      <c r="I62" s="85">
        <f>COUNTIF(I3:I56,"&lt;=-120")-COUNTIF(I3:I56,"&lt;-150")</f>
        <v>0</v>
      </c>
      <c r="J62" s="85">
        <f>COUNTIF(J3:J56,"&lt;=-120")-COUNTIF(J3:J56,"&lt;-150")</f>
        <v>0</v>
      </c>
      <c r="K62" s="85">
        <f>COUNTIF(K3:K56,"&lt;=-120")-COUNTIF(K3:K56,"&lt;-150")</f>
        <v>0</v>
      </c>
      <c r="L62" s="85">
        <f>COUNTIF(L3:L56,"&lt;=-120")-COUNTIF(L3:L56,"&lt;-150")</f>
        <v>0</v>
      </c>
      <c r="M62" s="85"/>
      <c r="N62" s="102" t="s">
        <v>24</v>
      </c>
      <c r="O62" s="85">
        <f>COUNTIF(O3:O56,"&lt;=-120")-COUNTIF(O3:O56,"&lt;-150")</f>
        <v>0</v>
      </c>
      <c r="P62" s="85">
        <f>COUNTIF(P3:P56,"&lt;=-120")-COUNTIF(P3:P56,"&lt;-150")</f>
        <v>0</v>
      </c>
      <c r="Q62" s="85">
        <f>COUNTIF(Q3:Q56,"&lt;=-120")-COUNTIF(Q3:Q56,"&lt;-150")</f>
        <v>0</v>
      </c>
      <c r="R62" s="85">
        <f>COUNTIF(R3:R56,"&lt;=-120")-COUNTIF(R3:R56,"&lt;-150")</f>
        <v>0</v>
      </c>
    </row>
    <row r="63" spans="2:18" x14ac:dyDescent="0.6">
      <c r="B63" s="102" t="s">
        <v>25</v>
      </c>
      <c r="C63" s="85">
        <f>COUNTIF(C3:C56,"&lt;=-90")-COUNTIF(C3:C56,"&lt;-120")</f>
        <v>0</v>
      </c>
      <c r="D63" s="85">
        <f>COUNTIF(D3:D56,"&lt;=-90")-COUNTIF(D3:D56,"&lt;-120")</f>
        <v>0</v>
      </c>
      <c r="E63" s="85">
        <f>COUNTIF(E3:E56,"&lt;=-90")-COUNTIF(E3:E56,"&lt;-120")</f>
        <v>0</v>
      </c>
      <c r="F63" s="85">
        <f>COUNTIF(F3:F56,"&lt;=-90")-COUNTIF(F3:F56,"&lt;-120")</f>
        <v>0</v>
      </c>
      <c r="G63" s="85"/>
      <c r="H63" s="102" t="s">
        <v>25</v>
      </c>
      <c r="I63" s="85">
        <f>COUNTIF(I3:I56,"&lt;=-90")-COUNTIF(I3:I56,"&lt;-120")</f>
        <v>0</v>
      </c>
      <c r="J63" s="85">
        <f>COUNTIF(J3:J56,"&lt;=-90")-COUNTIF(J3:J56,"&lt;-120")</f>
        <v>0</v>
      </c>
      <c r="K63" s="85">
        <f>COUNTIF(K3:K56,"&lt;=-90")-COUNTIF(K3:K56,"&lt;-120")</f>
        <v>0</v>
      </c>
      <c r="L63" s="85">
        <f>COUNTIF(L3:L56,"&lt;=-90")-COUNTIF(L3:L56,"&lt;-120")</f>
        <v>0</v>
      </c>
      <c r="M63" s="85"/>
      <c r="N63" s="102" t="s">
        <v>25</v>
      </c>
      <c r="O63" s="85">
        <f>COUNTIF(O3:O56,"&lt;=-90")-COUNTIF(O3:O56,"&lt;-120")</f>
        <v>0</v>
      </c>
      <c r="P63" s="85">
        <f>COUNTIF(P3:P56,"&lt;=-90")-COUNTIF(P3:P56,"&lt;-120")</f>
        <v>0</v>
      </c>
      <c r="Q63" s="85">
        <f>COUNTIF(Q3:Q56,"&lt;=-90")-COUNTIF(Q3:Q56,"&lt;-120")</f>
        <v>0</v>
      </c>
      <c r="R63" s="85">
        <f>COUNTIF(R3:R56,"&lt;=-90")-COUNTIF(R3:R56,"&lt;-120")</f>
        <v>0</v>
      </c>
    </row>
    <row r="64" spans="2:18" x14ac:dyDescent="0.6">
      <c r="B64" s="102" t="s">
        <v>26</v>
      </c>
      <c r="C64" s="85">
        <f>COUNTIF(C3:C56,"&lt;=-60")-COUNTIF(C3:C56,"&lt;-90")</f>
        <v>0</v>
      </c>
      <c r="D64" s="85">
        <f>COUNTIF(D3:D56,"&lt;=-60")-COUNTIF(D3:D56,"&lt;-90")</f>
        <v>0</v>
      </c>
      <c r="E64" s="85">
        <f>COUNTIF(E3:E56,"&lt;=-60")-COUNTIF(E3:E56,"&lt;-90")</f>
        <v>0</v>
      </c>
      <c r="F64" s="85">
        <f>COUNTIF(F3:F56,"&lt;=-60")-COUNTIF(F3:F56,"&lt;-90")</f>
        <v>0</v>
      </c>
      <c r="G64" s="85"/>
      <c r="H64" s="102" t="s">
        <v>26</v>
      </c>
      <c r="I64" s="85">
        <f>COUNTIF(I3:I56,"&lt;=-60")-COUNTIF(I3:I56,"&lt;-90")</f>
        <v>1</v>
      </c>
      <c r="J64" s="85">
        <f>COUNTIF(J3:J56,"&lt;=-60")-COUNTIF(J3:J56,"&lt;-90")</f>
        <v>0</v>
      </c>
      <c r="K64" s="85">
        <f>COUNTIF(K3:K56,"&lt;=-60")-COUNTIF(K3:K56,"&lt;-90")</f>
        <v>0</v>
      </c>
      <c r="L64" s="85">
        <f>COUNTIF(L3:L56,"&lt;=-60")-COUNTIF(L3:L56,"&lt;-90")</f>
        <v>0</v>
      </c>
      <c r="M64" s="85"/>
      <c r="N64" s="102" t="s">
        <v>26</v>
      </c>
      <c r="O64" s="85">
        <f>COUNTIF(O3:O56,"&lt;=-60")-COUNTIF(O3:O56,"&lt;-90")</f>
        <v>0</v>
      </c>
      <c r="P64" s="85">
        <f>COUNTIF(P3:P56,"&lt;=-60")-COUNTIF(P3:P56,"&lt;-90")</f>
        <v>0</v>
      </c>
      <c r="Q64" s="85">
        <f>COUNTIF(Q3:Q56,"&lt;=-60")-COUNTIF(Q3:Q56,"&lt;-90")</f>
        <v>0</v>
      </c>
      <c r="R64" s="85">
        <f>COUNTIF(R3:R56,"&lt;=-60")-COUNTIF(R3:R56,"&lt;-90")</f>
        <v>0</v>
      </c>
    </row>
    <row r="65" spans="2:18" ht="17.25" thickBot="1" x14ac:dyDescent="0.65">
      <c r="B65" s="104" t="s">
        <v>27</v>
      </c>
      <c r="C65" s="86">
        <f>COUNTIF(C3:C56,"&lt;=-30")-COUNTIF(C3:C56,"&lt;-60")</f>
        <v>0</v>
      </c>
      <c r="D65" s="86">
        <f>COUNTIF(D3:D56,"&lt;=-30")-COUNTIF(D3:D56,"&lt;-60")</f>
        <v>1</v>
      </c>
      <c r="E65" s="86">
        <f>COUNTIF(E3:E56,"&lt;=-30")-COUNTIF(E3:E56,"&lt;-60")</f>
        <v>1</v>
      </c>
      <c r="F65" s="86">
        <f>COUNTIF(F3:F56,"&lt;=-30")-COUNTIF(F3:F56,"&lt;-60")</f>
        <v>2</v>
      </c>
      <c r="G65" s="86"/>
      <c r="H65" s="104" t="s">
        <v>27</v>
      </c>
      <c r="I65" s="86">
        <f>COUNTIF(I3:I56,"&lt;=-30")-COUNTIF(I3:I56,"&lt;-60")</f>
        <v>1</v>
      </c>
      <c r="J65" s="86">
        <f>COUNTIF(J3:J56,"&lt;=-30")-COUNTIF(J3:J56,"&lt;-60")</f>
        <v>1</v>
      </c>
      <c r="K65" s="86">
        <f>COUNTIF(K3:K56,"&lt;=-30")-COUNTIF(K3:K56,"&lt;-60")</f>
        <v>1</v>
      </c>
      <c r="L65" s="86">
        <f>COUNTIF(L3:L56,"&lt;=-30")-COUNTIF(L3:L56,"&lt;-60")</f>
        <v>0</v>
      </c>
      <c r="M65" s="86"/>
      <c r="N65" s="104" t="s">
        <v>27</v>
      </c>
      <c r="O65" s="86">
        <f>COUNTIF(O3:O56,"&lt;=-30")-COUNTIF(O3:O56,"&lt;-60")</f>
        <v>1</v>
      </c>
      <c r="P65" s="86">
        <f>COUNTIF(P3:P56,"&lt;=-30")-COUNTIF(P3:P56,"&lt;-60")</f>
        <v>0</v>
      </c>
      <c r="Q65" s="86">
        <f>COUNTIF(Q3:Q56,"&lt;=-30")-COUNTIF(Q3:Q56,"&lt;-60")</f>
        <v>0</v>
      </c>
      <c r="R65" s="86">
        <f>COUNTIF(R3:R56,"&lt;=-30")-COUNTIF(R3:R56,"&lt;-60")</f>
        <v>0</v>
      </c>
    </row>
    <row r="66" spans="2:18" x14ac:dyDescent="0.6">
      <c r="B66" s="105" t="s">
        <v>28</v>
      </c>
      <c r="C66" s="106">
        <f>COUNTIF(C3:C56,"&lt;=0")-COUNTIF(C3:C56,"&lt;-30")</f>
        <v>15</v>
      </c>
      <c r="D66" s="106">
        <f>COUNTIF(D3:D56,"&lt;=0")-COUNTIF(D3:D56,"&lt;-30")</f>
        <v>15</v>
      </c>
      <c r="E66" s="106">
        <f>COUNTIF(E3:E56,"&lt;=0")-COUNTIF(E3:E56,"&lt;-30")</f>
        <v>13</v>
      </c>
      <c r="F66" s="106">
        <f>COUNTIF(F3:F56,"&lt;=0")-COUNTIF(F3:F56,"&lt;-30")</f>
        <v>8</v>
      </c>
      <c r="G66" s="106"/>
      <c r="H66" s="105" t="s">
        <v>28</v>
      </c>
      <c r="I66" s="106">
        <f>COUNTIF(I3:I56,"&lt;=0")-COUNTIF(I3:I56,"&lt;-30")</f>
        <v>12</v>
      </c>
      <c r="J66" s="106">
        <f>COUNTIF(J3:J56,"&lt;=0")-COUNTIF(J3:J56,"&lt;-30")</f>
        <v>12</v>
      </c>
      <c r="K66" s="106">
        <f>COUNTIF(K3:K56,"&lt;=0")-COUNTIF(K3:K56,"&lt;-30")</f>
        <v>11</v>
      </c>
      <c r="L66" s="106">
        <f>COUNTIF(L3:L56,"&lt;=0")-COUNTIF(L3:L56,"&lt;-30")</f>
        <v>6</v>
      </c>
      <c r="M66" s="106"/>
      <c r="N66" s="105" t="s">
        <v>28</v>
      </c>
      <c r="O66" s="106">
        <f>COUNTIF(O3:O56,"&lt;=0")-COUNTIF(O3:O56,"&lt;-30")</f>
        <v>13</v>
      </c>
      <c r="P66" s="106">
        <f>COUNTIF(P3:P56,"&lt;=0")-COUNTIF(P3:P56,"&lt;-30")</f>
        <v>22</v>
      </c>
      <c r="Q66" s="106">
        <f>COUNTIF(Q3:Q56,"&lt;=0")-COUNTIF(Q3:Q56,"&lt;-30")</f>
        <v>17</v>
      </c>
      <c r="R66" s="106">
        <f>COUNTIF(R3:R56,"&lt;=0")-COUNTIF(R3:R56,"&lt;-30")</f>
        <v>11</v>
      </c>
    </row>
    <row r="67" spans="2:18" ht="17.25" thickBot="1" x14ac:dyDescent="0.65">
      <c r="B67" s="107" t="s">
        <v>29</v>
      </c>
      <c r="C67" s="108">
        <f>COUNTIF(C3:C56,"&lt;=30")-COUNTIF(C3:C56,"&lt;0")</f>
        <v>13</v>
      </c>
      <c r="D67" s="108">
        <f>COUNTIF(D3:D56,"&lt;=30")-COUNTIF(D3:D56,"&lt;0")</f>
        <v>21</v>
      </c>
      <c r="E67" s="108">
        <f>COUNTIF(E3:E56,"&lt;=30")-COUNTIF(E3:E56,"&lt;0")</f>
        <v>24</v>
      </c>
      <c r="F67" s="108">
        <f>COUNTIF(F3:F56,"&lt;=30")-COUNTIF(F3:F56,"&lt;0")</f>
        <v>22</v>
      </c>
      <c r="G67" s="108"/>
      <c r="H67" s="107" t="s">
        <v>29</v>
      </c>
      <c r="I67" s="108">
        <f>COUNTIF(I3:I56,"&lt;=30")-COUNTIF(I3:I56,"&lt;0")</f>
        <v>17</v>
      </c>
      <c r="J67" s="108">
        <f>COUNTIF(J3:J56,"&lt;=30")-COUNTIF(J3:J56,"&lt;0")</f>
        <v>22</v>
      </c>
      <c r="K67" s="108">
        <f>COUNTIF(K3:K56,"&lt;=30")-COUNTIF(K3:K56,"&lt;0")</f>
        <v>22</v>
      </c>
      <c r="L67" s="108">
        <f>COUNTIF(L3:L56,"&lt;=30")-COUNTIF(L3:L56,"&lt;0")</f>
        <v>24</v>
      </c>
      <c r="M67" s="108"/>
      <c r="N67" s="107" t="s">
        <v>29</v>
      </c>
      <c r="O67" s="108">
        <f>COUNTIF(O3:O56,"&lt;=30")-COUNTIF(O3:O56,"&lt;0")</f>
        <v>19</v>
      </c>
      <c r="P67" s="108">
        <f>COUNTIF(P3:P56,"&lt;=30")-COUNTIF(P3:P56,"&lt;0")</f>
        <v>18</v>
      </c>
      <c r="Q67" s="108">
        <f>COUNTIF(Q3:Q56,"&lt;=30")-COUNTIF(Q3:Q56,"&lt;0")</f>
        <v>18</v>
      </c>
      <c r="R67" s="108">
        <f>COUNTIF(R3:R56,"&lt;=30")-COUNTIF(R3:R56,"&lt;0")</f>
        <v>13</v>
      </c>
    </row>
    <row r="68" spans="2:18" x14ac:dyDescent="0.6">
      <c r="B68" s="109" t="s">
        <v>30</v>
      </c>
      <c r="C68" s="110">
        <f>COUNTIF(C3:C56,"&lt;=60")-COUNTIF(C3:C56,"&lt;30")</f>
        <v>2</v>
      </c>
      <c r="D68" s="110">
        <f>COUNTIF(D3:D56,"&lt;=60")-COUNTIF(D3:D56,"&lt;30")</f>
        <v>2</v>
      </c>
      <c r="E68" s="110">
        <f>COUNTIF(E3:E56,"&lt;=60")-COUNTIF(E3:E56,"&lt;30")</f>
        <v>1</v>
      </c>
      <c r="F68" s="110">
        <f>COUNTIF(F3:F56,"&lt;=60")-COUNTIF(F3:F56,"&lt;30")</f>
        <v>6</v>
      </c>
      <c r="G68" s="110"/>
      <c r="H68" s="109" t="s">
        <v>30</v>
      </c>
      <c r="I68" s="110">
        <f>COUNTIF(I3:I56,"&lt;=60")-COUNTIF(I3:I56,"&lt;30")</f>
        <v>1</v>
      </c>
      <c r="J68" s="110">
        <f>COUNTIF(J3:J56,"&lt;=60")-COUNTIF(J3:J56,"&lt;30")</f>
        <v>1</v>
      </c>
      <c r="K68" s="110">
        <f>COUNTIF(K3:K56,"&lt;=60")-COUNTIF(K3:K56,"&lt;30")</f>
        <v>3</v>
      </c>
      <c r="L68" s="110">
        <f>COUNTIF(L3:L56,"&lt;=60")-COUNTIF(L3:L56,"&lt;30")</f>
        <v>4</v>
      </c>
      <c r="M68" s="110"/>
      <c r="N68" s="109" t="s">
        <v>30</v>
      </c>
      <c r="O68" s="110">
        <f>COUNTIF(O3:O56,"&lt;=60")-COUNTIF(O3:O56,"&lt;30")</f>
        <v>0</v>
      </c>
      <c r="P68" s="110">
        <f>COUNTIF(P3:P56,"&lt;=60")-COUNTIF(P3:P56,"&lt;30")</f>
        <v>2</v>
      </c>
      <c r="Q68" s="110">
        <f>COUNTIF(Q3:Q56,"&lt;=60")-COUNTIF(Q3:Q56,"&lt;30")</f>
        <v>2</v>
      </c>
      <c r="R68" s="110">
        <f>COUNTIF(R3:R56,"&lt;=60")-COUNTIF(R3:R56,"&lt;30")</f>
        <v>6</v>
      </c>
    </row>
    <row r="69" spans="2:18" x14ac:dyDescent="0.6">
      <c r="B69" s="111" t="s">
        <v>31</v>
      </c>
      <c r="C69" s="85">
        <f>COUNTIF(C3:C56,"&lt;=90")-COUNTIF(C3:C56,"&lt;60")</f>
        <v>0</v>
      </c>
      <c r="D69" s="85">
        <f>COUNTIF(D3:D56,"&lt;=90")-COUNTIF(D3:D56,"&lt;60")</f>
        <v>0</v>
      </c>
      <c r="E69" s="85">
        <f>COUNTIF(E3:E56,"&lt;=90")-COUNTIF(E3:E56,"&lt;60")</f>
        <v>0</v>
      </c>
      <c r="F69" s="85">
        <f>COUNTIF(F3:F56,"&lt;=90")-COUNTIF(F3:F56,"&lt;60")</f>
        <v>0</v>
      </c>
      <c r="G69" s="85"/>
      <c r="H69" s="111" t="s">
        <v>31</v>
      </c>
      <c r="I69" s="85">
        <f>COUNTIF(I3:I56,"&lt;=90")-COUNTIF(I3:I56,"&lt;60")</f>
        <v>0</v>
      </c>
      <c r="J69" s="85">
        <f>COUNTIF(J3:J56,"&lt;=90")-COUNTIF(J3:J56,"&lt;60")</f>
        <v>0</v>
      </c>
      <c r="K69" s="85">
        <f>COUNTIF(K3:K56,"&lt;=90")-COUNTIF(K3:K56,"&lt;60")</f>
        <v>0</v>
      </c>
      <c r="L69" s="85">
        <f>COUNTIF(L3:L56,"&lt;=90")-COUNTIF(L3:L56,"&lt;60")</f>
        <v>0</v>
      </c>
      <c r="M69" s="85"/>
      <c r="N69" s="111" t="s">
        <v>31</v>
      </c>
      <c r="O69" s="85">
        <f>COUNTIF(O3:O56,"&lt;=90")-COUNTIF(O3:O56,"&lt;60")</f>
        <v>0</v>
      </c>
      <c r="P69" s="85">
        <f>COUNTIF(P3:P56,"&lt;=90")-COUNTIF(P3:P56,"&lt;60")</f>
        <v>0</v>
      </c>
      <c r="Q69" s="85">
        <f>COUNTIF(Q3:Q56,"&lt;=90")-COUNTIF(Q3:Q56,"&lt;60")</f>
        <v>0</v>
      </c>
      <c r="R69" s="85">
        <f>COUNTIF(R3:R56,"&lt;=90")-COUNTIF(R3:R56,"&lt;60")</f>
        <v>0</v>
      </c>
    </row>
    <row r="70" spans="2:18" x14ac:dyDescent="0.6">
      <c r="B70" s="111" t="s">
        <v>32</v>
      </c>
      <c r="C70" s="85">
        <f>COUNTIF(C3:C56,"&lt;=120")-COUNTIF(C3:C56,"&lt;90")</f>
        <v>0</v>
      </c>
      <c r="D70" s="85">
        <f>COUNTIF(D3:D56,"&lt;=120")-COUNTIF(D3:D56,"&lt;90")</f>
        <v>0</v>
      </c>
      <c r="E70" s="85">
        <f>COUNTIF(E3:E56,"&lt;=120")-COUNTIF(E3:E56,"&lt;90")</f>
        <v>0</v>
      </c>
      <c r="F70" s="85">
        <f>COUNTIF(F3:F56,"&lt;=120")-COUNTIF(F3:F56,"&lt;90")</f>
        <v>0</v>
      </c>
      <c r="G70" s="85"/>
      <c r="H70" s="111" t="s">
        <v>32</v>
      </c>
      <c r="I70" s="85">
        <f>COUNTIF(I3:I56,"&lt;=120")-COUNTIF(I3:I56,"&lt;90")</f>
        <v>0</v>
      </c>
      <c r="J70" s="85">
        <f>COUNTIF(J3:J56,"&lt;=120")-COUNTIF(J3:J56,"&lt;90")</f>
        <v>0</v>
      </c>
      <c r="K70" s="85">
        <f>COUNTIF(K3:K56,"&lt;=120")-COUNTIF(K3:K56,"&lt;90")</f>
        <v>0</v>
      </c>
      <c r="L70" s="85">
        <f>COUNTIF(L3:L56,"&lt;=120")-COUNTIF(L3:L56,"&lt;90")</f>
        <v>0</v>
      </c>
      <c r="M70" s="85"/>
      <c r="N70" s="111" t="s">
        <v>32</v>
      </c>
      <c r="O70" s="85">
        <f>COUNTIF(O3:O56,"&lt;=120")-COUNTIF(O3:O56,"&lt;90")</f>
        <v>0</v>
      </c>
      <c r="P70" s="85">
        <f>COUNTIF(P3:P56,"&lt;=120")-COUNTIF(P3:P56,"&lt;90")</f>
        <v>0</v>
      </c>
      <c r="Q70" s="85">
        <f>COUNTIF(Q3:Q56,"&lt;=120")-COUNTIF(Q3:Q56,"&lt;90")</f>
        <v>0</v>
      </c>
      <c r="R70" s="85">
        <f>COUNTIF(R3:R56,"&lt;=120")-COUNTIF(R3:R56,"&lt;90")</f>
        <v>0</v>
      </c>
    </row>
    <row r="71" spans="2:18" x14ac:dyDescent="0.6">
      <c r="B71" s="111" t="s">
        <v>33</v>
      </c>
      <c r="C71" s="85">
        <f>COUNTIF(C3:C56,"&lt;=150")-COUNTIF(C3:C56,"&lt;120")</f>
        <v>0</v>
      </c>
      <c r="D71" s="85">
        <f>COUNTIF(D3:D56,"&lt;=150")-COUNTIF(D3:D56,"&lt;120")</f>
        <v>0</v>
      </c>
      <c r="E71" s="85">
        <f>COUNTIF(E3:E56,"&lt;=150")-COUNTIF(E3:E56,"&lt;120")</f>
        <v>0</v>
      </c>
      <c r="F71" s="85">
        <f>COUNTIF(F3:F56,"&lt;=150")-COUNTIF(F3:F56,"&lt;120")</f>
        <v>0</v>
      </c>
      <c r="G71" s="85"/>
      <c r="H71" s="111" t="s">
        <v>33</v>
      </c>
      <c r="I71" s="85">
        <f>COUNTIF(I3:I56,"&lt;=150")-COUNTIF(I3:I56,"&lt;120")</f>
        <v>0</v>
      </c>
      <c r="J71" s="85">
        <f>COUNTIF(J3:J56,"&lt;=150")-COUNTIF(J3:J56,"&lt;120")</f>
        <v>0</v>
      </c>
      <c r="K71" s="85">
        <f>COUNTIF(K3:K56,"&lt;=150")-COUNTIF(K3:K56,"&lt;120")</f>
        <v>0</v>
      </c>
      <c r="L71" s="85">
        <f>COUNTIF(L3:L56,"&lt;=150")-COUNTIF(L3:L56,"&lt;120")</f>
        <v>0</v>
      </c>
      <c r="M71" s="85"/>
      <c r="N71" s="111" t="s">
        <v>33</v>
      </c>
      <c r="O71" s="85">
        <f>COUNTIF(O3:O56,"&lt;=150")-COUNTIF(O3:O56,"&lt;120")</f>
        <v>0</v>
      </c>
      <c r="P71" s="85">
        <f>COUNTIF(P3:P56,"&lt;=150")-COUNTIF(P3:P56,"&lt;120")</f>
        <v>0</v>
      </c>
      <c r="Q71" s="85">
        <f>COUNTIF(Q3:Q56,"&lt;=150")-COUNTIF(Q3:Q56,"&lt;120")</f>
        <v>0</v>
      </c>
      <c r="R71" s="85">
        <f>COUNTIF(R3:R56,"&lt;=150")-COUNTIF(R3:R56,"&lt;120")</f>
        <v>0</v>
      </c>
    </row>
    <row r="72" spans="2:18" x14ac:dyDescent="0.6">
      <c r="B72" s="111" t="s">
        <v>34</v>
      </c>
      <c r="C72" s="85">
        <f>COUNTIF(C3:C56,"&lt;=180")-COUNTIF(C3:C56,"&lt;150")</f>
        <v>0</v>
      </c>
      <c r="D72" s="85">
        <f>COUNTIF(D3:D56,"&lt;=180")-COUNTIF(D3:D56,"&lt;150")</f>
        <v>0</v>
      </c>
      <c r="E72" s="85">
        <f>COUNTIF(E3:E56,"&lt;=180")-COUNTIF(E3:E56,"&lt;150")</f>
        <v>0</v>
      </c>
      <c r="F72" s="85">
        <f>COUNTIF(F3:F56,"&lt;=180")-COUNTIF(F3:F56,"&lt;150")</f>
        <v>0</v>
      </c>
      <c r="G72" s="85"/>
      <c r="H72" s="111" t="s">
        <v>34</v>
      </c>
      <c r="I72" s="85">
        <f>COUNTIF(I3:I56,"&lt;=180")-COUNTIF(I3:I56,"&lt;150")</f>
        <v>0</v>
      </c>
      <c r="J72" s="85">
        <f>COUNTIF(J3:J56,"&lt;=180")-COUNTIF(J3:J56,"&lt;150")</f>
        <v>0</v>
      </c>
      <c r="K72" s="85">
        <f>COUNTIF(K3:K56,"&lt;=180")-COUNTIF(K3:K56,"&lt;150")</f>
        <v>0</v>
      </c>
      <c r="L72" s="85">
        <f>COUNTIF(L3:L56,"&lt;=180")-COUNTIF(L3:L56,"&lt;150")</f>
        <v>0</v>
      </c>
      <c r="M72" s="85"/>
      <c r="N72" s="111" t="s">
        <v>34</v>
      </c>
      <c r="O72" s="85">
        <f>COUNTIF(O3:O56,"&lt;=180")-COUNTIF(O3:O56,"&lt;150")</f>
        <v>0</v>
      </c>
      <c r="P72" s="85">
        <f>COUNTIF(P3:P56,"&lt;=180")-COUNTIF(P3:P56,"&lt;150")</f>
        <v>0</v>
      </c>
      <c r="Q72" s="85">
        <f>COUNTIF(Q3:Q56,"&lt;=180")-COUNTIF(Q3:Q56,"&lt;150")</f>
        <v>0</v>
      </c>
      <c r="R72" s="85">
        <f>COUNTIF(R3:R56,"&lt;=180")-COUNTIF(R3:R56,"&lt;150")</f>
        <v>0</v>
      </c>
    </row>
    <row r="73" spans="2:18" x14ac:dyDescent="0.6">
      <c r="B73" s="102" t="s">
        <v>35</v>
      </c>
      <c r="C73" s="85">
        <f>SUM(C61:C72)</f>
        <v>30</v>
      </c>
      <c r="D73" s="85">
        <f t="shared" ref="D73:F73" si="0">SUM(D61:D72)</f>
        <v>39</v>
      </c>
      <c r="E73" s="85">
        <f t="shared" si="0"/>
        <v>39</v>
      </c>
      <c r="F73" s="103">
        <f t="shared" si="0"/>
        <v>38</v>
      </c>
      <c r="H73" s="102" t="s">
        <v>35</v>
      </c>
      <c r="I73" s="85">
        <f>SUM(I61:I72)</f>
        <v>32</v>
      </c>
      <c r="J73" s="85">
        <f t="shared" ref="J73:L73" si="1">SUM(J61:J72)</f>
        <v>36</v>
      </c>
      <c r="K73" s="85">
        <f t="shared" si="1"/>
        <v>37</v>
      </c>
      <c r="L73" s="103">
        <f t="shared" si="1"/>
        <v>34</v>
      </c>
      <c r="N73" s="102" t="s">
        <v>35</v>
      </c>
      <c r="O73" s="85">
        <f>SUM(O61:O72)</f>
        <v>33</v>
      </c>
      <c r="P73" s="85">
        <f t="shared" ref="P73:R73" si="2">SUM(P61:P72)</f>
        <v>42</v>
      </c>
      <c r="Q73" s="85">
        <f t="shared" si="2"/>
        <v>37</v>
      </c>
      <c r="R73" s="103">
        <f t="shared" si="2"/>
        <v>30</v>
      </c>
    </row>
    <row r="74" spans="2:18" x14ac:dyDescent="0.6">
      <c r="B74" s="112"/>
      <c r="C74" s="84" t="s">
        <v>81</v>
      </c>
      <c r="E74" s="94"/>
      <c r="F74" s="95"/>
      <c r="I74" s="84" t="s">
        <v>81</v>
      </c>
      <c r="O74" s="84" t="s">
        <v>81</v>
      </c>
    </row>
    <row r="75" spans="2:18" x14ac:dyDescent="0.6">
      <c r="B75" s="112"/>
      <c r="C75" s="84" t="s">
        <v>36</v>
      </c>
      <c r="D75" s="84">
        <f>SUM(D61:F65,D68:F72)/SUM(D73:F73)</f>
        <v>0.11206896551724138</v>
      </c>
      <c r="E75" s="94"/>
      <c r="F75" s="95"/>
      <c r="I75" s="84" t="s">
        <v>85</v>
      </c>
      <c r="J75" s="84">
        <f>SUM(J61:L65,J68:L72)/SUM(J73:L73)</f>
        <v>9.3457943925233641E-2</v>
      </c>
      <c r="O75" s="84" t="s">
        <v>86</v>
      </c>
      <c r="P75" s="84">
        <f>SUM(P61:R65,P68:R72)/SUM(P73:R73)</f>
        <v>9.1743119266055051E-2</v>
      </c>
    </row>
    <row r="76" spans="2:18" x14ac:dyDescent="0.6">
      <c r="B76" s="112"/>
      <c r="C76" s="84" t="s">
        <v>139</v>
      </c>
      <c r="E76" s="94"/>
      <c r="F76" s="95"/>
      <c r="I76" s="84" t="s">
        <v>139</v>
      </c>
      <c r="O76" s="84" t="s">
        <v>139</v>
      </c>
    </row>
    <row r="77" spans="2:18" ht="17.25" thickBot="1" x14ac:dyDescent="0.65">
      <c r="B77" s="113"/>
      <c r="C77" s="84" t="s">
        <v>36</v>
      </c>
      <c r="D77" s="84">
        <f>SUM(C61:F65,C68:F72)/SUM(C73:F73)</f>
        <v>0.10273972602739725</v>
      </c>
      <c r="E77" s="114"/>
      <c r="F77" s="115"/>
      <c r="I77" s="84" t="s">
        <v>85</v>
      </c>
      <c r="J77" s="84">
        <f>SUM(I61:L65,I68:L72)/SUM(I73:L73)</f>
        <v>9.3525179856115109E-2</v>
      </c>
      <c r="O77" s="84" t="s">
        <v>86</v>
      </c>
      <c r="P77" s="84">
        <f>SUM(O61:R65,O68:R72)/SUM(O73:R73)</f>
        <v>7.746478873239436E-2</v>
      </c>
    </row>
    <row r="80" spans="2:18" ht="17.25" thickBot="1" x14ac:dyDescent="0.65"/>
    <row r="81" spans="2:18" x14ac:dyDescent="0.6">
      <c r="B81" s="99" t="s">
        <v>113</v>
      </c>
      <c r="C81" s="100"/>
      <c r="D81" s="100"/>
      <c r="E81" s="100"/>
      <c r="F81" s="101"/>
      <c r="H81" s="99" t="s">
        <v>114</v>
      </c>
      <c r="I81" s="100"/>
      <c r="J81" s="100"/>
      <c r="K81" s="100"/>
      <c r="L81" s="101"/>
      <c r="N81" s="99" t="s">
        <v>115</v>
      </c>
      <c r="O81" s="100"/>
      <c r="P81" s="100"/>
      <c r="Q81" s="100"/>
      <c r="R81" s="101"/>
    </row>
    <row r="82" spans="2:18" x14ac:dyDescent="0.6">
      <c r="B82" s="102" t="s">
        <v>19</v>
      </c>
      <c r="C82" s="85" t="s">
        <v>20</v>
      </c>
      <c r="D82" s="85" t="s">
        <v>21</v>
      </c>
      <c r="E82" s="85" t="s">
        <v>22</v>
      </c>
      <c r="F82" s="103" t="s">
        <v>8</v>
      </c>
      <c r="H82" s="102" t="s">
        <v>19</v>
      </c>
      <c r="I82" s="85" t="s">
        <v>20</v>
      </c>
      <c r="J82" s="85" t="s">
        <v>21</v>
      </c>
      <c r="K82" s="85" t="s">
        <v>22</v>
      </c>
      <c r="L82" s="103" t="s">
        <v>8</v>
      </c>
      <c r="N82" s="102" t="s">
        <v>19</v>
      </c>
      <c r="O82" s="85" t="s">
        <v>20</v>
      </c>
      <c r="P82" s="85" t="s">
        <v>21</v>
      </c>
      <c r="Q82" s="85" t="s">
        <v>22</v>
      </c>
      <c r="R82" s="103" t="s">
        <v>8</v>
      </c>
    </row>
    <row r="83" spans="2:18" x14ac:dyDescent="0.6">
      <c r="B83" s="102" t="s">
        <v>23</v>
      </c>
      <c r="C83" s="85">
        <f>COUNTIF(C3:C18,"&lt;=-150")</f>
        <v>0</v>
      </c>
      <c r="D83" s="85">
        <f>COUNTIF(D3:D18,"&lt;=-150")</f>
        <v>0</v>
      </c>
      <c r="E83" s="85">
        <f>COUNTIF(E3:E18,"&lt;=-150")</f>
        <v>0</v>
      </c>
      <c r="F83" s="85">
        <f>COUNTIF(F3:F18,"&lt;=-150")</f>
        <v>0</v>
      </c>
      <c r="G83" s="85"/>
      <c r="H83" s="102" t="s">
        <v>23</v>
      </c>
      <c r="I83" s="85">
        <f>COUNTIF(I3:I18,"&lt;=-150")</f>
        <v>0</v>
      </c>
      <c r="J83" s="85">
        <f>COUNTIF(J3:J18,"&lt;=-150")</f>
        <v>0</v>
      </c>
      <c r="K83" s="85">
        <f>COUNTIF(K3:K18,"&lt;=-150")</f>
        <v>0</v>
      </c>
      <c r="L83" s="85">
        <f>COUNTIF(L3:L18,"&lt;=-150")</f>
        <v>0</v>
      </c>
      <c r="M83" s="85"/>
      <c r="N83" s="102" t="s">
        <v>23</v>
      </c>
      <c r="O83" s="85">
        <f>COUNTIF(O3:O18,"&lt;=-150")</f>
        <v>0</v>
      </c>
      <c r="P83" s="85">
        <f>COUNTIF(P3:P18,"&lt;=-150")</f>
        <v>0</v>
      </c>
      <c r="Q83" s="85">
        <f>COUNTIF(Q3:Q18,"&lt;=-150")</f>
        <v>0</v>
      </c>
      <c r="R83" s="85">
        <f>COUNTIF(R3:R18,"&lt;=-150")</f>
        <v>0</v>
      </c>
    </row>
    <row r="84" spans="2:18" x14ac:dyDescent="0.6">
      <c r="B84" s="102" t="s">
        <v>24</v>
      </c>
      <c r="C84" s="85">
        <f>COUNTIF(C3:C18,"&lt;=-120")-COUNTIF(C3:C18,"&lt;-150")</f>
        <v>0</v>
      </c>
      <c r="D84" s="85">
        <f>COUNTIF(D3:D18,"&lt;=-120")-COUNTIF(D3:D18,"&lt;-150")</f>
        <v>0</v>
      </c>
      <c r="E84" s="85">
        <f>COUNTIF(E3:E18,"&lt;=-120")-COUNTIF(E3:E18,"&lt;-150")</f>
        <v>0</v>
      </c>
      <c r="F84" s="85">
        <f>COUNTIF(F3:F18,"&lt;=-120")-COUNTIF(F3:F18,"&lt;-150")</f>
        <v>0</v>
      </c>
      <c r="G84" s="85"/>
      <c r="H84" s="102" t="s">
        <v>24</v>
      </c>
      <c r="I84" s="85">
        <f>COUNTIF(I3:I18,"&lt;=-120")-COUNTIF(I3:I18,"&lt;-150")</f>
        <v>0</v>
      </c>
      <c r="J84" s="85">
        <f>COUNTIF(J3:J18,"&lt;=-120")-COUNTIF(J3:J18,"&lt;-150")</f>
        <v>0</v>
      </c>
      <c r="K84" s="85">
        <f>COUNTIF(K3:K18,"&lt;=-120")-COUNTIF(K3:K18,"&lt;-150")</f>
        <v>0</v>
      </c>
      <c r="L84" s="85">
        <f>COUNTIF(L3:L18,"&lt;=-120")-COUNTIF(L3:L18,"&lt;-150")</f>
        <v>0</v>
      </c>
      <c r="M84" s="85"/>
      <c r="N84" s="102" t="s">
        <v>24</v>
      </c>
      <c r="O84" s="85">
        <f>COUNTIF(O3:O18,"&lt;=-120")-COUNTIF(O3:O18,"&lt;-150")</f>
        <v>0</v>
      </c>
      <c r="P84" s="85">
        <f>COUNTIF(P3:P18,"&lt;=-120")-COUNTIF(P3:P18,"&lt;-150")</f>
        <v>0</v>
      </c>
      <c r="Q84" s="85">
        <f>COUNTIF(Q3:Q18,"&lt;=-120")-COUNTIF(Q3:Q18,"&lt;-150")</f>
        <v>0</v>
      </c>
      <c r="R84" s="85">
        <f>COUNTIF(R3:R18,"&lt;=-120")-COUNTIF(R3:R18,"&lt;-150")</f>
        <v>0</v>
      </c>
    </row>
    <row r="85" spans="2:18" x14ac:dyDescent="0.6">
      <c r="B85" s="102" t="s">
        <v>25</v>
      </c>
      <c r="C85" s="85">
        <f>COUNTIF(C3:C18,"&lt;=-90")-COUNTIF(C3:C18,"&lt;-120")</f>
        <v>0</v>
      </c>
      <c r="D85" s="85">
        <f>COUNTIF(D3:D18,"&lt;=-90")-COUNTIF(D3:D18,"&lt;-120")</f>
        <v>0</v>
      </c>
      <c r="E85" s="85">
        <f>COUNTIF(E3:E18,"&lt;=-90")-COUNTIF(E3:E18,"&lt;-120")</f>
        <v>0</v>
      </c>
      <c r="F85" s="85">
        <f>COUNTIF(F3:F18,"&lt;=-90")-COUNTIF(F3:F18,"&lt;-120")</f>
        <v>0</v>
      </c>
      <c r="G85" s="85"/>
      <c r="H85" s="102" t="s">
        <v>25</v>
      </c>
      <c r="I85" s="85">
        <f>COUNTIF(I3:I18,"&lt;=-90")-COUNTIF(I3:I18,"&lt;-120")</f>
        <v>0</v>
      </c>
      <c r="J85" s="85">
        <f>COUNTIF(J3:J18,"&lt;=-90")-COUNTIF(J3:J18,"&lt;-120")</f>
        <v>0</v>
      </c>
      <c r="K85" s="85">
        <f>COUNTIF(K3:K18,"&lt;=-90")-COUNTIF(K3:K18,"&lt;-120")</f>
        <v>0</v>
      </c>
      <c r="L85" s="85">
        <f>COUNTIF(L3:L18,"&lt;=-90")-COUNTIF(L3:L18,"&lt;-120")</f>
        <v>0</v>
      </c>
      <c r="M85" s="85"/>
      <c r="N85" s="102" t="s">
        <v>25</v>
      </c>
      <c r="O85" s="85">
        <f>COUNTIF(O3:O18,"&lt;=-90")-COUNTIF(O3:O18,"&lt;-120")</f>
        <v>0</v>
      </c>
      <c r="P85" s="85">
        <f>COUNTIF(P3:P18,"&lt;=-90")-COUNTIF(P3:P18,"&lt;-120")</f>
        <v>0</v>
      </c>
      <c r="Q85" s="85">
        <f>COUNTIF(Q3:Q18,"&lt;=-90")-COUNTIF(Q3:Q18,"&lt;-120")</f>
        <v>0</v>
      </c>
      <c r="R85" s="85">
        <f>COUNTIF(R3:R18,"&lt;=-90")-COUNTIF(R3:R18,"&lt;-120")</f>
        <v>0</v>
      </c>
    </row>
    <row r="86" spans="2:18" x14ac:dyDescent="0.6">
      <c r="B86" s="102" t="s">
        <v>26</v>
      </c>
      <c r="C86" s="85">
        <f>COUNTIF(C3:C18,"&lt;=-60")-COUNTIF(C3:C18,"&lt;-90")</f>
        <v>0</v>
      </c>
      <c r="D86" s="85">
        <f>COUNTIF(D3:D18,"&lt;=-60")-COUNTIF(D3:D18,"&lt;-90")</f>
        <v>0</v>
      </c>
      <c r="E86" s="85">
        <f>COUNTIF(E3:E18,"&lt;=-60")-COUNTIF(E3:E18,"&lt;-90")</f>
        <v>0</v>
      </c>
      <c r="F86" s="85">
        <f>COUNTIF(F3:F18,"&lt;=-60")-COUNTIF(F3:F18,"&lt;-90")</f>
        <v>0</v>
      </c>
      <c r="G86" s="85"/>
      <c r="H86" s="102" t="s">
        <v>26</v>
      </c>
      <c r="I86" s="85">
        <f>COUNTIF(I3:I18,"&lt;=-60")-COUNTIF(I3:I18,"&lt;-90")</f>
        <v>0</v>
      </c>
      <c r="J86" s="85">
        <f>COUNTIF(J3:J18,"&lt;=-60")-COUNTIF(J3:J18,"&lt;-90")</f>
        <v>0</v>
      </c>
      <c r="K86" s="85">
        <f>COUNTIF(K3:K18,"&lt;=-60")-COUNTIF(K3:K18,"&lt;-90")</f>
        <v>0</v>
      </c>
      <c r="L86" s="85">
        <f>COUNTIF(L3:L18,"&lt;=-60")-COUNTIF(L3:L18,"&lt;-90")</f>
        <v>0</v>
      </c>
      <c r="M86" s="85"/>
      <c r="N86" s="102" t="s">
        <v>26</v>
      </c>
      <c r="O86" s="85">
        <f>COUNTIF(O3:O18,"&lt;=-60")-COUNTIF(O3:O18,"&lt;-90")</f>
        <v>0</v>
      </c>
      <c r="P86" s="85">
        <f>COUNTIF(P3:P18,"&lt;=-60")-COUNTIF(P3:P18,"&lt;-90")</f>
        <v>0</v>
      </c>
      <c r="Q86" s="85">
        <f>COUNTIF(Q3:Q18,"&lt;=-60")-COUNTIF(Q3:Q18,"&lt;-90")</f>
        <v>0</v>
      </c>
      <c r="R86" s="85">
        <f>COUNTIF(R3:R18,"&lt;=-60")-COUNTIF(R3:R18,"&lt;-90")</f>
        <v>0</v>
      </c>
    </row>
    <row r="87" spans="2:18" ht="17.25" thickBot="1" x14ac:dyDescent="0.65">
      <c r="B87" s="104" t="s">
        <v>27</v>
      </c>
      <c r="C87" s="86">
        <f>COUNTIF(C3:C18,"&lt;=-30")-COUNTIF(C3:C18,"&lt;-60")</f>
        <v>0</v>
      </c>
      <c r="D87" s="86">
        <f>COUNTIF(D3:D18,"&lt;=-30")-COUNTIF(D3:D18,"&lt;-60")</f>
        <v>0</v>
      </c>
      <c r="E87" s="86">
        <f>COUNTIF(E3:E18,"&lt;=-30")-COUNTIF(E3:E18,"&lt;-60")</f>
        <v>0</v>
      </c>
      <c r="F87" s="86">
        <f>COUNTIF(F3:F18,"&lt;=-30")-COUNTIF(F3:F18,"&lt;-60")</f>
        <v>1</v>
      </c>
      <c r="G87" s="86"/>
      <c r="H87" s="104" t="s">
        <v>27</v>
      </c>
      <c r="I87" s="86">
        <f>COUNTIF(I3:I18,"&lt;=-30")-COUNTIF(I3:I18,"&lt;-60")</f>
        <v>0</v>
      </c>
      <c r="J87" s="86">
        <f>COUNTIF(J3:J18,"&lt;=-30")-COUNTIF(J3:J18,"&lt;-60")</f>
        <v>0</v>
      </c>
      <c r="K87" s="86">
        <f>COUNTIF(K3:K18,"&lt;=-30")-COUNTIF(K3:K18,"&lt;-60")</f>
        <v>0</v>
      </c>
      <c r="L87" s="86">
        <f>COUNTIF(L3:L18,"&lt;=-30")-COUNTIF(L3:L18,"&lt;-60")</f>
        <v>0</v>
      </c>
      <c r="M87" s="86"/>
      <c r="N87" s="104" t="s">
        <v>27</v>
      </c>
      <c r="O87" s="86">
        <f>COUNTIF(O3:O18,"&lt;=-30")-COUNTIF(O3:O18,"&lt;-60")</f>
        <v>0</v>
      </c>
      <c r="P87" s="86">
        <f>COUNTIF(P3:P18,"&lt;=-30")-COUNTIF(P3:P18,"&lt;-60")</f>
        <v>0</v>
      </c>
      <c r="Q87" s="86">
        <f>COUNTIF(Q3:Q18,"&lt;=-30")-COUNTIF(Q3:Q18,"&lt;-60")</f>
        <v>0</v>
      </c>
      <c r="R87" s="86">
        <f>COUNTIF(R3:R18,"&lt;=-30")-COUNTIF(R3:R18,"&lt;-60")</f>
        <v>0</v>
      </c>
    </row>
    <row r="88" spans="2:18" x14ac:dyDescent="0.6">
      <c r="B88" s="105" t="s">
        <v>28</v>
      </c>
      <c r="C88" s="106">
        <f>COUNTIF(C3:C18,"&lt;=0")-COUNTIF(C3:C18,"&lt;-30")</f>
        <v>6</v>
      </c>
      <c r="D88" s="106">
        <f>COUNTIF(D3:D18,"&lt;=0")-COUNTIF(D3:D18,"&lt;-30")</f>
        <v>8</v>
      </c>
      <c r="E88" s="106">
        <f>COUNTIF(E3:E18,"&lt;=0")-COUNTIF(E3:E18,"&lt;-30")</f>
        <v>7</v>
      </c>
      <c r="F88" s="106">
        <f>COUNTIF(F3:F18,"&lt;=0")-COUNTIF(F3:F18,"&lt;-30")</f>
        <v>4</v>
      </c>
      <c r="G88" s="106"/>
      <c r="H88" s="105" t="s">
        <v>28</v>
      </c>
      <c r="I88" s="106">
        <f>COUNTIF(I3:I18,"&lt;=0")-COUNTIF(I3:I18,"&lt;-30")</f>
        <v>5</v>
      </c>
      <c r="J88" s="106">
        <f>COUNTIF(J3:J18,"&lt;=0")-COUNTIF(J3:J18,"&lt;-30")</f>
        <v>5</v>
      </c>
      <c r="K88" s="106">
        <f>COUNTIF(K3:K18,"&lt;=0")-COUNTIF(K3:K18,"&lt;-30")</f>
        <v>6</v>
      </c>
      <c r="L88" s="106">
        <f>COUNTIF(L3:L18,"&lt;=0")-COUNTIF(L3:L18,"&lt;-30")</f>
        <v>1</v>
      </c>
      <c r="M88" s="106"/>
      <c r="N88" s="105" t="s">
        <v>28</v>
      </c>
      <c r="O88" s="106">
        <f>COUNTIF(O3:O18,"&lt;=0")-COUNTIF(O3:O18,"&lt;-30")</f>
        <v>4</v>
      </c>
      <c r="P88" s="106">
        <f>COUNTIF(P3:P18,"&lt;=0")-COUNTIF(P3:P18,"&lt;-30")</f>
        <v>9</v>
      </c>
      <c r="Q88" s="106">
        <f>COUNTIF(Q3:Q18,"&lt;=0")-COUNTIF(Q3:Q18,"&lt;-30")</f>
        <v>8</v>
      </c>
      <c r="R88" s="106">
        <f>COUNTIF(R3:R18,"&lt;=0")-COUNTIF(R3:R18,"&lt;-30")</f>
        <v>6</v>
      </c>
    </row>
    <row r="89" spans="2:18" ht="17.25" thickBot="1" x14ac:dyDescent="0.65">
      <c r="B89" s="107" t="s">
        <v>29</v>
      </c>
      <c r="C89" s="108">
        <f>COUNTIF(C3:C18,"&lt;=30")-COUNTIF(C3:C18,"&lt;0")</f>
        <v>4</v>
      </c>
      <c r="D89" s="108">
        <f>COUNTIF(D3:D18,"&lt;=30")-COUNTIF(D3:D18,"&lt;0")</f>
        <v>4</v>
      </c>
      <c r="E89" s="108">
        <f>COUNTIF(E3:E18,"&lt;=30")-COUNTIF(E3:E18,"&lt;0")</f>
        <v>5</v>
      </c>
      <c r="F89" s="108">
        <f>COUNTIF(F3:F18,"&lt;=30")-COUNTIF(F3:F18,"&lt;0")</f>
        <v>6</v>
      </c>
      <c r="G89" s="108"/>
      <c r="H89" s="107" t="s">
        <v>29</v>
      </c>
      <c r="I89" s="108">
        <f>COUNTIF(I3:I18,"&lt;=30")-COUNTIF(I3:I18,"&lt;0")</f>
        <v>3</v>
      </c>
      <c r="J89" s="108">
        <f>COUNTIF(J3:J18,"&lt;=30")-COUNTIF(J3:J18,"&lt;0")</f>
        <v>5</v>
      </c>
      <c r="K89" s="108">
        <f>COUNTIF(K3:K18,"&lt;=30")-COUNTIF(K3:K18,"&lt;0")</f>
        <v>4</v>
      </c>
      <c r="L89" s="108">
        <f>COUNTIF(L3:L18,"&lt;=30")-COUNTIF(L3:L18,"&lt;0")</f>
        <v>6</v>
      </c>
      <c r="M89" s="108"/>
      <c r="N89" s="107" t="s">
        <v>29</v>
      </c>
      <c r="O89" s="108">
        <f>COUNTIF(O3:O18,"&lt;=30")-COUNTIF(O3:O18,"&lt;0")</f>
        <v>4</v>
      </c>
      <c r="P89" s="108">
        <f>COUNTIF(P3:P18,"&lt;=30")-COUNTIF(P3:P18,"&lt;0")</f>
        <v>4</v>
      </c>
      <c r="Q89" s="108">
        <f>COUNTIF(Q3:Q18,"&lt;=30")-COUNTIF(Q3:Q18,"&lt;0")</f>
        <v>5</v>
      </c>
      <c r="R89" s="108">
        <f>COUNTIF(R3:R18,"&lt;=30")-COUNTIF(R3:R18,"&lt;0")</f>
        <v>4</v>
      </c>
    </row>
    <row r="90" spans="2:18" x14ac:dyDescent="0.6">
      <c r="B90" s="109" t="s">
        <v>30</v>
      </c>
      <c r="C90" s="110">
        <f>COUNTIF(C3:C18,"&lt;=60")-COUNTIF(C3:C18,"&lt;30")</f>
        <v>0</v>
      </c>
      <c r="D90" s="110">
        <f>COUNTIF(D3:D18,"&lt;=60")-COUNTIF(D3:D18,"&lt;30")</f>
        <v>0</v>
      </c>
      <c r="E90" s="110">
        <f>COUNTIF(E3:E18,"&lt;=60")-COUNTIF(E3:E18,"&lt;30")</f>
        <v>0</v>
      </c>
      <c r="F90" s="110">
        <f>COUNTIF(F3:F18,"&lt;=60")-COUNTIF(F3:F18,"&lt;30")</f>
        <v>1</v>
      </c>
      <c r="G90" s="110"/>
      <c r="H90" s="109" t="s">
        <v>30</v>
      </c>
      <c r="I90" s="110">
        <f>COUNTIF(I3:I18,"&lt;=60")-COUNTIF(I3:I18,"&lt;30")</f>
        <v>0</v>
      </c>
      <c r="J90" s="110">
        <f>COUNTIF(J3:J18,"&lt;=60")-COUNTIF(J3:J18,"&lt;30")</f>
        <v>0</v>
      </c>
      <c r="K90" s="110">
        <f>COUNTIF(K3:K18,"&lt;=60")-COUNTIF(K3:K18,"&lt;30")</f>
        <v>0</v>
      </c>
      <c r="L90" s="110">
        <f>COUNTIF(L3:L18,"&lt;=60")-COUNTIF(L3:L18,"&lt;30")</f>
        <v>2</v>
      </c>
      <c r="M90" s="110"/>
      <c r="N90" s="109" t="s">
        <v>30</v>
      </c>
      <c r="O90" s="110">
        <f>COUNTIF(O3:O18,"&lt;=60")-COUNTIF(O3:O18,"&lt;30")</f>
        <v>0</v>
      </c>
      <c r="P90" s="110">
        <f>COUNTIF(P3:P18,"&lt;=60")-COUNTIF(P3:P18,"&lt;30")</f>
        <v>0</v>
      </c>
      <c r="Q90" s="110">
        <f>COUNTIF(Q3:Q18,"&lt;=60")-COUNTIF(Q3:Q18,"&lt;30")</f>
        <v>0</v>
      </c>
      <c r="R90" s="110">
        <f>COUNTIF(R3:R18,"&lt;=60")-COUNTIF(R3:R18,"&lt;30")</f>
        <v>2</v>
      </c>
    </row>
    <row r="91" spans="2:18" x14ac:dyDescent="0.6">
      <c r="B91" s="111" t="s">
        <v>31</v>
      </c>
      <c r="C91" s="85">
        <f>COUNTIF(C3:C18,"&lt;=90")-COUNTIF(C3:C18,"&lt;60")</f>
        <v>0</v>
      </c>
      <c r="D91" s="85">
        <f>COUNTIF(D3:D18,"&lt;=90")-COUNTIF(D3:D18,"&lt;60")</f>
        <v>0</v>
      </c>
      <c r="E91" s="85">
        <f>COUNTIF(E3:E18,"&lt;=90")-COUNTIF(E3:E18,"&lt;60")</f>
        <v>0</v>
      </c>
      <c r="F91" s="85">
        <f>COUNTIF(F3:F18,"&lt;=90")-COUNTIF(F3:F18,"&lt;60")</f>
        <v>0</v>
      </c>
      <c r="G91" s="85"/>
      <c r="H91" s="111" t="s">
        <v>31</v>
      </c>
      <c r="I91" s="85">
        <f>COUNTIF(I3:I18,"&lt;=90")-COUNTIF(I3:I18,"&lt;60")</f>
        <v>0</v>
      </c>
      <c r="J91" s="85">
        <f>COUNTIF(J3:J18,"&lt;=90")-COUNTIF(J3:J18,"&lt;60")</f>
        <v>0</v>
      </c>
      <c r="K91" s="85">
        <f>COUNTIF(K3:K18,"&lt;=90")-COUNTIF(K3:K18,"&lt;60")</f>
        <v>0</v>
      </c>
      <c r="L91" s="85">
        <f>COUNTIF(L3:L18,"&lt;=90")-COUNTIF(L3:L18,"&lt;60")</f>
        <v>0</v>
      </c>
      <c r="M91" s="85"/>
      <c r="N91" s="111" t="s">
        <v>31</v>
      </c>
      <c r="O91" s="85">
        <f>COUNTIF(O3:O18,"&lt;=90")-COUNTIF(O3:O18,"&lt;60")</f>
        <v>0</v>
      </c>
      <c r="P91" s="85">
        <f>COUNTIF(P3:P18,"&lt;=90")-COUNTIF(P3:P18,"&lt;60")</f>
        <v>0</v>
      </c>
      <c r="Q91" s="85">
        <f>COUNTIF(Q3:Q18,"&lt;=90")-COUNTIF(Q3:Q18,"&lt;60")</f>
        <v>0</v>
      </c>
      <c r="R91" s="85">
        <f>COUNTIF(R3:R18,"&lt;=90")-COUNTIF(R3:R18,"&lt;60")</f>
        <v>0</v>
      </c>
    </row>
    <row r="92" spans="2:18" x14ac:dyDescent="0.6">
      <c r="B92" s="111" t="s">
        <v>32</v>
      </c>
      <c r="C92" s="85">
        <f>COUNTIF(C3:C18,"&lt;=120")-COUNTIF(C3:C18,"&lt;90")</f>
        <v>0</v>
      </c>
      <c r="D92" s="85">
        <f>COUNTIF(D3:D18,"&lt;=120")-COUNTIF(D3:D18,"&lt;90")</f>
        <v>0</v>
      </c>
      <c r="E92" s="85">
        <f>COUNTIF(E3:E18,"&lt;=120")-COUNTIF(E3:E18,"&lt;90")</f>
        <v>0</v>
      </c>
      <c r="F92" s="85">
        <f>COUNTIF(F3:F18,"&lt;=120")-COUNTIF(F3:F18,"&lt;90")</f>
        <v>0</v>
      </c>
      <c r="G92" s="85"/>
      <c r="H92" s="111" t="s">
        <v>32</v>
      </c>
      <c r="I92" s="85">
        <f>COUNTIF(I3:I18,"&lt;=120")-COUNTIF(I3:I18,"&lt;90")</f>
        <v>0</v>
      </c>
      <c r="J92" s="85">
        <f>COUNTIF(J3:J18,"&lt;=120")-COUNTIF(J3:J18,"&lt;90")</f>
        <v>0</v>
      </c>
      <c r="K92" s="85">
        <f>COUNTIF(K3:K18,"&lt;=120")-COUNTIF(K3:K18,"&lt;90")</f>
        <v>0</v>
      </c>
      <c r="L92" s="85">
        <f>COUNTIF(L3:L18,"&lt;=120")-COUNTIF(L3:L18,"&lt;90")</f>
        <v>0</v>
      </c>
      <c r="M92" s="85"/>
      <c r="N92" s="111" t="s">
        <v>32</v>
      </c>
      <c r="O92" s="85">
        <f>COUNTIF(O3:O18,"&lt;=120")-COUNTIF(O3:O18,"&lt;90")</f>
        <v>0</v>
      </c>
      <c r="P92" s="85">
        <f>COUNTIF(P3:P18,"&lt;=120")-COUNTIF(P3:P18,"&lt;90")</f>
        <v>0</v>
      </c>
      <c r="Q92" s="85">
        <f>COUNTIF(Q3:Q18,"&lt;=120")-COUNTIF(Q3:Q18,"&lt;90")</f>
        <v>0</v>
      </c>
      <c r="R92" s="85">
        <f>COUNTIF(R3:R18,"&lt;=120")-COUNTIF(R3:R18,"&lt;90")</f>
        <v>0</v>
      </c>
    </row>
    <row r="93" spans="2:18" x14ac:dyDescent="0.6">
      <c r="B93" s="111" t="s">
        <v>33</v>
      </c>
      <c r="C93" s="85">
        <f>COUNTIF(C3:C18,"&lt;=150")-COUNTIF(C3:C18,"&lt;120")</f>
        <v>0</v>
      </c>
      <c r="D93" s="85">
        <f>COUNTIF(D3:D18,"&lt;=150")-COUNTIF(D3:D18,"&lt;120")</f>
        <v>0</v>
      </c>
      <c r="E93" s="85">
        <f>COUNTIF(E3:E18,"&lt;=150")-COUNTIF(E3:E18,"&lt;120")</f>
        <v>0</v>
      </c>
      <c r="F93" s="85">
        <f>COUNTIF(F3:F18,"&lt;=150")-COUNTIF(F3:F18,"&lt;120")</f>
        <v>0</v>
      </c>
      <c r="G93" s="85"/>
      <c r="H93" s="111" t="s">
        <v>33</v>
      </c>
      <c r="I93" s="85">
        <f>COUNTIF(I3:I18,"&lt;=150")-COUNTIF(I3:I18,"&lt;120")</f>
        <v>0</v>
      </c>
      <c r="J93" s="85">
        <f>COUNTIF(J3:J18,"&lt;=150")-COUNTIF(J3:J18,"&lt;120")</f>
        <v>0</v>
      </c>
      <c r="K93" s="85">
        <f>COUNTIF(K3:K18,"&lt;=150")-COUNTIF(K3:K18,"&lt;120")</f>
        <v>0</v>
      </c>
      <c r="L93" s="85">
        <f>COUNTIF(L3:L18,"&lt;=150")-COUNTIF(L3:L18,"&lt;120")</f>
        <v>0</v>
      </c>
      <c r="M93" s="85"/>
      <c r="N93" s="111" t="s">
        <v>33</v>
      </c>
      <c r="O93" s="85">
        <f>COUNTIF(O3:O18,"&lt;=150")-COUNTIF(O3:O18,"&lt;120")</f>
        <v>0</v>
      </c>
      <c r="P93" s="85">
        <f>COUNTIF(P3:P18,"&lt;=150")-COUNTIF(P3:P18,"&lt;120")</f>
        <v>0</v>
      </c>
      <c r="Q93" s="85">
        <f>COUNTIF(Q3:Q18,"&lt;=150")-COUNTIF(Q3:Q18,"&lt;120")</f>
        <v>0</v>
      </c>
      <c r="R93" s="85">
        <f>COUNTIF(R3:R18,"&lt;=150")-COUNTIF(R3:R18,"&lt;120")</f>
        <v>0</v>
      </c>
    </row>
    <row r="94" spans="2:18" x14ac:dyDescent="0.6">
      <c r="B94" s="111" t="s">
        <v>34</v>
      </c>
      <c r="C94" s="85">
        <f>COUNTIF(C3:C18,"&lt;=180")-COUNTIF(C3:C18,"&lt;150")</f>
        <v>0</v>
      </c>
      <c r="D94" s="85">
        <f>COUNTIF(D3:D18,"&lt;=180")-COUNTIF(D3:D18,"&lt;150")</f>
        <v>0</v>
      </c>
      <c r="E94" s="85">
        <f>COUNTIF(E3:E18,"&lt;=180")-COUNTIF(E3:E18,"&lt;150")</f>
        <v>0</v>
      </c>
      <c r="F94" s="85">
        <f>COUNTIF(F3:F18,"&lt;=180")-COUNTIF(F3:F18,"&lt;150")</f>
        <v>0</v>
      </c>
      <c r="G94" s="85"/>
      <c r="H94" s="111" t="s">
        <v>34</v>
      </c>
      <c r="I94" s="85">
        <f>COUNTIF(I3:I18,"&lt;=180")-COUNTIF(I3:I18,"&lt;150")</f>
        <v>0</v>
      </c>
      <c r="J94" s="85">
        <f>COUNTIF(J3:J18,"&lt;=180")-COUNTIF(J3:J18,"&lt;150")</f>
        <v>0</v>
      </c>
      <c r="K94" s="85">
        <f>COUNTIF(K3:K18,"&lt;=180")-COUNTIF(K3:K18,"&lt;150")</f>
        <v>0</v>
      </c>
      <c r="L94" s="85">
        <f>COUNTIF(L3:L18,"&lt;=180")-COUNTIF(L3:L18,"&lt;150")</f>
        <v>0</v>
      </c>
      <c r="M94" s="85"/>
      <c r="N94" s="111" t="s">
        <v>34</v>
      </c>
      <c r="O94" s="85">
        <f>COUNTIF(O3:O18,"&lt;=180")-COUNTIF(O3:O18,"&lt;150")</f>
        <v>0</v>
      </c>
      <c r="P94" s="85">
        <f>COUNTIF(P3:P18,"&lt;=180")-COUNTIF(P3:P18,"&lt;150")</f>
        <v>0</v>
      </c>
      <c r="Q94" s="85">
        <f>COUNTIF(Q3:Q18,"&lt;=180")-COUNTIF(Q3:Q18,"&lt;150")</f>
        <v>0</v>
      </c>
      <c r="R94" s="85">
        <f>COUNTIF(R3:R18,"&lt;=180")-COUNTIF(R3:R18,"&lt;150")</f>
        <v>0</v>
      </c>
    </row>
    <row r="95" spans="2:18" x14ac:dyDescent="0.6">
      <c r="B95" s="102" t="s">
        <v>35</v>
      </c>
      <c r="C95" s="85">
        <f>SUM(C83:C94)</f>
        <v>10</v>
      </c>
      <c r="D95" s="85">
        <f t="shared" ref="D95:F95" si="3">SUM(D83:D94)</f>
        <v>12</v>
      </c>
      <c r="E95" s="85">
        <f t="shared" si="3"/>
        <v>12</v>
      </c>
      <c r="F95" s="103">
        <f t="shared" si="3"/>
        <v>12</v>
      </c>
      <c r="H95" s="102" t="s">
        <v>35</v>
      </c>
      <c r="I95" s="85">
        <f>SUM(I83:I94)</f>
        <v>8</v>
      </c>
      <c r="J95" s="85">
        <f t="shared" ref="J95:L95" si="4">SUM(J83:J94)</f>
        <v>10</v>
      </c>
      <c r="K95" s="85">
        <f t="shared" si="4"/>
        <v>10</v>
      </c>
      <c r="L95" s="103">
        <f t="shared" si="4"/>
        <v>9</v>
      </c>
      <c r="N95" s="102" t="s">
        <v>35</v>
      </c>
      <c r="O95" s="85">
        <f>SUM(O83:O94)</f>
        <v>8</v>
      </c>
      <c r="P95" s="85">
        <f t="shared" ref="P95:R95" si="5">SUM(P83:P94)</f>
        <v>13</v>
      </c>
      <c r="Q95" s="85">
        <f t="shared" si="5"/>
        <v>13</v>
      </c>
      <c r="R95" s="103">
        <f t="shared" si="5"/>
        <v>12</v>
      </c>
    </row>
    <row r="96" spans="2:18" x14ac:dyDescent="0.6">
      <c r="B96" s="112"/>
      <c r="C96" s="84" t="s">
        <v>103</v>
      </c>
      <c r="E96" s="94"/>
      <c r="F96" s="95"/>
      <c r="H96" s="112"/>
      <c r="I96" s="84" t="s">
        <v>103</v>
      </c>
      <c r="K96" s="94"/>
      <c r="L96" s="95"/>
      <c r="N96" s="112"/>
      <c r="O96" s="84" t="s">
        <v>103</v>
      </c>
      <c r="Q96" s="94"/>
      <c r="R96" s="95"/>
    </row>
    <row r="97" spans="2:18" x14ac:dyDescent="0.6">
      <c r="B97" s="112"/>
      <c r="C97" s="84" t="s">
        <v>36</v>
      </c>
      <c r="D97" s="84">
        <f>SUM(D83:F87,D90:F94)/SUM(D95:F95)</f>
        <v>5.5555555555555552E-2</v>
      </c>
      <c r="E97" s="94"/>
      <c r="F97" s="95"/>
      <c r="H97" s="112"/>
      <c r="I97" s="84" t="s">
        <v>105</v>
      </c>
      <c r="J97" s="84">
        <f>SUM(J83:L87,J90:L94)/SUM(J95:L95)</f>
        <v>6.8965517241379309E-2</v>
      </c>
      <c r="K97" s="94"/>
      <c r="L97" s="95"/>
      <c r="N97" s="112"/>
      <c r="O97" s="84" t="s">
        <v>106</v>
      </c>
      <c r="P97" s="84">
        <f>SUM(P83:R87,P90:R94)/SUM(P95:R95)</f>
        <v>5.2631578947368418E-2</v>
      </c>
      <c r="Q97" s="94"/>
      <c r="R97" s="95"/>
    </row>
    <row r="102" spans="2:18" ht="17.25" thickBot="1" x14ac:dyDescent="0.65"/>
    <row r="103" spans="2:18" x14ac:dyDescent="0.6">
      <c r="B103" s="99" t="s">
        <v>113</v>
      </c>
      <c r="C103" s="100"/>
      <c r="D103" s="100"/>
      <c r="E103" s="100"/>
      <c r="F103" s="101"/>
      <c r="H103" s="99" t="s">
        <v>114</v>
      </c>
      <c r="I103" s="100"/>
      <c r="J103" s="100"/>
      <c r="K103" s="100"/>
      <c r="L103" s="101"/>
      <c r="N103" s="99" t="s">
        <v>115</v>
      </c>
      <c r="O103" s="100"/>
      <c r="P103" s="100"/>
      <c r="Q103" s="100"/>
      <c r="R103" s="101"/>
    </row>
    <row r="104" spans="2:18" x14ac:dyDescent="0.6">
      <c r="B104" s="102" t="s">
        <v>19</v>
      </c>
      <c r="C104" s="85" t="s">
        <v>20</v>
      </c>
      <c r="D104" s="85" t="s">
        <v>21</v>
      </c>
      <c r="E104" s="85" t="s">
        <v>22</v>
      </c>
      <c r="F104" s="103" t="s">
        <v>8</v>
      </c>
      <c r="H104" s="102" t="s">
        <v>19</v>
      </c>
      <c r="I104" s="85" t="s">
        <v>20</v>
      </c>
      <c r="J104" s="85" t="s">
        <v>21</v>
      </c>
      <c r="K104" s="85" t="s">
        <v>22</v>
      </c>
      <c r="L104" s="103" t="s">
        <v>8</v>
      </c>
      <c r="N104" s="102" t="s">
        <v>19</v>
      </c>
      <c r="O104" s="85" t="s">
        <v>20</v>
      </c>
      <c r="P104" s="85" t="s">
        <v>21</v>
      </c>
      <c r="Q104" s="85" t="s">
        <v>22</v>
      </c>
      <c r="R104" s="103" t="s">
        <v>8</v>
      </c>
    </row>
    <row r="105" spans="2:18" x14ac:dyDescent="0.6">
      <c r="B105" s="102" t="s">
        <v>23</v>
      </c>
      <c r="C105" s="85">
        <f>COUNTIF(C19:C38,"&lt;=-150")</f>
        <v>0</v>
      </c>
      <c r="D105" s="85">
        <f>COUNTIF(D19:D38,"&lt;=-150")</f>
        <v>0</v>
      </c>
      <c r="E105" s="85">
        <f>COUNTIF(E19:E38,"&lt;=-150")</f>
        <v>0</v>
      </c>
      <c r="F105" s="85">
        <f>COUNTIF(F19:F38,"&lt;=-150")</f>
        <v>0</v>
      </c>
      <c r="G105" s="85"/>
      <c r="H105" s="102" t="s">
        <v>23</v>
      </c>
      <c r="I105" s="85">
        <f>COUNTIF(I19:I38,"&lt;=-150")</f>
        <v>0</v>
      </c>
      <c r="J105" s="85">
        <f>COUNTIF(J19:J38,"&lt;=-150")</f>
        <v>0</v>
      </c>
      <c r="K105" s="85">
        <f>COUNTIF(K19:K38,"&lt;=-150")</f>
        <v>0</v>
      </c>
      <c r="L105" s="85">
        <f>COUNTIF(L19:L38,"&lt;=-150")</f>
        <v>0</v>
      </c>
      <c r="M105" s="85"/>
      <c r="N105" s="102" t="s">
        <v>23</v>
      </c>
      <c r="O105" s="85">
        <f>COUNTIF(O19:O38,"&lt;=-150")</f>
        <v>0</v>
      </c>
      <c r="P105" s="85">
        <f>COUNTIF(P19:P38,"&lt;=-150")</f>
        <v>0</v>
      </c>
      <c r="Q105" s="85">
        <f>COUNTIF(Q19:Q38,"&lt;=-150")</f>
        <v>0</v>
      </c>
      <c r="R105" s="85">
        <f>COUNTIF(R19:R38,"&lt;=-150")</f>
        <v>0</v>
      </c>
    </row>
    <row r="106" spans="2:18" x14ac:dyDescent="0.6">
      <c r="B106" s="102" t="s">
        <v>24</v>
      </c>
      <c r="C106" s="85">
        <f>COUNTIF(C19:C38,"&lt;=-120")-COUNTIF(C19:C38,"&lt;-150")</f>
        <v>0</v>
      </c>
      <c r="D106" s="85">
        <f>COUNTIF(D19:D38,"&lt;=-120")-COUNTIF(D19:D38,"&lt;-150")</f>
        <v>0</v>
      </c>
      <c r="E106" s="85">
        <f>COUNTIF(E19:E38,"&lt;=-120")-COUNTIF(E19:E38,"&lt;-150")</f>
        <v>0</v>
      </c>
      <c r="F106" s="85">
        <f>COUNTIF(F19:F38,"&lt;=-120")-COUNTIF(F19:F38,"&lt;-150")</f>
        <v>0</v>
      </c>
      <c r="G106" s="85"/>
      <c r="H106" s="102" t="s">
        <v>24</v>
      </c>
      <c r="I106" s="85">
        <f>COUNTIF(I19:I38,"&lt;=-120")-COUNTIF(I19:I38,"&lt;-150")</f>
        <v>0</v>
      </c>
      <c r="J106" s="85">
        <f>COUNTIF(J19:J38,"&lt;=-120")-COUNTIF(J19:J38,"&lt;-150")</f>
        <v>0</v>
      </c>
      <c r="K106" s="85">
        <f>COUNTIF(K19:K38,"&lt;=-120")-COUNTIF(K19:K38,"&lt;-150")</f>
        <v>0</v>
      </c>
      <c r="L106" s="85">
        <f>COUNTIF(L19:L38,"&lt;=-120")-COUNTIF(L19:L38,"&lt;-150")</f>
        <v>0</v>
      </c>
      <c r="M106" s="85"/>
      <c r="N106" s="102" t="s">
        <v>24</v>
      </c>
      <c r="O106" s="85">
        <f>COUNTIF(O19:O38,"&lt;=-120")-COUNTIF(O19:O38,"&lt;-150")</f>
        <v>0</v>
      </c>
      <c r="P106" s="85">
        <f>COUNTIF(P19:P38,"&lt;=-120")-COUNTIF(P19:P38,"&lt;-150")</f>
        <v>0</v>
      </c>
      <c r="Q106" s="85">
        <f>COUNTIF(Q19:Q38,"&lt;=-120")-COUNTIF(Q19:Q38,"&lt;-150")</f>
        <v>0</v>
      </c>
      <c r="R106" s="85">
        <f>COUNTIF(R19:R38,"&lt;=-120")-COUNTIF(R19:R38,"&lt;-150")</f>
        <v>0</v>
      </c>
    </row>
    <row r="107" spans="2:18" x14ac:dyDescent="0.6">
      <c r="B107" s="102" t="s">
        <v>25</v>
      </c>
      <c r="C107" s="85">
        <f>COUNTIF(C19:C38,"&lt;=-90")-COUNTIF(C19:C38,"&lt;-120")</f>
        <v>0</v>
      </c>
      <c r="D107" s="85">
        <f>COUNTIF(D19:D38,"&lt;=-90")-COUNTIF(D19:D38,"&lt;-120")</f>
        <v>0</v>
      </c>
      <c r="E107" s="85">
        <f>COUNTIF(E19:E38,"&lt;=-90")-COUNTIF(E19:E38,"&lt;-120")</f>
        <v>0</v>
      </c>
      <c r="F107" s="85">
        <f>COUNTIF(F19:F38,"&lt;=-90")-COUNTIF(F19:F38,"&lt;-120")</f>
        <v>0</v>
      </c>
      <c r="G107" s="85"/>
      <c r="H107" s="102" t="s">
        <v>25</v>
      </c>
      <c r="I107" s="85">
        <f>COUNTIF(I19:I38,"&lt;=-90")-COUNTIF(I19:I38,"&lt;-120")</f>
        <v>0</v>
      </c>
      <c r="J107" s="85">
        <f>COUNTIF(J19:J38,"&lt;=-90")-COUNTIF(J19:J38,"&lt;-120")</f>
        <v>0</v>
      </c>
      <c r="K107" s="85">
        <f>COUNTIF(K19:K38,"&lt;=-90")-COUNTIF(K19:K38,"&lt;-120")</f>
        <v>0</v>
      </c>
      <c r="L107" s="85">
        <f>COUNTIF(L19:L38,"&lt;=-90")-COUNTIF(L19:L38,"&lt;-120")</f>
        <v>0</v>
      </c>
      <c r="M107" s="85"/>
      <c r="N107" s="102" t="s">
        <v>25</v>
      </c>
      <c r="O107" s="85">
        <f>COUNTIF(O19:O38,"&lt;=-90")-COUNTIF(O19:O38,"&lt;-120")</f>
        <v>0</v>
      </c>
      <c r="P107" s="85">
        <f>COUNTIF(P19:P38,"&lt;=-90")-COUNTIF(P19:P38,"&lt;-120")</f>
        <v>0</v>
      </c>
      <c r="Q107" s="85">
        <f>COUNTIF(Q19:Q38,"&lt;=-90")-COUNTIF(Q19:Q38,"&lt;-120")</f>
        <v>0</v>
      </c>
      <c r="R107" s="85">
        <f>COUNTIF(R19:R38,"&lt;=-90")-COUNTIF(R19:R38,"&lt;-120")</f>
        <v>0</v>
      </c>
    </row>
    <row r="108" spans="2:18" x14ac:dyDescent="0.6">
      <c r="B108" s="102" t="s">
        <v>26</v>
      </c>
      <c r="C108" s="85">
        <f>COUNTIF(C19:C38,"&lt;=-60")-COUNTIF(C19:C38,"&lt;-90")</f>
        <v>0</v>
      </c>
      <c r="D108" s="85">
        <f>COUNTIF(D19:D38,"&lt;=-60")-COUNTIF(D19:D38,"&lt;-90")</f>
        <v>0</v>
      </c>
      <c r="E108" s="85">
        <f>COUNTIF(E19:E38,"&lt;=-60")-COUNTIF(E19:E38,"&lt;-90")</f>
        <v>0</v>
      </c>
      <c r="F108" s="85">
        <f>COUNTIF(F19:F38,"&lt;=-60")-COUNTIF(F19:F38,"&lt;-90")</f>
        <v>0</v>
      </c>
      <c r="G108" s="85"/>
      <c r="H108" s="102" t="s">
        <v>26</v>
      </c>
      <c r="I108" s="85">
        <f>COUNTIF(I19:I38,"&lt;=-60")-COUNTIF(I19:I38,"&lt;-90")</f>
        <v>0</v>
      </c>
      <c r="J108" s="85">
        <f>COUNTIF(J19:J38,"&lt;=-60")-COUNTIF(J19:J38,"&lt;-90")</f>
        <v>0</v>
      </c>
      <c r="K108" s="85">
        <f>COUNTIF(K19:K38,"&lt;=-60")-COUNTIF(K19:K38,"&lt;-90")</f>
        <v>0</v>
      </c>
      <c r="L108" s="85">
        <f>COUNTIF(L19:L38,"&lt;=-60")-COUNTIF(L19:L38,"&lt;-90")</f>
        <v>0</v>
      </c>
      <c r="M108" s="85"/>
      <c r="N108" s="102" t="s">
        <v>26</v>
      </c>
      <c r="O108" s="85">
        <f>COUNTIF(O19:O38,"&lt;=-60")-COUNTIF(O19:O38,"&lt;-90")</f>
        <v>0</v>
      </c>
      <c r="P108" s="85">
        <f>COUNTIF(P19:P38,"&lt;=-60")-COUNTIF(P19:P38,"&lt;-90")</f>
        <v>0</v>
      </c>
      <c r="Q108" s="85">
        <f>COUNTIF(Q19:Q38,"&lt;=-60")-COUNTIF(Q19:Q38,"&lt;-90")</f>
        <v>0</v>
      </c>
      <c r="R108" s="85">
        <f>COUNTIF(R19:R38,"&lt;=-60")-COUNTIF(R19:R38,"&lt;-90")</f>
        <v>0</v>
      </c>
    </row>
    <row r="109" spans="2:18" ht="17.25" thickBot="1" x14ac:dyDescent="0.65">
      <c r="B109" s="104" t="s">
        <v>27</v>
      </c>
      <c r="C109" s="86">
        <f>COUNTIF(C19:C38,"&lt;=-30")-COUNTIF(C19:C38,"&lt;-60")</f>
        <v>0</v>
      </c>
      <c r="D109" s="86">
        <f>COUNTIF(D19:D38,"&lt;=-30")-COUNTIF(D19:D38,"&lt;-60")</f>
        <v>1</v>
      </c>
      <c r="E109" s="86">
        <f>COUNTIF(E19:E38,"&lt;=-30")-COUNTIF(E19:E38,"&lt;-60")</f>
        <v>1</v>
      </c>
      <c r="F109" s="86">
        <f>COUNTIF(F19:F38,"&lt;=-30")-COUNTIF(F19:F38,"&lt;-60")</f>
        <v>0</v>
      </c>
      <c r="G109" s="86"/>
      <c r="H109" s="104" t="s">
        <v>27</v>
      </c>
      <c r="I109" s="86">
        <f>COUNTIF(I19:I38,"&lt;=-30")-COUNTIF(I19:I38,"&lt;-60")</f>
        <v>0</v>
      </c>
      <c r="J109" s="86">
        <f>COUNTIF(J19:J38,"&lt;=-30")-COUNTIF(J19:J38,"&lt;-60")</f>
        <v>0</v>
      </c>
      <c r="K109" s="86">
        <f>COUNTIF(K19:K38,"&lt;=-30")-COUNTIF(K19:K38,"&lt;-60")</f>
        <v>0</v>
      </c>
      <c r="L109" s="86">
        <f>COUNTIF(L19:L38,"&lt;=-30")-COUNTIF(L19:L38,"&lt;-60")</f>
        <v>0</v>
      </c>
      <c r="M109" s="86"/>
      <c r="N109" s="104" t="s">
        <v>27</v>
      </c>
      <c r="O109" s="86">
        <f>COUNTIF(O19:O38,"&lt;=-30")-COUNTIF(O19:O38,"&lt;-60")</f>
        <v>1</v>
      </c>
      <c r="P109" s="86">
        <f>COUNTIF(P19:P38,"&lt;=-30")-COUNTIF(P19:P38,"&lt;-60")</f>
        <v>0</v>
      </c>
      <c r="Q109" s="86">
        <f>COUNTIF(Q19:Q38,"&lt;=-30")-COUNTIF(Q19:Q38,"&lt;-60")</f>
        <v>0</v>
      </c>
      <c r="R109" s="86">
        <f>COUNTIF(R19:R38,"&lt;=-30")-COUNTIF(R19:R38,"&lt;-60")</f>
        <v>0</v>
      </c>
    </row>
    <row r="110" spans="2:18" x14ac:dyDescent="0.6">
      <c r="B110" s="105" t="s">
        <v>28</v>
      </c>
      <c r="C110" s="106">
        <f>COUNTIF(C19:C38,"&lt;=0")-COUNTIF(C19:C38,"&lt;-30")</f>
        <v>7</v>
      </c>
      <c r="D110" s="106">
        <f>COUNTIF(D19:D38,"&lt;=0")-COUNTIF(D19:D38,"&lt;-30")</f>
        <v>4</v>
      </c>
      <c r="E110" s="106">
        <f>COUNTIF(E19:E38,"&lt;=0")-COUNTIF(E19:E38,"&lt;-30")</f>
        <v>4</v>
      </c>
      <c r="F110" s="106">
        <f>COUNTIF(F19:F38,"&lt;=0")-COUNTIF(F19:F38,"&lt;-30")</f>
        <v>3</v>
      </c>
      <c r="G110" s="106"/>
      <c r="H110" s="105" t="s">
        <v>28</v>
      </c>
      <c r="I110" s="106">
        <f>COUNTIF(I19:I38,"&lt;=0")-COUNTIF(I19:I38,"&lt;-30")</f>
        <v>2</v>
      </c>
      <c r="J110" s="106">
        <f>COUNTIF(J19:J38,"&lt;=0")-COUNTIF(J19:J38,"&lt;-30")</f>
        <v>6</v>
      </c>
      <c r="K110" s="106">
        <f>COUNTIF(K19:K38,"&lt;=0")-COUNTIF(K19:K38,"&lt;-30")</f>
        <v>1</v>
      </c>
      <c r="L110" s="106">
        <f>COUNTIF(L19:L38,"&lt;=0")-COUNTIF(L19:L38,"&lt;-30")</f>
        <v>3</v>
      </c>
      <c r="M110" s="106"/>
      <c r="N110" s="105" t="s">
        <v>28</v>
      </c>
      <c r="O110" s="106">
        <f>COUNTIF(O19:O38,"&lt;=0")-COUNTIF(O19:O38,"&lt;-30")</f>
        <v>3</v>
      </c>
      <c r="P110" s="106">
        <f>COUNTIF(P19:P38,"&lt;=0")-COUNTIF(P19:P38,"&lt;-30")</f>
        <v>7</v>
      </c>
      <c r="Q110" s="106">
        <f>COUNTIF(Q19:Q38,"&lt;=0")-COUNTIF(Q19:Q38,"&lt;-30")</f>
        <v>4</v>
      </c>
      <c r="R110" s="106">
        <f>COUNTIF(R19:R38,"&lt;=0")-COUNTIF(R19:R38,"&lt;-30")</f>
        <v>1</v>
      </c>
    </row>
    <row r="111" spans="2:18" ht="17.25" thickBot="1" x14ac:dyDescent="0.65">
      <c r="B111" s="107" t="s">
        <v>29</v>
      </c>
      <c r="C111" s="108">
        <f>COUNTIF(C19:C38,"&lt;=30")-COUNTIF(C19:C38,"&lt;0")</f>
        <v>6</v>
      </c>
      <c r="D111" s="108">
        <f>COUNTIF(D19:D38,"&lt;=30")-COUNTIF(D19:D38,"&lt;0")</f>
        <v>9</v>
      </c>
      <c r="E111" s="108">
        <f>COUNTIF(E19:E38,"&lt;=30")-COUNTIF(E19:E38,"&lt;0")</f>
        <v>9</v>
      </c>
      <c r="F111" s="108">
        <f>COUNTIF(F19:F38,"&lt;=30")-COUNTIF(F19:F38,"&lt;0")</f>
        <v>7</v>
      </c>
      <c r="G111" s="108"/>
      <c r="H111" s="107" t="s">
        <v>29</v>
      </c>
      <c r="I111" s="108">
        <f>COUNTIF(I19:I38,"&lt;=30")-COUNTIF(I19:I38,"&lt;0")</f>
        <v>10</v>
      </c>
      <c r="J111" s="108">
        <f>COUNTIF(J19:J38,"&lt;=30")-COUNTIF(J19:J38,"&lt;0")</f>
        <v>9</v>
      </c>
      <c r="K111" s="108">
        <f>COUNTIF(K19:K38,"&lt;=30")-COUNTIF(K19:K38,"&lt;0")</f>
        <v>10</v>
      </c>
      <c r="L111" s="108">
        <f>COUNTIF(L19:L38,"&lt;=30")-COUNTIF(L19:L38,"&lt;0")</f>
        <v>9</v>
      </c>
      <c r="M111" s="108"/>
      <c r="N111" s="107" t="s">
        <v>29</v>
      </c>
      <c r="O111" s="108">
        <f>COUNTIF(O19:O38,"&lt;=30")-COUNTIF(O19:O38,"&lt;0")</f>
        <v>7</v>
      </c>
      <c r="P111" s="108">
        <f>COUNTIF(P19:P38,"&lt;=30")-COUNTIF(P19:P38,"&lt;0")</f>
        <v>4</v>
      </c>
      <c r="Q111" s="108">
        <f>COUNTIF(Q19:Q38,"&lt;=30")-COUNTIF(Q19:Q38,"&lt;0")</f>
        <v>6</v>
      </c>
      <c r="R111" s="108">
        <f>COUNTIF(R19:R38,"&lt;=30")-COUNTIF(R19:R38,"&lt;0")</f>
        <v>7</v>
      </c>
    </row>
    <row r="112" spans="2:18" x14ac:dyDescent="0.6">
      <c r="B112" s="109" t="s">
        <v>30</v>
      </c>
      <c r="C112" s="110">
        <f>COUNTIF(C19:C38,"&lt;=60")-COUNTIF(C19:C38,"&lt;30")</f>
        <v>0</v>
      </c>
      <c r="D112" s="110">
        <f>COUNTIF(D19:D38,"&lt;=60")-COUNTIF(D19:D38,"&lt;30")</f>
        <v>1</v>
      </c>
      <c r="E112" s="110">
        <f>COUNTIF(E19:E38,"&lt;=60")-COUNTIF(E19:E38,"&lt;30")</f>
        <v>1</v>
      </c>
      <c r="F112" s="110">
        <f>COUNTIF(F19:F38,"&lt;=60")-COUNTIF(F19:F38,"&lt;30")</f>
        <v>3</v>
      </c>
      <c r="G112" s="110"/>
      <c r="H112" s="109" t="s">
        <v>30</v>
      </c>
      <c r="I112" s="110">
        <f>COUNTIF(I19:I38,"&lt;=60")-COUNTIF(I19:I38,"&lt;30")</f>
        <v>1</v>
      </c>
      <c r="J112" s="110">
        <f>COUNTIF(J19:J38,"&lt;=60")-COUNTIF(J19:J38,"&lt;30")</f>
        <v>0</v>
      </c>
      <c r="K112" s="110">
        <f>COUNTIF(K19:K38,"&lt;=60")-COUNTIF(K19:K38,"&lt;30")</f>
        <v>3</v>
      </c>
      <c r="L112" s="110">
        <f>COUNTIF(L19:L38,"&lt;=60")-COUNTIF(L19:L38,"&lt;30")</f>
        <v>1</v>
      </c>
      <c r="M112" s="110"/>
      <c r="N112" s="109" t="s">
        <v>30</v>
      </c>
      <c r="O112" s="110">
        <f>COUNTIF(O19:O38,"&lt;=60")-COUNTIF(O19:O38,"&lt;30")</f>
        <v>0</v>
      </c>
      <c r="P112" s="110">
        <f>COUNTIF(P19:P38,"&lt;=60")-COUNTIF(P19:P38,"&lt;30")</f>
        <v>2</v>
      </c>
      <c r="Q112" s="110">
        <f>COUNTIF(Q19:Q38,"&lt;=60")-COUNTIF(Q19:Q38,"&lt;30")</f>
        <v>1</v>
      </c>
      <c r="R112" s="110">
        <f>COUNTIF(R19:R38,"&lt;=60")-COUNTIF(R19:R38,"&lt;30")</f>
        <v>2</v>
      </c>
    </row>
    <row r="113" spans="2:18" x14ac:dyDescent="0.6">
      <c r="B113" s="111" t="s">
        <v>31</v>
      </c>
      <c r="C113" s="85">
        <f>COUNTIF(C19:C38,"&lt;=90")-COUNTIF(C19:C38,"&lt;60")</f>
        <v>0</v>
      </c>
      <c r="D113" s="85">
        <f>COUNTIF(D19:D38,"&lt;=90")-COUNTIF(D19:D38,"&lt;60")</f>
        <v>0</v>
      </c>
      <c r="E113" s="85">
        <f>COUNTIF(E19:E38,"&lt;=90")-COUNTIF(E19:E38,"&lt;60")</f>
        <v>0</v>
      </c>
      <c r="F113" s="85">
        <f>COUNTIF(F19:F38,"&lt;=90")-COUNTIF(F19:F38,"&lt;60")</f>
        <v>0</v>
      </c>
      <c r="G113" s="85"/>
      <c r="H113" s="111" t="s">
        <v>31</v>
      </c>
      <c r="I113" s="85">
        <f>COUNTIF(I19:I38,"&lt;=90")-COUNTIF(I19:I38,"&lt;60")</f>
        <v>0</v>
      </c>
      <c r="J113" s="85">
        <f>COUNTIF(J19:J38,"&lt;=90")-COUNTIF(J19:J38,"&lt;60")</f>
        <v>0</v>
      </c>
      <c r="K113" s="85">
        <f>COUNTIF(K19:K38,"&lt;=90")-COUNTIF(K19:K38,"&lt;60")</f>
        <v>0</v>
      </c>
      <c r="L113" s="85">
        <f>COUNTIF(L19:L38,"&lt;=90")-COUNTIF(L19:L38,"&lt;60")</f>
        <v>0</v>
      </c>
      <c r="M113" s="85"/>
      <c r="N113" s="111" t="s">
        <v>31</v>
      </c>
      <c r="O113" s="85">
        <f>COUNTIF(O19:O38,"&lt;=90")-COUNTIF(O19:O38,"&lt;60")</f>
        <v>0</v>
      </c>
      <c r="P113" s="85">
        <f>COUNTIF(P19:P38,"&lt;=90")-COUNTIF(P19:P38,"&lt;60")</f>
        <v>0</v>
      </c>
      <c r="Q113" s="85">
        <f>COUNTIF(Q19:Q38,"&lt;=90")-COUNTIF(Q19:Q38,"&lt;60")</f>
        <v>0</v>
      </c>
      <c r="R113" s="85">
        <f>COUNTIF(R19:R38,"&lt;=90")-COUNTIF(R19:R38,"&lt;60")</f>
        <v>0</v>
      </c>
    </row>
    <row r="114" spans="2:18" x14ac:dyDescent="0.6">
      <c r="B114" s="111" t="s">
        <v>32</v>
      </c>
      <c r="C114" s="85">
        <f>COUNTIF(C19:C38,"&lt;=120")-COUNTIF(C19:C38,"&lt;90")</f>
        <v>0</v>
      </c>
      <c r="D114" s="85">
        <f>COUNTIF(D19:D38,"&lt;=120")-COUNTIF(D19:D38,"&lt;90")</f>
        <v>0</v>
      </c>
      <c r="E114" s="85">
        <f>COUNTIF(E19:E38,"&lt;=120")-COUNTIF(E19:E38,"&lt;90")</f>
        <v>0</v>
      </c>
      <c r="F114" s="85">
        <f>COUNTIF(F19:F38,"&lt;=120")-COUNTIF(F19:F38,"&lt;90")</f>
        <v>0</v>
      </c>
      <c r="G114" s="85"/>
      <c r="H114" s="111" t="s">
        <v>32</v>
      </c>
      <c r="I114" s="85">
        <f>COUNTIF(I19:I38,"&lt;=120")-COUNTIF(I19:I38,"&lt;90")</f>
        <v>0</v>
      </c>
      <c r="J114" s="85">
        <f>COUNTIF(J19:J38,"&lt;=120")-COUNTIF(J19:J38,"&lt;90")</f>
        <v>0</v>
      </c>
      <c r="K114" s="85">
        <f>COUNTIF(K19:K38,"&lt;=120")-COUNTIF(K19:K38,"&lt;90")</f>
        <v>0</v>
      </c>
      <c r="L114" s="85">
        <f>COUNTIF(L19:L38,"&lt;=120")-COUNTIF(L19:L38,"&lt;90")</f>
        <v>0</v>
      </c>
      <c r="M114" s="85"/>
      <c r="N114" s="111" t="s">
        <v>32</v>
      </c>
      <c r="O114" s="85">
        <f>COUNTIF(O19:O38,"&lt;=120")-COUNTIF(O19:O38,"&lt;90")</f>
        <v>0</v>
      </c>
      <c r="P114" s="85">
        <f>COUNTIF(P19:P38,"&lt;=120")-COUNTIF(P19:P38,"&lt;90")</f>
        <v>0</v>
      </c>
      <c r="Q114" s="85">
        <f>COUNTIF(Q19:Q38,"&lt;=120")-COUNTIF(Q19:Q38,"&lt;90")</f>
        <v>0</v>
      </c>
      <c r="R114" s="85">
        <f>COUNTIF(R19:R38,"&lt;=120")-COUNTIF(R19:R38,"&lt;90")</f>
        <v>0</v>
      </c>
    </row>
    <row r="115" spans="2:18" x14ac:dyDescent="0.6">
      <c r="B115" s="111" t="s">
        <v>33</v>
      </c>
      <c r="C115" s="85">
        <f>COUNTIF(C19:C38,"&lt;=150")-COUNTIF(C19:C38,"&lt;120")</f>
        <v>0</v>
      </c>
      <c r="D115" s="85">
        <f>COUNTIF(D19:D38,"&lt;=150")-COUNTIF(D19:D38,"&lt;120")</f>
        <v>0</v>
      </c>
      <c r="E115" s="85">
        <f>COUNTIF(E19:E38,"&lt;=150")-COUNTIF(E19:E38,"&lt;120")</f>
        <v>0</v>
      </c>
      <c r="F115" s="85">
        <f>COUNTIF(F19:F38,"&lt;=150")-COUNTIF(F19:F38,"&lt;120")</f>
        <v>0</v>
      </c>
      <c r="G115" s="85"/>
      <c r="H115" s="111" t="s">
        <v>33</v>
      </c>
      <c r="I115" s="85">
        <f>COUNTIF(I19:I38,"&lt;=150")-COUNTIF(I19:I38,"&lt;120")</f>
        <v>0</v>
      </c>
      <c r="J115" s="85">
        <f>COUNTIF(J19:J38,"&lt;=150")-COUNTIF(J19:J38,"&lt;120")</f>
        <v>0</v>
      </c>
      <c r="K115" s="85">
        <f>COUNTIF(K19:K38,"&lt;=150")-COUNTIF(K19:K38,"&lt;120")</f>
        <v>0</v>
      </c>
      <c r="L115" s="85">
        <f>COUNTIF(L19:L38,"&lt;=150")-COUNTIF(L19:L38,"&lt;120")</f>
        <v>0</v>
      </c>
      <c r="M115" s="85"/>
      <c r="N115" s="111" t="s">
        <v>33</v>
      </c>
      <c r="O115" s="85">
        <f>COUNTIF(O19:O38,"&lt;=150")-COUNTIF(O19:O38,"&lt;120")</f>
        <v>0</v>
      </c>
      <c r="P115" s="85">
        <f>COUNTIF(P19:P38,"&lt;=150")-COUNTIF(P19:P38,"&lt;120")</f>
        <v>0</v>
      </c>
      <c r="Q115" s="85">
        <f>COUNTIF(Q19:Q38,"&lt;=150")-COUNTIF(Q19:Q38,"&lt;120")</f>
        <v>0</v>
      </c>
      <c r="R115" s="85">
        <f>COUNTIF(R19:R38,"&lt;=150")-COUNTIF(R19:R38,"&lt;120")</f>
        <v>0</v>
      </c>
    </row>
    <row r="116" spans="2:18" x14ac:dyDescent="0.6">
      <c r="B116" s="111" t="s">
        <v>34</v>
      </c>
      <c r="C116" s="85">
        <f>COUNTIF(C19:C38,"&lt;=180")-COUNTIF(C19:C38,"&lt;150")</f>
        <v>0</v>
      </c>
      <c r="D116" s="85">
        <f>COUNTIF(D19:D38,"&lt;=180")-COUNTIF(D19:D38,"&lt;150")</f>
        <v>0</v>
      </c>
      <c r="E116" s="85">
        <f>COUNTIF(E19:E38,"&lt;=180")-COUNTIF(E19:E38,"&lt;150")</f>
        <v>0</v>
      </c>
      <c r="F116" s="85">
        <f>COUNTIF(F19:F38,"&lt;=180")-COUNTIF(F19:F38,"&lt;150")</f>
        <v>0</v>
      </c>
      <c r="G116" s="85"/>
      <c r="H116" s="111" t="s">
        <v>34</v>
      </c>
      <c r="I116" s="85">
        <f>COUNTIF(I19:I38,"&lt;=180")-COUNTIF(I19:I38,"&lt;150")</f>
        <v>0</v>
      </c>
      <c r="J116" s="85">
        <f>COUNTIF(J19:J38,"&lt;=180")-COUNTIF(J19:J38,"&lt;150")</f>
        <v>0</v>
      </c>
      <c r="K116" s="85">
        <f>COUNTIF(K19:K38,"&lt;=180")-COUNTIF(K19:K38,"&lt;150")</f>
        <v>0</v>
      </c>
      <c r="L116" s="85">
        <f>COUNTIF(L19:L38,"&lt;=180")-COUNTIF(L19:L38,"&lt;150")</f>
        <v>0</v>
      </c>
      <c r="M116" s="85"/>
      <c r="N116" s="111" t="s">
        <v>34</v>
      </c>
      <c r="O116" s="85">
        <f>COUNTIF(O19:O38,"&lt;=180")-COUNTIF(O19:O38,"&lt;150")</f>
        <v>0</v>
      </c>
      <c r="P116" s="85">
        <f>COUNTIF(P19:P38,"&lt;=180")-COUNTIF(P19:P38,"&lt;150")</f>
        <v>0</v>
      </c>
      <c r="Q116" s="85">
        <f>COUNTIF(Q19:Q38,"&lt;=180")-COUNTIF(Q19:Q38,"&lt;150")</f>
        <v>0</v>
      </c>
      <c r="R116" s="85">
        <f>COUNTIF(R19:R38,"&lt;=180")-COUNTIF(R19:R38,"&lt;150")</f>
        <v>0</v>
      </c>
    </row>
    <row r="117" spans="2:18" x14ac:dyDescent="0.6">
      <c r="B117" s="102" t="s">
        <v>35</v>
      </c>
      <c r="C117" s="85">
        <f>SUM(C105:C116)</f>
        <v>13</v>
      </c>
      <c r="D117" s="85">
        <f t="shared" ref="D117:F117" si="6">SUM(D105:D116)</f>
        <v>15</v>
      </c>
      <c r="E117" s="85">
        <f t="shared" si="6"/>
        <v>15</v>
      </c>
      <c r="F117" s="103">
        <f t="shared" si="6"/>
        <v>13</v>
      </c>
      <c r="H117" s="102" t="s">
        <v>35</v>
      </c>
      <c r="I117" s="85">
        <f>SUM(I105:I116)</f>
        <v>13</v>
      </c>
      <c r="J117" s="85">
        <f t="shared" ref="J117:L117" si="7">SUM(J105:J116)</f>
        <v>15</v>
      </c>
      <c r="K117" s="85">
        <f t="shared" si="7"/>
        <v>14</v>
      </c>
      <c r="L117" s="103">
        <f t="shared" si="7"/>
        <v>13</v>
      </c>
      <c r="N117" s="102" t="s">
        <v>35</v>
      </c>
      <c r="O117" s="85">
        <f>SUM(O105:O116)</f>
        <v>11</v>
      </c>
      <c r="P117" s="85">
        <f t="shared" ref="P117:R117" si="8">SUM(P105:P116)</f>
        <v>13</v>
      </c>
      <c r="Q117" s="85">
        <f t="shared" si="8"/>
        <v>11</v>
      </c>
      <c r="R117" s="103">
        <f t="shared" si="8"/>
        <v>10</v>
      </c>
    </row>
    <row r="118" spans="2:18" x14ac:dyDescent="0.6">
      <c r="B118" s="112"/>
      <c r="C118" s="84" t="s">
        <v>104</v>
      </c>
      <c r="E118" s="94"/>
      <c r="F118" s="95"/>
      <c r="H118" s="112"/>
      <c r="I118" s="84" t="s">
        <v>104</v>
      </c>
      <c r="K118" s="94"/>
      <c r="L118" s="95"/>
      <c r="N118" s="112"/>
      <c r="O118" s="84" t="s">
        <v>104</v>
      </c>
      <c r="Q118" s="94"/>
      <c r="R118" s="95"/>
    </row>
    <row r="119" spans="2:18" x14ac:dyDescent="0.6">
      <c r="B119" s="112"/>
      <c r="C119" s="84" t="s">
        <v>36</v>
      </c>
      <c r="D119" s="84">
        <f>SUM(D105:F109,D112:F116)/SUM(D117:F117)</f>
        <v>0.16279069767441862</v>
      </c>
      <c r="E119" s="94"/>
      <c r="F119" s="95"/>
      <c r="H119" s="112"/>
      <c r="I119" s="84" t="s">
        <v>105</v>
      </c>
      <c r="J119" s="84">
        <f>SUM(J105:L109,J112:L116)/SUM(J117:L117)</f>
        <v>9.5238095238095233E-2</v>
      </c>
      <c r="K119" s="94"/>
      <c r="L119" s="95"/>
      <c r="N119" s="112"/>
      <c r="O119" s="84" t="s">
        <v>86</v>
      </c>
      <c r="P119" s="84">
        <f>SUM(P105:R109,P112:R116)/SUM(P117:R117)</f>
        <v>0.14705882352941177</v>
      </c>
      <c r="Q119" s="94"/>
      <c r="R119" s="95"/>
    </row>
    <row r="124" spans="2:18" ht="17.25" thickBot="1" x14ac:dyDescent="0.65"/>
    <row r="125" spans="2:18" x14ac:dyDescent="0.6">
      <c r="B125" s="99" t="s">
        <v>113</v>
      </c>
      <c r="C125" s="100"/>
      <c r="D125" s="100"/>
      <c r="E125" s="100"/>
      <c r="F125" s="101"/>
      <c r="H125" s="99" t="s">
        <v>114</v>
      </c>
      <c r="I125" s="100"/>
      <c r="J125" s="100"/>
      <c r="K125" s="100"/>
      <c r="L125" s="101"/>
      <c r="N125" s="99" t="s">
        <v>115</v>
      </c>
      <c r="O125" s="100"/>
      <c r="P125" s="100"/>
      <c r="Q125" s="100"/>
      <c r="R125" s="101"/>
    </row>
    <row r="126" spans="2:18" x14ac:dyDescent="0.6">
      <c r="B126" s="102" t="s">
        <v>19</v>
      </c>
      <c r="C126" s="85" t="s">
        <v>20</v>
      </c>
      <c r="D126" s="85" t="s">
        <v>21</v>
      </c>
      <c r="E126" s="85" t="s">
        <v>22</v>
      </c>
      <c r="F126" s="103" t="s">
        <v>8</v>
      </c>
      <c r="H126" s="102" t="s">
        <v>19</v>
      </c>
      <c r="I126" s="85" t="s">
        <v>20</v>
      </c>
      <c r="J126" s="85" t="s">
        <v>21</v>
      </c>
      <c r="K126" s="85" t="s">
        <v>22</v>
      </c>
      <c r="L126" s="103" t="s">
        <v>8</v>
      </c>
      <c r="N126" s="102" t="s">
        <v>19</v>
      </c>
      <c r="O126" s="85" t="s">
        <v>20</v>
      </c>
      <c r="P126" s="85" t="s">
        <v>21</v>
      </c>
      <c r="Q126" s="85" t="s">
        <v>22</v>
      </c>
      <c r="R126" s="103" t="s">
        <v>8</v>
      </c>
    </row>
    <row r="127" spans="2:18" x14ac:dyDescent="0.6">
      <c r="B127" s="102" t="s">
        <v>23</v>
      </c>
      <c r="C127" s="85">
        <f>COUNTIF(C39:C56,"&lt;=-150")</f>
        <v>0</v>
      </c>
      <c r="D127" s="85">
        <f>COUNTIF(D39:D56,"&lt;=-150")</f>
        <v>0</v>
      </c>
      <c r="E127" s="85">
        <f>COUNTIF(E39:E56,"&lt;=-150")</f>
        <v>0</v>
      </c>
      <c r="F127" s="85">
        <f>COUNTIF(F39:F56,"&lt;=-150")</f>
        <v>0</v>
      </c>
      <c r="G127" s="85"/>
      <c r="H127" s="102" t="s">
        <v>23</v>
      </c>
      <c r="I127" s="85">
        <f>COUNTIF(I39:I56,"&lt;=-150")</f>
        <v>0</v>
      </c>
      <c r="J127" s="85">
        <f>COUNTIF(J39:J56,"&lt;=-150")</f>
        <v>0</v>
      </c>
      <c r="K127" s="85">
        <f>COUNTIF(K39:K56,"&lt;=-150")</f>
        <v>0</v>
      </c>
      <c r="L127" s="85">
        <f>COUNTIF(L39:L56,"&lt;=-150")</f>
        <v>0</v>
      </c>
      <c r="M127" s="85"/>
      <c r="N127" s="102" t="s">
        <v>23</v>
      </c>
      <c r="O127" s="85">
        <f>COUNTIF(O39:O56,"&lt;=-150")</f>
        <v>0</v>
      </c>
      <c r="P127" s="85">
        <f>COUNTIF(P39:P56,"&lt;=-150")</f>
        <v>0</v>
      </c>
      <c r="Q127" s="85">
        <f>COUNTIF(Q39:Q56,"&lt;=-150")</f>
        <v>0</v>
      </c>
      <c r="R127" s="85">
        <f>COUNTIF(R39:R56,"&lt;=-150")</f>
        <v>0</v>
      </c>
    </row>
    <row r="128" spans="2:18" x14ac:dyDescent="0.6">
      <c r="B128" s="102" t="s">
        <v>24</v>
      </c>
      <c r="C128" s="85">
        <f>COUNTIF(C39:C56,"&lt;=-120")-COUNTIF(C39:C56,"&lt;-150")</f>
        <v>0</v>
      </c>
      <c r="D128" s="85">
        <f>COUNTIF(D39:D56,"&lt;=-120")-COUNTIF(D39:D56,"&lt;-150")</f>
        <v>0</v>
      </c>
      <c r="E128" s="85">
        <f>COUNTIF(E39:E56,"&lt;=-120")-COUNTIF(E39:E56,"&lt;-150")</f>
        <v>0</v>
      </c>
      <c r="F128" s="85">
        <f>COUNTIF(F39:F56,"&lt;=-120")-COUNTIF(F39:F56,"&lt;-150")</f>
        <v>0</v>
      </c>
      <c r="G128" s="85"/>
      <c r="H128" s="102" t="s">
        <v>24</v>
      </c>
      <c r="I128" s="85">
        <f>COUNTIF(I39:I56,"&lt;=-120")-COUNTIF(I39:I56,"&lt;-150")</f>
        <v>0</v>
      </c>
      <c r="J128" s="85">
        <f>COUNTIF(J39:J56,"&lt;=-120")-COUNTIF(J39:J56,"&lt;-150")</f>
        <v>0</v>
      </c>
      <c r="K128" s="85">
        <f>COUNTIF(K39:K56,"&lt;=-120")-COUNTIF(K39:K56,"&lt;-150")</f>
        <v>0</v>
      </c>
      <c r="L128" s="85">
        <f>COUNTIF(L39:L56,"&lt;=-120")-COUNTIF(L39:L56,"&lt;-150")</f>
        <v>0</v>
      </c>
      <c r="M128" s="85"/>
      <c r="N128" s="102" t="s">
        <v>24</v>
      </c>
      <c r="O128" s="85">
        <f>COUNTIF(O39:O56,"&lt;=-120")-COUNTIF(O39:O56,"&lt;-150")</f>
        <v>0</v>
      </c>
      <c r="P128" s="85">
        <f>COUNTIF(P39:P56,"&lt;=-120")-COUNTIF(P39:P56,"&lt;-150")</f>
        <v>0</v>
      </c>
      <c r="Q128" s="85">
        <f>COUNTIF(Q39:Q56,"&lt;=-120")-COUNTIF(Q39:Q56,"&lt;-150")</f>
        <v>0</v>
      </c>
      <c r="R128" s="85">
        <f>COUNTIF(R39:R56,"&lt;=-120")-COUNTIF(R39:R56,"&lt;-150")</f>
        <v>0</v>
      </c>
    </row>
    <row r="129" spans="2:18" x14ac:dyDescent="0.6">
      <c r="B129" s="102" t="s">
        <v>25</v>
      </c>
      <c r="C129" s="85">
        <f>COUNTIF(C39:C56,"&lt;=-90")-COUNTIF(C39:C56,"&lt;-120")</f>
        <v>0</v>
      </c>
      <c r="D129" s="85">
        <f>COUNTIF(D39:D56,"&lt;=-90")-COUNTIF(D39:D56,"&lt;-120")</f>
        <v>0</v>
      </c>
      <c r="E129" s="85">
        <f>COUNTIF(E39:E56,"&lt;=-90")-COUNTIF(E39:E56,"&lt;-120")</f>
        <v>0</v>
      </c>
      <c r="F129" s="85">
        <f>COUNTIF(F39:F56,"&lt;=-90")-COUNTIF(F39:F56,"&lt;-120")</f>
        <v>0</v>
      </c>
      <c r="G129" s="85"/>
      <c r="H129" s="102" t="s">
        <v>25</v>
      </c>
      <c r="I129" s="85">
        <f>COUNTIF(I39:I56,"&lt;=-90")-COUNTIF(I39:I56,"&lt;-120")</f>
        <v>0</v>
      </c>
      <c r="J129" s="85">
        <f>COUNTIF(J39:J56,"&lt;=-90")-COUNTIF(J39:J56,"&lt;-120")</f>
        <v>0</v>
      </c>
      <c r="K129" s="85">
        <f>COUNTIF(K39:K56,"&lt;=-90")-COUNTIF(K39:K56,"&lt;-120")</f>
        <v>0</v>
      </c>
      <c r="L129" s="85">
        <f>COUNTIF(L39:L56,"&lt;=-90")-COUNTIF(L39:L56,"&lt;-120")</f>
        <v>0</v>
      </c>
      <c r="M129" s="85"/>
      <c r="N129" s="102" t="s">
        <v>25</v>
      </c>
      <c r="O129" s="85">
        <f>COUNTIF(O39:O56,"&lt;=-90")-COUNTIF(O39:O56,"&lt;-120")</f>
        <v>0</v>
      </c>
      <c r="P129" s="85">
        <f>COUNTIF(P39:P56,"&lt;=-90")-COUNTIF(P39:P56,"&lt;-120")</f>
        <v>0</v>
      </c>
      <c r="Q129" s="85">
        <f>COUNTIF(Q39:Q56,"&lt;=-90")-COUNTIF(Q39:Q56,"&lt;-120")</f>
        <v>0</v>
      </c>
      <c r="R129" s="85">
        <f>COUNTIF(R39:R56,"&lt;=-90")-COUNTIF(R39:R56,"&lt;-120")</f>
        <v>0</v>
      </c>
    </row>
    <row r="130" spans="2:18" x14ac:dyDescent="0.6">
      <c r="B130" s="102" t="s">
        <v>26</v>
      </c>
      <c r="C130" s="85">
        <f>COUNTIF(C39:C56,"&lt;=-60")-COUNTIF(C39:C56,"&lt;-90")</f>
        <v>0</v>
      </c>
      <c r="D130" s="85">
        <f>COUNTIF(D39:D56,"&lt;=-60")-COUNTIF(D39:D56,"&lt;-90")</f>
        <v>0</v>
      </c>
      <c r="E130" s="85">
        <f>COUNTIF(E39:E56,"&lt;=-60")-COUNTIF(E39:E56,"&lt;-90")</f>
        <v>0</v>
      </c>
      <c r="F130" s="85">
        <f>COUNTIF(F39:F56,"&lt;=-60")-COUNTIF(F39:F56,"&lt;-90")</f>
        <v>0</v>
      </c>
      <c r="G130" s="85"/>
      <c r="H130" s="102" t="s">
        <v>26</v>
      </c>
      <c r="I130" s="85">
        <f>COUNTIF(I39:I56,"&lt;=-60")-COUNTIF(I39:I56,"&lt;-90")</f>
        <v>1</v>
      </c>
      <c r="J130" s="85">
        <f>COUNTIF(J39:J56,"&lt;=-60")-COUNTIF(J39:J56,"&lt;-90")</f>
        <v>0</v>
      </c>
      <c r="K130" s="85">
        <f>COUNTIF(K39:K56,"&lt;=-60")-COUNTIF(K39:K56,"&lt;-90")</f>
        <v>0</v>
      </c>
      <c r="L130" s="85">
        <f>COUNTIF(L39:L56,"&lt;=-60")-COUNTIF(L39:L56,"&lt;-90")</f>
        <v>0</v>
      </c>
      <c r="M130" s="85"/>
      <c r="N130" s="102" t="s">
        <v>26</v>
      </c>
      <c r="O130" s="85">
        <f>COUNTIF(O39:O56,"&lt;=-60")-COUNTIF(O39:O56,"&lt;-90")</f>
        <v>0</v>
      </c>
      <c r="P130" s="85">
        <f>COUNTIF(P39:P56,"&lt;=-60")-COUNTIF(P39:P56,"&lt;-90")</f>
        <v>0</v>
      </c>
      <c r="Q130" s="85">
        <f>COUNTIF(Q39:Q56,"&lt;=-60")-COUNTIF(Q39:Q56,"&lt;-90")</f>
        <v>0</v>
      </c>
      <c r="R130" s="85">
        <f>COUNTIF(R39:R56,"&lt;=-60")-COUNTIF(R39:R56,"&lt;-90")</f>
        <v>0</v>
      </c>
    </row>
    <row r="131" spans="2:18" ht="17.25" thickBot="1" x14ac:dyDescent="0.65">
      <c r="B131" s="104" t="s">
        <v>27</v>
      </c>
      <c r="C131" s="86">
        <f>COUNTIF(C39:C56,"&lt;=-30")-COUNTIF(C39:C56,"&lt;-60")</f>
        <v>0</v>
      </c>
      <c r="D131" s="86">
        <f>COUNTIF(D39:D56,"&lt;=-30")-COUNTIF(D39:D56,"&lt;-60")</f>
        <v>0</v>
      </c>
      <c r="E131" s="86">
        <f>COUNTIF(E39:E56,"&lt;=-30")-COUNTIF(E39:E56,"&lt;-60")</f>
        <v>0</v>
      </c>
      <c r="F131" s="86">
        <f>COUNTIF(F39:F56,"&lt;=-30")-COUNTIF(F39:F56,"&lt;-60")</f>
        <v>1</v>
      </c>
      <c r="G131" s="86"/>
      <c r="H131" s="104" t="s">
        <v>27</v>
      </c>
      <c r="I131" s="86">
        <f>COUNTIF(I39:I56,"&lt;=-30")-COUNTIF(I39:I56,"&lt;-60")</f>
        <v>1</v>
      </c>
      <c r="J131" s="86">
        <f>COUNTIF(J39:J56,"&lt;=-30")-COUNTIF(J39:J56,"&lt;-60")</f>
        <v>1</v>
      </c>
      <c r="K131" s="86">
        <f>COUNTIF(K39:K56,"&lt;=-30")-COUNTIF(K39:K56,"&lt;-60")</f>
        <v>1</v>
      </c>
      <c r="L131" s="86">
        <f>COUNTIF(L39:L56,"&lt;=-30")-COUNTIF(L39:L56,"&lt;-60")</f>
        <v>0</v>
      </c>
      <c r="M131" s="86"/>
      <c r="N131" s="104" t="s">
        <v>27</v>
      </c>
      <c r="O131" s="86">
        <f>COUNTIF(O39:O56,"&lt;=-30")-COUNTIF(O39:O56,"&lt;-60")</f>
        <v>0</v>
      </c>
      <c r="P131" s="86">
        <f>COUNTIF(P39:P56,"&lt;=-30")-COUNTIF(P39:P56,"&lt;-60")</f>
        <v>0</v>
      </c>
      <c r="Q131" s="86">
        <f>COUNTIF(Q39:Q56,"&lt;=-30")-COUNTIF(Q39:Q56,"&lt;-60")</f>
        <v>0</v>
      </c>
      <c r="R131" s="86">
        <f>COUNTIF(R39:R56,"&lt;=-30")-COUNTIF(R39:R56,"&lt;-60")</f>
        <v>0</v>
      </c>
    </row>
    <row r="132" spans="2:18" x14ac:dyDescent="0.6">
      <c r="B132" s="105" t="s">
        <v>28</v>
      </c>
      <c r="C132" s="106">
        <f>COUNTIF(C39:C56,"&lt;=0")-COUNTIF(C39:C56,"&lt;-30")</f>
        <v>2</v>
      </c>
      <c r="D132" s="106">
        <f>COUNTIF(D39:D56,"&lt;=0")-COUNTIF(D39:D56,"&lt;-30")</f>
        <v>3</v>
      </c>
      <c r="E132" s="106">
        <f>COUNTIF(E39:E56,"&lt;=0")-COUNTIF(E39:E56,"&lt;-30")</f>
        <v>2</v>
      </c>
      <c r="F132" s="106">
        <f>COUNTIF(F39:F56,"&lt;=0")-COUNTIF(F39:F56,"&lt;-30")</f>
        <v>1</v>
      </c>
      <c r="G132" s="106"/>
      <c r="H132" s="105" t="s">
        <v>28</v>
      </c>
      <c r="I132" s="106">
        <f>COUNTIF(I39:I56,"&lt;=0")-COUNTIF(I39:I56,"&lt;-30")</f>
        <v>5</v>
      </c>
      <c r="J132" s="106">
        <f>COUNTIF(J39:J56,"&lt;=0")-COUNTIF(J39:J56,"&lt;-30")</f>
        <v>1</v>
      </c>
      <c r="K132" s="106">
        <f>COUNTIF(K39:K56,"&lt;=0")-COUNTIF(K39:K56,"&lt;-30")</f>
        <v>4</v>
      </c>
      <c r="L132" s="106">
        <f>COUNTIF(L39:L56,"&lt;=0")-COUNTIF(L39:L56,"&lt;-30")</f>
        <v>2</v>
      </c>
      <c r="M132" s="106"/>
      <c r="N132" s="105" t="s">
        <v>28</v>
      </c>
      <c r="O132" s="106">
        <f>COUNTIF(O39:O56,"&lt;=0")-COUNTIF(O39:O56,"&lt;-30")</f>
        <v>6</v>
      </c>
      <c r="P132" s="106">
        <f>COUNTIF(P39:P56,"&lt;=0")-COUNTIF(P39:P56,"&lt;-30")</f>
        <v>6</v>
      </c>
      <c r="Q132" s="106">
        <f>COUNTIF(Q39:Q56,"&lt;=0")-COUNTIF(Q39:Q56,"&lt;-30")</f>
        <v>5</v>
      </c>
      <c r="R132" s="106">
        <f>COUNTIF(R39:R56,"&lt;=0")-COUNTIF(R39:R56,"&lt;-30")</f>
        <v>4</v>
      </c>
    </row>
    <row r="133" spans="2:18" ht="17.25" thickBot="1" x14ac:dyDescent="0.65">
      <c r="B133" s="107" t="s">
        <v>29</v>
      </c>
      <c r="C133" s="108">
        <f>COUNTIF(C39:C56,"&lt;=30")-COUNTIF(C39:C56,"&lt;0")</f>
        <v>3</v>
      </c>
      <c r="D133" s="108">
        <f>COUNTIF(D39:D56,"&lt;=30")-COUNTIF(D39:D56,"&lt;0")</f>
        <v>8</v>
      </c>
      <c r="E133" s="108">
        <f>COUNTIF(E39:E56,"&lt;=30")-COUNTIF(E39:E56,"&lt;0")</f>
        <v>10</v>
      </c>
      <c r="F133" s="108">
        <f>COUNTIF(F39:F56,"&lt;=30")-COUNTIF(F39:F56,"&lt;0")</f>
        <v>9</v>
      </c>
      <c r="G133" s="108"/>
      <c r="H133" s="107" t="s">
        <v>29</v>
      </c>
      <c r="I133" s="108">
        <f>COUNTIF(I39:I56,"&lt;=30")-COUNTIF(I39:I56,"&lt;0")</f>
        <v>4</v>
      </c>
      <c r="J133" s="108">
        <f>COUNTIF(J39:J56,"&lt;=30")-COUNTIF(J39:J56,"&lt;0")</f>
        <v>8</v>
      </c>
      <c r="K133" s="108">
        <f>COUNTIF(K39:K56,"&lt;=30")-COUNTIF(K39:K56,"&lt;0")</f>
        <v>8</v>
      </c>
      <c r="L133" s="108">
        <f>COUNTIF(L39:L56,"&lt;=30")-COUNTIF(L39:L56,"&lt;0")</f>
        <v>9</v>
      </c>
      <c r="M133" s="108"/>
      <c r="N133" s="107" t="s">
        <v>29</v>
      </c>
      <c r="O133" s="108">
        <f>COUNTIF(O39:O56,"&lt;=30")-COUNTIF(O39:O56,"&lt;0")</f>
        <v>8</v>
      </c>
      <c r="P133" s="108">
        <f>COUNTIF(P39:P56,"&lt;=30")-COUNTIF(P39:P56,"&lt;0")</f>
        <v>10</v>
      </c>
      <c r="Q133" s="108">
        <f>COUNTIF(Q39:Q56,"&lt;=30")-COUNTIF(Q39:Q56,"&lt;0")</f>
        <v>7</v>
      </c>
      <c r="R133" s="108">
        <f>COUNTIF(R39:R56,"&lt;=30")-COUNTIF(R39:R56,"&lt;0")</f>
        <v>2</v>
      </c>
    </row>
    <row r="134" spans="2:18" x14ac:dyDescent="0.6">
      <c r="B134" s="109" t="s">
        <v>30</v>
      </c>
      <c r="C134" s="110">
        <f>COUNTIF(C39:C56,"&lt;=60")-COUNTIF(C39:C56,"&lt;30")</f>
        <v>2</v>
      </c>
      <c r="D134" s="110">
        <f>COUNTIF(D39:D56,"&lt;=60")-COUNTIF(D39:D56,"&lt;30")</f>
        <v>1</v>
      </c>
      <c r="E134" s="110">
        <f>COUNTIF(E39:E56,"&lt;=60")-COUNTIF(E39:E56,"&lt;30")</f>
        <v>0</v>
      </c>
      <c r="F134" s="110">
        <f>COUNTIF(F39:F56,"&lt;=60")-COUNTIF(F39:F56,"&lt;30")</f>
        <v>2</v>
      </c>
      <c r="G134" s="110"/>
      <c r="H134" s="109" t="s">
        <v>30</v>
      </c>
      <c r="I134" s="110">
        <f>COUNTIF(I39:I56,"&lt;=60")-COUNTIF(I39:I56,"&lt;30")</f>
        <v>0</v>
      </c>
      <c r="J134" s="110">
        <f>COUNTIF(J39:J56,"&lt;=60")-COUNTIF(J39:J56,"&lt;30")</f>
        <v>1</v>
      </c>
      <c r="K134" s="110">
        <f>COUNTIF(K39:K56,"&lt;=60")-COUNTIF(K39:K56,"&lt;30")</f>
        <v>0</v>
      </c>
      <c r="L134" s="110">
        <f>COUNTIF(L39:L56,"&lt;=60")-COUNTIF(L39:L56,"&lt;30")</f>
        <v>1</v>
      </c>
      <c r="M134" s="110"/>
      <c r="N134" s="109" t="s">
        <v>30</v>
      </c>
      <c r="O134" s="110">
        <f>COUNTIF(O39:O56,"&lt;=60")-COUNTIF(O39:O56,"&lt;30")</f>
        <v>0</v>
      </c>
      <c r="P134" s="110">
        <f>COUNTIF(P39:P56,"&lt;=60")-COUNTIF(P39:P56,"&lt;30")</f>
        <v>0</v>
      </c>
      <c r="Q134" s="110">
        <f>COUNTIF(Q39:Q56,"&lt;=60")-COUNTIF(Q39:Q56,"&lt;30")</f>
        <v>1</v>
      </c>
      <c r="R134" s="110">
        <f>COUNTIF(R39:R56,"&lt;=60")-COUNTIF(R39:R56,"&lt;30")</f>
        <v>2</v>
      </c>
    </row>
    <row r="135" spans="2:18" x14ac:dyDescent="0.6">
      <c r="B135" s="111" t="s">
        <v>31</v>
      </c>
      <c r="C135" s="85">
        <f>COUNTIF(C39:C56,"&lt;=90")-COUNTIF(C39:C56,"&lt;60")</f>
        <v>0</v>
      </c>
      <c r="D135" s="85">
        <f>COUNTIF(D39:D56,"&lt;=90")-COUNTIF(D39:D56,"&lt;60")</f>
        <v>0</v>
      </c>
      <c r="E135" s="85">
        <f>COUNTIF(E39:E56,"&lt;=90")-COUNTIF(E39:E56,"&lt;60")</f>
        <v>0</v>
      </c>
      <c r="F135" s="85">
        <f>COUNTIF(F39:F56,"&lt;=90")-COUNTIF(F39:F56,"&lt;60")</f>
        <v>0</v>
      </c>
      <c r="G135" s="85"/>
      <c r="H135" s="111" t="s">
        <v>31</v>
      </c>
      <c r="I135" s="85">
        <f>COUNTIF(I39:I56,"&lt;=90")-COUNTIF(I39:I56,"&lt;60")</f>
        <v>0</v>
      </c>
      <c r="J135" s="85">
        <f>COUNTIF(J39:J56,"&lt;=90")-COUNTIF(J39:J56,"&lt;60")</f>
        <v>0</v>
      </c>
      <c r="K135" s="85">
        <f>COUNTIF(K39:K56,"&lt;=90")-COUNTIF(K39:K56,"&lt;60")</f>
        <v>0</v>
      </c>
      <c r="L135" s="85">
        <f>COUNTIF(L39:L56,"&lt;=90")-COUNTIF(L39:L56,"&lt;60")</f>
        <v>0</v>
      </c>
      <c r="M135" s="85"/>
      <c r="N135" s="111" t="s">
        <v>31</v>
      </c>
      <c r="O135" s="85">
        <f>COUNTIF(O39:O56,"&lt;=90")-COUNTIF(O39:O56,"&lt;60")</f>
        <v>0</v>
      </c>
      <c r="P135" s="85">
        <f>COUNTIF(P39:P56,"&lt;=90")-COUNTIF(P39:P56,"&lt;60")</f>
        <v>0</v>
      </c>
      <c r="Q135" s="85">
        <f>COUNTIF(Q39:Q56,"&lt;=90")-COUNTIF(Q39:Q56,"&lt;60")</f>
        <v>0</v>
      </c>
      <c r="R135" s="85">
        <f>COUNTIF(R39:R56,"&lt;=90")-COUNTIF(R39:R56,"&lt;60")</f>
        <v>0</v>
      </c>
    </row>
    <row r="136" spans="2:18" x14ac:dyDescent="0.6">
      <c r="B136" s="111" t="s">
        <v>32</v>
      </c>
      <c r="C136" s="85">
        <f>COUNTIF(C39:C56,"&lt;=120")-COUNTIF(C39:C56,"&lt;90")</f>
        <v>0</v>
      </c>
      <c r="D136" s="85">
        <f>COUNTIF(D39:D56,"&lt;=120")-COUNTIF(D39:D56,"&lt;90")</f>
        <v>0</v>
      </c>
      <c r="E136" s="85">
        <f>COUNTIF(E39:E56,"&lt;=120")-COUNTIF(E39:E56,"&lt;90")</f>
        <v>0</v>
      </c>
      <c r="F136" s="85">
        <f>COUNTIF(F39:F56,"&lt;=120")-COUNTIF(F39:F56,"&lt;90")</f>
        <v>0</v>
      </c>
      <c r="G136" s="85"/>
      <c r="H136" s="111" t="s">
        <v>32</v>
      </c>
      <c r="I136" s="85">
        <f>COUNTIF(I39:I56,"&lt;=120")-COUNTIF(I39:I56,"&lt;90")</f>
        <v>0</v>
      </c>
      <c r="J136" s="85">
        <f>COUNTIF(J39:J56,"&lt;=120")-COUNTIF(J39:J56,"&lt;90")</f>
        <v>0</v>
      </c>
      <c r="K136" s="85">
        <f>COUNTIF(K39:K56,"&lt;=120")-COUNTIF(K39:K56,"&lt;90")</f>
        <v>0</v>
      </c>
      <c r="L136" s="85">
        <f>COUNTIF(L39:L56,"&lt;=120")-COUNTIF(L39:L56,"&lt;90")</f>
        <v>0</v>
      </c>
      <c r="M136" s="85"/>
      <c r="N136" s="111" t="s">
        <v>32</v>
      </c>
      <c r="O136" s="85">
        <f>COUNTIF(O39:O56,"&lt;=120")-COUNTIF(O39:O56,"&lt;90")</f>
        <v>0</v>
      </c>
      <c r="P136" s="85">
        <f>COUNTIF(P39:P56,"&lt;=120")-COUNTIF(P39:P56,"&lt;90")</f>
        <v>0</v>
      </c>
      <c r="Q136" s="85">
        <f>COUNTIF(Q39:Q56,"&lt;=120")-COUNTIF(Q39:Q56,"&lt;90")</f>
        <v>0</v>
      </c>
      <c r="R136" s="85">
        <f>COUNTIF(R39:R56,"&lt;=120")-COUNTIF(R39:R56,"&lt;90")</f>
        <v>0</v>
      </c>
    </row>
    <row r="137" spans="2:18" x14ac:dyDescent="0.6">
      <c r="B137" s="111" t="s">
        <v>33</v>
      </c>
      <c r="C137" s="85">
        <f>COUNTIF(C39:C56,"&lt;=150")-COUNTIF(C39:C56,"&lt;120")</f>
        <v>0</v>
      </c>
      <c r="D137" s="85">
        <f>COUNTIF(D39:D56,"&lt;=150")-COUNTIF(D39:D56,"&lt;120")</f>
        <v>0</v>
      </c>
      <c r="E137" s="85">
        <f>COUNTIF(E39:E56,"&lt;=150")-COUNTIF(E39:E56,"&lt;120")</f>
        <v>0</v>
      </c>
      <c r="F137" s="85">
        <f>COUNTIF(F39:F56,"&lt;=150")-COUNTIF(F39:F56,"&lt;120")</f>
        <v>0</v>
      </c>
      <c r="G137" s="85"/>
      <c r="H137" s="111" t="s">
        <v>33</v>
      </c>
      <c r="I137" s="85">
        <f>COUNTIF(I39:I56,"&lt;=150")-COUNTIF(I39:I56,"&lt;120")</f>
        <v>0</v>
      </c>
      <c r="J137" s="85">
        <f>COUNTIF(J39:J56,"&lt;=150")-COUNTIF(J39:J56,"&lt;120")</f>
        <v>0</v>
      </c>
      <c r="K137" s="85">
        <f>COUNTIF(K39:K56,"&lt;=150")-COUNTIF(K39:K56,"&lt;120")</f>
        <v>0</v>
      </c>
      <c r="L137" s="85">
        <f>COUNTIF(L39:L56,"&lt;=150")-COUNTIF(L39:L56,"&lt;120")</f>
        <v>0</v>
      </c>
      <c r="M137" s="85"/>
      <c r="N137" s="111" t="s">
        <v>33</v>
      </c>
      <c r="O137" s="85">
        <f>COUNTIF(O39:O56,"&lt;=150")-COUNTIF(O39:O56,"&lt;120")</f>
        <v>0</v>
      </c>
      <c r="P137" s="85">
        <f>COUNTIF(P39:P56,"&lt;=150")-COUNTIF(P39:P56,"&lt;120")</f>
        <v>0</v>
      </c>
      <c r="Q137" s="85">
        <f>COUNTIF(Q39:Q56,"&lt;=150")-COUNTIF(Q39:Q56,"&lt;120")</f>
        <v>0</v>
      </c>
      <c r="R137" s="85">
        <f>COUNTIF(R39:R56,"&lt;=150")-COUNTIF(R39:R56,"&lt;120")</f>
        <v>0</v>
      </c>
    </row>
    <row r="138" spans="2:18" x14ac:dyDescent="0.6">
      <c r="B138" s="111" t="s">
        <v>34</v>
      </c>
      <c r="C138" s="85">
        <f>COUNTIF(C39:C56,"&lt;=180")-COUNTIF(C39:C56,"&lt;150")</f>
        <v>0</v>
      </c>
      <c r="D138" s="85">
        <f>COUNTIF(D39:D56,"&lt;=180")-COUNTIF(D39:D56,"&lt;150")</f>
        <v>0</v>
      </c>
      <c r="E138" s="85">
        <f>COUNTIF(E39:E56,"&lt;=180")-COUNTIF(E39:E56,"&lt;150")</f>
        <v>0</v>
      </c>
      <c r="F138" s="85">
        <f>COUNTIF(F39:F56,"&lt;=180")-COUNTIF(F39:F56,"&lt;150")</f>
        <v>0</v>
      </c>
      <c r="G138" s="85"/>
      <c r="H138" s="111" t="s">
        <v>34</v>
      </c>
      <c r="I138" s="85">
        <f>COUNTIF(I39:I56,"&lt;=180")-COUNTIF(I39:I56,"&lt;150")</f>
        <v>0</v>
      </c>
      <c r="J138" s="85">
        <f>COUNTIF(J39:J56,"&lt;=180")-COUNTIF(J39:J56,"&lt;150")</f>
        <v>0</v>
      </c>
      <c r="K138" s="85">
        <f>COUNTIF(K39:K56,"&lt;=180")-COUNTIF(K39:K56,"&lt;150")</f>
        <v>0</v>
      </c>
      <c r="L138" s="85">
        <f>COUNTIF(L39:L56,"&lt;=180")-COUNTIF(L39:L56,"&lt;150")</f>
        <v>0</v>
      </c>
      <c r="M138" s="85"/>
      <c r="N138" s="111" t="s">
        <v>34</v>
      </c>
      <c r="O138" s="85">
        <f>COUNTIF(O39:O56,"&lt;=180")-COUNTIF(O39:O56,"&lt;150")</f>
        <v>0</v>
      </c>
      <c r="P138" s="85">
        <f>COUNTIF(P39:P56,"&lt;=180")-COUNTIF(P39:P56,"&lt;150")</f>
        <v>0</v>
      </c>
      <c r="Q138" s="85">
        <f>COUNTIF(Q39:Q56,"&lt;=180")-COUNTIF(Q39:Q56,"&lt;150")</f>
        <v>0</v>
      </c>
      <c r="R138" s="85">
        <f>COUNTIF(R39:R56,"&lt;=180")-COUNTIF(R39:R56,"&lt;150")</f>
        <v>0</v>
      </c>
    </row>
    <row r="139" spans="2:18" x14ac:dyDescent="0.6">
      <c r="B139" s="102" t="s">
        <v>35</v>
      </c>
      <c r="C139" s="85">
        <f>SUM(C127:C138)</f>
        <v>7</v>
      </c>
      <c r="D139" s="85">
        <f t="shared" ref="D139:F139" si="9">SUM(D127:D138)</f>
        <v>12</v>
      </c>
      <c r="E139" s="85">
        <f t="shared" si="9"/>
        <v>12</v>
      </c>
      <c r="F139" s="103">
        <f t="shared" si="9"/>
        <v>13</v>
      </c>
      <c r="H139" s="102" t="s">
        <v>35</v>
      </c>
      <c r="I139" s="85">
        <f>SUM(I127:I138)</f>
        <v>11</v>
      </c>
      <c r="J139" s="85">
        <f t="shared" ref="J139:L139" si="10">SUM(J127:J138)</f>
        <v>11</v>
      </c>
      <c r="K139" s="85">
        <f t="shared" si="10"/>
        <v>13</v>
      </c>
      <c r="L139" s="103">
        <f t="shared" si="10"/>
        <v>12</v>
      </c>
      <c r="N139" s="102" t="s">
        <v>35</v>
      </c>
      <c r="O139" s="85">
        <f>SUM(O127:O138)</f>
        <v>14</v>
      </c>
      <c r="P139" s="85">
        <f t="shared" ref="P139:R139" si="11">SUM(P127:P138)</f>
        <v>16</v>
      </c>
      <c r="Q139" s="85">
        <f t="shared" si="11"/>
        <v>13</v>
      </c>
      <c r="R139" s="103">
        <f t="shared" si="11"/>
        <v>8</v>
      </c>
    </row>
    <row r="140" spans="2:18" x14ac:dyDescent="0.6">
      <c r="B140" s="112"/>
      <c r="C140" s="84" t="s">
        <v>107</v>
      </c>
      <c r="E140" s="94"/>
      <c r="F140" s="95"/>
      <c r="H140" s="112"/>
      <c r="I140" s="84" t="s">
        <v>99</v>
      </c>
      <c r="K140" s="94"/>
      <c r="L140" s="95"/>
      <c r="N140" s="112"/>
      <c r="O140" s="84" t="s">
        <v>99</v>
      </c>
      <c r="Q140" s="94"/>
      <c r="R140" s="95"/>
    </row>
    <row r="141" spans="2:18" x14ac:dyDescent="0.6">
      <c r="B141" s="112"/>
      <c r="C141" s="84" t="s">
        <v>36</v>
      </c>
      <c r="D141" s="84">
        <f>SUM(D127:F131,D134:F138)/SUM(D139:F139)</f>
        <v>0.10810810810810811</v>
      </c>
      <c r="E141" s="94"/>
      <c r="F141" s="95"/>
      <c r="H141" s="112"/>
      <c r="I141" s="84" t="s">
        <v>108</v>
      </c>
      <c r="J141" s="84">
        <f>SUM(J127:L131,J134:L138)/SUM(J139:L139)</f>
        <v>0.1111111111111111</v>
      </c>
      <c r="K141" s="94"/>
      <c r="L141" s="95"/>
      <c r="N141" s="112"/>
      <c r="O141" s="84" t="s">
        <v>106</v>
      </c>
      <c r="P141" s="84">
        <f>SUM(P127:R131,P134:R138)/SUM(P139:R139)</f>
        <v>8.1081081081081086E-2</v>
      </c>
      <c r="Q141" s="94"/>
      <c r="R141" s="9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</vt:lpstr>
      <vt:lpstr>WT PC</vt:lpstr>
      <vt:lpstr>Ift88 cKO PCP</vt:lpstr>
      <vt:lpstr>Tbc1d32_bromi PCP</vt:lpstr>
      <vt:lpstr>Cilk1 KO PCP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문경혜</cp:lastModifiedBy>
  <dcterms:created xsi:type="dcterms:W3CDTF">2020-08-14T03:51:36Z</dcterms:created>
  <dcterms:modified xsi:type="dcterms:W3CDTF">2020-10-08T12:15:54Z</dcterms:modified>
</cp:coreProperties>
</file>