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8_{D23D35B2-85A8-4978-B2EA-F3FEAA68A36A}" xr6:coauthVersionLast="45" xr6:coauthVersionMax="45" xr10:uidLastSave="{00000000-0000-0000-0000-000000000000}"/>
  <bookViews>
    <workbookView xWindow="-98" yWindow="-98" windowWidth="20715" windowHeight="13425" xr2:uid="{00000000-000D-0000-FFFF-FFFF00000000}"/>
  </bookViews>
  <sheets>
    <sheet name="ABR" sheetId="2" r:id="rId1"/>
    <sheet name="DPOAE" sheetId="3" r:id="rId2"/>
    <sheet name="ABR IO-8kHz" sheetId="6" r:id="rId3"/>
    <sheet name="ABR IO-18kHz" sheetId="7" r:id="rId4"/>
    <sheet name="DPOAE 8kHz" sheetId="4" r:id="rId5"/>
    <sheet name="DPOAE 18kHz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7" l="1"/>
  <c r="G54" i="7" s="1"/>
  <c r="G45" i="7"/>
  <c r="H80" i="7" s="1"/>
  <c r="G44" i="7"/>
  <c r="H79" i="7" s="1"/>
  <c r="G43" i="7"/>
  <c r="H78" i="7" s="1"/>
  <c r="G42" i="7"/>
  <c r="G50" i="7" s="1"/>
  <c r="G41" i="7"/>
  <c r="H76" i="7" s="1"/>
  <c r="G40" i="7"/>
  <c r="G48" i="7" s="1"/>
  <c r="G38" i="7"/>
  <c r="H70" i="7" s="1"/>
  <c r="G37" i="7"/>
  <c r="H69" i="7" s="1"/>
  <c r="G36" i="7"/>
  <c r="H68" i="7" s="1"/>
  <c r="G35" i="7"/>
  <c r="H67" i="7" s="1"/>
  <c r="G34" i="7"/>
  <c r="H66" i="7" s="1"/>
  <c r="G33" i="7"/>
  <c r="H65" i="7" s="1"/>
  <c r="G32" i="7"/>
  <c r="H64" i="7" s="1"/>
  <c r="G17" i="7"/>
  <c r="G25" i="7" s="1"/>
  <c r="G16" i="7"/>
  <c r="G24" i="7" s="1"/>
  <c r="G15" i="7"/>
  <c r="G23" i="7" s="1"/>
  <c r="G14" i="7"/>
  <c r="G78" i="7" s="1"/>
  <c r="G13" i="7"/>
  <c r="G21" i="7" s="1"/>
  <c r="G12" i="7"/>
  <c r="G20" i="7" s="1"/>
  <c r="G11" i="7"/>
  <c r="G19" i="7" s="1"/>
  <c r="G9" i="7"/>
  <c r="G70" i="7" s="1"/>
  <c r="G8" i="7"/>
  <c r="G69" i="7" s="1"/>
  <c r="G7" i="7"/>
  <c r="G68" i="7" s="1"/>
  <c r="G6" i="7"/>
  <c r="G67" i="7" s="1"/>
  <c r="G5" i="7"/>
  <c r="G66" i="7" s="1"/>
  <c r="G4" i="7"/>
  <c r="G65" i="7" s="1"/>
  <c r="G3" i="7"/>
  <c r="G64" i="7" s="1"/>
  <c r="G3" i="6"/>
  <c r="G4" i="6"/>
  <c r="G5" i="6"/>
  <c r="G66" i="6" s="1"/>
  <c r="G6" i="6"/>
  <c r="G67" i="6" s="1"/>
  <c r="G7" i="6"/>
  <c r="G68" i="6" s="1"/>
  <c r="G8" i="6"/>
  <c r="G9" i="6"/>
  <c r="G11" i="6"/>
  <c r="G19" i="6" s="1"/>
  <c r="G75" i="6" s="1"/>
  <c r="G12" i="6"/>
  <c r="G20" i="6" s="1"/>
  <c r="G76" i="6" s="1"/>
  <c r="G13" i="6"/>
  <c r="G14" i="6"/>
  <c r="G22" i="6" s="1"/>
  <c r="G78" i="6" s="1"/>
  <c r="G15" i="6"/>
  <c r="G23" i="6" s="1"/>
  <c r="G79" i="6" s="1"/>
  <c r="G16" i="6"/>
  <c r="G24" i="6" s="1"/>
  <c r="G80" i="6" s="1"/>
  <c r="G17" i="6"/>
  <c r="G21" i="6"/>
  <c r="G25" i="6"/>
  <c r="G34" i="6"/>
  <c r="H66" i="6" s="1"/>
  <c r="G35" i="6"/>
  <c r="G36" i="6"/>
  <c r="G37" i="6"/>
  <c r="H69" i="6" s="1"/>
  <c r="G38" i="6"/>
  <c r="H70" i="6" s="1"/>
  <c r="G42" i="6"/>
  <c r="G50" i="6" s="1"/>
  <c r="H77" i="6" s="1"/>
  <c r="G43" i="6"/>
  <c r="G51" i="6" s="1"/>
  <c r="H78" i="6" s="1"/>
  <c r="G44" i="6"/>
  <c r="G45" i="6"/>
  <c r="G53" i="6" s="1"/>
  <c r="H80" i="6" s="1"/>
  <c r="G46" i="6"/>
  <c r="G54" i="6" s="1"/>
  <c r="H81" i="6" s="1"/>
  <c r="G52" i="6"/>
  <c r="H79" i="6" s="1"/>
  <c r="G64" i="6"/>
  <c r="G65" i="6"/>
  <c r="H67" i="6"/>
  <c r="H68" i="6"/>
  <c r="G69" i="6"/>
  <c r="G70" i="6"/>
  <c r="G77" i="6"/>
  <c r="G81" i="6"/>
  <c r="G53" i="7" l="1"/>
  <c r="G77" i="7"/>
  <c r="G79" i="7"/>
  <c r="G49" i="7"/>
  <c r="G81" i="7"/>
  <c r="G52" i="7"/>
  <c r="G22" i="7"/>
  <c r="G75" i="7"/>
  <c r="H77" i="7"/>
  <c r="H81" i="7"/>
  <c r="H75" i="7"/>
  <c r="G51" i="7"/>
  <c r="G76" i="7"/>
  <c r="G80" i="7"/>
  <c r="D15" i="5" l="1"/>
  <c r="D21" i="5" s="1"/>
  <c r="E15" i="5"/>
  <c r="F15" i="5"/>
  <c r="G15" i="5"/>
  <c r="G18" i="5" s="1"/>
  <c r="H15" i="5"/>
  <c r="H21" i="5" s="1"/>
  <c r="I15" i="5"/>
  <c r="J15" i="5"/>
  <c r="J21" i="5" s="1"/>
  <c r="K15" i="5"/>
  <c r="K18" i="5" s="1"/>
  <c r="L15" i="5"/>
  <c r="L21" i="5" s="1"/>
  <c r="M15" i="5"/>
  <c r="N15" i="5"/>
  <c r="O15" i="5"/>
  <c r="O18" i="5" s="1"/>
  <c r="P15" i="5"/>
  <c r="P21" i="5" s="1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E18" i="5"/>
  <c r="F18" i="5"/>
  <c r="I18" i="5"/>
  <c r="M18" i="5"/>
  <c r="N18" i="5"/>
  <c r="L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E21" i="5"/>
  <c r="F21" i="5"/>
  <c r="I21" i="5"/>
  <c r="M21" i="5"/>
  <c r="N21" i="5"/>
  <c r="D35" i="5"/>
  <c r="D19" i="5" s="1"/>
  <c r="E35" i="5"/>
  <c r="E19" i="5" s="1"/>
  <c r="F35" i="5"/>
  <c r="F19" i="5" s="1"/>
  <c r="G35" i="5"/>
  <c r="G19" i="5" s="1"/>
  <c r="H35" i="5"/>
  <c r="H19" i="5" s="1"/>
  <c r="I35" i="5"/>
  <c r="I19" i="5" s="1"/>
  <c r="J35" i="5"/>
  <c r="J19" i="5" s="1"/>
  <c r="K35" i="5"/>
  <c r="K19" i="5" s="1"/>
  <c r="L35" i="5"/>
  <c r="M35" i="5"/>
  <c r="M19" i="5" s="1"/>
  <c r="N35" i="5"/>
  <c r="N19" i="5" s="1"/>
  <c r="O35" i="5"/>
  <c r="O19" i="5" s="1"/>
  <c r="P35" i="5"/>
  <c r="P19" i="5" s="1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E21" i="3"/>
  <c r="F21" i="3"/>
  <c r="G21" i="3"/>
  <c r="H21" i="3"/>
  <c r="I21" i="3"/>
  <c r="J21" i="3"/>
  <c r="K21" i="3"/>
  <c r="L21" i="3"/>
  <c r="E22" i="3"/>
  <c r="F22" i="3"/>
  <c r="G22" i="3"/>
  <c r="H22" i="3"/>
  <c r="I22" i="3"/>
  <c r="J22" i="3"/>
  <c r="K22" i="3"/>
  <c r="L22" i="3"/>
  <c r="E23" i="3"/>
  <c r="F23" i="3"/>
  <c r="G23" i="3"/>
  <c r="H23" i="3"/>
  <c r="I23" i="3"/>
  <c r="J23" i="3"/>
  <c r="K23" i="3"/>
  <c r="L23" i="3"/>
  <c r="E24" i="3"/>
  <c r="F24" i="3"/>
  <c r="G24" i="3"/>
  <c r="H24" i="3"/>
  <c r="I24" i="3"/>
  <c r="J24" i="3"/>
  <c r="K24" i="3"/>
  <c r="L24" i="3"/>
  <c r="O21" i="5" l="1"/>
  <c r="G21" i="5"/>
  <c r="J18" i="5"/>
  <c r="K21" i="5"/>
  <c r="P18" i="5"/>
  <c r="L18" i="5"/>
  <c r="H18" i="5"/>
  <c r="D18" i="5"/>
  <c r="C48" i="2" l="1"/>
  <c r="D48" i="2"/>
  <c r="E48" i="2"/>
  <c r="F48" i="2"/>
  <c r="G48" i="2"/>
  <c r="H48" i="2"/>
  <c r="I48" i="2"/>
  <c r="J48" i="2"/>
  <c r="K48" i="2"/>
  <c r="L48" i="2"/>
  <c r="C49" i="2"/>
  <c r="D49" i="2"/>
  <c r="E49" i="2"/>
  <c r="F49" i="2"/>
  <c r="G49" i="2"/>
  <c r="H49" i="2"/>
  <c r="I49" i="2"/>
  <c r="J49" i="2"/>
  <c r="K49" i="2"/>
  <c r="L49" i="2"/>
  <c r="B49" i="2"/>
  <c r="B48" i="2"/>
  <c r="C47" i="2" l="1"/>
  <c r="D47" i="2"/>
  <c r="E47" i="2"/>
  <c r="F47" i="2"/>
  <c r="G47" i="2"/>
  <c r="H47" i="2"/>
  <c r="I47" i="2"/>
  <c r="J47" i="2"/>
  <c r="K47" i="2"/>
  <c r="L47" i="2"/>
  <c r="B47" i="2"/>
  <c r="C46" i="2"/>
  <c r="D46" i="2"/>
  <c r="E46" i="2"/>
  <c r="F46" i="2"/>
  <c r="G46" i="2"/>
  <c r="H46" i="2"/>
  <c r="I46" i="2"/>
  <c r="J46" i="2"/>
  <c r="K46" i="2"/>
  <c r="L46" i="2"/>
  <c r="B46" i="2"/>
  <c r="C20" i="2" l="1"/>
  <c r="B20" i="2" l="1"/>
  <c r="B21" i="2"/>
  <c r="F20" i="2"/>
  <c r="G20" i="2"/>
  <c r="H20" i="2"/>
  <c r="J20" i="2"/>
  <c r="K20" i="2"/>
  <c r="L20" i="2"/>
  <c r="D20" i="2"/>
  <c r="C21" i="2"/>
  <c r="D21" i="2"/>
  <c r="E21" i="2"/>
  <c r="F21" i="2"/>
  <c r="G21" i="2"/>
  <c r="H21" i="2"/>
  <c r="I21" i="2"/>
  <c r="J21" i="2"/>
  <c r="K21" i="2"/>
  <c r="L21" i="2"/>
  <c r="E20" i="2"/>
  <c r="I20" i="2"/>
</calcChain>
</file>

<file path=xl/sharedStrings.xml><?xml version="1.0" encoding="utf-8"?>
<sst xmlns="http://schemas.openxmlformats.org/spreadsheetml/2006/main" count="328" uniqueCount="121">
  <si>
    <t>*</t>
  </si>
  <si>
    <t>Click</t>
  </si>
  <si>
    <t>SD</t>
  </si>
  <si>
    <t>FI351(L2)_lox/+_M</t>
    <phoneticPr fontId="1" type="noConversion"/>
  </si>
  <si>
    <t xml:space="preserve">FI364(R3)_cKO_F </t>
    <phoneticPr fontId="1" type="noConversion"/>
  </si>
  <si>
    <t>FI352(L3)_cKO_M</t>
    <phoneticPr fontId="1" type="noConversion"/>
  </si>
  <si>
    <t>Control</t>
    <phoneticPr fontId="1" type="noConversion"/>
  </si>
  <si>
    <t>cKO</t>
    <phoneticPr fontId="1" type="noConversion"/>
  </si>
  <si>
    <t>FI374(R1)_Flox_M</t>
    <phoneticPr fontId="1" type="noConversion"/>
  </si>
  <si>
    <t>FI376(R3)_DH_M</t>
    <phoneticPr fontId="1" type="noConversion"/>
  </si>
  <si>
    <t>4wks</t>
    <phoneticPr fontId="1" type="noConversion"/>
  </si>
  <si>
    <t>FI425(R4)_lox/+_F</t>
    <phoneticPr fontId="1" type="noConversion"/>
  </si>
  <si>
    <t>FI420(L3)_Flox_F</t>
    <phoneticPr fontId="1" type="noConversion"/>
  </si>
  <si>
    <t>17.6g</t>
    <phoneticPr fontId="1" type="noConversion"/>
  </si>
  <si>
    <t>16.0g</t>
    <phoneticPr fontId="1" type="noConversion"/>
  </si>
  <si>
    <t>FI427(L3R3)_cKO_F</t>
    <phoneticPr fontId="1" type="noConversion"/>
  </si>
  <si>
    <t>FI417(R3)_cKO_M</t>
    <phoneticPr fontId="1" type="noConversion"/>
  </si>
  <si>
    <t>6.3g</t>
    <phoneticPr fontId="1" type="noConversion"/>
  </si>
  <si>
    <t>8.4g</t>
    <phoneticPr fontId="1" type="noConversion"/>
  </si>
  <si>
    <t>FI454(R1)_cKO_M</t>
    <phoneticPr fontId="1" type="noConversion"/>
  </si>
  <si>
    <t>FI459(L1R1)_lox/+_M</t>
    <phoneticPr fontId="1" type="noConversion"/>
  </si>
  <si>
    <t>FI446(L3)_cKO_F</t>
    <phoneticPr fontId="1" type="noConversion"/>
  </si>
  <si>
    <t>FI362(R1)_Flox_F</t>
    <phoneticPr fontId="1" type="noConversion"/>
  </si>
  <si>
    <t>N=7</t>
    <phoneticPr fontId="1" type="noConversion"/>
  </si>
  <si>
    <t>N=6</t>
    <phoneticPr fontId="1" type="noConversion"/>
  </si>
  <si>
    <t>*</t>
    <phoneticPr fontId="1" type="noConversion"/>
  </si>
  <si>
    <t>**</t>
    <phoneticPr fontId="1" type="noConversion"/>
  </si>
  <si>
    <t>Control (n=7)</t>
    <phoneticPr fontId="1" type="noConversion"/>
  </si>
  <si>
    <t>ns</t>
    <phoneticPr fontId="1" type="noConversion"/>
  </si>
  <si>
    <t>ns</t>
    <phoneticPr fontId="1" type="noConversion"/>
  </si>
  <si>
    <t>FI 4wks control SEM</t>
    <phoneticPr fontId="1" type="noConversion"/>
  </si>
  <si>
    <t>FI 4wks cKO SEM</t>
    <phoneticPr fontId="1" type="noConversion"/>
  </si>
  <si>
    <t>Control SEM</t>
    <phoneticPr fontId="9" type="noConversion"/>
  </si>
  <si>
    <t>Control (n=7)</t>
    <phoneticPr fontId="9" type="noConversion"/>
  </si>
  <si>
    <t>Genotype</t>
    <phoneticPr fontId="11" type="noConversion"/>
  </si>
  <si>
    <t>cKO_F</t>
    <phoneticPr fontId="9" type="noConversion"/>
  </si>
  <si>
    <t>FI446</t>
    <phoneticPr fontId="9" type="noConversion"/>
  </si>
  <si>
    <t>cKO_M</t>
    <phoneticPr fontId="9" type="noConversion"/>
  </si>
  <si>
    <t>FI454</t>
    <phoneticPr fontId="9" type="noConversion"/>
  </si>
  <si>
    <t>FI427</t>
    <phoneticPr fontId="9" type="noConversion"/>
  </si>
  <si>
    <t>FI417</t>
    <phoneticPr fontId="9" type="noConversion"/>
  </si>
  <si>
    <t>FI364</t>
    <phoneticPr fontId="9" type="noConversion"/>
  </si>
  <si>
    <t>FI352</t>
    <phoneticPr fontId="9" type="noConversion"/>
  </si>
  <si>
    <t>lox/+_M</t>
    <phoneticPr fontId="9" type="noConversion"/>
  </si>
  <si>
    <t>FI459</t>
    <phoneticPr fontId="9" type="noConversion"/>
  </si>
  <si>
    <t>Flox_F</t>
    <phoneticPr fontId="9" type="noConversion"/>
  </si>
  <si>
    <t>FI420</t>
    <phoneticPr fontId="9" type="noConversion"/>
  </si>
  <si>
    <t>lox/+_F</t>
    <phoneticPr fontId="9" type="noConversion"/>
  </si>
  <si>
    <t>FI425</t>
    <phoneticPr fontId="9" type="noConversion"/>
  </si>
  <si>
    <t>DH_M</t>
    <phoneticPr fontId="9" type="noConversion"/>
  </si>
  <si>
    <t>FI376</t>
    <phoneticPr fontId="9" type="noConversion"/>
  </si>
  <si>
    <t>Flox_M</t>
    <phoneticPr fontId="9" type="noConversion"/>
  </si>
  <si>
    <t>FI374</t>
    <phoneticPr fontId="9" type="noConversion"/>
  </si>
  <si>
    <t>FI362</t>
    <phoneticPr fontId="9" type="noConversion"/>
  </si>
  <si>
    <t>FI351</t>
    <phoneticPr fontId="9" type="noConversion"/>
  </si>
  <si>
    <t>Name</t>
    <phoneticPr fontId="11" type="noConversion"/>
  </si>
  <si>
    <t>ns</t>
    <phoneticPr fontId="9" type="noConversion"/>
  </si>
  <si>
    <t>***</t>
    <phoneticPr fontId="9" type="noConversion"/>
  </si>
  <si>
    <t>DPOAE threshold</t>
    <phoneticPr fontId="10" type="noConversion"/>
  </si>
  <si>
    <r>
      <t>8</t>
    </r>
    <r>
      <rPr>
        <sz val="11"/>
        <color rgb="FF000000"/>
        <rFont val="돋움"/>
        <family val="3"/>
        <charset val="129"/>
      </rPr>
      <t>kHz</t>
    </r>
  </si>
  <si>
    <t>*</t>
    <phoneticPr fontId="2" type="noConversion"/>
  </si>
  <si>
    <t>**</t>
    <phoneticPr fontId="2" type="noConversion"/>
  </si>
  <si>
    <t>***</t>
    <phoneticPr fontId="2" type="noConversion"/>
  </si>
  <si>
    <t>ns</t>
    <phoneticPr fontId="2" type="noConversion"/>
  </si>
  <si>
    <t>Name</t>
    <phoneticPr fontId="6" type="noConversion"/>
  </si>
  <si>
    <t>Genotype</t>
    <phoneticPr fontId="6" type="noConversion"/>
  </si>
  <si>
    <t>dB</t>
    <phoneticPr fontId="2" type="noConversion"/>
  </si>
  <si>
    <t>DP</t>
  </si>
  <si>
    <t>FI351</t>
    <phoneticPr fontId="2" type="noConversion"/>
  </si>
  <si>
    <t>lox/+_M</t>
    <phoneticPr fontId="2" type="noConversion"/>
  </si>
  <si>
    <t>FI362</t>
    <phoneticPr fontId="2" type="noConversion"/>
  </si>
  <si>
    <t>Flox_F</t>
    <phoneticPr fontId="2" type="noConversion"/>
  </si>
  <si>
    <t>FI374</t>
    <phoneticPr fontId="2" type="noConversion"/>
  </si>
  <si>
    <t>Flox_M</t>
    <phoneticPr fontId="2" type="noConversion"/>
  </si>
  <si>
    <t>FI376</t>
    <phoneticPr fontId="2" type="noConversion"/>
  </si>
  <si>
    <t>DH_M</t>
    <phoneticPr fontId="2" type="noConversion"/>
  </si>
  <si>
    <t>FI425</t>
    <phoneticPr fontId="2" type="noConversion"/>
  </si>
  <si>
    <t>lox/+_F</t>
    <phoneticPr fontId="2" type="noConversion"/>
  </si>
  <si>
    <t>FI420</t>
    <phoneticPr fontId="2" type="noConversion"/>
  </si>
  <si>
    <t>FI459</t>
    <phoneticPr fontId="2" type="noConversion"/>
  </si>
  <si>
    <t>FI352</t>
    <phoneticPr fontId="2" type="noConversion"/>
  </si>
  <si>
    <t>cKO_M</t>
    <phoneticPr fontId="2" type="noConversion"/>
  </si>
  <si>
    <t>FI364</t>
    <phoneticPr fontId="2" type="noConversion"/>
  </si>
  <si>
    <t>cKO_F</t>
    <phoneticPr fontId="2" type="noConversion"/>
  </si>
  <si>
    <t>FI417</t>
    <phoneticPr fontId="2" type="noConversion"/>
  </si>
  <si>
    <t>FI427</t>
    <phoneticPr fontId="2" type="noConversion"/>
  </si>
  <si>
    <t>FI454</t>
    <phoneticPr fontId="2" type="noConversion"/>
  </si>
  <si>
    <t>FI446</t>
    <phoneticPr fontId="2" type="noConversion"/>
  </si>
  <si>
    <t>Control SEM</t>
    <phoneticPr fontId="2" type="noConversion"/>
  </si>
  <si>
    <t>cKO SEM</t>
    <phoneticPr fontId="2" type="noConversion"/>
  </si>
  <si>
    <r>
      <t>N</t>
    </r>
    <r>
      <rPr>
        <sz val="11"/>
        <color theme="1"/>
        <rFont val="Calibri"/>
        <family val="2"/>
        <charset val="129"/>
        <scheme val="minor"/>
      </rPr>
      <t>F+2SD</t>
    </r>
  </si>
  <si>
    <t>18kHz</t>
    <phoneticPr fontId="4" type="noConversion"/>
  </si>
  <si>
    <t>P1</t>
  </si>
  <si>
    <t>Level(dB)</t>
  </si>
  <si>
    <t xml:space="preserve"> </t>
    <phoneticPr fontId="17" type="noConversion"/>
  </si>
  <si>
    <t>P1</t>
    <phoneticPr fontId="17" type="noConversion"/>
  </si>
  <si>
    <t>STDEV</t>
    <phoneticPr fontId="17" type="noConversion"/>
  </si>
  <si>
    <t>ns</t>
    <phoneticPr fontId="1" type="noConversion"/>
  </si>
  <si>
    <t>ns</t>
    <phoneticPr fontId="1" type="noConversion"/>
  </si>
  <si>
    <t>ns</t>
    <phoneticPr fontId="1" type="noConversion"/>
  </si>
  <si>
    <t>ns</t>
    <phoneticPr fontId="1" type="noConversion"/>
  </si>
  <si>
    <t>Control</t>
    <phoneticPr fontId="17" type="noConversion"/>
  </si>
  <si>
    <t>P1</t>
    <phoneticPr fontId="17" type="noConversion"/>
  </si>
  <si>
    <t>amplitude</t>
    <phoneticPr fontId="17" type="noConversion"/>
  </si>
  <si>
    <t>SEM</t>
    <phoneticPr fontId="17" type="noConversion"/>
  </si>
  <si>
    <t>STDEV</t>
    <phoneticPr fontId="17" type="noConversion"/>
  </si>
  <si>
    <t>CONTROL</t>
    <phoneticPr fontId="18" type="noConversion"/>
  </si>
  <si>
    <t>CONTROL</t>
    <phoneticPr fontId="18" type="noConversion"/>
  </si>
  <si>
    <t>CONTROL</t>
    <phoneticPr fontId="18" type="noConversion"/>
  </si>
  <si>
    <t>SEM</t>
    <phoneticPr fontId="17" type="noConversion"/>
  </si>
  <si>
    <t>SEM</t>
    <phoneticPr fontId="17" type="noConversion"/>
  </si>
  <si>
    <t>amplitude</t>
    <phoneticPr fontId="17" type="noConversion"/>
  </si>
  <si>
    <t>Control</t>
    <phoneticPr fontId="17" type="noConversion"/>
  </si>
  <si>
    <t>ns</t>
    <phoneticPr fontId="1" type="noConversion"/>
  </si>
  <si>
    <t xml:space="preserve"> </t>
    <phoneticPr fontId="17" type="noConversion"/>
  </si>
  <si>
    <t>Cilk1 cKO (n=6)</t>
    <phoneticPr fontId="1" type="noConversion"/>
  </si>
  <si>
    <t>Cilk1 KO (n=6)</t>
    <phoneticPr fontId="9" type="noConversion"/>
  </si>
  <si>
    <t>Cilk1 cKO SEM</t>
    <phoneticPr fontId="9" type="noConversion"/>
  </si>
  <si>
    <t>Cilk1 cKO</t>
    <phoneticPr fontId="17" type="noConversion"/>
  </si>
  <si>
    <t>Ick cKO = Cilk1 cKO</t>
    <phoneticPr fontId="1" type="noConversion"/>
  </si>
  <si>
    <t xml:space="preserve">Cilk1 cKO 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</si>
</sst>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[Red]\(0\)"/>
    <numFmt numFmtId="165" formatCode="yy&quot;/&quot;m&quot;/&quot;d"/>
    <numFmt numFmtId="166" formatCode="m&quot;/&quot;d&quot;/&quot;yy;@"/>
    <numFmt numFmtId="167" formatCode="yy&quot;-&quot;m&quot;-&quot;d;@"/>
    <numFmt numFmtId="168" formatCode="yy&quot;/&quot;m&quot;/&quot;d;@"/>
  </numFmts>
  <fonts count="2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b/>
      <sz val="11"/>
      <color rgb="FFFF0000"/>
      <name val="Calibri"/>
      <family val="3"/>
      <charset val="129"/>
      <scheme val="minor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99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</cellStyleXfs>
  <cellXfs count="63">
    <xf numFmtId="0" fontId="0" fillId="0" borderId="0" xfId="0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165" fontId="3" fillId="0" borderId="3" xfId="0" applyNumberFormat="1" applyFont="1" applyFill="1" applyBorder="1" applyAlignment="1">
      <alignment vertical="center"/>
    </xf>
    <xf numFmtId="165" fontId="3" fillId="0" borderId="4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vertical="center"/>
    </xf>
    <xf numFmtId="164" fontId="3" fillId="3" borderId="5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164" fontId="0" fillId="0" borderId="1" xfId="0" applyNumberFormat="1" applyBorder="1">
      <alignment vertical="center"/>
    </xf>
    <xf numFmtId="0" fontId="12" fillId="0" borderId="0" xfId="2">
      <alignment vertical="center"/>
    </xf>
    <xf numFmtId="0" fontId="13" fillId="0" borderId="0" xfId="2" applyFont="1" applyAlignment="1">
      <alignment horizontal="center" vertical="center"/>
    </xf>
    <xf numFmtId="0" fontId="12" fillId="0" borderId="1" xfId="2" applyBorder="1">
      <alignment vertical="center"/>
    </xf>
    <xf numFmtId="0" fontId="13" fillId="0" borderId="1" xfId="2" applyFont="1" applyBorder="1" applyAlignment="1">
      <alignment horizontal="center" vertical="center"/>
    </xf>
    <xf numFmtId="0" fontId="12" fillId="0" borderId="1" xfId="2" applyBorder="1" applyAlignment="1">
      <alignment horizontal="center" vertical="center"/>
    </xf>
    <xf numFmtId="164" fontId="14" fillId="4" borderId="1" xfId="2" applyNumberFormat="1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7" fontId="3" fillId="5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8" fontId="15" fillId="4" borderId="1" xfId="1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2" fillId="0" borderId="0" xfId="0" applyFont="1">
      <alignment vertical="center"/>
    </xf>
    <xf numFmtId="0" fontId="14" fillId="4" borderId="1" xfId="3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3" fillId="0" borderId="1" xfId="3" applyFont="1" applyBorder="1" applyAlignment="1">
      <alignment horizontal="center" vertical="center"/>
    </xf>
    <xf numFmtId="0" fontId="8" fillId="0" borderId="0" xfId="3">
      <alignment vertical="center"/>
    </xf>
    <xf numFmtId="165" fontId="6" fillId="0" borderId="1" xfId="3" applyNumberFormat="1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0" fontId="13" fillId="7" borderId="1" xfId="3" applyFont="1" applyFill="1" applyBorder="1" applyAlignment="1">
      <alignment horizontal="center" vertical="center"/>
    </xf>
    <xf numFmtId="0" fontId="16" fillId="0" borderId="0" xfId="4">
      <alignment vertical="center"/>
    </xf>
    <xf numFmtId="0" fontId="6" fillId="0" borderId="1" xfId="4" applyFont="1" applyFill="1" applyBorder="1" applyAlignment="1">
      <alignment horizontal="center" vertical="center"/>
    </xf>
    <xf numFmtId="0" fontId="16" fillId="0" borderId="1" xfId="4" applyBorder="1">
      <alignment vertical="center"/>
    </xf>
    <xf numFmtId="0" fontId="16" fillId="0" borderId="1" xfId="4" applyBorder="1" applyAlignment="1">
      <alignment horizontal="center" vertical="center"/>
    </xf>
    <xf numFmtId="0" fontId="19" fillId="0" borderId="1" xfId="4" applyFont="1" applyBorder="1">
      <alignment vertical="center"/>
    </xf>
    <xf numFmtId="0" fontId="6" fillId="0" borderId="7" xfId="4" applyFont="1" applyFill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16" fillId="0" borderId="0" xfId="4" applyBorder="1">
      <alignment vertical="center"/>
    </xf>
    <xf numFmtId="0" fontId="6" fillId="0" borderId="0" xfId="4" applyFont="1" applyFill="1" applyBorder="1" applyAlignment="1">
      <alignment horizontal="center" vertical="center"/>
    </xf>
    <xf numFmtId="0" fontId="16" fillId="0" borderId="0" xfId="4" applyBorder="1" applyAlignment="1">
      <alignment horizontal="center" vertical="center"/>
    </xf>
    <xf numFmtId="0" fontId="19" fillId="0" borderId="0" xfId="4" applyFont="1" applyBorder="1">
      <alignment vertical="center"/>
    </xf>
    <xf numFmtId="0" fontId="16" fillId="0" borderId="0" xfId="4" applyFill="1" applyBorder="1" applyAlignment="1">
      <alignment horizontal="center" vertical="center"/>
    </xf>
    <xf numFmtId="0" fontId="19" fillId="0" borderId="0" xfId="4" applyFont="1">
      <alignment vertical="center"/>
    </xf>
    <xf numFmtId="0" fontId="16" fillId="0" borderId="1" xfId="4" applyFill="1" applyBorder="1" applyAlignment="1">
      <alignment horizontal="center" vertical="center"/>
    </xf>
  </cellXfs>
  <cellStyles count="5">
    <cellStyle name="Normal" xfId="0" builtinId="0"/>
    <cellStyle name="표준 2" xfId="2" xr:uid="{00000000-0005-0000-0000-000001000000}"/>
    <cellStyle name="표준 2 2" xfId="3" xr:uid="{00000000-0005-0000-0000-000002000000}"/>
    <cellStyle name="표준 2 3" xfId="4" xr:uid="{00000000-0005-0000-0000-000003000000}"/>
    <cellStyle name="표준 2 4" xfId="1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3575726977714"/>
          <c:y val="0.14292554303706131"/>
          <c:w val="0.52550292123034947"/>
          <c:h val="0.65268081838017866"/>
        </c:manualLayout>
      </c:layout>
      <c:scatterChart>
        <c:scatterStyle val="lineMarker"/>
        <c:varyColors val="0"/>
        <c:ser>
          <c:idx val="0"/>
          <c:order val="0"/>
          <c:tx>
            <c:strRef>
              <c:f>ABR!$A$3</c:f>
              <c:strCache>
                <c:ptCount val="1"/>
                <c:pt idx="0">
                  <c:v>FI362(R1)_Flox_F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ABR!$C$3:$L$3</c:f>
              <c:numCache>
                <c:formatCode>0_);[Red]\(0\)</c:formatCode>
                <c:ptCount val="10"/>
                <c:pt idx="0">
                  <c:v>65</c:v>
                </c:pt>
                <c:pt idx="1">
                  <c:v>40</c:v>
                </c:pt>
                <c:pt idx="2">
                  <c:v>35</c:v>
                </c:pt>
                <c:pt idx="3">
                  <c:v>40</c:v>
                </c:pt>
                <c:pt idx="4">
                  <c:v>20</c:v>
                </c:pt>
                <c:pt idx="5">
                  <c:v>15</c:v>
                </c:pt>
                <c:pt idx="6">
                  <c:v>15</c:v>
                </c:pt>
                <c:pt idx="7">
                  <c:v>25</c:v>
                </c:pt>
                <c:pt idx="8">
                  <c:v>25</c:v>
                </c:pt>
                <c:pt idx="9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49-4067-9FFD-A0B838F943FB}"/>
            </c:ext>
          </c:extLst>
        </c:ser>
        <c:ser>
          <c:idx val="1"/>
          <c:order val="1"/>
          <c:tx>
            <c:strRef>
              <c:f>ABR!$A$4</c:f>
              <c:strCache>
                <c:ptCount val="1"/>
                <c:pt idx="0">
                  <c:v>FI351(L2)_lox/+_M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ABR!$C$4:$L$4</c:f>
              <c:numCache>
                <c:formatCode>0_);[Red]\(0\)</c:formatCode>
                <c:ptCount val="10"/>
                <c:pt idx="0">
                  <c:v>70</c:v>
                </c:pt>
                <c:pt idx="1">
                  <c:v>60</c:v>
                </c:pt>
                <c:pt idx="2">
                  <c:v>40</c:v>
                </c:pt>
                <c:pt idx="3">
                  <c:v>25</c:v>
                </c:pt>
                <c:pt idx="4">
                  <c:v>20</c:v>
                </c:pt>
                <c:pt idx="5">
                  <c:v>25</c:v>
                </c:pt>
                <c:pt idx="6">
                  <c:v>20</c:v>
                </c:pt>
                <c:pt idx="7">
                  <c:v>25</c:v>
                </c:pt>
                <c:pt idx="8">
                  <c:v>45</c:v>
                </c:pt>
                <c:pt idx="9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49-4067-9FFD-A0B838F943FB}"/>
            </c:ext>
          </c:extLst>
        </c:ser>
        <c:ser>
          <c:idx val="2"/>
          <c:order val="2"/>
          <c:tx>
            <c:strRef>
              <c:f>ABR!$A$11</c:f>
              <c:strCache>
                <c:ptCount val="1"/>
                <c:pt idx="0">
                  <c:v>FI364(R3)_cKO_F 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ABR!$B$22:$K$22</c:f>
                <c:numCache>
                  <c:formatCode>General</c:formatCode>
                  <c:ptCount val="10"/>
                </c:numCache>
              </c:numRef>
            </c:plus>
            <c:minus>
              <c:numRef>
                <c:f>ABR!$B$22:$K$22</c:f>
                <c:numCache>
                  <c:formatCode>General</c:formatCode>
                  <c:ptCount val="10"/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ABR!$C$11:$L$11</c:f>
              <c:numCache>
                <c:formatCode>0_);[Red]\(0\)</c:formatCode>
                <c:ptCount val="10"/>
                <c:pt idx="0">
                  <c:v>85</c:v>
                </c:pt>
                <c:pt idx="1">
                  <c:v>80</c:v>
                </c:pt>
                <c:pt idx="2">
                  <c:v>70</c:v>
                </c:pt>
                <c:pt idx="3">
                  <c:v>65</c:v>
                </c:pt>
                <c:pt idx="4">
                  <c:v>45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45</c:v>
                </c:pt>
                <c:pt idx="9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549-4067-9FFD-A0B838F943FB}"/>
            </c:ext>
          </c:extLst>
        </c:ser>
        <c:ser>
          <c:idx val="3"/>
          <c:order val="3"/>
          <c:tx>
            <c:strRef>
              <c:f>ABR!$A$12</c:f>
              <c:strCache>
                <c:ptCount val="1"/>
                <c:pt idx="0">
                  <c:v>FI352(L3)_cKO_M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ABR!$C$12:$L$12</c:f>
              <c:numCache>
                <c:formatCode>0_);[Red]\(0\)</c:formatCode>
                <c:ptCount val="10"/>
                <c:pt idx="0">
                  <c:v>85</c:v>
                </c:pt>
                <c:pt idx="1">
                  <c:v>80</c:v>
                </c:pt>
                <c:pt idx="2">
                  <c:v>85</c:v>
                </c:pt>
                <c:pt idx="3">
                  <c:v>50</c:v>
                </c:pt>
                <c:pt idx="4">
                  <c:v>40</c:v>
                </c:pt>
                <c:pt idx="5">
                  <c:v>30</c:v>
                </c:pt>
                <c:pt idx="6">
                  <c:v>20</c:v>
                </c:pt>
                <c:pt idx="7">
                  <c:v>30</c:v>
                </c:pt>
                <c:pt idx="8">
                  <c:v>45</c:v>
                </c:pt>
                <c:pt idx="9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01-4F59-8EB0-4AC56D79EE72}"/>
            </c:ext>
          </c:extLst>
        </c:ser>
        <c:ser>
          <c:idx val="4"/>
          <c:order val="4"/>
          <c:tx>
            <c:strRef>
              <c:f>ABR!$A$5</c:f>
              <c:strCache>
                <c:ptCount val="1"/>
                <c:pt idx="0">
                  <c:v>FI374(R1)_Flox_M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ABR!$C$5:$L$5</c:f>
              <c:numCache>
                <c:formatCode>0_);[Red]\(0\)</c:formatCode>
                <c:ptCount val="10"/>
                <c:pt idx="0">
                  <c:v>70</c:v>
                </c:pt>
                <c:pt idx="1">
                  <c:v>65</c:v>
                </c:pt>
                <c:pt idx="2">
                  <c:v>45</c:v>
                </c:pt>
                <c:pt idx="3">
                  <c:v>40</c:v>
                </c:pt>
                <c:pt idx="4">
                  <c:v>50</c:v>
                </c:pt>
                <c:pt idx="5">
                  <c:v>65</c:v>
                </c:pt>
                <c:pt idx="6">
                  <c:v>50</c:v>
                </c:pt>
                <c:pt idx="7">
                  <c:v>55</c:v>
                </c:pt>
                <c:pt idx="8">
                  <c:v>75</c:v>
                </c:pt>
                <c:pt idx="9">
                  <c:v>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01-4F59-8EB0-4AC56D79EE72}"/>
            </c:ext>
          </c:extLst>
        </c:ser>
        <c:ser>
          <c:idx val="5"/>
          <c:order val="5"/>
          <c:tx>
            <c:strRef>
              <c:f>ABR!$A$6</c:f>
              <c:strCache>
                <c:ptCount val="1"/>
                <c:pt idx="0">
                  <c:v>FI376(R3)_DH_M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ABR!$C$6:$L$6</c:f>
              <c:numCache>
                <c:formatCode>0_);[Red]\(0\)</c:formatCode>
                <c:ptCount val="10"/>
                <c:pt idx="0">
                  <c:v>65</c:v>
                </c:pt>
                <c:pt idx="1">
                  <c:v>55</c:v>
                </c:pt>
                <c:pt idx="2">
                  <c:v>50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07-493C-BC8E-18DFDDF6BF9C}"/>
            </c:ext>
          </c:extLst>
        </c:ser>
        <c:ser>
          <c:idx val="6"/>
          <c:order val="6"/>
          <c:tx>
            <c:strRef>
              <c:f>ABR!$A$10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ABR!$C$10:$L$10</c:f>
              <c:numCache>
                <c:formatCode>0_);[Red]\(0\)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38-4CEB-A4D9-84BE4F5A9D9F}"/>
            </c:ext>
          </c:extLst>
        </c:ser>
        <c:ser>
          <c:idx val="7"/>
          <c:order val="7"/>
          <c:tx>
            <c:strRef>
              <c:f>ABR!$A$7</c:f>
              <c:strCache>
                <c:ptCount val="1"/>
                <c:pt idx="0">
                  <c:v>FI425(R4)_lox/+_F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ABR!$C$7:$L$7</c:f>
              <c:numCache>
                <c:formatCode>0_);[Red]\(0\)</c:formatCode>
                <c:ptCount val="10"/>
                <c:pt idx="0">
                  <c:v>60</c:v>
                </c:pt>
                <c:pt idx="1">
                  <c:v>55</c:v>
                </c:pt>
                <c:pt idx="2">
                  <c:v>35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15</c:v>
                </c:pt>
                <c:pt idx="7">
                  <c:v>25</c:v>
                </c:pt>
                <c:pt idx="8">
                  <c:v>40</c:v>
                </c:pt>
                <c:pt idx="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8F-4D39-9052-C763A00F87C1}"/>
            </c:ext>
          </c:extLst>
        </c:ser>
        <c:ser>
          <c:idx val="8"/>
          <c:order val="8"/>
          <c:tx>
            <c:strRef>
              <c:f>ABR!$A$8</c:f>
              <c:strCache>
                <c:ptCount val="1"/>
                <c:pt idx="0">
                  <c:v>FI420(L3)_Flox_F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ABR!$C$8:$L$8</c:f>
              <c:numCache>
                <c:formatCode>0_);[Red]\(0\)</c:formatCode>
                <c:ptCount val="10"/>
                <c:pt idx="0">
                  <c:v>70</c:v>
                </c:pt>
                <c:pt idx="1">
                  <c:v>60</c:v>
                </c:pt>
                <c:pt idx="2">
                  <c:v>40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25</c:v>
                </c:pt>
                <c:pt idx="7">
                  <c:v>30</c:v>
                </c:pt>
                <c:pt idx="8">
                  <c:v>50</c:v>
                </c:pt>
                <c:pt idx="9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8F-4D39-9052-C763A00F87C1}"/>
            </c:ext>
          </c:extLst>
        </c:ser>
        <c:ser>
          <c:idx val="9"/>
          <c:order val="9"/>
          <c:tx>
            <c:strRef>
              <c:f>ABR!$A$13</c:f>
              <c:strCache>
                <c:ptCount val="1"/>
                <c:pt idx="0">
                  <c:v>FI417(R3)_cKO_M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ABR!$C$13:$L$13</c:f>
              <c:numCache>
                <c:formatCode>0_);[Red]\(0\)</c:formatCode>
                <c:ptCount val="10"/>
                <c:pt idx="0">
                  <c:v>70</c:v>
                </c:pt>
                <c:pt idx="1">
                  <c:v>60</c:v>
                </c:pt>
                <c:pt idx="2">
                  <c:v>50</c:v>
                </c:pt>
                <c:pt idx="3">
                  <c:v>30</c:v>
                </c:pt>
                <c:pt idx="4">
                  <c:v>30</c:v>
                </c:pt>
                <c:pt idx="5">
                  <c:v>35</c:v>
                </c:pt>
                <c:pt idx="6">
                  <c:v>35</c:v>
                </c:pt>
                <c:pt idx="7">
                  <c:v>30</c:v>
                </c:pt>
                <c:pt idx="8">
                  <c:v>45</c:v>
                </c:pt>
                <c:pt idx="9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8F-4D39-9052-C763A00F87C1}"/>
            </c:ext>
          </c:extLst>
        </c:ser>
        <c:ser>
          <c:idx val="10"/>
          <c:order val="10"/>
          <c:tx>
            <c:strRef>
              <c:f>ABR!$A$14</c:f>
              <c:strCache>
                <c:ptCount val="1"/>
                <c:pt idx="0">
                  <c:v>FI427(L3R3)_cKO_F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ABR!$C$14:$L$14</c:f>
              <c:numCache>
                <c:formatCode>0_);[Red]\(0\)</c:formatCode>
                <c:ptCount val="10"/>
                <c:pt idx="0">
                  <c:v>80</c:v>
                </c:pt>
                <c:pt idx="1">
                  <c:v>75</c:v>
                </c:pt>
                <c:pt idx="2">
                  <c:v>70</c:v>
                </c:pt>
                <c:pt idx="3">
                  <c:v>60</c:v>
                </c:pt>
                <c:pt idx="4">
                  <c:v>50</c:v>
                </c:pt>
                <c:pt idx="5">
                  <c:v>40</c:v>
                </c:pt>
                <c:pt idx="6">
                  <c:v>40</c:v>
                </c:pt>
                <c:pt idx="7">
                  <c:v>45</c:v>
                </c:pt>
                <c:pt idx="8">
                  <c:v>65</c:v>
                </c:pt>
                <c:pt idx="9">
                  <c:v>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8F-4D39-9052-C763A00F87C1}"/>
            </c:ext>
          </c:extLst>
        </c:ser>
        <c:ser>
          <c:idx val="11"/>
          <c:order val="11"/>
          <c:tx>
            <c:strRef>
              <c:f>ABR!$A$15</c:f>
              <c:strCache>
                <c:ptCount val="1"/>
                <c:pt idx="0">
                  <c:v>FI454(R1)_cKO_M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ABR!$C$15:$L$15</c:f>
              <c:numCache>
                <c:formatCode>0_);[Red]\(0\)</c:formatCode>
                <c:ptCount val="10"/>
                <c:pt idx="0">
                  <c:v>85</c:v>
                </c:pt>
                <c:pt idx="1">
                  <c:v>85</c:v>
                </c:pt>
                <c:pt idx="2">
                  <c:v>55</c:v>
                </c:pt>
                <c:pt idx="3">
                  <c:v>45</c:v>
                </c:pt>
                <c:pt idx="4">
                  <c:v>35</c:v>
                </c:pt>
                <c:pt idx="5">
                  <c:v>35</c:v>
                </c:pt>
                <c:pt idx="6">
                  <c:v>30</c:v>
                </c:pt>
                <c:pt idx="7">
                  <c:v>40</c:v>
                </c:pt>
                <c:pt idx="8">
                  <c:v>45</c:v>
                </c:pt>
                <c:pt idx="9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F3-46CC-AC00-E767606B42F4}"/>
            </c:ext>
          </c:extLst>
        </c:ser>
        <c:ser>
          <c:idx val="12"/>
          <c:order val="12"/>
          <c:tx>
            <c:strRef>
              <c:f>ABR!$A$16</c:f>
              <c:strCache>
                <c:ptCount val="1"/>
                <c:pt idx="0">
                  <c:v>FI446(L3)_cKO_F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ABR!$C$2:$L$2</c:f>
              <c:numCache>
                <c:formatCode>0_);[Red]\(0\)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24</c:v>
                </c:pt>
                <c:pt idx="8">
                  <c:v>30</c:v>
                </c:pt>
                <c:pt idx="9">
                  <c:v>42</c:v>
                </c:pt>
              </c:numCache>
            </c:numRef>
          </c:xVal>
          <c:yVal>
            <c:numRef>
              <c:f>ABR!$C$16:$L$16</c:f>
              <c:numCache>
                <c:formatCode>0_);[Red]\(0\)</c:formatCode>
                <c:ptCount val="10"/>
                <c:pt idx="0">
                  <c:v>70</c:v>
                </c:pt>
                <c:pt idx="1">
                  <c:v>65</c:v>
                </c:pt>
                <c:pt idx="2">
                  <c:v>40</c:v>
                </c:pt>
                <c:pt idx="3">
                  <c:v>50</c:v>
                </c:pt>
                <c:pt idx="4">
                  <c:v>45</c:v>
                </c:pt>
                <c:pt idx="5">
                  <c:v>40</c:v>
                </c:pt>
                <c:pt idx="6">
                  <c:v>35</c:v>
                </c:pt>
                <c:pt idx="7">
                  <c:v>30</c:v>
                </c:pt>
                <c:pt idx="8">
                  <c:v>40</c:v>
                </c:pt>
                <c:pt idx="9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F3-46CC-AC00-E767606B4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4064096"/>
        <c:axId val="-964061920"/>
      </c:scatterChart>
      <c:valAx>
        <c:axId val="-964064096"/>
        <c:scaling>
          <c:logBase val="2"/>
          <c:orientation val="minMax"/>
          <c:max val="64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 sz="1000" b="0" i="0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Frequency (kHz)</a:t>
                </a:r>
                <a:endParaRPr lang="ko-KR" altLang="ko-KR" sz="10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9422346508460223"/>
              <c:y val="0.86933980045323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_);[Red]\(0\)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4061920"/>
        <c:crosses val="autoZero"/>
        <c:crossBetween val="midCat"/>
        <c:majorUnit val="2"/>
        <c:minorUnit val="1"/>
      </c:valAx>
      <c:valAx>
        <c:axId val="-96406192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 sz="1000" b="0" i="0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ABR threshold (dB SPL)</a:t>
                </a:r>
                <a:endParaRPr lang="ko-KR" altLang="ko-KR" sz="10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_);[Red]\(0\)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406409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421534623486922"/>
          <c:y val="1.7389303923255343E-4"/>
          <c:w val="0.31376804891050908"/>
          <c:h val="0.48697294267714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88183897837628"/>
          <c:y val="4.2790819056709013E-2"/>
          <c:w val="0.59517998095325031"/>
          <c:h val="0.88507402934218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ABR!$A$3</c:f>
              <c:strCache>
                <c:ptCount val="1"/>
                <c:pt idx="0">
                  <c:v>FI362(R1)_Flox_F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ABR!$B$2</c:f>
              <c:strCache>
                <c:ptCount val="1"/>
                <c:pt idx="0">
                  <c:v>Click</c:v>
                </c:pt>
              </c:strCache>
            </c:strRef>
          </c:cat>
          <c:val>
            <c:numRef>
              <c:f>ABR!$B$3</c:f>
              <c:numCache>
                <c:formatCode>0_);[Red]\(0\)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87-4CB3-B871-E1C5B3038BC6}"/>
            </c:ext>
          </c:extLst>
        </c:ser>
        <c:ser>
          <c:idx val="1"/>
          <c:order val="1"/>
          <c:tx>
            <c:strRef>
              <c:f>ABR!$A$4</c:f>
              <c:strCache>
                <c:ptCount val="1"/>
                <c:pt idx="0">
                  <c:v>FI351(L2)_lox/+_M</c:v>
                </c:pt>
              </c:strCache>
            </c:strRef>
          </c:tx>
          <c:spPr>
            <a:solidFill>
              <a:srgbClr val="0000FF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ABR!$B$2</c:f>
              <c:strCache>
                <c:ptCount val="1"/>
                <c:pt idx="0">
                  <c:v>Click</c:v>
                </c:pt>
              </c:strCache>
            </c:strRef>
          </c:cat>
          <c:val>
            <c:numRef>
              <c:f>ABR!$B$4</c:f>
              <c:numCache>
                <c:formatCode>0_);[Red]\(0\)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87-4CB3-B871-E1C5B3038BC6}"/>
            </c:ext>
          </c:extLst>
        </c:ser>
        <c:ser>
          <c:idx val="4"/>
          <c:order val="2"/>
          <c:tx>
            <c:strRef>
              <c:f>ABR!$A$5</c:f>
              <c:strCache>
                <c:ptCount val="1"/>
                <c:pt idx="0">
                  <c:v>FI374(R1)_Flox_M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ABR!$B$2</c:f>
              <c:strCache>
                <c:ptCount val="1"/>
                <c:pt idx="0">
                  <c:v>Click</c:v>
                </c:pt>
              </c:strCache>
            </c:strRef>
          </c:cat>
          <c:val>
            <c:numRef>
              <c:f>ABR!$B$5</c:f>
              <c:numCache>
                <c:formatCode>0_);[Red]\(0\)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5-4A49-A004-DAD19D4171B8}"/>
            </c:ext>
          </c:extLst>
        </c:ser>
        <c:ser>
          <c:idx val="5"/>
          <c:order val="3"/>
          <c:tx>
            <c:strRef>
              <c:f>ABR!$A$6</c:f>
              <c:strCache>
                <c:ptCount val="1"/>
                <c:pt idx="0">
                  <c:v>FI376(R3)_DH_M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ABR!$B$6</c:f>
              <c:numCache>
                <c:formatCode>0_);[Red]\(0\)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4-462A-BE14-CD9648FB0F38}"/>
            </c:ext>
          </c:extLst>
        </c:ser>
        <c:ser>
          <c:idx val="2"/>
          <c:order val="4"/>
          <c:tx>
            <c:strRef>
              <c:f>ABR!$A$11</c:f>
              <c:strCache>
                <c:ptCount val="1"/>
                <c:pt idx="0">
                  <c:v>FI364(R3)_cKO_F 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ABR!$B$22</c:f>
                <c:numCache>
                  <c:formatCode>General</c:formatCode>
                  <c:ptCount val="1"/>
                </c:numCache>
              </c:numRef>
            </c:plus>
            <c:minus>
              <c:numRef>
                <c:f>ABR!$B$22</c:f>
                <c:numCache>
                  <c:formatCode>General</c:formatCode>
                  <c:ptCount val="1"/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ABR!$B$2</c:f>
              <c:strCache>
                <c:ptCount val="1"/>
                <c:pt idx="0">
                  <c:v>Click</c:v>
                </c:pt>
              </c:strCache>
            </c:strRef>
          </c:cat>
          <c:val>
            <c:numRef>
              <c:f>ABR!$B$11</c:f>
              <c:numCache>
                <c:formatCode>0_);[Red]\(0\)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87-4CB3-B871-E1C5B3038BC6}"/>
            </c:ext>
          </c:extLst>
        </c:ser>
        <c:ser>
          <c:idx val="3"/>
          <c:order val="5"/>
          <c:tx>
            <c:strRef>
              <c:f>ABR!$A$12</c:f>
              <c:strCache>
                <c:ptCount val="1"/>
                <c:pt idx="0">
                  <c:v>FI352(L3)_cKO_M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ABR!$B$2</c:f>
              <c:strCache>
                <c:ptCount val="1"/>
                <c:pt idx="0">
                  <c:v>Click</c:v>
                </c:pt>
              </c:strCache>
            </c:strRef>
          </c:cat>
          <c:val>
            <c:numRef>
              <c:f>ABR!$B$12</c:f>
              <c:numCache>
                <c:formatCode>0_);[Red]\(0\)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5-4A49-A004-DAD19D4171B8}"/>
            </c:ext>
          </c:extLst>
        </c:ser>
        <c:ser>
          <c:idx val="6"/>
          <c:order val="6"/>
          <c:tx>
            <c:strRef>
              <c:f>ABR!$A$10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ABR!$B$10</c:f>
              <c:numCache>
                <c:formatCode>0_);[Red]\(0\)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AFD-45A0-9B83-F79332A25C1A}"/>
            </c:ext>
          </c:extLst>
        </c:ser>
        <c:ser>
          <c:idx val="7"/>
          <c:order val="7"/>
          <c:tx>
            <c:strRef>
              <c:f>ABR!$A$7</c:f>
              <c:strCache>
                <c:ptCount val="1"/>
                <c:pt idx="0">
                  <c:v>FI425(R4)_lox/+_F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ABR!$B$7</c:f>
              <c:numCache>
                <c:formatCode>0_);[Red]\(0\)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5-4F44-A819-FDF38C08BE14}"/>
            </c:ext>
          </c:extLst>
        </c:ser>
        <c:ser>
          <c:idx val="8"/>
          <c:order val="8"/>
          <c:tx>
            <c:strRef>
              <c:f>ABR!$A$8</c:f>
              <c:strCache>
                <c:ptCount val="1"/>
                <c:pt idx="0">
                  <c:v>FI420(L3)_Flox_F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ABR!$B$8</c:f>
              <c:numCache>
                <c:formatCode>0_);[Red]\(0\)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5-4F44-A819-FDF38C08BE14}"/>
            </c:ext>
          </c:extLst>
        </c:ser>
        <c:ser>
          <c:idx val="9"/>
          <c:order val="9"/>
          <c:tx>
            <c:strRef>
              <c:f>ABR!$A$13</c:f>
              <c:strCache>
                <c:ptCount val="1"/>
                <c:pt idx="0">
                  <c:v>FI417(R3)_cKO_M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ABR!$B$13</c:f>
              <c:numCache>
                <c:formatCode>0_);[Red]\(0\)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5-4F44-A819-FDF38C08BE14}"/>
            </c:ext>
          </c:extLst>
        </c:ser>
        <c:ser>
          <c:idx val="10"/>
          <c:order val="10"/>
          <c:tx>
            <c:strRef>
              <c:f>ABR!$A$14</c:f>
              <c:strCache>
                <c:ptCount val="1"/>
                <c:pt idx="0">
                  <c:v>FI427(L3R3)_cKO_F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ABR!$B$14</c:f>
              <c:numCache>
                <c:formatCode>0_);[Red]\(0\)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5-4F44-A819-FDF38C08B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64062464"/>
        <c:axId val="-964063552"/>
      </c:barChart>
      <c:catAx>
        <c:axId val="-96406246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4063552"/>
        <c:crosses val="autoZero"/>
        <c:auto val="1"/>
        <c:lblAlgn val="ctr"/>
        <c:lblOffset val="100"/>
        <c:noMultiLvlLbl val="0"/>
      </c:catAx>
      <c:valAx>
        <c:axId val="-96406355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ABR threshold (dB SPL)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_);[Red]\(0\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4062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561594249148136"/>
          <c:y val="4.242846015231326E-2"/>
          <c:w val="0.5347477600526378"/>
          <c:h val="0.48451583138992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89145740454585"/>
          <c:y val="0.13437305555555559"/>
          <c:w val="0.49410921848161166"/>
          <c:h val="0.65268081838017866"/>
        </c:manualLayout>
      </c:layout>
      <c:scatterChart>
        <c:scatterStyle val="lineMarker"/>
        <c:varyColors val="0"/>
        <c:ser>
          <c:idx val="0"/>
          <c:order val="0"/>
          <c:tx>
            <c:strRef>
              <c:f>ABR!$A$46</c:f>
              <c:strCache>
                <c:ptCount val="1"/>
                <c:pt idx="0">
                  <c:v>Control (n=7)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ABR!$C$48:$L$48</c:f>
                <c:numCache>
                  <c:formatCode>General</c:formatCode>
                  <c:ptCount val="10"/>
                  <c:pt idx="0">
                    <c:v>1.7003401020340121</c:v>
                  </c:pt>
                  <c:pt idx="1">
                    <c:v>3.3502969713024533</c:v>
                  </c:pt>
                  <c:pt idx="2">
                    <c:v>2.0203050891044168</c:v>
                  </c:pt>
                  <c:pt idx="3">
                    <c:v>3.5234877587973199</c:v>
                  </c:pt>
                  <c:pt idx="4">
                    <c:v>4.4797351719587573</c:v>
                  </c:pt>
                  <c:pt idx="5">
                    <c:v>6.0468690948572812</c:v>
                  </c:pt>
                  <c:pt idx="6">
                    <c:v>4.738035414793428</c:v>
                  </c:pt>
                  <c:pt idx="7">
                    <c:v>4.4224227669063598</c:v>
                  </c:pt>
                  <c:pt idx="8">
                    <c:v>6.4417853611755636</c:v>
                  </c:pt>
                  <c:pt idx="9">
                    <c:v>4.5550301118354772</c:v>
                  </c:pt>
                </c:numCache>
              </c:numRef>
            </c:plus>
            <c:minus>
              <c:numRef>
                <c:f>ABR!$C$48:$L$48</c:f>
                <c:numCache>
                  <c:formatCode>General</c:formatCode>
                  <c:ptCount val="10"/>
                  <c:pt idx="0">
                    <c:v>1.7003401020340121</c:v>
                  </c:pt>
                  <c:pt idx="1">
                    <c:v>3.3502969713024533</c:v>
                  </c:pt>
                  <c:pt idx="2">
                    <c:v>2.0203050891044168</c:v>
                  </c:pt>
                  <c:pt idx="3">
                    <c:v>3.5234877587973199</c:v>
                  </c:pt>
                  <c:pt idx="4">
                    <c:v>4.4797351719587573</c:v>
                  </c:pt>
                  <c:pt idx="5">
                    <c:v>6.0468690948572812</c:v>
                  </c:pt>
                  <c:pt idx="6">
                    <c:v>4.738035414793428</c:v>
                  </c:pt>
                  <c:pt idx="7">
                    <c:v>4.4224227669063598</c:v>
                  </c:pt>
                  <c:pt idx="8">
                    <c:v>6.4417853611755636</c:v>
                  </c:pt>
                  <c:pt idx="9">
                    <c:v>4.5550301118354772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ABR!$D$45:$L$45</c:f>
              <c:numCache>
                <c:formatCode>0_);[Red]\(0\)</c:formatCode>
                <c:ptCount val="9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18</c:v>
                </c:pt>
                <c:pt idx="6">
                  <c:v>24</c:v>
                </c:pt>
                <c:pt idx="7">
                  <c:v>30</c:v>
                </c:pt>
                <c:pt idx="8">
                  <c:v>42</c:v>
                </c:pt>
              </c:numCache>
            </c:numRef>
          </c:xVal>
          <c:yVal>
            <c:numRef>
              <c:f>ABR!$D$46:$L$46</c:f>
              <c:numCache>
                <c:formatCode>0_);[Red]\(0\)</c:formatCode>
                <c:ptCount val="9"/>
                <c:pt idx="0">
                  <c:v>54.285714285714285</c:v>
                </c:pt>
                <c:pt idx="1">
                  <c:v>40.714285714285715</c:v>
                </c:pt>
                <c:pt idx="2">
                  <c:v>30.714285714285715</c:v>
                </c:pt>
                <c:pt idx="3">
                  <c:v>27.857142857142858</c:v>
                </c:pt>
                <c:pt idx="4">
                  <c:v>31.428571428571427</c:v>
                </c:pt>
                <c:pt idx="5">
                  <c:v>22.857142857142858</c:v>
                </c:pt>
                <c:pt idx="6">
                  <c:v>29.285714285714285</c:v>
                </c:pt>
                <c:pt idx="7">
                  <c:v>42.142857142857146</c:v>
                </c:pt>
                <c:pt idx="8">
                  <c:v>79.285714285714292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CA-417B-8F8A-9286E8F9E73D}"/>
            </c:ext>
          </c:extLst>
        </c:ser>
        <c:ser>
          <c:idx val="1"/>
          <c:order val="1"/>
          <c:tx>
            <c:strRef>
              <c:f>ABR!$A$47</c:f>
              <c:strCache>
                <c:ptCount val="1"/>
                <c:pt idx="0">
                  <c:v>Cilk1 cKO (n=6)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ABR!$C$49:$L$49</c:f>
                <c:numCache>
                  <c:formatCode>General</c:formatCode>
                  <c:ptCount val="10"/>
                  <c:pt idx="0">
                    <c:v>3.0046260628866581</c:v>
                  </c:pt>
                  <c:pt idx="1">
                    <c:v>3.9616214413349149</c:v>
                  </c:pt>
                  <c:pt idx="2">
                    <c:v>6.6666666666666634</c:v>
                  </c:pt>
                  <c:pt idx="3">
                    <c:v>5</c:v>
                  </c:pt>
                  <c:pt idx="4">
                    <c:v>3.0046260628866612</c:v>
                  </c:pt>
                  <c:pt idx="5">
                    <c:v>1.825741858350554</c:v>
                  </c:pt>
                  <c:pt idx="6">
                    <c:v>3.0046260628866563</c:v>
                  </c:pt>
                  <c:pt idx="7">
                    <c:v>3.0731814857642945</c:v>
                  </c:pt>
                  <c:pt idx="8">
                    <c:v>3.5939764421413045</c:v>
                  </c:pt>
                  <c:pt idx="9">
                    <c:v>4.2163702135578491</c:v>
                  </c:pt>
                </c:numCache>
              </c:numRef>
            </c:plus>
            <c:minus>
              <c:numRef>
                <c:f>ABR!$C$49:$L$49</c:f>
                <c:numCache>
                  <c:formatCode>General</c:formatCode>
                  <c:ptCount val="10"/>
                  <c:pt idx="0">
                    <c:v>3.0046260628866581</c:v>
                  </c:pt>
                  <c:pt idx="1">
                    <c:v>3.9616214413349149</c:v>
                  </c:pt>
                  <c:pt idx="2">
                    <c:v>6.6666666666666634</c:v>
                  </c:pt>
                  <c:pt idx="3">
                    <c:v>5</c:v>
                  </c:pt>
                  <c:pt idx="4">
                    <c:v>3.0046260628866612</c:v>
                  </c:pt>
                  <c:pt idx="5">
                    <c:v>1.825741858350554</c:v>
                  </c:pt>
                  <c:pt idx="6">
                    <c:v>3.0046260628866563</c:v>
                  </c:pt>
                  <c:pt idx="7">
                    <c:v>3.0731814857642945</c:v>
                  </c:pt>
                  <c:pt idx="8">
                    <c:v>3.5939764421413045</c:v>
                  </c:pt>
                  <c:pt idx="9">
                    <c:v>4.2163702135578491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ABR!$D$45:$L$45</c:f>
              <c:numCache>
                <c:formatCode>0_);[Red]\(0\)</c:formatCode>
                <c:ptCount val="9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18</c:v>
                </c:pt>
                <c:pt idx="6">
                  <c:v>24</c:v>
                </c:pt>
                <c:pt idx="7">
                  <c:v>30</c:v>
                </c:pt>
                <c:pt idx="8">
                  <c:v>42</c:v>
                </c:pt>
              </c:numCache>
            </c:numRef>
          </c:xVal>
          <c:yVal>
            <c:numRef>
              <c:f>ABR!$D$47:$L$47</c:f>
              <c:numCache>
                <c:formatCode>0_);[Red]\(0\)</c:formatCode>
                <c:ptCount val="9"/>
                <c:pt idx="0">
                  <c:v>74.166666666666671</c:v>
                </c:pt>
                <c:pt idx="1">
                  <c:v>61.666666666666664</c:v>
                </c:pt>
                <c:pt idx="2">
                  <c:v>50</c:v>
                </c:pt>
                <c:pt idx="3">
                  <c:v>40.833333333333336</c:v>
                </c:pt>
                <c:pt idx="4">
                  <c:v>35</c:v>
                </c:pt>
                <c:pt idx="5">
                  <c:v>30.833333333333332</c:v>
                </c:pt>
                <c:pt idx="6">
                  <c:v>33.333333333333336</c:v>
                </c:pt>
                <c:pt idx="7">
                  <c:v>47.5</c:v>
                </c:pt>
                <c:pt idx="8">
                  <c:v>83.333333333333329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CA-417B-8F8A-9286E8F9E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4063008"/>
        <c:axId val="-963077536"/>
      </c:scatterChart>
      <c:valAx>
        <c:axId val="-964063008"/>
        <c:scaling>
          <c:logBase val="10"/>
          <c:orientation val="minMax"/>
          <c:max val="64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 sz="1000" b="0" i="0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Frequency (kHz)</a:t>
                </a:r>
                <a:endParaRPr lang="ko-KR" altLang="ko-KR" sz="10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4649151349981799"/>
              <c:y val="0.89733634270290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_);[Red]\(0\)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3077536"/>
        <c:crosses val="autoZero"/>
        <c:crossBetween val="midCat"/>
        <c:majorUnit val="2"/>
        <c:minorUnit val="1"/>
      </c:valAx>
      <c:valAx>
        <c:axId val="-96307753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 sz="1000" b="0" i="0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ABR threshold (dB SPL)</a:t>
                </a:r>
                <a:endParaRPr lang="ko-KR" altLang="ko-KR" sz="10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_);[Red]\(0\)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4063008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715934850116989"/>
          <c:y val="0.64701984062159146"/>
          <c:w val="0.59739356723869874"/>
          <c:h val="0.14291763872258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7569214122738"/>
          <c:y val="4.2790819056709013E-2"/>
          <c:w val="0.5272863060069326"/>
          <c:h val="0.85066986447395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ABR!$A$46</c:f>
              <c:strCache>
                <c:ptCount val="1"/>
                <c:pt idx="0">
                  <c:v>Control (n=7)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ABR!$B$48</c:f>
                <c:numCache>
                  <c:formatCode>General</c:formatCode>
                  <c:ptCount val="1"/>
                  <c:pt idx="0">
                    <c:v>1.4285714285714253</c:v>
                  </c:pt>
                </c:numCache>
              </c:numRef>
            </c:plus>
            <c:minus>
              <c:numRef>
                <c:f>ABR!$B$48</c:f>
                <c:numCache>
                  <c:formatCode>General</c:formatCode>
                  <c:ptCount val="1"/>
                  <c:pt idx="0">
                    <c:v>1.4285714285714253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ABR!$B$45</c:f>
              <c:strCache>
                <c:ptCount val="1"/>
                <c:pt idx="0">
                  <c:v>Click</c:v>
                </c:pt>
              </c:strCache>
            </c:strRef>
          </c:cat>
          <c:val>
            <c:numRef>
              <c:f>ABR!$B$46</c:f>
              <c:numCache>
                <c:formatCode>0_);[Red]\(0\)</c:formatCode>
                <c:ptCount val="1"/>
                <c:pt idx="0">
                  <c:v>26.428571428571427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9-4047-AC0C-51B68D48A809}"/>
            </c:ext>
          </c:extLst>
        </c:ser>
        <c:ser>
          <c:idx val="1"/>
          <c:order val="1"/>
          <c:tx>
            <c:strRef>
              <c:f>ABR!$A$47</c:f>
              <c:strCache>
                <c:ptCount val="1"/>
                <c:pt idx="0">
                  <c:v>Cilk1 cKO (n=6)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ABR!$B$49</c:f>
                <c:numCache>
                  <c:formatCode>General</c:formatCode>
                  <c:ptCount val="1"/>
                  <c:pt idx="0">
                    <c:v>4.3620841094341323</c:v>
                  </c:pt>
                </c:numCache>
              </c:numRef>
            </c:plus>
            <c:minus>
              <c:numRef>
                <c:f>ABR!$B$49</c:f>
                <c:numCache>
                  <c:formatCode>General</c:formatCode>
                  <c:ptCount val="1"/>
                  <c:pt idx="0">
                    <c:v>4.3620841094341323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ABR!$B$45</c:f>
              <c:strCache>
                <c:ptCount val="1"/>
                <c:pt idx="0">
                  <c:v>Click</c:v>
                </c:pt>
              </c:strCache>
            </c:strRef>
          </c:cat>
          <c:val>
            <c:numRef>
              <c:f>ABR!$B$47</c:f>
              <c:numCache>
                <c:formatCode>0_);[Red]\(0\)</c:formatCode>
                <c:ptCount val="1"/>
                <c:pt idx="0">
                  <c:v>34.166666666666664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9-4047-AC0C-51B68D48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63079712"/>
        <c:axId val="-963076992"/>
      </c:barChart>
      <c:catAx>
        <c:axId val="-96307971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3076992"/>
        <c:crosses val="autoZero"/>
        <c:auto val="1"/>
        <c:lblAlgn val="ctr"/>
        <c:lblOffset val="100"/>
        <c:noMultiLvlLbl val="0"/>
      </c:catAx>
      <c:valAx>
        <c:axId val="-96307699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ABR threshold (dB SPL)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_);[Red]\(0\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30797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28695321257433"/>
          <c:y val="9.6070991893764252E-2"/>
          <c:w val="0.540137051198745"/>
          <c:h val="0.11956260735403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69576485142413"/>
          <c:y val="0.22352416272508288"/>
          <c:w val="0.49688609610434537"/>
          <c:h val="0.59874449904288285"/>
        </c:manualLayout>
      </c:layout>
      <c:scatterChart>
        <c:scatterStyle val="lineMarker"/>
        <c:varyColors val="0"/>
        <c:ser>
          <c:idx val="0"/>
          <c:order val="0"/>
          <c:tx>
            <c:strRef>
              <c:f>DPOAE!$D$21</c:f>
              <c:strCache>
                <c:ptCount val="1"/>
                <c:pt idx="0">
                  <c:v>Control (n=7)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6350">
                <a:solidFill>
                  <a:schemeClr val="tx1"/>
                </a:solidFill>
                <a:prstDash val="solid"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DPOAE!$E$23:$L$23</c:f>
                <c:numCache>
                  <c:formatCode>General</c:formatCode>
                  <c:ptCount val="8"/>
                  <c:pt idx="0">
                    <c:v>1.4285714285714284</c:v>
                  </c:pt>
                  <c:pt idx="1">
                    <c:v>2.6082026547865036</c:v>
                  </c:pt>
                  <c:pt idx="2">
                    <c:v>1.3041013273932538</c:v>
                  </c:pt>
                  <c:pt idx="3">
                    <c:v>2.6082026547865076</c:v>
                  </c:pt>
                  <c:pt idx="4">
                    <c:v>2.4046440329433532</c:v>
                  </c:pt>
                  <c:pt idx="5">
                    <c:v>1.7975796274454139</c:v>
                  </c:pt>
                  <c:pt idx="6">
                    <c:v>2.8272243064376013</c:v>
                  </c:pt>
                  <c:pt idx="7">
                    <c:v>4.3448303787844385</c:v>
                  </c:pt>
                </c:numCache>
              </c:numRef>
            </c:plus>
            <c:minus>
              <c:numRef>
                <c:f>DPOAE!$E$23:$L$23</c:f>
                <c:numCache>
                  <c:formatCode>General</c:formatCode>
                  <c:ptCount val="8"/>
                  <c:pt idx="0">
                    <c:v>1.4285714285714284</c:v>
                  </c:pt>
                  <c:pt idx="1">
                    <c:v>2.6082026547865036</c:v>
                  </c:pt>
                  <c:pt idx="2">
                    <c:v>1.3041013273932538</c:v>
                  </c:pt>
                  <c:pt idx="3">
                    <c:v>2.6082026547865076</c:v>
                  </c:pt>
                  <c:pt idx="4">
                    <c:v>2.4046440329433532</c:v>
                  </c:pt>
                  <c:pt idx="5">
                    <c:v>1.7975796274454139</c:v>
                  </c:pt>
                  <c:pt idx="6">
                    <c:v>2.8272243064376013</c:v>
                  </c:pt>
                  <c:pt idx="7">
                    <c:v>4.3448303787844385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DPOAE!$E$20:$L$20</c:f>
              <c:numCache>
                <c:formatCode>0_);[Red]\(0\)</c:formatCode>
                <c:ptCount val="8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16</c:v>
                </c:pt>
                <c:pt idx="5">
                  <c:v>18</c:v>
                </c:pt>
                <c:pt idx="6">
                  <c:v>24</c:v>
                </c:pt>
                <c:pt idx="7">
                  <c:v>30</c:v>
                </c:pt>
              </c:numCache>
            </c:numRef>
          </c:xVal>
          <c:yVal>
            <c:numRef>
              <c:f>DPOAE!$E$21:$L$21</c:f>
              <c:numCache>
                <c:formatCode>General</c:formatCode>
                <c:ptCount val="8"/>
                <c:pt idx="0">
                  <c:v>46.428571428571431</c:v>
                </c:pt>
                <c:pt idx="1">
                  <c:v>26.428571428571427</c:v>
                </c:pt>
                <c:pt idx="2">
                  <c:v>29.285714285714285</c:v>
                </c:pt>
                <c:pt idx="3">
                  <c:v>41.428571428571431</c:v>
                </c:pt>
                <c:pt idx="4">
                  <c:v>37.142857142857146</c:v>
                </c:pt>
                <c:pt idx="5">
                  <c:v>33.571428571428569</c:v>
                </c:pt>
                <c:pt idx="6">
                  <c:v>48.571428571428569</c:v>
                </c:pt>
                <c:pt idx="7">
                  <c:v>57.142857142857146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66-4743-AF9E-0067B125CC35}"/>
            </c:ext>
          </c:extLst>
        </c:ser>
        <c:ser>
          <c:idx val="1"/>
          <c:order val="1"/>
          <c:tx>
            <c:strRef>
              <c:f>DPOAE!$D$22</c:f>
              <c:strCache>
                <c:ptCount val="1"/>
                <c:pt idx="0">
                  <c:v>Cilk1 KO (n=6)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DPOAE!$E$24:$L$24</c:f>
                <c:numCache>
                  <c:formatCode>General</c:formatCode>
                  <c:ptCount val="8"/>
                  <c:pt idx="0">
                    <c:v>5.2704627669472952</c:v>
                  </c:pt>
                  <c:pt idx="1">
                    <c:v>6.9121471177759091</c:v>
                  </c:pt>
                  <c:pt idx="2">
                    <c:v>4.9441323247304449</c:v>
                  </c:pt>
                  <c:pt idx="3">
                    <c:v>3.7453675090407081</c:v>
                  </c:pt>
                  <c:pt idx="4">
                    <c:v>3.0046260628866563</c:v>
                  </c:pt>
                  <c:pt idx="5">
                    <c:v>4.1666666666666696</c:v>
                  </c:pt>
                  <c:pt idx="6">
                    <c:v>4.7726070210921208</c:v>
                  </c:pt>
                  <c:pt idx="7">
                    <c:v>5.0689687752485133</c:v>
                  </c:pt>
                </c:numCache>
              </c:numRef>
            </c:plus>
            <c:minus>
              <c:numRef>
                <c:f>DPOAE!$E$24:$L$24</c:f>
                <c:numCache>
                  <c:formatCode>General</c:formatCode>
                  <c:ptCount val="8"/>
                  <c:pt idx="0">
                    <c:v>5.2704627669472952</c:v>
                  </c:pt>
                  <c:pt idx="1">
                    <c:v>6.9121471177759091</c:v>
                  </c:pt>
                  <c:pt idx="2">
                    <c:v>4.9441323247304449</c:v>
                  </c:pt>
                  <c:pt idx="3">
                    <c:v>3.7453675090407081</c:v>
                  </c:pt>
                  <c:pt idx="4">
                    <c:v>3.0046260628866563</c:v>
                  </c:pt>
                  <c:pt idx="5">
                    <c:v>4.1666666666666696</c:v>
                  </c:pt>
                  <c:pt idx="6">
                    <c:v>4.7726070210921208</c:v>
                  </c:pt>
                  <c:pt idx="7">
                    <c:v>5.0689687752485133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DPOAE!$E$20:$L$20</c:f>
              <c:numCache>
                <c:formatCode>0_);[Red]\(0\)</c:formatCode>
                <c:ptCount val="8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16</c:v>
                </c:pt>
                <c:pt idx="5">
                  <c:v>18</c:v>
                </c:pt>
                <c:pt idx="6">
                  <c:v>24</c:v>
                </c:pt>
                <c:pt idx="7">
                  <c:v>30</c:v>
                </c:pt>
              </c:numCache>
            </c:numRef>
          </c:xVal>
          <c:yVal>
            <c:numRef>
              <c:f>DPOAE!$E$22:$L$22</c:f>
              <c:numCache>
                <c:formatCode>General</c:formatCode>
                <c:ptCount val="8"/>
                <c:pt idx="0">
                  <c:v>68.333333333333329</c:v>
                </c:pt>
                <c:pt idx="1">
                  <c:v>51.666666666666664</c:v>
                </c:pt>
                <c:pt idx="2">
                  <c:v>41.666666666666664</c:v>
                </c:pt>
                <c:pt idx="3">
                  <c:v>49.166666666666664</c:v>
                </c:pt>
                <c:pt idx="4">
                  <c:v>35.833333333333336</c:v>
                </c:pt>
                <c:pt idx="5">
                  <c:v>40.833333333333336</c:v>
                </c:pt>
                <c:pt idx="6">
                  <c:v>51.666666666666664</c:v>
                </c:pt>
                <c:pt idx="7">
                  <c:v>55.833333333333336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366-4743-AF9E-0067B125C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3082976"/>
        <c:axId val="-963082432"/>
        <c:extLst/>
      </c:scatterChart>
      <c:valAx>
        <c:axId val="-963082976"/>
        <c:scaling>
          <c:logBase val="2"/>
          <c:orientation val="minMax"/>
          <c:max val="32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 sz="1000">
                    <a:solidFill>
                      <a:schemeClr val="tx1"/>
                    </a:solidFill>
                  </a:rPr>
                  <a:t>F2</a:t>
                </a:r>
                <a:r>
                  <a:rPr lang="en-US" altLang="ko-KR" sz="1000" baseline="0">
                    <a:solidFill>
                      <a:schemeClr val="tx1"/>
                    </a:solidFill>
                  </a:rPr>
                  <a:t> frequency (kHz)</a:t>
                </a:r>
                <a:endParaRPr lang="ko-KR" altLang="en-US" sz="10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3082432"/>
        <c:crossesAt val="0"/>
        <c:crossBetween val="midCat"/>
        <c:majorUnit val="2"/>
      </c:valAx>
      <c:valAx>
        <c:axId val="-96308243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 sz="1000">
                    <a:solidFill>
                      <a:schemeClr val="tx1"/>
                    </a:solidFill>
                  </a:rPr>
                  <a:t>DPOAE</a:t>
                </a:r>
                <a:r>
                  <a:rPr lang="en-US" altLang="ko-KR" sz="1000" baseline="0">
                    <a:solidFill>
                      <a:schemeClr val="tx1"/>
                    </a:solidFill>
                  </a:rPr>
                  <a:t> threshold (dB SPL)</a:t>
                </a:r>
                <a:endParaRPr lang="ko-KR" altLang="en-US" sz="10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308297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72227782030777"/>
          <c:y val="0.68698603656431467"/>
          <c:w val="0.47137719001110301"/>
          <c:h val="9.565553790465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647134224501"/>
          <c:y val="7.8651685393258425E-2"/>
          <c:w val="0.60129051455777327"/>
          <c:h val="0.79057388893804004"/>
        </c:manualLayout>
      </c:layout>
      <c:lineChart>
        <c:grouping val="standard"/>
        <c:varyColors val="0"/>
        <c:ser>
          <c:idx val="0"/>
          <c:order val="0"/>
          <c:tx>
            <c:strRef>
              <c:f>'ABR IO-8kHz'!$G$60</c:f>
              <c:strCache>
                <c:ptCount val="1"/>
                <c:pt idx="0">
                  <c:v>Control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'ABR IO-8kHz'!$G$77:$G$81</c:f>
                <c:numCache>
                  <c:formatCode>General</c:formatCode>
                  <c:ptCount val="5"/>
                  <c:pt idx="0">
                    <c:v>3.7459916533097951E-2</c:v>
                  </c:pt>
                  <c:pt idx="1">
                    <c:v>4.9401577955005077E-2</c:v>
                  </c:pt>
                  <c:pt idx="2">
                    <c:v>4.9598901443927638E-2</c:v>
                  </c:pt>
                  <c:pt idx="3">
                    <c:v>8.7461852509791133E-2</c:v>
                  </c:pt>
                  <c:pt idx="4">
                    <c:v>9.7217248915337354E-2</c:v>
                  </c:pt>
                </c:numCache>
              </c:numRef>
            </c:plus>
            <c:minus>
              <c:numRef>
                <c:f>'ABR IO-8kHz'!$G$77:$G$81</c:f>
                <c:numCache>
                  <c:formatCode>General</c:formatCode>
                  <c:ptCount val="5"/>
                  <c:pt idx="0">
                    <c:v>3.7459916533097951E-2</c:v>
                  </c:pt>
                  <c:pt idx="1">
                    <c:v>4.9401577955005077E-2</c:v>
                  </c:pt>
                  <c:pt idx="2">
                    <c:v>4.9598901443927638E-2</c:v>
                  </c:pt>
                  <c:pt idx="3">
                    <c:v>8.7461852509791133E-2</c:v>
                  </c:pt>
                  <c:pt idx="4">
                    <c:v>9.7217248915337354E-2</c:v>
                  </c:pt>
                </c:numCache>
              </c:numRef>
            </c:minus>
            <c:spPr>
              <a:ln w="6350"/>
            </c:spPr>
          </c:errBars>
          <c:cat>
            <c:numRef>
              <c:f>'ABR IO-8kHz'!$F$66:$F$70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cat>
          <c:val>
            <c:numRef>
              <c:f>'ABR IO-8kHz'!$G$66:$G$70</c:f>
              <c:numCache>
                <c:formatCode>General</c:formatCode>
                <c:ptCount val="5"/>
                <c:pt idx="0">
                  <c:v>0.19914400000000002</c:v>
                </c:pt>
                <c:pt idx="1">
                  <c:v>0.16980333333333333</c:v>
                </c:pt>
                <c:pt idx="2">
                  <c:v>0.28076333333333336</c:v>
                </c:pt>
                <c:pt idx="3">
                  <c:v>0.50586666666666669</c:v>
                </c:pt>
                <c:pt idx="4">
                  <c:v>0.62825000000000009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C-4492-8DB4-32DA588062D1}"/>
            </c:ext>
          </c:extLst>
        </c:ser>
        <c:ser>
          <c:idx val="1"/>
          <c:order val="1"/>
          <c:tx>
            <c:strRef>
              <c:f>'ABR IO-8kHz'!$H$60</c:f>
              <c:strCache>
                <c:ptCount val="1"/>
                <c:pt idx="0">
                  <c:v>Cilk1 cKO 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'ABR IO-8kHz'!$H$77:$H$81</c:f>
                <c:numCache>
                  <c:formatCode>General</c:formatCode>
                  <c:ptCount val="5"/>
                  <c:pt idx="0">
                    <c:v>3.7822216134612383E-2</c:v>
                  </c:pt>
                  <c:pt idx="1">
                    <c:v>2.4790883404993861E-2</c:v>
                  </c:pt>
                  <c:pt idx="2">
                    <c:v>3.8064543227406669E-2</c:v>
                  </c:pt>
                  <c:pt idx="3">
                    <c:v>0.14333841982447623</c:v>
                  </c:pt>
                  <c:pt idx="4">
                    <c:v>0.18735861410081422</c:v>
                  </c:pt>
                </c:numCache>
              </c:numRef>
            </c:plus>
            <c:minus>
              <c:numRef>
                <c:f>'ABR IO-8kHz'!$H$77:$H$81</c:f>
                <c:numCache>
                  <c:formatCode>General</c:formatCode>
                  <c:ptCount val="5"/>
                  <c:pt idx="0">
                    <c:v>3.7822216134612383E-2</c:v>
                  </c:pt>
                  <c:pt idx="1">
                    <c:v>2.4790883404993861E-2</c:v>
                  </c:pt>
                  <c:pt idx="2">
                    <c:v>3.8064543227406669E-2</c:v>
                  </c:pt>
                  <c:pt idx="3">
                    <c:v>0.14333841982447623</c:v>
                  </c:pt>
                  <c:pt idx="4">
                    <c:v>0.18735861410081422</c:v>
                  </c:pt>
                </c:numCache>
              </c:numRef>
            </c:minus>
            <c:spPr>
              <a:ln w="6350"/>
            </c:spPr>
          </c:errBars>
          <c:cat>
            <c:numRef>
              <c:f>'ABR IO-8kHz'!$F$66:$F$70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cat>
          <c:val>
            <c:numRef>
              <c:f>'ABR IO-8kHz'!$H$66:$H$70</c:f>
              <c:numCache>
                <c:formatCode>General</c:formatCode>
                <c:ptCount val="5"/>
                <c:pt idx="0">
                  <c:v>0.12633</c:v>
                </c:pt>
                <c:pt idx="1">
                  <c:v>0.14821999999999999</c:v>
                </c:pt>
                <c:pt idx="2">
                  <c:v>0.21976333333333334</c:v>
                </c:pt>
                <c:pt idx="3">
                  <c:v>0.42157666666666666</c:v>
                </c:pt>
                <c:pt idx="4">
                  <c:v>0.65904333333333331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C-4492-8DB4-32DA58806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3076448"/>
        <c:axId val="-96307590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'ABR IO-8kHz'!$I$60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6350">
                    <a:solidFill>
                      <a:schemeClr val="tx1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rgbClr val="FF7C80"/>
                    </a:solidFill>
                    <a:ln w="6350">
                      <a:solidFill>
                        <a:schemeClr val="tx1"/>
                      </a:solidFill>
                    </a:ln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'ABR IO-8kHz'!$K$72:$K$81</c15:sqref>
                          </c15:formulaRef>
                        </c:ext>
                      </c:extLst>
                      <c:numCache>
                        <c:formatCode>General</c:formatCode>
                        <c:ptCount val="10"/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'ABR IO-8kHz'!$K$72:$K$81</c15:sqref>
                          </c15:formulaRef>
                        </c:ext>
                      </c:extLst>
                      <c:numCache>
                        <c:formatCode>General</c:formatCode>
                        <c:ptCount val="10"/>
                      </c:numCache>
                    </c:numRef>
                  </c:minus>
                  <c:spPr>
                    <a:ln w="6350">
                      <a:solidFill>
                        <a:schemeClr val="tx1"/>
                      </a:solidFill>
                    </a:ln>
                  </c:spPr>
                </c:errBars>
                <c:cat>
                  <c:numRef>
                    <c:extLst>
                      <c:ext uri="{02D57815-91ED-43cb-92C2-25804820EDAC}">
                        <c15:formulaRef>
                          <c15:sqref>'ABR IO-8kHz'!$F$66:$F$70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80</c:v>
                      </c:pt>
                      <c:pt idx="4">
                        <c:v>90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'ABR IO-8kHz'!$I$66:$I$70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844C-4492-8DB4-32DA588062D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IO-8kHz'!$J$60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6350">
                    <a:solidFill>
                      <a:schemeClr val="tx1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rgbClr val="FFCCCC"/>
                    </a:solidFill>
                    <a:ln w="6350">
                      <a:solidFill>
                        <a:schemeClr val="tx1"/>
                      </a:solidFill>
                    </a:ln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'ABR IO-8kHz'!$J$72:$J$81</c15:sqref>
                          </c15:formulaRef>
                        </c:ext>
                      </c:extLst>
                      <c:numCache>
                        <c:formatCode>General</c:formatCode>
                        <c:ptCount val="10"/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'ABR IO-8kHz'!$J$72:$J$81</c15:sqref>
                          </c15:formulaRef>
                        </c:ext>
                      </c:extLst>
                      <c:numCache>
                        <c:formatCode>General</c:formatCode>
                        <c:ptCount val="10"/>
                      </c:numCache>
                    </c:numRef>
                  </c:minus>
                </c:errBar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IO-8kHz'!$F$66:$F$70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80</c:v>
                      </c:pt>
                      <c:pt idx="4">
                        <c:v>90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IO-8kHz'!$J$66:$J$70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44C-4492-8DB4-32DA588062D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IO-8kHz'!$K$60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6350">
                    <a:solidFill>
                      <a:schemeClr val="tx1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rgbClr val="0000FF"/>
                    </a:solidFill>
                    <a:ln w="6350">
                      <a:solidFill>
                        <a:schemeClr val="tx1"/>
                      </a:solidFill>
                    </a:ln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'ABR IO-8kHz'!$K$72:$K$81</c15:sqref>
                          </c15:formulaRef>
                        </c:ext>
                      </c:extLst>
                      <c:numCache>
                        <c:formatCode>General</c:formatCode>
                        <c:ptCount val="10"/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'ABR IO-8kHz'!$K$72:$K$81</c15:sqref>
                          </c15:formulaRef>
                        </c:ext>
                      </c:extLst>
                      <c:numCache>
                        <c:formatCode>General</c:formatCode>
                        <c:ptCount val="10"/>
                      </c:numCache>
                    </c:numRef>
                  </c:minus>
                </c:errBar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IO-8kHz'!$F$66:$F$70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80</c:v>
                      </c:pt>
                      <c:pt idx="4">
                        <c:v>90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IO-8kHz'!$K$66:$K$70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44C-4492-8DB4-32DA588062D1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IO-8kHz'!$L$60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6350">
                    <a:solidFill>
                      <a:schemeClr val="tx1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rgbClr val="6699FF"/>
                    </a:solidFill>
                    <a:ln w="6350">
                      <a:solidFill>
                        <a:schemeClr val="tx1"/>
                      </a:solidFill>
                    </a:ln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'ABR IO-8kHz'!$L$72:$L$81</c15:sqref>
                          </c15:formulaRef>
                        </c:ext>
                      </c:extLst>
                      <c:numCache>
                        <c:formatCode>General</c:formatCode>
                        <c:ptCount val="10"/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'ABR IO-8kHz'!$L$72:$L$81</c15:sqref>
                          </c15:formulaRef>
                        </c:ext>
                      </c:extLst>
                      <c:numCache>
                        <c:formatCode>General</c:formatCode>
                        <c:ptCount val="10"/>
                      </c:numCache>
                    </c:numRef>
                  </c:minus>
                </c:errBar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IO-8kHz'!$F$66:$F$70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80</c:v>
                      </c:pt>
                      <c:pt idx="4">
                        <c:v>90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IO-8kHz'!$L$66:$L$70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44C-4492-8DB4-32DA588062D1}"/>
                  </c:ext>
                </c:extLst>
              </c15:ser>
            </c15:filteredLineSeries>
          </c:ext>
        </c:extLst>
      </c:lineChart>
      <c:catAx>
        <c:axId val="-96307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Tone-burst level (dB SPL)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nextTo"/>
        <c:spPr>
          <a:ln>
            <a:solidFill>
              <a:schemeClr val="tx1"/>
            </a:solidFill>
          </a:ln>
        </c:spPr>
        <c:crossAx val="-963075904"/>
        <c:crosses val="autoZero"/>
        <c:auto val="1"/>
        <c:lblAlgn val="ctr"/>
        <c:lblOffset val="100"/>
        <c:noMultiLvlLbl val="0"/>
      </c:catAx>
      <c:valAx>
        <c:axId val="-96307590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8kHz wave I amplitude (µv)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63076448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479168598274848"/>
          <c:y val="0.11231580219260991"/>
          <c:w val="0.36366525917528825"/>
          <c:h val="0.1261397823426196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647134224501"/>
          <c:y val="7.8651685393258425E-2"/>
          <c:w val="0.60129051455777327"/>
          <c:h val="0.79057388893804004"/>
        </c:manualLayout>
      </c:layout>
      <c:lineChart>
        <c:grouping val="standard"/>
        <c:varyColors val="0"/>
        <c:ser>
          <c:idx val="0"/>
          <c:order val="0"/>
          <c:tx>
            <c:strRef>
              <c:f>'ABR IO-18kHz'!$G$60</c:f>
              <c:strCache>
                <c:ptCount val="1"/>
                <c:pt idx="0">
                  <c:v>Control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'ABR IO-18kHz'!$G$72:$G$81</c15:sqref>
                    </c15:fullRef>
                  </c:ext>
                </c:extLst>
                <c:f>'ABR IO-18kHz'!$G$77:$G$81</c:f>
                <c:numCache>
                  <c:formatCode>General</c:formatCode>
                  <c:ptCount val="5"/>
                  <c:pt idx="0">
                    <c:v>0.10048650655685069</c:v>
                  </c:pt>
                  <c:pt idx="1">
                    <c:v>6.9262877021773653E-2</c:v>
                  </c:pt>
                  <c:pt idx="2">
                    <c:v>9.3284031093981271E-2</c:v>
                  </c:pt>
                  <c:pt idx="3">
                    <c:v>0.14404993294324142</c:v>
                  </c:pt>
                  <c:pt idx="4">
                    <c:v>0.11130795111290291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'ABR IO-18kHz'!$G$72:$G$81</c15:sqref>
                    </c15:fullRef>
                  </c:ext>
                </c:extLst>
                <c:f>'ABR IO-18kHz'!$G$77:$G$81</c:f>
                <c:numCache>
                  <c:formatCode>General</c:formatCode>
                  <c:ptCount val="5"/>
                  <c:pt idx="0">
                    <c:v>0.10048650655685069</c:v>
                  </c:pt>
                  <c:pt idx="1">
                    <c:v>6.9262877021773653E-2</c:v>
                  </c:pt>
                  <c:pt idx="2">
                    <c:v>9.3284031093981271E-2</c:v>
                  </c:pt>
                  <c:pt idx="3">
                    <c:v>0.14404993294324142</c:v>
                  </c:pt>
                  <c:pt idx="4">
                    <c:v>0.11130795111290291</c:v>
                  </c:pt>
                </c:numCache>
              </c:numRef>
            </c:minus>
            <c:spPr>
              <a:ln w="6350"/>
            </c:spPr>
          </c:errBars>
          <c:cat>
            <c:numRef>
              <c:extLst>
                <c:ext xmlns:c15="http://schemas.microsoft.com/office/drawing/2012/chart" uri="{02D57815-91ED-43cb-92C2-25804820EDAC}">
                  <c15:fullRef>
                    <c15:sqref>'ABR IO-18kHz'!$F$61:$F$70</c15:sqref>
                  </c15:fullRef>
                </c:ext>
              </c:extLst>
              <c:f>'ABR IO-18kHz'!$F$66:$F$70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 IO-18kHz'!$G$61:$G$70</c15:sqref>
                  </c15:fullRef>
                </c:ext>
              </c:extLst>
              <c:f>'ABR IO-18kHz'!$G$66:$G$70</c:f>
              <c:numCache>
                <c:formatCode>General</c:formatCode>
                <c:ptCount val="5"/>
                <c:pt idx="0">
                  <c:v>0.16777999999999998</c:v>
                </c:pt>
                <c:pt idx="1">
                  <c:v>0.20204</c:v>
                </c:pt>
                <c:pt idx="2">
                  <c:v>0.25348285714285712</c:v>
                </c:pt>
                <c:pt idx="3">
                  <c:v>0.31609142857142858</c:v>
                </c:pt>
                <c:pt idx="4">
                  <c:v>0.38941142857142858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9-4AEA-8A39-A3935F49EEDE}"/>
            </c:ext>
          </c:extLst>
        </c:ser>
        <c:ser>
          <c:idx val="1"/>
          <c:order val="1"/>
          <c:tx>
            <c:strRef>
              <c:f>'ABR IO-18kHz'!$H$60</c:f>
              <c:strCache>
                <c:ptCount val="1"/>
                <c:pt idx="0">
                  <c:v>Cilk1 cKO 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'ABR IO-18kHz'!$H$72:$H$81</c15:sqref>
                    </c15:fullRef>
                  </c:ext>
                </c:extLst>
                <c:f>'ABR IO-18kHz'!$H$77:$H$81</c:f>
                <c:numCache>
                  <c:formatCode>General</c:formatCode>
                  <c:ptCount val="5"/>
                  <c:pt idx="0">
                    <c:v>0.12879578046918572</c:v>
                  </c:pt>
                  <c:pt idx="1">
                    <c:v>0.15003340396947173</c:v>
                  </c:pt>
                  <c:pt idx="2">
                    <c:v>0.12456815516013707</c:v>
                  </c:pt>
                  <c:pt idx="3">
                    <c:v>0.11348186392547481</c:v>
                  </c:pt>
                  <c:pt idx="4">
                    <c:v>8.6777043661711822E-2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'ABR IO-18kHz'!$H$72:$H$81</c15:sqref>
                    </c15:fullRef>
                  </c:ext>
                </c:extLst>
                <c:f>'ABR IO-18kHz'!$H$77:$H$81</c:f>
                <c:numCache>
                  <c:formatCode>General</c:formatCode>
                  <c:ptCount val="5"/>
                  <c:pt idx="0">
                    <c:v>0.12879578046918572</c:v>
                  </c:pt>
                  <c:pt idx="1">
                    <c:v>0.15003340396947173</c:v>
                  </c:pt>
                  <c:pt idx="2">
                    <c:v>0.12456815516013707</c:v>
                  </c:pt>
                  <c:pt idx="3">
                    <c:v>0.11348186392547481</c:v>
                  </c:pt>
                  <c:pt idx="4">
                    <c:v>8.6777043661711822E-2</c:v>
                  </c:pt>
                </c:numCache>
              </c:numRef>
            </c:minus>
            <c:spPr>
              <a:ln w="6350"/>
            </c:spPr>
          </c:errBars>
          <c:cat>
            <c:numRef>
              <c:extLst>
                <c:ext xmlns:c15="http://schemas.microsoft.com/office/drawing/2012/chart" uri="{02D57815-91ED-43cb-92C2-25804820EDAC}">
                  <c15:fullRef>
                    <c15:sqref>'ABR IO-18kHz'!$F$61:$F$70</c15:sqref>
                  </c15:fullRef>
                </c:ext>
              </c:extLst>
              <c:f>'ABR IO-18kHz'!$F$66:$F$70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 IO-18kHz'!$H$61:$H$70</c15:sqref>
                  </c15:fullRef>
                </c:ext>
              </c:extLst>
              <c:f>'ABR IO-18kHz'!$H$66:$H$70</c:f>
              <c:numCache>
                <c:formatCode>General</c:formatCode>
                <c:ptCount val="5"/>
                <c:pt idx="0">
                  <c:v>0.18413333333333334</c:v>
                </c:pt>
                <c:pt idx="1">
                  <c:v>0.2576033333333333</c:v>
                </c:pt>
                <c:pt idx="2">
                  <c:v>0.37685999999999997</c:v>
                </c:pt>
                <c:pt idx="3">
                  <c:v>0.31902000000000003</c:v>
                </c:pt>
                <c:pt idx="4">
                  <c:v>0.36408666666666667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9-4AEA-8A39-A3935F49E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3079168"/>
        <c:axId val="-96308080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'ABR IO-18kHz'!$I$60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6350">
                    <a:solidFill>
                      <a:schemeClr val="tx1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rgbClr val="FF7C80"/>
                    </a:solidFill>
                    <a:ln w="6350">
                      <a:solidFill>
                        <a:schemeClr val="tx1"/>
                      </a:solidFill>
                    </a:ln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'ABR IO-18kHz'!$K$72:$K$81</c15:sqref>
                          </c15:fullRef>
                          <c15:formulaRef>
                            <c15:sqref>'ABR IO-18kHz'!$K$77:$K$81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'ABR IO-18kHz'!$K$72:$K$81</c15:sqref>
                          </c15:fullRef>
                          <c15:formulaRef>
                            <c15:sqref>'ABR IO-18kHz'!$K$77:$K$81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</c:numCache>
                    </c:numRef>
                  </c:minus>
                  <c:spPr>
                    <a:ln w="6350">
                      <a:solidFill>
                        <a:schemeClr val="tx1"/>
                      </a:solidFill>
                    </a:ln>
                  </c:spPr>
                </c:errBars>
                <c:cat>
                  <c:numRef>
                    <c:extLst>
                      <c:ext uri="{02D57815-91ED-43cb-92C2-25804820EDAC}">
                        <c15:fullRef>
                          <c15:sqref>'ABR IO-18kHz'!$F$61:$F$70</c15:sqref>
                        </c15:fullRef>
                        <c15:formulaRef>
                          <c15:sqref>'ABR IO-18kHz'!$F$66:$F$70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80</c:v>
                      </c:pt>
                      <c:pt idx="4">
                        <c:v>90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'ABR IO-18kHz'!$I$61:$I$70</c15:sqref>
                        </c15:fullRef>
                        <c15:formulaRef>
                          <c15:sqref>'ABR IO-18kHz'!$I$66:$I$70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869-4AEA-8A39-A3935F49EED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IO-18kHz'!$J$60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6350">
                    <a:solidFill>
                      <a:schemeClr val="tx1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rgbClr val="FFCCCC"/>
                    </a:solidFill>
                    <a:ln w="6350">
                      <a:solidFill>
                        <a:schemeClr val="tx1"/>
                      </a:solidFill>
                    </a:ln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'ABR IO-18kHz'!$J$72:$J$81</c15:sqref>
                          </c15:fullRef>
                          <c15:formulaRef>
                            <c15:sqref>'ABR IO-18kHz'!$J$77:$J$81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'ABR IO-18kHz'!$J$72:$J$81</c15:sqref>
                          </c15:fullRef>
                          <c15:formulaRef>
                            <c15:sqref>'ABR IO-18kHz'!$J$77:$J$81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</c:numCache>
                    </c:numRef>
                  </c:minus>
                </c:errBar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'ABR IO-18kHz'!$F$61:$F$70</c15:sqref>
                        </c15:fullRef>
                        <c15:formulaRef>
                          <c15:sqref>'ABR IO-18kHz'!$F$66:$F$70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80</c:v>
                      </c:pt>
                      <c:pt idx="4">
                        <c:v>90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'ABR IO-18kHz'!$J$61:$J$70</c15:sqref>
                        </c15:fullRef>
                        <c15:formulaRef>
                          <c15:sqref>'ABR IO-18kHz'!$J$66:$J$70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869-4AEA-8A39-A3935F49EED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IO-18kHz'!$K$60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6350">
                    <a:solidFill>
                      <a:schemeClr val="tx1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rgbClr val="0000FF"/>
                    </a:solidFill>
                    <a:ln w="6350">
                      <a:solidFill>
                        <a:schemeClr val="tx1"/>
                      </a:solidFill>
                    </a:ln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'ABR IO-18kHz'!$K$72:$K$81</c15:sqref>
                          </c15:fullRef>
                          <c15:formulaRef>
                            <c15:sqref>'ABR IO-18kHz'!$K$77:$K$81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'ABR IO-18kHz'!$K$72:$K$81</c15:sqref>
                          </c15:fullRef>
                          <c15:formulaRef>
                            <c15:sqref>'ABR IO-18kHz'!$K$77:$K$81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</c:numCache>
                    </c:numRef>
                  </c:minus>
                </c:errBar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'ABR IO-18kHz'!$F$61:$F$70</c15:sqref>
                        </c15:fullRef>
                        <c15:formulaRef>
                          <c15:sqref>'ABR IO-18kHz'!$F$66:$F$70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80</c:v>
                      </c:pt>
                      <c:pt idx="4">
                        <c:v>90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'ABR IO-18kHz'!$K$61:$K$70</c15:sqref>
                        </c15:fullRef>
                        <c15:formulaRef>
                          <c15:sqref>'ABR IO-18kHz'!$K$66:$K$70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869-4AEA-8A39-A3935F49EED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 IO-18kHz'!$L$60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6350">
                    <a:solidFill>
                      <a:schemeClr val="tx1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rgbClr val="6699FF"/>
                    </a:solidFill>
                    <a:ln w="6350">
                      <a:solidFill>
                        <a:schemeClr val="tx1"/>
                      </a:solidFill>
                    </a:ln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'ABR IO-18kHz'!$L$72:$L$81</c15:sqref>
                          </c15:fullRef>
                          <c15:formulaRef>
                            <c15:sqref>'ABR IO-18kHz'!$L$77:$L$81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'ABR IO-18kHz'!$L$72:$L$81</c15:sqref>
                          </c15:fullRef>
                          <c15:formulaRef>
                            <c15:sqref>'ABR IO-18kHz'!$L$77:$L$81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</c:numCache>
                    </c:numRef>
                  </c:minus>
                </c:errBar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'ABR IO-18kHz'!$F$61:$F$70</c15:sqref>
                        </c15:fullRef>
                        <c15:formulaRef>
                          <c15:sqref>'ABR IO-18kHz'!$F$66:$F$70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80</c:v>
                      </c:pt>
                      <c:pt idx="4">
                        <c:v>90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'ABR IO-18kHz'!$L$61:$L$70</c15:sqref>
                        </c15:fullRef>
                        <c15:formulaRef>
                          <c15:sqref>'ABR IO-18kHz'!$L$66:$L$70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869-4AEA-8A39-A3935F49EEDE}"/>
                  </c:ext>
                </c:extLst>
              </c15:ser>
            </c15:filteredLineSeries>
          </c:ext>
        </c:extLst>
      </c:lineChart>
      <c:catAx>
        <c:axId val="-96307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en-US"/>
                  <a:t>Tone-burst</a:t>
                </a:r>
                <a:r>
                  <a:rPr lang="en-US" altLang="en-US" baseline="0"/>
                  <a:t> level (</a:t>
                </a:r>
                <a:r>
                  <a:rPr lang="en-US" altLang="en-US"/>
                  <a:t>dB SPL)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963080800"/>
        <c:crosses val="autoZero"/>
        <c:auto val="1"/>
        <c:lblAlgn val="ctr"/>
        <c:lblOffset val="100"/>
        <c:noMultiLvlLbl val="0"/>
      </c:catAx>
      <c:valAx>
        <c:axId val="-96308080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en-US">
                    <a:latin typeface="Arial" panose="020B0604020202020204" pitchFamily="34" charset="0"/>
                    <a:cs typeface="Arial" panose="020B0604020202020204" pitchFamily="34" charset="0"/>
                  </a:rPr>
                  <a:t>18kHz</a:t>
                </a:r>
                <a:r>
                  <a:rPr lang="en-US" altLang="en-US" baseline="0">
                    <a:latin typeface="Arial" panose="020B0604020202020204" pitchFamily="34" charset="0"/>
                    <a:cs typeface="Arial" panose="020B0604020202020204" pitchFamily="34" charset="0"/>
                  </a:rPr>
                  <a:t> w</a:t>
                </a:r>
                <a:r>
                  <a:rPr lang="en-US" altLang="en-US">
                    <a:latin typeface="Arial" panose="020B0604020202020204" pitchFamily="34" charset="0"/>
                    <a:cs typeface="Arial" panose="020B0604020202020204" pitchFamily="34" charset="0"/>
                  </a:rPr>
                  <a:t>ave I amplitude (µv)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963079168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479168598274848"/>
          <c:y val="0.11231580219260991"/>
          <c:w val="0.36366525917528825"/>
          <c:h val="0.12613978234261966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ko-KR">
                <a:solidFill>
                  <a:sysClr val="windowText" lastClr="000000"/>
                </a:solidFill>
              </a:rPr>
              <a:t>8kHz</a:t>
            </a:r>
            <a:endParaRPr lang="ko-KR" altLang="en-U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5518853893263345"/>
          <c:y val="3.1256561679790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'DPOAE 8kHz'!$C$17</c:f>
              <c:strCache>
                <c:ptCount val="1"/>
              </c:strCache>
            </c:strRef>
          </c:tx>
          <c:spPr>
            <a:ln w="63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635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'DPOAE 8kHz'!$D$20:$P$20</c:f>
                <c:numCache>
                  <c:formatCode>General</c:formatCode>
                  <c:ptCount val="13"/>
                  <c:pt idx="0">
                    <c:v>2.7274205383139427</c:v>
                  </c:pt>
                  <c:pt idx="1">
                    <c:v>3.1268520411397938</c:v>
                  </c:pt>
                  <c:pt idx="2">
                    <c:v>2.8938757870804745</c:v>
                  </c:pt>
                  <c:pt idx="3">
                    <c:v>2.5712196381326797</c:v>
                  </c:pt>
                  <c:pt idx="4">
                    <c:v>2.5493960769529269</c:v>
                  </c:pt>
                  <c:pt idx="5">
                    <c:v>2.1452460223477345</c:v>
                  </c:pt>
                  <c:pt idx="6">
                    <c:v>1.4369042130425362</c:v>
                  </c:pt>
                  <c:pt idx="7">
                    <c:v>1.1183004676530672</c:v>
                  </c:pt>
                  <c:pt idx="8">
                    <c:v>1.3742360205625688</c:v>
                  </c:pt>
                  <c:pt idx="9">
                    <c:v>1.4000502026153199</c:v>
                  </c:pt>
                  <c:pt idx="10">
                    <c:v>0.99379752580583725</c:v>
                  </c:pt>
                  <c:pt idx="11">
                    <c:v>3.193106137208245</c:v>
                  </c:pt>
                  <c:pt idx="12">
                    <c:v>2.5794495039598324</c:v>
                  </c:pt>
                </c:numCache>
              </c:numRef>
            </c:plus>
            <c:minus>
              <c:numRef>
                <c:f>'DPOAE 8kHz'!$D$20:$P$20</c:f>
                <c:numCache>
                  <c:formatCode>General</c:formatCode>
                  <c:ptCount val="13"/>
                  <c:pt idx="0">
                    <c:v>2.7274205383139427</c:v>
                  </c:pt>
                  <c:pt idx="1">
                    <c:v>3.1268520411397938</c:v>
                  </c:pt>
                  <c:pt idx="2">
                    <c:v>2.8938757870804745</c:v>
                  </c:pt>
                  <c:pt idx="3">
                    <c:v>2.5712196381326797</c:v>
                  </c:pt>
                  <c:pt idx="4">
                    <c:v>2.5493960769529269</c:v>
                  </c:pt>
                  <c:pt idx="5">
                    <c:v>2.1452460223477345</c:v>
                  </c:pt>
                  <c:pt idx="6">
                    <c:v>1.4369042130425362</c:v>
                  </c:pt>
                  <c:pt idx="7">
                    <c:v>1.1183004676530672</c:v>
                  </c:pt>
                  <c:pt idx="8">
                    <c:v>1.3742360205625688</c:v>
                  </c:pt>
                  <c:pt idx="9">
                    <c:v>1.4000502026153199</c:v>
                  </c:pt>
                  <c:pt idx="10">
                    <c:v>0.99379752580583725</c:v>
                  </c:pt>
                  <c:pt idx="11">
                    <c:v>3.193106137208245</c:v>
                  </c:pt>
                  <c:pt idx="12">
                    <c:v>2.5794495039598324</c:v>
                  </c:pt>
                </c:numCache>
              </c:numRef>
            </c:minus>
            <c:spPr>
              <a:noFill/>
              <a:ln w="63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'DPOAE 8kHz'!$D$3:$P$3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'DPOAE 8kHz'!$D$17:$P$17</c:f>
              <c:numCache>
                <c:formatCode>General</c:formatCode>
                <c:ptCount val="13"/>
                <c:pt idx="0">
                  <c:v>-10.570142857190476</c:v>
                </c:pt>
                <c:pt idx="1">
                  <c:v>-6.0488571428095241</c:v>
                </c:pt>
                <c:pt idx="2">
                  <c:v>-0.98195238095237891</c:v>
                </c:pt>
                <c:pt idx="3">
                  <c:v>3.9689999995238088</c:v>
                </c:pt>
                <c:pt idx="4">
                  <c:v>9.2612380947619055</c:v>
                </c:pt>
                <c:pt idx="5">
                  <c:v>14.304333332857142</c:v>
                </c:pt>
                <c:pt idx="6">
                  <c:v>18.977904761428572</c:v>
                </c:pt>
                <c:pt idx="7">
                  <c:v>23.17152381</c:v>
                </c:pt>
                <c:pt idx="8">
                  <c:v>27.314666666666671</c:v>
                </c:pt>
                <c:pt idx="9">
                  <c:v>31.340571428095238</c:v>
                </c:pt>
                <c:pt idx="10">
                  <c:v>34.062095238095239</c:v>
                </c:pt>
                <c:pt idx="11">
                  <c:v>31.463857142857144</c:v>
                </c:pt>
                <c:pt idx="12">
                  <c:v>40.774285714761909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A-4312-97FF-B3E98CF539E5}"/>
            </c:ext>
          </c:extLst>
        </c:ser>
        <c:ser>
          <c:idx val="1"/>
          <c:order val="1"/>
          <c:tx>
            <c:strRef>
              <c:f>'DPOAE 8kHz'!$C$18</c:f>
              <c:strCache>
                <c:ptCount val="1"/>
              </c:strCache>
            </c:strRef>
          </c:tx>
          <c:spPr>
            <a:ln w="63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'DPOAE 8kHz'!$D$21:$P$21</c:f>
                <c:numCache>
                  <c:formatCode>General</c:formatCode>
                  <c:ptCount val="13"/>
                  <c:pt idx="0">
                    <c:v>0.85968120879466292</c:v>
                  </c:pt>
                  <c:pt idx="1">
                    <c:v>0.69961583505997815</c:v>
                  </c:pt>
                  <c:pt idx="2">
                    <c:v>2.5855020459230551</c:v>
                  </c:pt>
                  <c:pt idx="3">
                    <c:v>3.136971666273527</c:v>
                  </c:pt>
                  <c:pt idx="4">
                    <c:v>4.1536029512820569</c:v>
                  </c:pt>
                  <c:pt idx="5">
                    <c:v>4.0253070902624284</c:v>
                  </c:pt>
                  <c:pt idx="6">
                    <c:v>5.7632546922317145</c:v>
                  </c:pt>
                  <c:pt idx="7">
                    <c:v>5.7187916560177561</c:v>
                  </c:pt>
                  <c:pt idx="8">
                    <c:v>6.3544204809069447</c:v>
                  </c:pt>
                  <c:pt idx="9">
                    <c:v>6.6456812915544843</c:v>
                  </c:pt>
                  <c:pt idx="10">
                    <c:v>6.1944108036905545</c:v>
                  </c:pt>
                  <c:pt idx="11">
                    <c:v>6.7423446136372505</c:v>
                  </c:pt>
                  <c:pt idx="12">
                    <c:v>8.7593140456558967</c:v>
                  </c:pt>
                </c:numCache>
              </c:numRef>
            </c:plus>
            <c:minus>
              <c:numRef>
                <c:f>'DPOAE 8kHz'!$D$21:$P$21</c:f>
                <c:numCache>
                  <c:formatCode>General</c:formatCode>
                  <c:ptCount val="13"/>
                  <c:pt idx="0">
                    <c:v>0.85968120879466292</c:v>
                  </c:pt>
                  <c:pt idx="1">
                    <c:v>0.69961583505997815</c:v>
                  </c:pt>
                  <c:pt idx="2">
                    <c:v>2.5855020459230551</c:v>
                  </c:pt>
                  <c:pt idx="3">
                    <c:v>3.136971666273527</c:v>
                  </c:pt>
                  <c:pt idx="4">
                    <c:v>4.1536029512820569</c:v>
                  </c:pt>
                  <c:pt idx="5">
                    <c:v>4.0253070902624284</c:v>
                  </c:pt>
                  <c:pt idx="6">
                    <c:v>5.7632546922317145</c:v>
                  </c:pt>
                  <c:pt idx="7">
                    <c:v>5.7187916560177561</c:v>
                  </c:pt>
                  <c:pt idx="8">
                    <c:v>6.3544204809069447</c:v>
                  </c:pt>
                  <c:pt idx="9">
                    <c:v>6.6456812915544843</c:v>
                  </c:pt>
                  <c:pt idx="10">
                    <c:v>6.1944108036905545</c:v>
                  </c:pt>
                  <c:pt idx="11">
                    <c:v>6.7423446136372505</c:v>
                  </c:pt>
                  <c:pt idx="12">
                    <c:v>8.7593140456558967</c:v>
                  </c:pt>
                </c:numCache>
              </c:numRef>
            </c:minus>
            <c:spPr>
              <a:noFill/>
              <a:ln w="63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'DPOAE 8kHz'!$D$3:$P$3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'DPOAE 8kHz'!$D$18:$P$18</c:f>
              <c:numCache>
                <c:formatCode>General</c:formatCode>
                <c:ptCount val="13"/>
                <c:pt idx="0">
                  <c:v>-19.271611111666669</c:v>
                </c:pt>
                <c:pt idx="1">
                  <c:v>-17.738499999999988</c:v>
                </c:pt>
                <c:pt idx="2">
                  <c:v>-15.828666666722226</c:v>
                </c:pt>
                <c:pt idx="3">
                  <c:v>-13.390500000055555</c:v>
                </c:pt>
                <c:pt idx="4">
                  <c:v>-8.6732777778333361</c:v>
                </c:pt>
                <c:pt idx="5">
                  <c:v>-2.4901111105555551</c:v>
                </c:pt>
                <c:pt idx="6">
                  <c:v>0.80838888888889093</c:v>
                </c:pt>
                <c:pt idx="7">
                  <c:v>4.5511111111111076</c:v>
                </c:pt>
                <c:pt idx="8">
                  <c:v>5.6953333338888852</c:v>
                </c:pt>
                <c:pt idx="9">
                  <c:v>8.0239444438888867</c:v>
                </c:pt>
                <c:pt idx="10">
                  <c:v>13.078333332777783</c:v>
                </c:pt>
                <c:pt idx="11">
                  <c:v>11.587611111666668</c:v>
                </c:pt>
                <c:pt idx="12">
                  <c:v>25.129833333888893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A-4312-97FF-B3E98CF539E5}"/>
            </c:ext>
          </c:extLst>
        </c:ser>
        <c:ser>
          <c:idx val="2"/>
          <c:order val="2"/>
          <c:tx>
            <c:strRef>
              <c:f>'DPOAE 8kHz'!$C$19</c:f>
              <c:strCache>
                <c:ptCount val="1"/>
              </c:strCache>
            </c:strRef>
          </c:tx>
          <c:spPr>
            <a:ln w="63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'DPOAE 8kHz'!$D$3:$P$3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'DPOAE 8kHz'!$D$19:$P$19</c:f>
              <c:numCache>
                <c:formatCode>General</c:formatCode>
                <c:ptCount val="13"/>
                <c:pt idx="0">
                  <c:v>-8.5300305524620352</c:v>
                </c:pt>
                <c:pt idx="1">
                  <c:v>-8.485557365773726</c:v>
                </c:pt>
                <c:pt idx="2">
                  <c:v>-9.0542630286553241</c:v>
                </c:pt>
                <c:pt idx="3">
                  <c:v>-9.6969527945455116</c:v>
                </c:pt>
                <c:pt idx="4">
                  <c:v>-8.1883785999721255</c:v>
                </c:pt>
                <c:pt idx="5">
                  <c:v>-8.0330820614775327</c:v>
                </c:pt>
                <c:pt idx="6">
                  <c:v>-6.7695335825514587</c:v>
                </c:pt>
                <c:pt idx="7">
                  <c:v>-5.2935707894152717</c:v>
                </c:pt>
                <c:pt idx="8">
                  <c:v>-4.2554588635691992</c:v>
                </c:pt>
                <c:pt idx="9">
                  <c:v>-2.475749718223383</c:v>
                </c:pt>
                <c:pt idx="10">
                  <c:v>1.0992206529641453</c:v>
                </c:pt>
                <c:pt idx="11">
                  <c:v>4.7555914005486946</c:v>
                </c:pt>
                <c:pt idx="12">
                  <c:v>7.6265659460466155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A-4312-97FF-B3E98CF5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3078080"/>
        <c:axId val="-961912704"/>
      </c:lineChart>
      <c:catAx>
        <c:axId val="-963078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Stimulus</a:t>
                </a:r>
                <a:r>
                  <a:rPr lang="en-US" altLang="ko-KR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level (dB SPL)</a:t>
                </a:r>
                <a:endParaRPr lang="ko-KR" altLang="en-US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1912704"/>
        <c:crossesAt val="-30"/>
        <c:auto val="1"/>
        <c:lblAlgn val="ctr"/>
        <c:lblOffset val="100"/>
        <c:noMultiLvlLbl val="0"/>
      </c:catAx>
      <c:valAx>
        <c:axId val="-961912704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DPOAE</a:t>
                </a:r>
                <a:r>
                  <a:rPr lang="en-US" altLang="ko-KR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amplitude (dB SPL)</a:t>
                </a:r>
                <a:endParaRPr lang="ko-KR" altLang="en-US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307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7751822633016091E-2"/>
          <c:y val="0.16277771416554596"/>
          <c:w val="0.31908555548203532"/>
          <c:h val="0.10099040503030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ko-KR" sz="1100">
                <a:solidFill>
                  <a:sysClr val="windowText" lastClr="000000"/>
                </a:solidFill>
              </a:rPr>
              <a:t>18kHz</a:t>
            </a:r>
          </a:p>
        </c:rich>
      </c:tx>
      <c:layout>
        <c:manualLayout>
          <c:xMode val="edge"/>
          <c:yMode val="edge"/>
          <c:x val="0.42725510144062473"/>
          <c:y val="9.9707869205892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'DPOAE 18kHz'!$C$17</c:f>
              <c:strCache>
                <c:ptCount val="1"/>
              </c:strCache>
            </c:strRef>
          </c:tx>
          <c:spPr>
            <a:ln w="63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635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'DPOAE 18kHz'!$D$20:$P$20</c:f>
                <c:numCache>
                  <c:formatCode>General</c:formatCode>
                  <c:ptCount val="13"/>
                  <c:pt idx="0">
                    <c:v>1.9303086848659838</c:v>
                  </c:pt>
                  <c:pt idx="1">
                    <c:v>2.0586643055027487</c:v>
                  </c:pt>
                  <c:pt idx="2">
                    <c:v>2.1922228479598411</c:v>
                  </c:pt>
                  <c:pt idx="3">
                    <c:v>2.043820633052746</c:v>
                  </c:pt>
                  <c:pt idx="4">
                    <c:v>1.5401614148214082</c:v>
                  </c:pt>
                  <c:pt idx="5">
                    <c:v>1.3460544655821494</c:v>
                  </c:pt>
                  <c:pt idx="6">
                    <c:v>1.1262942430130267</c:v>
                  </c:pt>
                  <c:pt idx="7">
                    <c:v>0.93623678614327499</c:v>
                  </c:pt>
                  <c:pt idx="8">
                    <c:v>0.59213414083845095</c:v>
                  </c:pt>
                  <c:pt idx="9">
                    <c:v>0.72188748759714017</c:v>
                  </c:pt>
                  <c:pt idx="10">
                    <c:v>1.4476625142283799</c:v>
                  </c:pt>
                  <c:pt idx="11">
                    <c:v>1.9679778602600513</c:v>
                  </c:pt>
                  <c:pt idx="12">
                    <c:v>3.1772000698893907</c:v>
                  </c:pt>
                </c:numCache>
              </c:numRef>
            </c:plus>
            <c:minus>
              <c:numRef>
                <c:f>'DPOAE 18kHz'!$D$20:$P$20</c:f>
                <c:numCache>
                  <c:formatCode>General</c:formatCode>
                  <c:ptCount val="13"/>
                  <c:pt idx="0">
                    <c:v>1.9303086848659838</c:v>
                  </c:pt>
                  <c:pt idx="1">
                    <c:v>2.0586643055027487</c:v>
                  </c:pt>
                  <c:pt idx="2">
                    <c:v>2.1922228479598411</c:v>
                  </c:pt>
                  <c:pt idx="3">
                    <c:v>2.043820633052746</c:v>
                  </c:pt>
                  <c:pt idx="4">
                    <c:v>1.5401614148214082</c:v>
                  </c:pt>
                  <c:pt idx="5">
                    <c:v>1.3460544655821494</c:v>
                  </c:pt>
                  <c:pt idx="6">
                    <c:v>1.1262942430130267</c:v>
                  </c:pt>
                  <c:pt idx="7">
                    <c:v>0.93623678614327499</c:v>
                  </c:pt>
                  <c:pt idx="8">
                    <c:v>0.59213414083845095</c:v>
                  </c:pt>
                  <c:pt idx="9">
                    <c:v>0.72188748759714017</c:v>
                  </c:pt>
                  <c:pt idx="10">
                    <c:v>1.4476625142283799</c:v>
                  </c:pt>
                  <c:pt idx="11">
                    <c:v>1.9679778602600513</c:v>
                  </c:pt>
                  <c:pt idx="12">
                    <c:v>3.1772000698893907</c:v>
                  </c:pt>
                </c:numCache>
              </c:numRef>
            </c:minus>
            <c:spPr>
              <a:noFill/>
              <a:ln w="63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'DPOAE 18kHz'!$D$3:$P$3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'DPOAE 18kHz'!$D$17:$P$17</c:f>
              <c:numCache>
                <c:formatCode>General</c:formatCode>
                <c:ptCount val="13"/>
                <c:pt idx="0">
                  <c:v>-16.366333332857135</c:v>
                </c:pt>
                <c:pt idx="1">
                  <c:v>-12.648714286190481</c:v>
                </c:pt>
                <c:pt idx="2">
                  <c:v>-7.4811428571428582</c:v>
                </c:pt>
                <c:pt idx="3">
                  <c:v>-0.34704761909523185</c:v>
                </c:pt>
                <c:pt idx="4">
                  <c:v>5.9530952380476236</c:v>
                </c:pt>
                <c:pt idx="5">
                  <c:v>11.284666666714285</c:v>
                </c:pt>
                <c:pt idx="6">
                  <c:v>16.121714285714283</c:v>
                </c:pt>
                <c:pt idx="7">
                  <c:v>20.224619047619051</c:v>
                </c:pt>
                <c:pt idx="8">
                  <c:v>23.383142856666669</c:v>
                </c:pt>
                <c:pt idx="9">
                  <c:v>25.102333333809522</c:v>
                </c:pt>
                <c:pt idx="10">
                  <c:v>25.441904761904762</c:v>
                </c:pt>
                <c:pt idx="11">
                  <c:v>26.656619048095244</c:v>
                </c:pt>
                <c:pt idx="12">
                  <c:v>29.193142857619055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0-4C2A-BDEE-6B6EC8A09919}"/>
            </c:ext>
          </c:extLst>
        </c:ser>
        <c:ser>
          <c:idx val="1"/>
          <c:order val="1"/>
          <c:tx>
            <c:strRef>
              <c:f>'DPOAE 18kHz'!$C$18</c:f>
              <c:strCache>
                <c:ptCount val="1"/>
              </c:strCache>
            </c:strRef>
          </c:tx>
          <c:spPr>
            <a:ln w="63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'DPOAE 18kHz'!$D$21:$P$21</c:f>
                <c:numCache>
                  <c:formatCode>General</c:formatCode>
                  <c:ptCount val="13"/>
                  <c:pt idx="0">
                    <c:v>1.5230593714368437</c:v>
                  </c:pt>
                  <c:pt idx="1">
                    <c:v>2.5929450009164858</c:v>
                  </c:pt>
                  <c:pt idx="2">
                    <c:v>3.4224535496311321</c:v>
                  </c:pt>
                  <c:pt idx="3">
                    <c:v>3.9328348758582541</c:v>
                  </c:pt>
                  <c:pt idx="4">
                    <c:v>4.6396475464037765</c:v>
                  </c:pt>
                  <c:pt idx="5">
                    <c:v>4.0482327410767693</c:v>
                  </c:pt>
                  <c:pt idx="6">
                    <c:v>3.8073033139052739</c:v>
                  </c:pt>
                  <c:pt idx="7">
                    <c:v>3.5565186134098661</c:v>
                  </c:pt>
                  <c:pt idx="8">
                    <c:v>2.7163004790495195</c:v>
                  </c:pt>
                  <c:pt idx="9">
                    <c:v>2.825535756245301</c:v>
                  </c:pt>
                  <c:pt idx="10">
                    <c:v>2.9721195774591669</c:v>
                  </c:pt>
                  <c:pt idx="11">
                    <c:v>3.3145512000953907</c:v>
                  </c:pt>
                  <c:pt idx="12">
                    <c:v>4.7980695440460375</c:v>
                  </c:pt>
                </c:numCache>
              </c:numRef>
            </c:plus>
            <c:minus>
              <c:numRef>
                <c:f>'DPOAE 18kHz'!$D$21:$P$21</c:f>
                <c:numCache>
                  <c:formatCode>General</c:formatCode>
                  <c:ptCount val="13"/>
                  <c:pt idx="0">
                    <c:v>1.5230593714368437</c:v>
                  </c:pt>
                  <c:pt idx="1">
                    <c:v>2.5929450009164858</c:v>
                  </c:pt>
                  <c:pt idx="2">
                    <c:v>3.4224535496311321</c:v>
                  </c:pt>
                  <c:pt idx="3">
                    <c:v>3.9328348758582541</c:v>
                  </c:pt>
                  <c:pt idx="4">
                    <c:v>4.6396475464037765</c:v>
                  </c:pt>
                  <c:pt idx="5">
                    <c:v>4.0482327410767693</c:v>
                  </c:pt>
                  <c:pt idx="6">
                    <c:v>3.8073033139052739</c:v>
                  </c:pt>
                  <c:pt idx="7">
                    <c:v>3.5565186134098661</c:v>
                  </c:pt>
                  <c:pt idx="8">
                    <c:v>2.7163004790495195</c:v>
                  </c:pt>
                  <c:pt idx="9">
                    <c:v>2.825535756245301</c:v>
                  </c:pt>
                  <c:pt idx="10">
                    <c:v>2.9721195774591669</c:v>
                  </c:pt>
                  <c:pt idx="11">
                    <c:v>3.3145512000953907</c:v>
                  </c:pt>
                  <c:pt idx="12">
                    <c:v>4.7980695440460375</c:v>
                  </c:pt>
                </c:numCache>
              </c:numRef>
            </c:minus>
            <c:spPr>
              <a:noFill/>
              <a:ln w="63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'DPOAE 18kHz'!$D$3:$P$3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'DPOAE 18kHz'!$D$18:$P$18</c:f>
              <c:numCache>
                <c:formatCode>General</c:formatCode>
                <c:ptCount val="13"/>
                <c:pt idx="0">
                  <c:v>-16.612500000555556</c:v>
                </c:pt>
                <c:pt idx="1">
                  <c:v>-16.176666666666669</c:v>
                </c:pt>
                <c:pt idx="2">
                  <c:v>-13.271388888888898</c:v>
                </c:pt>
                <c:pt idx="3">
                  <c:v>-6.8518333333889023</c:v>
                </c:pt>
                <c:pt idx="4">
                  <c:v>-1.7493888883333415</c:v>
                </c:pt>
                <c:pt idx="5">
                  <c:v>5.4403333333333386</c:v>
                </c:pt>
                <c:pt idx="6">
                  <c:v>10.571833333333343</c:v>
                </c:pt>
                <c:pt idx="7">
                  <c:v>13.817611111111113</c:v>
                </c:pt>
                <c:pt idx="8">
                  <c:v>15.261277777222224</c:v>
                </c:pt>
                <c:pt idx="9">
                  <c:v>19.483444445</c:v>
                </c:pt>
                <c:pt idx="10">
                  <c:v>21.321111111111112</c:v>
                </c:pt>
                <c:pt idx="11">
                  <c:v>17.971722222777782</c:v>
                </c:pt>
                <c:pt idx="12">
                  <c:v>23.828444444999992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0-4C2A-BDEE-6B6EC8A09919}"/>
            </c:ext>
          </c:extLst>
        </c:ser>
        <c:ser>
          <c:idx val="2"/>
          <c:order val="2"/>
          <c:tx>
            <c:strRef>
              <c:f>'DPOAE 18kHz'!$C$19</c:f>
              <c:strCache>
                <c:ptCount val="1"/>
              </c:strCache>
            </c:strRef>
          </c:tx>
          <c:spPr>
            <a:ln w="63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'DPOAE 18kHz'!$D$19:$P$19</c:f>
              <c:numCache>
                <c:formatCode>General</c:formatCode>
                <c:ptCount val="13"/>
                <c:pt idx="0">
                  <c:v>-5.2810069829370194</c:v>
                </c:pt>
                <c:pt idx="1">
                  <c:v>-7.76327231730746</c:v>
                </c:pt>
                <c:pt idx="2">
                  <c:v>-6.4243791836677895</c:v>
                </c:pt>
                <c:pt idx="3">
                  <c:v>-5.9108130009365363</c:v>
                </c:pt>
                <c:pt idx="4">
                  <c:v>-7.2321453419011554</c:v>
                </c:pt>
                <c:pt idx="5">
                  <c:v>-8.6717360855431593</c:v>
                </c:pt>
                <c:pt idx="6">
                  <c:v>-7.100782615087379</c:v>
                </c:pt>
                <c:pt idx="7">
                  <c:v>-6.7757997153876639</c:v>
                </c:pt>
                <c:pt idx="8">
                  <c:v>-7.6759010830553569</c:v>
                </c:pt>
                <c:pt idx="9">
                  <c:v>-6.8826311133796292</c:v>
                </c:pt>
                <c:pt idx="10">
                  <c:v>-6.291215532362159</c:v>
                </c:pt>
                <c:pt idx="11">
                  <c:v>-6.8006263015777044</c:v>
                </c:pt>
                <c:pt idx="12">
                  <c:v>-5.5312185756731713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50-4C2A-BDEE-6B6EC8A09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1911616"/>
        <c:axId val="-961916512"/>
      </c:lineChart>
      <c:catAx>
        <c:axId val="-961911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Stimulus level (dB SPL)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1916512"/>
        <c:crossesAt val="-30"/>
        <c:auto val="1"/>
        <c:lblAlgn val="ctr"/>
        <c:lblOffset val="100"/>
        <c:noMultiLvlLbl val="0"/>
      </c:catAx>
      <c:valAx>
        <c:axId val="-961916512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DPOAE amplitude (dB SPL)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19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4954144245103308E-2"/>
          <c:y val="0.17580886694641082"/>
          <c:w val="0.310985564304462"/>
          <c:h val="0.1053747448235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24</xdr:row>
      <xdr:rowOff>119745</xdr:rowOff>
    </xdr:from>
    <xdr:to>
      <xdr:col>10</xdr:col>
      <xdr:colOff>550181</xdr:colOff>
      <xdr:row>41</xdr:row>
      <xdr:rowOff>81643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331926</xdr:colOff>
      <xdr:row>26</xdr:row>
      <xdr:rowOff>9524</xdr:rowOff>
    </xdr:from>
    <xdr:to>
      <xdr:col>12</xdr:col>
      <xdr:colOff>178706</xdr:colOff>
      <xdr:row>38</xdr:row>
      <xdr:rowOff>190500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1457325</xdr:colOff>
      <xdr:row>49</xdr:row>
      <xdr:rowOff>171450</xdr:rowOff>
    </xdr:from>
    <xdr:to>
      <xdr:col>6</xdr:col>
      <xdr:colOff>146741</xdr:colOff>
      <xdr:row>63</xdr:row>
      <xdr:rowOff>32281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51</xdr:row>
      <xdr:rowOff>57150</xdr:rowOff>
    </xdr:from>
    <xdr:to>
      <xdr:col>8</xdr:col>
      <xdr:colOff>178795</xdr:colOff>
      <xdr:row>61</xdr:row>
      <xdr:rowOff>135532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275166</xdr:colOff>
      <xdr:row>3</xdr:row>
      <xdr:rowOff>137584</xdr:rowOff>
    </xdr:from>
    <xdr:to>
      <xdr:col>18</xdr:col>
      <xdr:colOff>650822</xdr:colOff>
      <xdr:row>25</xdr:row>
      <xdr:rowOff>99219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BB45AB-3181-4DE0-BBBF-C3CD76D0C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405136</xdr:colOff>
      <xdr:row>84</xdr:row>
      <xdr:rowOff>38542</xdr:rowOff>
    </xdr:from>
    <xdr:to>
      <xdr:col>10</xdr:col>
      <xdr:colOff>197470</xdr:colOff>
      <xdr:row>106</xdr:row>
      <xdr:rowOff>1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161203</xdr:colOff>
      <xdr:row>82</xdr:row>
      <xdr:rowOff>96621</xdr:rowOff>
    </xdr:from>
    <xdr:to>
      <xdr:col>10</xdr:col>
      <xdr:colOff>638872</xdr:colOff>
      <xdr:row>104</xdr:row>
      <xdr:rowOff>58079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4</xdr:row>
      <xdr:rowOff>152400</xdr:rowOff>
    </xdr:from>
    <xdr:to>
      <xdr:col>23</xdr:col>
      <xdr:colOff>38100</xdr:colOff>
      <xdr:row>17</xdr:row>
      <xdr:rowOff>171450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C6DB4F8-9B06-46FF-9872-CEAF3DB29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161585</xdr:colOff>
      <xdr:row>18</xdr:row>
      <xdr:rowOff>25513</xdr:rowOff>
    </xdr:from>
    <xdr:to>
      <xdr:col>23</xdr:col>
      <xdr:colOff>618786</xdr:colOff>
      <xdr:row>31</xdr:row>
      <xdr:rowOff>44562</xdr:rowOff>
    </xdr:to>
    <xdr:graphicFrame macro="">
      <xdr:nvGraphicFramePr>
        <xdr:cNvPr id="2" name="차트 2">
          <a:extLst>
            <a:ext uri="{FF2B5EF4-FFF2-40B4-BE49-F238E27FC236}">
              <a16:creationId xmlns:a16="http://schemas.microsoft.com/office/drawing/2014/main" id="{8FC9D6ED-4E49-4EA4-9A9D-0DF65E892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">
    <a:dk1>
      <a:sysClr val="windowText" lastClr="000000"/>
    </a:dk1>
    <a:lt1>
      <a:sysClr val="window" lastClr="FFFFFF"/>
    </a:lt1>
    <a:dk2>
      <a:srgbClr val="1C3D62"/>
    </a:dk2>
    <a:lt2>
      <a:srgbClr val="E3DCC1"/>
    </a:lt2>
    <a:accent1>
      <a:srgbClr val="315F97"/>
    </a:accent1>
    <a:accent2>
      <a:srgbClr val="C75252"/>
    </a:accent2>
    <a:accent3>
      <a:srgbClr val="E9AE2B"/>
    </a:accent3>
    <a:accent4>
      <a:srgbClr val="699B37"/>
    </a:accent4>
    <a:accent5>
      <a:srgbClr val="358791"/>
    </a:accent5>
    <a:accent6>
      <a:srgbClr val="CA56A7"/>
    </a:accent6>
    <a:hlink>
      <a:srgbClr val="0000FF"/>
    </a:hlink>
    <a:folHlink>
      <a:srgbClr val="800080"/>
    </a:folHlink>
  </a:clrScheme>
  <a:fontScheme name="">
    <a:majorFont>
      <a:latin typeface="HNC_GO_B_HINT_GS"/>
      <a:ea typeface=""/>
      <a:cs typeface="HNC_GO_B_HINT_GS"/>
    </a:majorFont>
    <a:minorFont>
      <a:latin typeface="HNC_GO_B_HINT_GS"/>
      <a:ea typeface=""/>
      <a:cs typeface="HNC_GO_B_HINT_GS"/>
    </a:minorFont>
  </a:fontScheme>
  <a:fmtScheme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12700" cap="flat" cmpd="sng" algn="ctr">
        <a:solidFill>
          <a:schemeClr val="phClr"/>
        </a:solidFill>
        <a:prstDash val="solid"/>
      </a:ln>
      <a:ln w="1905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63500" dist="45398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63500" dist="23000" dir="5400000" rotWithShape="0">
            <a:srgbClr val="000000">
              <a:alpha val="35000"/>
            </a:srgbClr>
          </a:outerShdw>
        </a:effectLst>
      </a:effectStyle>
      <a:effectStyle>
        <a:effectLst>
          <a:reflection blurRad="12700" stA="26000" endPos="28000" dist="38100" dir="5400000" sy="-100000" rotWithShape="0"/>
        </a:effectLst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">
    <a:dk1>
      <a:sysClr val="windowText" lastClr="000000"/>
    </a:dk1>
    <a:lt1>
      <a:sysClr val="window" lastClr="FFFFFF"/>
    </a:lt1>
    <a:dk2>
      <a:srgbClr val="1C3D62"/>
    </a:dk2>
    <a:lt2>
      <a:srgbClr val="E3DCC1"/>
    </a:lt2>
    <a:accent1>
      <a:srgbClr val="315F97"/>
    </a:accent1>
    <a:accent2>
      <a:srgbClr val="C75252"/>
    </a:accent2>
    <a:accent3>
      <a:srgbClr val="E9AE2B"/>
    </a:accent3>
    <a:accent4>
      <a:srgbClr val="699B37"/>
    </a:accent4>
    <a:accent5>
      <a:srgbClr val="358791"/>
    </a:accent5>
    <a:accent6>
      <a:srgbClr val="CA56A7"/>
    </a:accent6>
    <a:hlink>
      <a:srgbClr val="0000FF"/>
    </a:hlink>
    <a:folHlink>
      <a:srgbClr val="800080"/>
    </a:folHlink>
  </a:clrScheme>
  <a:fontScheme name="">
    <a:majorFont>
      <a:latin typeface="HNC_GO_B_HINT_GS"/>
      <a:ea typeface=""/>
      <a:cs typeface="HNC_GO_B_HINT_GS"/>
    </a:majorFont>
    <a:minorFont>
      <a:latin typeface="HNC_GO_B_HINT_GS"/>
      <a:ea typeface=""/>
      <a:cs typeface="HNC_GO_B_HINT_GS"/>
    </a:minorFont>
  </a:fontScheme>
  <a:fmtScheme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12700" cap="flat" cmpd="sng" algn="ctr">
        <a:solidFill>
          <a:schemeClr val="phClr"/>
        </a:solidFill>
        <a:prstDash val="solid"/>
      </a:ln>
      <a:ln w="1905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63500" dist="45398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63500" dist="23000" dir="5400000" rotWithShape="0">
            <a:srgbClr val="000000">
              <a:alpha val="35000"/>
            </a:srgbClr>
          </a:outerShdw>
        </a:effectLst>
      </a:effectStyle>
      <a:effectStyle>
        <a:effectLst>
          <a:reflection blurRad="12700" stA="26000" endPos="28000" dist="38100" dir="5400000" sy="-100000" rotWithShape="0"/>
        </a:effectLst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zoomScale="70" zoomScaleNormal="70" workbookViewId="0">
      <selection activeCell="A48" sqref="A48"/>
    </sheetView>
  </sheetViews>
  <sheetFormatPr defaultRowHeight="14.25"/>
  <cols>
    <col min="1" max="1" width="23.3984375" bestFit="1" customWidth="1"/>
  </cols>
  <sheetData>
    <row r="1" spans="1:13">
      <c r="A1" s="3" t="s">
        <v>10</v>
      </c>
      <c r="B1" s="3"/>
      <c r="C1" s="3"/>
      <c r="D1" s="3" t="s">
        <v>0</v>
      </c>
      <c r="E1" s="3" t="s">
        <v>0</v>
      </c>
      <c r="F1" s="3" t="s">
        <v>0</v>
      </c>
      <c r="G1" s="3"/>
      <c r="H1" s="3"/>
      <c r="I1" s="3"/>
      <c r="J1" s="3" t="s">
        <v>0</v>
      </c>
      <c r="K1" s="3"/>
      <c r="L1" s="3"/>
    </row>
    <row r="2" spans="1:13">
      <c r="A2" s="4"/>
      <c r="B2" s="5" t="s">
        <v>1</v>
      </c>
      <c r="C2" s="5">
        <v>3</v>
      </c>
      <c r="D2" s="5">
        <v>4</v>
      </c>
      <c r="E2" s="5">
        <v>6</v>
      </c>
      <c r="F2" s="5">
        <v>8</v>
      </c>
      <c r="G2" s="5">
        <v>10</v>
      </c>
      <c r="H2" s="5">
        <v>12</v>
      </c>
      <c r="I2" s="5">
        <v>18</v>
      </c>
      <c r="J2" s="5">
        <v>24</v>
      </c>
      <c r="K2" s="5">
        <v>30</v>
      </c>
      <c r="L2" s="5">
        <v>42</v>
      </c>
    </row>
    <row r="3" spans="1:13">
      <c r="A3" s="2" t="s">
        <v>22</v>
      </c>
      <c r="B3" s="6">
        <v>20</v>
      </c>
      <c r="C3" s="6">
        <v>65</v>
      </c>
      <c r="D3" s="21">
        <v>40</v>
      </c>
      <c r="E3" s="6">
        <v>35</v>
      </c>
      <c r="F3" s="6">
        <v>40</v>
      </c>
      <c r="G3" s="6">
        <v>20</v>
      </c>
      <c r="H3" s="6">
        <v>15</v>
      </c>
      <c r="I3" s="6">
        <v>15</v>
      </c>
      <c r="J3" s="6">
        <v>25</v>
      </c>
      <c r="K3" s="6">
        <v>25</v>
      </c>
      <c r="L3" s="21">
        <v>60</v>
      </c>
    </row>
    <row r="4" spans="1:13">
      <c r="A4" s="1" t="s">
        <v>3</v>
      </c>
      <c r="B4" s="6">
        <v>25</v>
      </c>
      <c r="C4" s="21">
        <v>70</v>
      </c>
      <c r="D4" s="21">
        <v>60</v>
      </c>
      <c r="E4" s="21">
        <v>40</v>
      </c>
      <c r="F4" s="6">
        <v>25</v>
      </c>
      <c r="G4" s="6">
        <v>20</v>
      </c>
      <c r="H4" s="21">
        <v>25</v>
      </c>
      <c r="I4" s="21">
        <v>20</v>
      </c>
      <c r="J4" s="6">
        <v>25</v>
      </c>
      <c r="K4" s="21">
        <v>45</v>
      </c>
      <c r="L4" s="21">
        <v>90</v>
      </c>
    </row>
    <row r="5" spans="1:13">
      <c r="A5" s="20" t="s">
        <v>8</v>
      </c>
      <c r="B5" s="21">
        <v>30</v>
      </c>
      <c r="C5" s="21">
        <v>70</v>
      </c>
      <c r="D5" s="21">
        <v>65</v>
      </c>
      <c r="E5" s="21">
        <v>45</v>
      </c>
      <c r="F5" s="21">
        <v>40</v>
      </c>
      <c r="G5" s="21">
        <v>50</v>
      </c>
      <c r="H5" s="21">
        <v>65</v>
      </c>
      <c r="I5" s="21">
        <v>50</v>
      </c>
      <c r="J5" s="21">
        <v>55</v>
      </c>
      <c r="K5" s="21">
        <v>75</v>
      </c>
      <c r="L5" s="21">
        <v>95</v>
      </c>
    </row>
    <row r="6" spans="1:13">
      <c r="A6" s="20" t="s">
        <v>9</v>
      </c>
      <c r="B6" s="21">
        <v>25</v>
      </c>
      <c r="C6" s="21">
        <v>65</v>
      </c>
      <c r="D6" s="21">
        <v>55</v>
      </c>
      <c r="E6" s="21">
        <v>50</v>
      </c>
      <c r="F6" s="21">
        <v>35</v>
      </c>
      <c r="G6" s="21">
        <v>30</v>
      </c>
      <c r="H6" s="21">
        <v>25</v>
      </c>
      <c r="I6" s="21">
        <v>20</v>
      </c>
      <c r="J6" s="21">
        <v>25</v>
      </c>
      <c r="K6" s="21">
        <v>30</v>
      </c>
      <c r="L6" s="21">
        <v>80</v>
      </c>
    </row>
    <row r="7" spans="1:13">
      <c r="A7" s="20" t="s">
        <v>11</v>
      </c>
      <c r="B7" s="21">
        <v>30</v>
      </c>
      <c r="C7" s="21">
        <v>60</v>
      </c>
      <c r="D7" s="21">
        <v>55</v>
      </c>
      <c r="E7" s="21">
        <v>35</v>
      </c>
      <c r="F7" s="21">
        <v>25</v>
      </c>
      <c r="G7" s="6">
        <v>25</v>
      </c>
      <c r="H7" s="21">
        <v>25</v>
      </c>
      <c r="I7" s="21">
        <v>15</v>
      </c>
      <c r="J7" s="21">
        <v>25</v>
      </c>
      <c r="K7" s="21">
        <v>40</v>
      </c>
      <c r="L7" s="21">
        <v>70</v>
      </c>
      <c r="M7" t="s">
        <v>13</v>
      </c>
    </row>
    <row r="8" spans="1:13">
      <c r="A8" s="20" t="s">
        <v>12</v>
      </c>
      <c r="B8" s="21">
        <v>30</v>
      </c>
      <c r="C8" s="21">
        <v>70</v>
      </c>
      <c r="D8" s="21">
        <v>60</v>
      </c>
      <c r="E8" s="21">
        <v>40</v>
      </c>
      <c r="F8" s="21">
        <v>35</v>
      </c>
      <c r="G8" s="21">
        <v>35</v>
      </c>
      <c r="H8" s="21">
        <v>35</v>
      </c>
      <c r="I8" s="21">
        <v>25</v>
      </c>
      <c r="J8" s="21">
        <v>30</v>
      </c>
      <c r="K8" s="21">
        <v>50</v>
      </c>
      <c r="L8" s="21">
        <v>85</v>
      </c>
      <c r="M8" t="s">
        <v>14</v>
      </c>
    </row>
    <row r="9" spans="1:13">
      <c r="A9" s="18" t="s">
        <v>20</v>
      </c>
      <c r="B9" s="22">
        <v>25</v>
      </c>
      <c r="C9" s="12">
        <v>60</v>
      </c>
      <c r="D9" s="22">
        <v>45</v>
      </c>
      <c r="E9" s="22">
        <v>40</v>
      </c>
      <c r="F9" s="12">
        <v>15</v>
      </c>
      <c r="G9" s="12">
        <v>15</v>
      </c>
      <c r="H9" s="22">
        <v>30</v>
      </c>
      <c r="I9" s="22">
        <v>15</v>
      </c>
      <c r="J9" s="22">
        <v>20</v>
      </c>
      <c r="K9" s="12">
        <v>30</v>
      </c>
      <c r="L9" s="22">
        <v>75</v>
      </c>
    </row>
    <row r="10" spans="1:13">
      <c r="A10" s="2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>
      <c r="A11" s="1" t="s">
        <v>4</v>
      </c>
      <c r="B11" s="6">
        <v>30</v>
      </c>
      <c r="C11" s="6">
        <v>85</v>
      </c>
      <c r="D11" s="6">
        <v>80</v>
      </c>
      <c r="E11" s="6">
        <v>70</v>
      </c>
      <c r="F11" s="21">
        <v>65</v>
      </c>
      <c r="G11" s="21">
        <v>45</v>
      </c>
      <c r="H11" s="21">
        <v>30</v>
      </c>
      <c r="I11" s="21">
        <v>25</v>
      </c>
      <c r="J11" s="6">
        <v>25</v>
      </c>
      <c r="K11" s="21">
        <v>45</v>
      </c>
      <c r="L11" s="21">
        <v>80</v>
      </c>
    </row>
    <row r="12" spans="1:13">
      <c r="A12" s="20" t="s">
        <v>5</v>
      </c>
      <c r="B12" s="6">
        <v>30</v>
      </c>
      <c r="C12" s="6">
        <v>85</v>
      </c>
      <c r="D12" s="21">
        <v>80</v>
      </c>
      <c r="E12" s="21">
        <v>85</v>
      </c>
      <c r="F12" s="21">
        <v>50</v>
      </c>
      <c r="G12" s="21">
        <v>40</v>
      </c>
      <c r="H12" s="21">
        <v>30</v>
      </c>
      <c r="I12" s="21">
        <v>20</v>
      </c>
      <c r="J12" s="21">
        <v>30</v>
      </c>
      <c r="K12" s="21">
        <v>45</v>
      </c>
      <c r="L12" s="21">
        <v>65</v>
      </c>
    </row>
    <row r="13" spans="1:13">
      <c r="A13" s="20" t="s">
        <v>16</v>
      </c>
      <c r="B13" s="21">
        <v>35</v>
      </c>
      <c r="C13" s="6">
        <v>70</v>
      </c>
      <c r="D13" s="21">
        <v>60</v>
      </c>
      <c r="E13" s="21">
        <v>50</v>
      </c>
      <c r="F13" s="21">
        <v>30</v>
      </c>
      <c r="G13" s="21">
        <v>30</v>
      </c>
      <c r="H13" s="21">
        <v>35</v>
      </c>
      <c r="I13" s="21">
        <v>35</v>
      </c>
      <c r="J13" s="21">
        <v>30</v>
      </c>
      <c r="K13" s="6">
        <v>45</v>
      </c>
      <c r="L13" s="21">
        <v>85</v>
      </c>
      <c r="M13" t="s">
        <v>18</v>
      </c>
    </row>
    <row r="14" spans="1:13">
      <c r="A14" s="20" t="s">
        <v>15</v>
      </c>
      <c r="B14" s="21">
        <v>55</v>
      </c>
      <c r="C14" s="21">
        <v>80</v>
      </c>
      <c r="D14" s="21">
        <v>75</v>
      </c>
      <c r="E14" s="21">
        <v>70</v>
      </c>
      <c r="F14" s="21">
        <v>60</v>
      </c>
      <c r="G14" s="21">
        <v>50</v>
      </c>
      <c r="H14" s="21">
        <v>40</v>
      </c>
      <c r="I14" s="21">
        <v>40</v>
      </c>
      <c r="J14" s="21">
        <v>45</v>
      </c>
      <c r="K14" s="21">
        <v>65</v>
      </c>
      <c r="L14" s="21">
        <v>95</v>
      </c>
      <c r="M14" t="s">
        <v>17</v>
      </c>
    </row>
    <row r="15" spans="1:13">
      <c r="A15" s="18" t="s">
        <v>19</v>
      </c>
      <c r="B15" s="12">
        <v>30</v>
      </c>
      <c r="C15" s="22">
        <v>85</v>
      </c>
      <c r="D15" s="22">
        <v>85</v>
      </c>
      <c r="E15" s="22">
        <v>55</v>
      </c>
      <c r="F15" s="22">
        <v>45</v>
      </c>
      <c r="G15" s="22">
        <v>35</v>
      </c>
      <c r="H15" s="12">
        <v>35</v>
      </c>
      <c r="I15" s="22">
        <v>30</v>
      </c>
      <c r="J15" s="22">
        <v>40</v>
      </c>
      <c r="K15" s="22">
        <v>45</v>
      </c>
      <c r="L15" s="22">
        <v>90</v>
      </c>
    </row>
    <row r="16" spans="1:13">
      <c r="A16" s="18" t="s">
        <v>21</v>
      </c>
      <c r="B16" s="19">
        <v>25</v>
      </c>
      <c r="C16" s="19">
        <v>70</v>
      </c>
      <c r="D16" s="23">
        <v>65</v>
      </c>
      <c r="E16" s="19">
        <v>40</v>
      </c>
      <c r="F16" s="23">
        <v>50</v>
      </c>
      <c r="G16" s="23">
        <v>45</v>
      </c>
      <c r="H16" s="23">
        <v>40</v>
      </c>
      <c r="I16" s="23">
        <v>35</v>
      </c>
      <c r="J16" s="23">
        <v>30</v>
      </c>
      <c r="K16" s="19">
        <v>40</v>
      </c>
      <c r="L16" s="23">
        <v>85</v>
      </c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>
      <c r="A19" s="7" t="s">
        <v>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15" t="s">
        <v>6</v>
      </c>
      <c r="B20" s="16">
        <f t="shared" ref="B20:L20" si="0">B46</f>
        <v>26.428571428571427</v>
      </c>
      <c r="C20" s="16">
        <f>C46</f>
        <v>65.714285714285708</v>
      </c>
      <c r="D20" s="16">
        <f t="shared" si="0"/>
        <v>54.285714285714285</v>
      </c>
      <c r="E20" s="16">
        <f t="shared" si="0"/>
        <v>40.714285714285715</v>
      </c>
      <c r="F20" s="16">
        <f t="shared" si="0"/>
        <v>30.714285714285715</v>
      </c>
      <c r="G20" s="16">
        <f t="shared" si="0"/>
        <v>27.857142857142858</v>
      </c>
      <c r="H20" s="16">
        <f t="shared" si="0"/>
        <v>31.428571428571427</v>
      </c>
      <c r="I20" s="16">
        <f t="shared" si="0"/>
        <v>22.857142857142858</v>
      </c>
      <c r="J20" s="16">
        <f t="shared" si="0"/>
        <v>29.285714285714285</v>
      </c>
      <c r="K20" s="16">
        <f t="shared" si="0"/>
        <v>42.142857142857146</v>
      </c>
      <c r="L20" s="16">
        <f t="shared" si="0"/>
        <v>79.285714285714292</v>
      </c>
    </row>
    <row r="21" spans="1:12">
      <c r="A21" s="17" t="s">
        <v>7</v>
      </c>
      <c r="B21" s="16">
        <f t="shared" ref="B21:L21" si="1">B47</f>
        <v>34.166666666666664</v>
      </c>
      <c r="C21" s="16">
        <f t="shared" si="1"/>
        <v>79.166666666666671</v>
      </c>
      <c r="D21" s="16">
        <f t="shared" si="1"/>
        <v>74.166666666666671</v>
      </c>
      <c r="E21" s="16">
        <f t="shared" si="1"/>
        <v>61.666666666666664</v>
      </c>
      <c r="F21" s="16">
        <f t="shared" si="1"/>
        <v>50</v>
      </c>
      <c r="G21" s="16">
        <f t="shared" si="1"/>
        <v>40.833333333333336</v>
      </c>
      <c r="H21" s="16">
        <f t="shared" si="1"/>
        <v>35</v>
      </c>
      <c r="I21" s="16">
        <f t="shared" si="1"/>
        <v>30.833333333333332</v>
      </c>
      <c r="J21" s="16">
        <f t="shared" si="1"/>
        <v>33.333333333333336</v>
      </c>
      <c r="K21" s="16">
        <f t="shared" si="1"/>
        <v>47.5</v>
      </c>
      <c r="L21" s="16">
        <f t="shared" si="1"/>
        <v>83.333333333333329</v>
      </c>
    </row>
    <row r="22" spans="1:1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8"/>
      <c r="K23" s="8"/>
      <c r="L23" s="3"/>
    </row>
    <row r="44" spans="1:13">
      <c r="B44" t="s">
        <v>28</v>
      </c>
      <c r="C44" t="s">
        <v>29</v>
      </c>
      <c r="D44" t="s">
        <v>25</v>
      </c>
      <c r="E44" t="s">
        <v>26</v>
      </c>
      <c r="F44" t="s">
        <v>25</v>
      </c>
      <c r="G44" t="s">
        <v>29</v>
      </c>
      <c r="H44" t="s">
        <v>29</v>
      </c>
      <c r="I44" t="s">
        <v>29</v>
      </c>
      <c r="J44" t="s">
        <v>29</v>
      </c>
      <c r="K44" t="s">
        <v>29</v>
      </c>
      <c r="L44" t="s">
        <v>29</v>
      </c>
    </row>
    <row r="45" spans="1:13">
      <c r="A45" s="4"/>
      <c r="B45" s="5" t="s">
        <v>1</v>
      </c>
      <c r="C45" s="5">
        <v>3</v>
      </c>
      <c r="D45" s="5">
        <v>4</v>
      </c>
      <c r="E45" s="5">
        <v>6</v>
      </c>
      <c r="F45" s="5">
        <v>8</v>
      </c>
      <c r="G45" s="5">
        <v>10</v>
      </c>
      <c r="H45" s="5">
        <v>12</v>
      </c>
      <c r="I45" s="5">
        <v>18</v>
      </c>
      <c r="J45" s="5">
        <v>24</v>
      </c>
      <c r="K45" s="5">
        <v>30</v>
      </c>
      <c r="L45" s="5">
        <v>42</v>
      </c>
      <c r="M45" s="14"/>
    </row>
    <row r="46" spans="1:13">
      <c r="A46" s="14" t="s">
        <v>27</v>
      </c>
      <c r="B46" s="24">
        <f>AVERAGE(B3:B9)</f>
        <v>26.428571428571427</v>
      </c>
      <c r="C46" s="24">
        <f t="shared" ref="C46:L46" si="2">AVERAGE(C3:C9)</f>
        <v>65.714285714285708</v>
      </c>
      <c r="D46" s="24">
        <f t="shared" si="2"/>
        <v>54.285714285714285</v>
      </c>
      <c r="E46" s="24">
        <f t="shared" si="2"/>
        <v>40.714285714285715</v>
      </c>
      <c r="F46" s="24">
        <f t="shared" si="2"/>
        <v>30.714285714285715</v>
      </c>
      <c r="G46" s="24">
        <f t="shared" si="2"/>
        <v>27.857142857142858</v>
      </c>
      <c r="H46" s="24">
        <f t="shared" si="2"/>
        <v>31.428571428571427</v>
      </c>
      <c r="I46" s="24">
        <f t="shared" si="2"/>
        <v>22.857142857142858</v>
      </c>
      <c r="J46" s="24">
        <f t="shared" si="2"/>
        <v>29.285714285714285</v>
      </c>
      <c r="K46" s="24">
        <f t="shared" si="2"/>
        <v>42.142857142857146</v>
      </c>
      <c r="L46" s="24">
        <f t="shared" si="2"/>
        <v>79.285714285714292</v>
      </c>
      <c r="M46" s="14"/>
    </row>
    <row r="47" spans="1:13">
      <c r="A47" s="14" t="s">
        <v>115</v>
      </c>
      <c r="B47" s="24">
        <f>AVERAGE(B11:B16)</f>
        <v>34.166666666666664</v>
      </c>
      <c r="C47" s="24">
        <f t="shared" ref="C47:L47" si="3">AVERAGE(C11:C16)</f>
        <v>79.166666666666671</v>
      </c>
      <c r="D47" s="24">
        <f t="shared" si="3"/>
        <v>74.166666666666671</v>
      </c>
      <c r="E47" s="24">
        <f t="shared" si="3"/>
        <v>61.666666666666664</v>
      </c>
      <c r="F47" s="24">
        <f t="shared" si="3"/>
        <v>50</v>
      </c>
      <c r="G47" s="24">
        <f t="shared" si="3"/>
        <v>40.833333333333336</v>
      </c>
      <c r="H47" s="24">
        <f t="shared" si="3"/>
        <v>35</v>
      </c>
      <c r="I47" s="24">
        <f t="shared" si="3"/>
        <v>30.833333333333332</v>
      </c>
      <c r="J47" s="24">
        <f t="shared" si="3"/>
        <v>33.333333333333336</v>
      </c>
      <c r="K47" s="24">
        <f t="shared" si="3"/>
        <v>47.5</v>
      </c>
      <c r="L47" s="24">
        <f t="shared" si="3"/>
        <v>83.333333333333329</v>
      </c>
      <c r="M47" s="14"/>
    </row>
    <row r="48" spans="1:13">
      <c r="A48" s="14" t="s">
        <v>30</v>
      </c>
      <c r="B48" s="14">
        <f>STDEV(B3:B9)/SQRT(7)</f>
        <v>1.4285714285714253</v>
      </c>
      <c r="C48" s="14">
        <f t="shared" ref="C48:L48" si="4">STDEV(C3:C9)/SQRT(7)</f>
        <v>1.7003401020340121</v>
      </c>
      <c r="D48" s="14">
        <f t="shared" si="4"/>
        <v>3.3502969713024533</v>
      </c>
      <c r="E48" s="14">
        <f t="shared" si="4"/>
        <v>2.0203050891044168</v>
      </c>
      <c r="F48" s="14">
        <f t="shared" si="4"/>
        <v>3.5234877587973199</v>
      </c>
      <c r="G48" s="14">
        <f t="shared" si="4"/>
        <v>4.4797351719587573</v>
      </c>
      <c r="H48" s="14">
        <f t="shared" si="4"/>
        <v>6.0468690948572812</v>
      </c>
      <c r="I48" s="14">
        <f t="shared" si="4"/>
        <v>4.738035414793428</v>
      </c>
      <c r="J48" s="14">
        <f t="shared" si="4"/>
        <v>4.4224227669063598</v>
      </c>
      <c r="K48" s="14">
        <f t="shared" si="4"/>
        <v>6.4417853611755636</v>
      </c>
      <c r="L48" s="14">
        <f t="shared" si="4"/>
        <v>4.5550301118354772</v>
      </c>
      <c r="M48" s="14" t="s">
        <v>23</v>
      </c>
    </row>
    <row r="49" spans="1:13">
      <c r="A49" s="14" t="s">
        <v>31</v>
      </c>
      <c r="B49" s="14">
        <f>STDEV(B11:B16)/SQRT(6)</f>
        <v>4.3620841094341323</v>
      </c>
      <c r="C49" s="14">
        <f t="shared" ref="C49:L49" si="5">STDEV(C11:C16)/SQRT(6)</f>
        <v>3.0046260628866581</v>
      </c>
      <c r="D49" s="14">
        <f t="shared" si="5"/>
        <v>3.9616214413349149</v>
      </c>
      <c r="E49" s="14">
        <f t="shared" si="5"/>
        <v>6.6666666666666634</v>
      </c>
      <c r="F49" s="14">
        <f t="shared" si="5"/>
        <v>5</v>
      </c>
      <c r="G49" s="14">
        <f t="shared" si="5"/>
        <v>3.0046260628866612</v>
      </c>
      <c r="H49" s="14">
        <f t="shared" si="5"/>
        <v>1.825741858350554</v>
      </c>
      <c r="I49" s="14">
        <f t="shared" si="5"/>
        <v>3.0046260628866563</v>
      </c>
      <c r="J49" s="14">
        <f t="shared" si="5"/>
        <v>3.0731814857642945</v>
      </c>
      <c r="K49" s="14">
        <f t="shared" si="5"/>
        <v>3.5939764421413045</v>
      </c>
      <c r="L49" s="14">
        <f t="shared" si="5"/>
        <v>4.2163702135578491</v>
      </c>
      <c r="M49" s="14" t="s">
        <v>24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M24"/>
  <sheetViews>
    <sheetView zoomScale="70" zoomScaleNormal="70" workbookViewId="0">
      <selection activeCell="E37" sqref="E37"/>
    </sheetView>
  </sheetViews>
  <sheetFormatPr defaultColWidth="9" defaultRowHeight="13.5"/>
  <cols>
    <col min="1" max="2" width="9" style="25"/>
    <col min="3" max="3" width="14.3984375" style="26" bestFit="1" customWidth="1"/>
    <col min="4" max="4" width="15.86328125" style="25" bestFit="1" customWidth="1"/>
    <col min="5" max="16" width="9" style="25"/>
    <col min="17" max="17" width="14.86328125" style="25" customWidth="1"/>
    <col min="18" max="16384" width="9" style="25"/>
  </cols>
  <sheetData>
    <row r="5" spans="3:12">
      <c r="C5" s="38"/>
      <c r="D5" s="39" t="s">
        <v>58</v>
      </c>
      <c r="E5" s="39" t="s">
        <v>57</v>
      </c>
      <c r="F5" s="39" t="s">
        <v>57</v>
      </c>
      <c r="G5" s="39" t="s">
        <v>56</v>
      </c>
      <c r="H5" s="38" t="s">
        <v>56</v>
      </c>
      <c r="I5" s="38" t="s">
        <v>56</v>
      </c>
      <c r="J5" s="38" t="s">
        <v>56</v>
      </c>
      <c r="K5" s="38" t="s">
        <v>56</v>
      </c>
      <c r="L5" s="38" t="s">
        <v>56</v>
      </c>
    </row>
    <row r="6" spans="3:12">
      <c r="C6" s="37" t="s">
        <v>55</v>
      </c>
      <c r="D6" s="31" t="s">
        <v>34</v>
      </c>
      <c r="E6" s="30">
        <v>6</v>
      </c>
      <c r="F6" s="30">
        <v>8</v>
      </c>
      <c r="G6" s="30">
        <v>10</v>
      </c>
      <c r="H6" s="30">
        <v>12</v>
      </c>
      <c r="I6" s="30">
        <v>16</v>
      </c>
      <c r="J6" s="30">
        <v>18</v>
      </c>
      <c r="K6" s="30">
        <v>24</v>
      </c>
      <c r="L6" s="30">
        <v>30</v>
      </c>
    </row>
    <row r="7" spans="3:12">
      <c r="C7" s="35" t="s">
        <v>54</v>
      </c>
      <c r="D7" s="36" t="s">
        <v>43</v>
      </c>
      <c r="E7" s="33">
        <v>45</v>
      </c>
      <c r="F7" s="33">
        <v>25</v>
      </c>
      <c r="G7" s="33">
        <v>30</v>
      </c>
      <c r="H7" s="32">
        <v>40</v>
      </c>
      <c r="I7" s="32">
        <v>45</v>
      </c>
      <c r="J7" s="32">
        <v>35</v>
      </c>
      <c r="K7" s="32">
        <v>50</v>
      </c>
      <c r="L7" s="32">
        <v>65</v>
      </c>
    </row>
    <row r="8" spans="3:12">
      <c r="C8" s="28" t="s">
        <v>53</v>
      </c>
      <c r="D8" s="28" t="s">
        <v>45</v>
      </c>
      <c r="E8" s="28">
        <v>50</v>
      </c>
      <c r="F8" s="28">
        <v>30</v>
      </c>
      <c r="G8" s="28">
        <v>35</v>
      </c>
      <c r="H8" s="28">
        <v>50</v>
      </c>
      <c r="I8" s="28">
        <v>45</v>
      </c>
      <c r="J8" s="28">
        <v>35</v>
      </c>
      <c r="K8" s="28">
        <v>45</v>
      </c>
      <c r="L8" s="28">
        <v>50</v>
      </c>
    </row>
    <row r="9" spans="3:12">
      <c r="C9" s="28" t="s">
        <v>52</v>
      </c>
      <c r="D9" s="28" t="s">
        <v>51</v>
      </c>
      <c r="E9" s="28">
        <v>45</v>
      </c>
      <c r="F9" s="28">
        <v>35</v>
      </c>
      <c r="G9" s="28">
        <v>30</v>
      </c>
      <c r="H9" s="28">
        <v>45</v>
      </c>
      <c r="I9" s="28">
        <v>35</v>
      </c>
      <c r="J9" s="28">
        <v>40</v>
      </c>
      <c r="K9" s="28">
        <v>60</v>
      </c>
      <c r="L9" s="28">
        <v>70</v>
      </c>
    </row>
    <row r="10" spans="3:12">
      <c r="C10" s="28" t="s">
        <v>50</v>
      </c>
      <c r="D10" s="28" t="s">
        <v>49</v>
      </c>
      <c r="E10" s="28">
        <v>50</v>
      </c>
      <c r="F10" s="28">
        <v>20</v>
      </c>
      <c r="G10" s="28">
        <v>25</v>
      </c>
      <c r="H10" s="28">
        <v>35</v>
      </c>
      <c r="I10" s="28">
        <v>35</v>
      </c>
      <c r="J10" s="28">
        <v>25</v>
      </c>
      <c r="K10" s="28">
        <v>40</v>
      </c>
      <c r="L10" s="28">
        <v>40</v>
      </c>
    </row>
    <row r="11" spans="3:12">
      <c r="C11" s="28" t="s">
        <v>48</v>
      </c>
      <c r="D11" s="28" t="s">
        <v>47</v>
      </c>
      <c r="E11" s="28">
        <v>50</v>
      </c>
      <c r="F11" s="28">
        <v>35</v>
      </c>
      <c r="G11" s="28">
        <v>30</v>
      </c>
      <c r="H11" s="28">
        <v>50</v>
      </c>
      <c r="I11" s="28">
        <v>40</v>
      </c>
      <c r="J11" s="28">
        <v>35</v>
      </c>
      <c r="K11" s="28">
        <v>55</v>
      </c>
      <c r="L11" s="28">
        <v>70</v>
      </c>
    </row>
    <row r="12" spans="3:12">
      <c r="C12" s="28" t="s">
        <v>46</v>
      </c>
      <c r="D12" s="28" t="s">
        <v>45</v>
      </c>
      <c r="E12" s="28">
        <v>45</v>
      </c>
      <c r="F12" s="28">
        <v>20</v>
      </c>
      <c r="G12" s="28">
        <v>30</v>
      </c>
      <c r="H12" s="28">
        <v>35</v>
      </c>
      <c r="I12" s="28">
        <v>30</v>
      </c>
      <c r="J12" s="28">
        <v>35</v>
      </c>
      <c r="K12" s="28">
        <v>50</v>
      </c>
      <c r="L12" s="28">
        <v>50</v>
      </c>
    </row>
    <row r="13" spans="3:12">
      <c r="C13" s="28" t="s">
        <v>44</v>
      </c>
      <c r="D13" s="28" t="s">
        <v>43</v>
      </c>
      <c r="E13" s="28">
        <v>40</v>
      </c>
      <c r="F13" s="28">
        <v>20</v>
      </c>
      <c r="G13" s="28">
        <v>25</v>
      </c>
      <c r="H13" s="28">
        <v>35</v>
      </c>
      <c r="I13" s="28">
        <v>30</v>
      </c>
      <c r="J13" s="28">
        <v>30</v>
      </c>
      <c r="K13" s="28">
        <v>40</v>
      </c>
      <c r="L13" s="28">
        <v>55</v>
      </c>
    </row>
    <row r="14" spans="3:12">
      <c r="C14" s="35" t="s">
        <v>42</v>
      </c>
      <c r="D14" s="34" t="s">
        <v>37</v>
      </c>
      <c r="E14" s="33">
        <v>55</v>
      </c>
      <c r="F14" s="33">
        <v>35</v>
      </c>
      <c r="G14" s="33">
        <v>30</v>
      </c>
      <c r="H14" s="32">
        <v>45</v>
      </c>
      <c r="I14" s="32">
        <v>25</v>
      </c>
      <c r="J14" s="32">
        <v>25</v>
      </c>
      <c r="K14" s="32">
        <v>35</v>
      </c>
      <c r="L14" s="32">
        <v>40</v>
      </c>
    </row>
    <row r="15" spans="3:12">
      <c r="C15" s="28" t="s">
        <v>41</v>
      </c>
      <c r="D15" s="28" t="s">
        <v>35</v>
      </c>
      <c r="E15" s="28">
        <v>60</v>
      </c>
      <c r="F15" s="28">
        <v>60</v>
      </c>
      <c r="G15" s="28">
        <v>50</v>
      </c>
      <c r="H15" s="28">
        <v>55</v>
      </c>
      <c r="I15" s="28">
        <v>40</v>
      </c>
      <c r="J15" s="28">
        <v>45</v>
      </c>
      <c r="K15" s="28">
        <v>70</v>
      </c>
      <c r="L15" s="28">
        <v>70</v>
      </c>
    </row>
    <row r="16" spans="3:12">
      <c r="C16" s="28" t="s">
        <v>40</v>
      </c>
      <c r="D16" s="28" t="s">
        <v>37</v>
      </c>
      <c r="E16" s="28">
        <v>80</v>
      </c>
      <c r="F16" s="28">
        <v>40</v>
      </c>
      <c r="G16" s="28">
        <v>35</v>
      </c>
      <c r="H16" s="28">
        <v>45</v>
      </c>
      <c r="I16" s="28">
        <v>40</v>
      </c>
      <c r="J16" s="28">
        <v>40</v>
      </c>
      <c r="K16" s="28">
        <v>50</v>
      </c>
      <c r="L16" s="28">
        <v>50</v>
      </c>
    </row>
    <row r="17" spans="3:13">
      <c r="C17" s="28" t="s">
        <v>39</v>
      </c>
      <c r="D17" s="28" t="s">
        <v>35</v>
      </c>
      <c r="E17" s="28">
        <v>80</v>
      </c>
      <c r="F17" s="28">
        <v>80</v>
      </c>
      <c r="G17" s="28">
        <v>60</v>
      </c>
      <c r="H17" s="28">
        <v>65</v>
      </c>
      <c r="I17" s="28">
        <v>45</v>
      </c>
      <c r="J17" s="28">
        <v>45</v>
      </c>
      <c r="K17" s="28">
        <v>55</v>
      </c>
      <c r="L17" s="28">
        <v>65</v>
      </c>
    </row>
    <row r="18" spans="3:13">
      <c r="C18" s="28" t="s">
        <v>38</v>
      </c>
      <c r="D18" s="28" t="s">
        <v>37</v>
      </c>
      <c r="E18" s="28">
        <v>55</v>
      </c>
      <c r="F18" s="28">
        <v>40</v>
      </c>
      <c r="G18" s="28">
        <v>30</v>
      </c>
      <c r="H18" s="28">
        <v>45</v>
      </c>
      <c r="I18" s="28">
        <v>30</v>
      </c>
      <c r="J18" s="28">
        <v>55</v>
      </c>
      <c r="K18" s="28">
        <v>55</v>
      </c>
      <c r="L18" s="28">
        <v>65</v>
      </c>
    </row>
    <row r="19" spans="3:13">
      <c r="C19" s="28" t="s">
        <v>36</v>
      </c>
      <c r="D19" s="28" t="s">
        <v>35</v>
      </c>
      <c r="E19" s="28">
        <v>80</v>
      </c>
      <c r="F19" s="28">
        <v>55</v>
      </c>
      <c r="G19" s="28">
        <v>45</v>
      </c>
      <c r="H19" s="28">
        <v>40</v>
      </c>
      <c r="I19" s="28">
        <v>35</v>
      </c>
      <c r="J19" s="28">
        <v>35</v>
      </c>
      <c r="K19" s="28">
        <v>45</v>
      </c>
      <c r="L19" s="28">
        <v>45</v>
      </c>
    </row>
    <row r="20" spans="3:13">
      <c r="C20" s="25"/>
      <c r="D20" s="31" t="s">
        <v>34</v>
      </c>
      <c r="E20" s="30">
        <v>6</v>
      </c>
      <c r="F20" s="30">
        <v>8</v>
      </c>
      <c r="G20" s="30">
        <v>10</v>
      </c>
      <c r="H20" s="30">
        <v>12</v>
      </c>
      <c r="I20" s="30">
        <v>16</v>
      </c>
      <c r="J20" s="30">
        <v>18</v>
      </c>
      <c r="K20" s="30">
        <v>24</v>
      </c>
      <c r="L20" s="30">
        <v>30</v>
      </c>
    </row>
    <row r="21" spans="3:13">
      <c r="C21" s="25"/>
      <c r="D21" s="28" t="s">
        <v>33</v>
      </c>
      <c r="E21" s="28">
        <f t="shared" ref="E21:L21" si="0">AVERAGE(E7:E13)</f>
        <v>46.428571428571431</v>
      </c>
      <c r="F21" s="28">
        <f t="shared" si="0"/>
        <v>26.428571428571427</v>
      </c>
      <c r="G21" s="28">
        <f t="shared" si="0"/>
        <v>29.285714285714285</v>
      </c>
      <c r="H21" s="28">
        <f t="shared" si="0"/>
        <v>41.428571428571431</v>
      </c>
      <c r="I21" s="28">
        <f t="shared" si="0"/>
        <v>37.142857142857146</v>
      </c>
      <c r="J21" s="28">
        <f t="shared" si="0"/>
        <v>33.571428571428569</v>
      </c>
      <c r="K21" s="28">
        <f t="shared" si="0"/>
        <v>48.571428571428569</v>
      </c>
      <c r="L21" s="28">
        <f t="shared" si="0"/>
        <v>57.142857142857146</v>
      </c>
    </row>
    <row r="22" spans="3:13">
      <c r="C22" s="25"/>
      <c r="D22" s="28" t="s">
        <v>116</v>
      </c>
      <c r="E22" s="29">
        <f t="shared" ref="E22:L22" si="1">AVERAGE(E14:E19)</f>
        <v>68.333333333333329</v>
      </c>
      <c r="F22" s="29">
        <f t="shared" si="1"/>
        <v>51.666666666666664</v>
      </c>
      <c r="G22" s="29">
        <f t="shared" si="1"/>
        <v>41.666666666666664</v>
      </c>
      <c r="H22" s="29">
        <f t="shared" si="1"/>
        <v>49.166666666666664</v>
      </c>
      <c r="I22" s="29">
        <f t="shared" si="1"/>
        <v>35.833333333333336</v>
      </c>
      <c r="J22" s="29">
        <f t="shared" si="1"/>
        <v>40.833333333333336</v>
      </c>
      <c r="K22" s="29">
        <f t="shared" si="1"/>
        <v>51.666666666666664</v>
      </c>
      <c r="L22" s="29">
        <f t="shared" si="1"/>
        <v>55.833333333333336</v>
      </c>
      <c r="M22" s="27"/>
    </row>
    <row r="23" spans="3:13">
      <c r="C23" s="25"/>
      <c r="D23" s="28" t="s">
        <v>32</v>
      </c>
      <c r="E23" s="27">
        <f t="shared" ref="E23:L23" si="2">STDEVA(E7:E13)/SQRT(7)</f>
        <v>1.4285714285714284</v>
      </c>
      <c r="F23" s="27">
        <f t="shared" si="2"/>
        <v>2.6082026547865036</v>
      </c>
      <c r="G23" s="27">
        <f t="shared" si="2"/>
        <v>1.3041013273932538</v>
      </c>
      <c r="H23" s="27">
        <f t="shared" si="2"/>
        <v>2.6082026547865076</v>
      </c>
      <c r="I23" s="27">
        <f t="shared" si="2"/>
        <v>2.4046440329433532</v>
      </c>
      <c r="J23" s="27">
        <f t="shared" si="2"/>
        <v>1.7975796274454139</v>
      </c>
      <c r="K23" s="27">
        <f t="shared" si="2"/>
        <v>2.8272243064376013</v>
      </c>
      <c r="L23" s="27">
        <f t="shared" si="2"/>
        <v>4.3448303787844385</v>
      </c>
      <c r="M23" s="27"/>
    </row>
    <row r="24" spans="3:13">
      <c r="D24" s="28" t="s">
        <v>117</v>
      </c>
      <c r="E24" s="27">
        <f t="shared" ref="E24:L24" si="3">STDEVA(E14:E19)/SQRT(6)</f>
        <v>5.2704627669472952</v>
      </c>
      <c r="F24" s="27">
        <f t="shared" si="3"/>
        <v>6.9121471177759091</v>
      </c>
      <c r="G24" s="27">
        <f t="shared" si="3"/>
        <v>4.9441323247304449</v>
      </c>
      <c r="H24" s="27">
        <f t="shared" si="3"/>
        <v>3.7453675090407081</v>
      </c>
      <c r="I24" s="27">
        <f t="shared" si="3"/>
        <v>3.0046260628866563</v>
      </c>
      <c r="J24" s="27">
        <f t="shared" si="3"/>
        <v>4.1666666666666696</v>
      </c>
      <c r="K24" s="27">
        <f t="shared" si="3"/>
        <v>4.7726070210921208</v>
      </c>
      <c r="L24" s="27">
        <f t="shared" si="3"/>
        <v>5.0689687752485133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166"/>
  <sheetViews>
    <sheetView zoomScale="70" zoomScaleNormal="70" workbookViewId="0">
      <selection activeCell="F75" sqref="F75"/>
    </sheetView>
  </sheetViews>
  <sheetFormatPr defaultColWidth="9" defaultRowHeight="10.35" customHeight="1"/>
  <cols>
    <col min="1" max="11" width="9" style="49"/>
    <col min="12" max="12" width="12.6640625" style="49" customWidth="1"/>
    <col min="13" max="22" width="9" style="49"/>
    <col min="23" max="23" width="14.06640625" style="49" bestFit="1" customWidth="1"/>
    <col min="24" max="24" width="15.86328125" style="49" bestFit="1" customWidth="1"/>
    <col min="25" max="16384" width="9" style="49"/>
  </cols>
  <sheetData>
    <row r="1" spans="2:20" ht="10.35" customHeight="1" thickBot="1">
      <c r="B1" s="55" t="s">
        <v>107</v>
      </c>
      <c r="F1" s="55" t="s">
        <v>106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2:20" ht="10.35" customHeight="1">
      <c r="B2" s="54">
        <v>362</v>
      </c>
      <c r="C2" s="49" t="s">
        <v>93</v>
      </c>
      <c r="D2" s="49" t="s">
        <v>92</v>
      </c>
      <c r="F2" s="52"/>
      <c r="G2" s="52" t="s">
        <v>92</v>
      </c>
      <c r="H2" s="58"/>
      <c r="I2" s="58"/>
      <c r="J2" s="58"/>
      <c r="K2" s="58"/>
      <c r="L2" s="56"/>
      <c r="M2" s="58"/>
      <c r="N2" s="58"/>
      <c r="O2" s="58"/>
      <c r="P2" s="58"/>
      <c r="Q2" s="58"/>
      <c r="R2" s="58"/>
      <c r="S2" s="56"/>
      <c r="T2" s="56"/>
    </row>
    <row r="3" spans="2:20" ht="10.35" customHeight="1">
      <c r="C3" s="49">
        <v>30</v>
      </c>
      <c r="F3" s="52">
        <v>30</v>
      </c>
      <c r="G3" s="52">
        <f t="shared" ref="G3:G9" si="0">AVERAGE(D3,D12,D21,D30,D39,D48)</f>
        <v>5.5253333333333332</v>
      </c>
      <c r="H3" s="58"/>
      <c r="I3" s="58"/>
      <c r="J3" s="58"/>
      <c r="K3" s="58"/>
      <c r="L3" s="56"/>
      <c r="M3" s="58"/>
      <c r="N3" s="58"/>
      <c r="O3" s="58"/>
      <c r="P3" s="58"/>
      <c r="Q3" s="58"/>
      <c r="R3" s="58"/>
      <c r="S3" s="56"/>
      <c r="T3" s="56"/>
    </row>
    <row r="4" spans="2:20" ht="10.35" customHeight="1">
      <c r="C4" s="49">
        <v>40</v>
      </c>
      <c r="D4" s="49">
        <v>6.3250000000000002</v>
      </c>
      <c r="F4" s="52">
        <v>40</v>
      </c>
      <c r="G4" s="52">
        <f t="shared" si="0"/>
        <v>8.6715</v>
      </c>
      <c r="H4" s="58"/>
      <c r="I4" s="58"/>
      <c r="J4" s="58"/>
      <c r="K4" s="58"/>
      <c r="L4" s="56"/>
      <c r="M4" s="58"/>
      <c r="N4" s="58"/>
      <c r="O4" s="58"/>
      <c r="P4" s="58"/>
      <c r="Q4" s="58"/>
      <c r="R4" s="58"/>
      <c r="S4" s="56"/>
      <c r="T4" s="56"/>
    </row>
    <row r="5" spans="2:20" ht="10.35" customHeight="1">
      <c r="C5" s="49">
        <v>50</v>
      </c>
      <c r="D5" s="49">
        <v>9.7509999999999994</v>
      </c>
      <c r="F5" s="52">
        <v>50</v>
      </c>
      <c r="G5" s="52">
        <f t="shared" si="0"/>
        <v>9.9572000000000003</v>
      </c>
      <c r="H5" s="58"/>
      <c r="I5" s="58"/>
      <c r="J5" s="58"/>
      <c r="K5" s="58"/>
      <c r="L5" s="56"/>
      <c r="M5" s="58"/>
      <c r="N5" s="58"/>
      <c r="O5" s="58"/>
      <c r="P5" s="58"/>
      <c r="Q5" s="58"/>
      <c r="R5" s="58"/>
      <c r="S5" s="56"/>
      <c r="T5" s="56"/>
    </row>
    <row r="6" spans="2:20" ht="10.35" customHeight="1">
      <c r="C6" s="49">
        <v>60</v>
      </c>
      <c r="D6" s="49">
        <v>15.358000000000001</v>
      </c>
      <c r="F6" s="52">
        <v>60</v>
      </c>
      <c r="G6" s="52">
        <f t="shared" si="0"/>
        <v>8.4901666666666671</v>
      </c>
      <c r="H6" s="58"/>
      <c r="I6" s="58"/>
      <c r="J6" s="58"/>
      <c r="K6" s="58"/>
      <c r="L6" s="56"/>
      <c r="M6" s="58"/>
      <c r="N6" s="58"/>
      <c r="O6" s="58"/>
      <c r="P6" s="58"/>
      <c r="Q6" s="58"/>
      <c r="R6" s="58"/>
      <c r="S6" s="56"/>
      <c r="T6" s="56"/>
    </row>
    <row r="7" spans="2:20" ht="10.35" customHeight="1">
      <c r="C7" s="49">
        <v>70</v>
      </c>
      <c r="D7" s="49">
        <v>14.166</v>
      </c>
      <c r="F7" s="52">
        <v>70</v>
      </c>
      <c r="G7" s="52">
        <f t="shared" si="0"/>
        <v>14.038166666666667</v>
      </c>
      <c r="H7" s="58"/>
      <c r="I7" s="58"/>
      <c r="J7" s="58"/>
      <c r="K7" s="58"/>
      <c r="L7" s="56"/>
      <c r="M7" s="58"/>
      <c r="N7" s="58"/>
      <c r="O7" s="58"/>
      <c r="P7" s="58"/>
      <c r="Q7" s="58"/>
      <c r="R7" s="58"/>
      <c r="S7" s="56"/>
      <c r="T7" s="56"/>
    </row>
    <row r="8" spans="2:20" ht="10.35" customHeight="1">
      <c r="C8" s="49">
        <v>80</v>
      </c>
      <c r="D8" s="49">
        <v>29.712</v>
      </c>
      <c r="F8" s="52">
        <v>80</v>
      </c>
      <c r="G8" s="52">
        <f t="shared" si="0"/>
        <v>25.293333333333333</v>
      </c>
      <c r="H8" s="58"/>
      <c r="I8" s="58"/>
      <c r="J8" s="58"/>
      <c r="K8" s="58"/>
      <c r="L8" s="56"/>
      <c r="M8" s="58"/>
      <c r="N8" s="58"/>
      <c r="O8" s="58"/>
      <c r="P8" s="58"/>
      <c r="Q8" s="58"/>
      <c r="R8" s="58"/>
      <c r="S8" s="56"/>
      <c r="T8" s="56"/>
    </row>
    <row r="9" spans="2:20" ht="10.35" customHeight="1">
      <c r="C9" s="49">
        <v>90</v>
      </c>
      <c r="D9" s="49">
        <v>37.323</v>
      </c>
      <c r="F9" s="52">
        <v>90</v>
      </c>
      <c r="G9" s="52">
        <f t="shared" si="0"/>
        <v>31.412500000000005</v>
      </c>
      <c r="H9" s="58"/>
      <c r="I9" s="58"/>
      <c r="J9" s="58"/>
      <c r="K9" s="58"/>
      <c r="L9" s="56"/>
      <c r="M9" s="58"/>
      <c r="N9" s="58"/>
      <c r="O9" s="58"/>
      <c r="P9" s="58"/>
      <c r="Q9" s="58"/>
      <c r="R9" s="58"/>
      <c r="S9" s="56"/>
      <c r="T9" s="56"/>
    </row>
    <row r="10" spans="2:20" ht="10.35" customHeight="1">
      <c r="F10" s="51" t="s">
        <v>105</v>
      </c>
      <c r="G10" s="51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2:20" ht="10.35" customHeight="1">
      <c r="B11" s="50">
        <v>351</v>
      </c>
      <c r="C11" s="49" t="s">
        <v>93</v>
      </c>
      <c r="D11" s="49" t="s">
        <v>92</v>
      </c>
      <c r="F11" s="52">
        <v>30</v>
      </c>
      <c r="G11" s="62">
        <f t="shared" ref="G11:G17" si="1">STDEV(D3,D12,D21,D30,D39,D48)</f>
        <v>0.90378334424425888</v>
      </c>
      <c r="H11" s="60"/>
      <c r="I11" s="60"/>
      <c r="J11" s="60"/>
      <c r="K11" s="60"/>
      <c r="L11" s="56"/>
      <c r="M11" s="58"/>
      <c r="N11" s="60"/>
      <c r="O11" s="60"/>
      <c r="P11" s="60"/>
      <c r="Q11" s="60"/>
      <c r="R11" s="60"/>
      <c r="S11" s="56"/>
      <c r="T11" s="56"/>
    </row>
    <row r="12" spans="2:20" ht="10.35" customHeight="1">
      <c r="C12" s="49">
        <v>30</v>
      </c>
      <c r="F12" s="52">
        <v>40</v>
      </c>
      <c r="G12" s="62">
        <f t="shared" si="1"/>
        <v>3.0458702642539923</v>
      </c>
      <c r="H12" s="60"/>
      <c r="I12" s="60"/>
      <c r="J12" s="60"/>
      <c r="K12" s="60"/>
      <c r="L12" s="56"/>
      <c r="M12" s="58"/>
      <c r="N12" s="60"/>
      <c r="O12" s="60"/>
      <c r="P12" s="60"/>
      <c r="Q12" s="60"/>
      <c r="R12" s="60"/>
      <c r="S12" s="56"/>
      <c r="T12" s="56"/>
    </row>
    <row r="13" spans="2:20" ht="10.35" customHeight="1">
      <c r="C13" s="49">
        <v>40</v>
      </c>
      <c r="F13" s="52">
        <v>50</v>
      </c>
      <c r="G13" s="62">
        <f t="shared" si="1"/>
        <v>4.5878840656668709</v>
      </c>
      <c r="H13" s="60"/>
      <c r="I13" s="60"/>
      <c r="J13" s="60"/>
      <c r="K13" s="60"/>
      <c r="L13" s="56"/>
      <c r="M13" s="58"/>
      <c r="N13" s="60"/>
      <c r="O13" s="60"/>
      <c r="P13" s="60"/>
      <c r="Q13" s="60"/>
      <c r="R13" s="60"/>
      <c r="S13" s="56"/>
      <c r="T13" s="56"/>
    </row>
    <row r="14" spans="2:20" ht="10.35" customHeight="1">
      <c r="C14" s="49">
        <v>50</v>
      </c>
      <c r="D14" s="49">
        <v>11.463000000000001</v>
      </c>
      <c r="F14" s="52">
        <v>60</v>
      </c>
      <c r="G14" s="62">
        <f t="shared" si="1"/>
        <v>6.0504329239044248</v>
      </c>
      <c r="H14" s="60"/>
      <c r="I14" s="60"/>
      <c r="J14" s="60"/>
      <c r="K14" s="60"/>
      <c r="L14" s="56"/>
      <c r="M14" s="58"/>
      <c r="N14" s="60"/>
      <c r="O14" s="60"/>
      <c r="P14" s="60"/>
      <c r="Q14" s="60"/>
      <c r="R14" s="60"/>
      <c r="S14" s="56"/>
      <c r="T14" s="56"/>
    </row>
    <row r="15" spans="2:20" ht="10.35" customHeight="1">
      <c r="C15" s="49">
        <v>60</v>
      </c>
      <c r="D15" s="49">
        <v>1.381</v>
      </c>
      <c r="F15" s="52">
        <v>70</v>
      </c>
      <c r="G15" s="62">
        <f t="shared" si="1"/>
        <v>6.0746000170107255</v>
      </c>
      <c r="H15" s="60"/>
      <c r="I15" s="60"/>
      <c r="J15" s="60"/>
      <c r="K15" s="60"/>
      <c r="L15" s="56"/>
      <c r="M15" s="58"/>
      <c r="N15" s="60"/>
      <c r="O15" s="60"/>
      <c r="P15" s="60"/>
      <c r="Q15" s="60"/>
      <c r="R15" s="60"/>
      <c r="S15" s="56"/>
      <c r="T15" s="56"/>
    </row>
    <row r="16" spans="2:20" ht="10.35" customHeight="1">
      <c r="C16" s="49">
        <v>70</v>
      </c>
      <c r="D16" s="49">
        <v>17.913</v>
      </c>
      <c r="F16" s="52">
        <v>80</v>
      </c>
      <c r="G16" s="62">
        <f t="shared" si="1"/>
        <v>10.711845530377426</v>
      </c>
      <c r="H16" s="60"/>
      <c r="I16" s="60"/>
      <c r="J16" s="60"/>
      <c r="K16" s="60"/>
      <c r="L16" s="56"/>
      <c r="M16" s="58"/>
      <c r="N16" s="60"/>
      <c r="O16" s="60"/>
      <c r="P16" s="60"/>
      <c r="Q16" s="60"/>
      <c r="R16" s="60"/>
      <c r="S16" s="56"/>
      <c r="T16" s="56"/>
    </row>
    <row r="17" spans="2:20" ht="10.35" customHeight="1">
      <c r="C17" s="49">
        <v>80</v>
      </c>
      <c r="D17" s="49">
        <v>22.308</v>
      </c>
      <c r="F17" s="52">
        <v>90</v>
      </c>
      <c r="G17" s="62">
        <f t="shared" si="1"/>
        <v>11.906632701985894</v>
      </c>
      <c r="H17" s="60"/>
      <c r="I17" s="60"/>
      <c r="J17" s="60"/>
      <c r="K17" s="60"/>
      <c r="L17" s="56"/>
      <c r="M17" s="58"/>
      <c r="N17" s="60"/>
      <c r="O17" s="60"/>
      <c r="P17" s="60"/>
      <c r="Q17" s="60"/>
      <c r="R17" s="60"/>
      <c r="S17" s="56"/>
      <c r="T17" s="56"/>
    </row>
    <row r="18" spans="2:20" ht="10.35" customHeight="1">
      <c r="C18" s="49">
        <v>90</v>
      </c>
      <c r="D18" s="49">
        <v>35.498999999999995</v>
      </c>
      <c r="F18" s="51" t="s">
        <v>104</v>
      </c>
      <c r="G18" s="51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2:20" ht="10.35" customHeight="1">
      <c r="F19" s="52">
        <v>30</v>
      </c>
      <c r="G19" s="62">
        <f t="shared" ref="G19:G25" si="2">G11/SQRT(6)</f>
        <v>0.36896800523743173</v>
      </c>
      <c r="H19" s="60"/>
      <c r="I19" s="60"/>
      <c r="J19" s="60"/>
      <c r="K19" s="60"/>
      <c r="L19" s="56"/>
      <c r="M19" s="58"/>
      <c r="N19" s="60"/>
      <c r="O19" s="60"/>
      <c r="P19" s="60"/>
      <c r="Q19" s="60"/>
      <c r="R19" s="60"/>
      <c r="S19" s="56"/>
      <c r="T19" s="56"/>
    </row>
    <row r="20" spans="2:20" ht="10.35" customHeight="1">
      <c r="B20" s="50">
        <v>374</v>
      </c>
      <c r="C20" s="49" t="s">
        <v>93</v>
      </c>
      <c r="D20" s="49" t="s">
        <v>92</v>
      </c>
      <c r="F20" s="52">
        <v>40</v>
      </c>
      <c r="G20" s="62">
        <f t="shared" si="2"/>
        <v>1.2434713283564072</v>
      </c>
      <c r="H20" s="60"/>
      <c r="I20" s="60"/>
      <c r="J20" s="60"/>
      <c r="K20" s="60"/>
      <c r="L20" s="56"/>
      <c r="M20" s="58"/>
      <c r="N20" s="60"/>
      <c r="O20" s="60"/>
      <c r="P20" s="60"/>
      <c r="Q20" s="60"/>
      <c r="R20" s="60"/>
      <c r="S20" s="56"/>
      <c r="T20" s="56"/>
    </row>
    <row r="21" spans="2:20" ht="10.35" customHeight="1">
      <c r="C21" s="49">
        <v>30</v>
      </c>
      <c r="F21" s="52">
        <v>50</v>
      </c>
      <c r="G21" s="62">
        <f t="shared" si="2"/>
        <v>1.8729958266548976</v>
      </c>
      <c r="H21" s="60"/>
      <c r="I21" s="60"/>
      <c r="J21" s="60"/>
      <c r="K21" s="60"/>
      <c r="L21" s="56"/>
      <c r="M21" s="58"/>
      <c r="N21" s="60"/>
      <c r="O21" s="60"/>
      <c r="P21" s="60"/>
      <c r="Q21" s="60"/>
      <c r="R21" s="60"/>
      <c r="S21" s="56"/>
      <c r="T21" s="56"/>
    </row>
    <row r="22" spans="2:20" ht="10.35" customHeight="1">
      <c r="C22" s="49">
        <v>40</v>
      </c>
      <c r="F22" s="52">
        <v>60</v>
      </c>
      <c r="G22" s="62">
        <f t="shared" si="2"/>
        <v>2.4700788977502537</v>
      </c>
      <c r="H22" s="60"/>
      <c r="I22" s="60"/>
      <c r="J22" s="60"/>
      <c r="K22" s="60"/>
      <c r="L22" s="56"/>
      <c r="M22" s="58"/>
      <c r="N22" s="60"/>
      <c r="O22" s="60"/>
      <c r="P22" s="60"/>
      <c r="Q22" s="60"/>
      <c r="R22" s="60"/>
      <c r="S22" s="56"/>
      <c r="T22" s="56"/>
    </row>
    <row r="23" spans="2:20" ht="10.35" customHeight="1">
      <c r="C23" s="49">
        <v>50</v>
      </c>
      <c r="F23" s="52">
        <v>70</v>
      </c>
      <c r="G23" s="62">
        <f t="shared" si="2"/>
        <v>2.479945072196382</v>
      </c>
      <c r="H23" s="60"/>
      <c r="I23" s="60"/>
      <c r="J23" s="60"/>
      <c r="K23" s="60"/>
      <c r="L23" s="56"/>
      <c r="M23" s="58"/>
      <c r="N23" s="60"/>
      <c r="O23" s="60"/>
      <c r="P23" s="60"/>
      <c r="Q23" s="60"/>
      <c r="R23" s="60"/>
      <c r="S23" s="56"/>
      <c r="T23" s="56"/>
    </row>
    <row r="24" spans="2:20" ht="10.35" customHeight="1">
      <c r="C24" s="49">
        <v>60</v>
      </c>
      <c r="D24" s="49">
        <v>5.3420000000000005</v>
      </c>
      <c r="F24" s="52">
        <v>80</v>
      </c>
      <c r="G24" s="62">
        <f t="shared" si="2"/>
        <v>4.3730926254895568</v>
      </c>
      <c r="H24" s="60"/>
      <c r="I24" s="60"/>
      <c r="J24" s="60"/>
      <c r="K24" s="60"/>
      <c r="L24" s="56"/>
      <c r="M24" s="58"/>
      <c r="N24" s="60"/>
      <c r="O24" s="60"/>
      <c r="P24" s="60"/>
      <c r="Q24" s="60"/>
      <c r="R24" s="60"/>
      <c r="S24" s="56"/>
      <c r="T24" s="56"/>
    </row>
    <row r="25" spans="2:20" ht="10.35" customHeight="1">
      <c r="C25" s="49">
        <v>70</v>
      </c>
      <c r="D25" s="49">
        <v>6.15</v>
      </c>
      <c r="F25" s="52">
        <v>90</v>
      </c>
      <c r="G25" s="62">
        <f t="shared" si="2"/>
        <v>4.8608624457668679</v>
      </c>
      <c r="H25" s="60"/>
      <c r="I25" s="60"/>
      <c r="J25" s="60"/>
      <c r="K25" s="60"/>
      <c r="L25" s="56"/>
      <c r="M25" s="58"/>
      <c r="N25" s="60"/>
      <c r="O25" s="60"/>
      <c r="P25" s="60"/>
      <c r="Q25" s="60"/>
      <c r="R25" s="60"/>
      <c r="S25" s="56"/>
      <c r="T25" s="56"/>
    </row>
    <row r="26" spans="2:20" ht="10.35" customHeight="1">
      <c r="C26" s="49">
        <v>80</v>
      </c>
      <c r="D26" s="49">
        <v>5.9759999999999991</v>
      </c>
      <c r="G26" s="60"/>
      <c r="H26" s="60"/>
      <c r="I26" s="60"/>
      <c r="J26" s="60"/>
      <c r="K26" s="60"/>
      <c r="L26" s="56"/>
      <c r="M26" s="56"/>
      <c r="N26" s="56"/>
      <c r="O26" s="56"/>
      <c r="P26" s="56"/>
      <c r="Q26" s="56"/>
      <c r="R26" s="56"/>
      <c r="S26" s="56"/>
      <c r="T26" s="56"/>
    </row>
    <row r="27" spans="2:20" ht="10.35" customHeight="1">
      <c r="C27" s="49">
        <v>90</v>
      </c>
      <c r="D27" s="49">
        <v>12.814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2:20" ht="10.35" customHeight="1"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spans="2:20" ht="10.35" customHeight="1">
      <c r="B29" s="50">
        <v>376</v>
      </c>
      <c r="C29" s="49" t="s">
        <v>93</v>
      </c>
      <c r="D29" s="49" t="s">
        <v>92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pans="2:20" ht="10.35" customHeight="1">
      <c r="C30" s="49">
        <v>30</v>
      </c>
      <c r="D30" s="49">
        <v>6.5620000000000003</v>
      </c>
      <c r="F30" s="61" t="s">
        <v>118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pans="2:20" ht="10.35" customHeight="1">
      <c r="C31" s="49">
        <v>40</v>
      </c>
      <c r="D31" s="49">
        <v>12.998000000000001</v>
      </c>
      <c r="F31" s="52"/>
      <c r="G31" s="52" t="s">
        <v>92</v>
      </c>
      <c r="H31" s="58"/>
      <c r="I31" s="58"/>
      <c r="J31" s="58"/>
      <c r="K31" s="58"/>
      <c r="L31" s="56"/>
      <c r="M31" s="58"/>
      <c r="N31" s="58"/>
      <c r="O31" s="58"/>
      <c r="P31" s="58"/>
      <c r="Q31" s="58"/>
      <c r="R31" s="58"/>
      <c r="S31" s="56"/>
      <c r="T31" s="56"/>
    </row>
    <row r="32" spans="2:20" ht="10.35" customHeight="1">
      <c r="C32" s="49">
        <v>50</v>
      </c>
      <c r="D32" s="49">
        <v>3.4950000000000001</v>
      </c>
      <c r="F32" s="52">
        <v>30</v>
      </c>
      <c r="G32" s="52"/>
      <c r="H32" s="58"/>
      <c r="I32" s="58"/>
      <c r="J32" s="58"/>
      <c r="K32" s="58"/>
      <c r="L32" s="56"/>
      <c r="M32" s="58"/>
      <c r="N32" s="58"/>
      <c r="O32" s="58"/>
      <c r="P32" s="58"/>
      <c r="Q32" s="58"/>
      <c r="R32" s="58"/>
      <c r="S32" s="56"/>
      <c r="T32" s="56"/>
    </row>
    <row r="33" spans="2:20" ht="10.35" customHeight="1">
      <c r="C33" s="49">
        <v>60</v>
      </c>
      <c r="D33" s="49">
        <v>11.404</v>
      </c>
      <c r="F33" s="52">
        <v>40</v>
      </c>
      <c r="G33" s="52"/>
      <c r="H33" s="58"/>
      <c r="I33" s="58"/>
      <c r="J33" s="58"/>
      <c r="K33" s="58"/>
      <c r="L33" s="56"/>
      <c r="M33" s="58"/>
      <c r="N33" s="58"/>
      <c r="O33" s="58"/>
      <c r="P33" s="58"/>
      <c r="Q33" s="58"/>
      <c r="R33" s="58"/>
      <c r="S33" s="56"/>
      <c r="T33" s="56"/>
    </row>
    <row r="34" spans="2:20" ht="10.35" customHeight="1">
      <c r="C34" s="49">
        <v>70</v>
      </c>
      <c r="D34" s="49">
        <v>22.431000000000001</v>
      </c>
      <c r="F34" s="52">
        <v>50</v>
      </c>
      <c r="G34" s="52">
        <f>AVERAGE(D117,D126,D135,D144,D153,D162)</f>
        <v>6.3165000000000004</v>
      </c>
      <c r="H34" s="58"/>
      <c r="I34" s="58"/>
      <c r="J34" s="58"/>
      <c r="K34" s="58"/>
      <c r="L34" s="56"/>
      <c r="M34" s="58"/>
      <c r="N34" s="58"/>
      <c r="O34" s="58"/>
      <c r="P34" s="58"/>
      <c r="Q34" s="58"/>
      <c r="R34" s="58"/>
      <c r="S34" s="56"/>
      <c r="T34" s="56"/>
    </row>
    <row r="35" spans="2:20" ht="10.35" customHeight="1">
      <c r="C35" s="49">
        <v>80</v>
      </c>
      <c r="D35" s="49">
        <v>33.11</v>
      </c>
      <c r="F35" s="52">
        <v>60</v>
      </c>
      <c r="G35" s="52">
        <f>AVERAGE(D118,D127,D136,D145,D154,D163)</f>
        <v>7.4109999999999996</v>
      </c>
      <c r="H35" s="58"/>
      <c r="I35" s="58"/>
      <c r="J35" s="58"/>
      <c r="K35" s="58"/>
      <c r="L35" s="56"/>
      <c r="M35" s="58"/>
      <c r="N35" s="58"/>
      <c r="O35" s="58"/>
      <c r="P35" s="58"/>
      <c r="Q35" s="58"/>
      <c r="R35" s="58"/>
      <c r="S35" s="56"/>
      <c r="T35" s="56"/>
    </row>
    <row r="36" spans="2:20" ht="10.35" customHeight="1">
      <c r="C36" s="49">
        <v>90</v>
      </c>
      <c r="D36" s="49">
        <v>30.009</v>
      </c>
      <c r="F36" s="52">
        <v>70</v>
      </c>
      <c r="G36" s="52">
        <f>AVERAGE(D119,D128,D137,D146,D155,D164)</f>
        <v>10.988166666666666</v>
      </c>
      <c r="H36" s="58"/>
      <c r="I36" s="58"/>
      <c r="J36" s="58"/>
      <c r="K36" s="58"/>
      <c r="L36" s="56"/>
      <c r="M36" s="58"/>
      <c r="N36" s="58"/>
      <c r="O36" s="58"/>
      <c r="P36" s="58"/>
      <c r="Q36" s="58"/>
      <c r="R36" s="58"/>
      <c r="S36" s="56"/>
      <c r="T36" s="56"/>
    </row>
    <row r="37" spans="2:20" ht="10.35" customHeight="1">
      <c r="F37" s="52">
        <v>80</v>
      </c>
      <c r="G37" s="52">
        <f>AVERAGE(D120,D129,D138,D147,D156,D165)</f>
        <v>21.078833333333332</v>
      </c>
      <c r="H37" s="58"/>
      <c r="I37" s="58"/>
      <c r="J37" s="58"/>
      <c r="K37" s="58"/>
      <c r="L37" s="56"/>
      <c r="M37" s="58"/>
      <c r="N37" s="58"/>
      <c r="O37" s="58"/>
      <c r="P37" s="58"/>
      <c r="Q37" s="58"/>
      <c r="R37" s="58"/>
      <c r="S37" s="56"/>
      <c r="T37" s="56"/>
    </row>
    <row r="38" spans="2:20" ht="10.35" customHeight="1">
      <c r="B38" s="50">
        <v>420</v>
      </c>
      <c r="C38" s="49" t="s">
        <v>93</v>
      </c>
      <c r="D38" s="49" t="s">
        <v>92</v>
      </c>
      <c r="F38" s="52">
        <v>90</v>
      </c>
      <c r="G38" s="52">
        <f>AVERAGE(D121,D130,D139,D148,D157,D166)</f>
        <v>32.952166666666663</v>
      </c>
      <c r="H38" s="58"/>
      <c r="I38" s="58"/>
      <c r="J38" s="58"/>
      <c r="K38" s="58"/>
      <c r="L38" s="56"/>
      <c r="M38" s="58"/>
      <c r="N38" s="58"/>
      <c r="O38" s="58"/>
      <c r="P38" s="58"/>
      <c r="Q38" s="58"/>
      <c r="R38" s="58"/>
      <c r="S38" s="56"/>
      <c r="T38" s="56"/>
    </row>
    <row r="39" spans="2:20" ht="10.35" customHeight="1">
      <c r="C39" s="49">
        <v>30</v>
      </c>
      <c r="D39" s="49">
        <v>4.9030000000000005</v>
      </c>
      <c r="F39" s="51" t="s">
        <v>105</v>
      </c>
      <c r="G39" s="51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</row>
    <row r="40" spans="2:20" ht="10.35" customHeight="1">
      <c r="C40" s="49">
        <v>40</v>
      </c>
      <c r="D40" s="49">
        <v>6.774</v>
      </c>
      <c r="F40" s="52">
        <v>30</v>
      </c>
      <c r="G40" s="62"/>
      <c r="H40" s="60"/>
      <c r="I40" s="60"/>
      <c r="J40" s="60"/>
      <c r="K40" s="60"/>
      <c r="L40" s="56"/>
      <c r="M40" s="58"/>
      <c r="N40" s="60"/>
      <c r="O40" s="60"/>
      <c r="P40" s="60"/>
      <c r="Q40" s="60"/>
      <c r="R40" s="60"/>
      <c r="S40" s="56"/>
      <c r="T40" s="56"/>
    </row>
    <row r="41" spans="2:20" ht="10.35" customHeight="1">
      <c r="C41" s="49">
        <v>50</v>
      </c>
      <c r="D41" s="49">
        <v>8.8780000000000001</v>
      </c>
      <c r="F41" s="52">
        <v>40</v>
      </c>
      <c r="G41" s="62"/>
      <c r="H41" s="60"/>
      <c r="I41" s="60"/>
      <c r="J41" s="60"/>
      <c r="K41" s="60"/>
      <c r="L41" s="56"/>
      <c r="M41" s="58"/>
      <c r="N41" s="60"/>
      <c r="O41" s="60"/>
      <c r="P41" s="60"/>
      <c r="Q41" s="60"/>
      <c r="R41" s="60"/>
      <c r="S41" s="56"/>
      <c r="T41" s="56"/>
    </row>
    <row r="42" spans="2:20" ht="10.35" customHeight="1">
      <c r="C42" s="49">
        <v>60</v>
      </c>
      <c r="D42" s="49">
        <v>2.948</v>
      </c>
      <c r="F42" s="52">
        <v>50</v>
      </c>
      <c r="G42" s="62">
        <f>STDEV(D117,D126,D135,D144,D153,D162)</f>
        <v>4.6322565235530719</v>
      </c>
      <c r="H42" s="60"/>
      <c r="I42" s="60"/>
      <c r="J42" s="60"/>
      <c r="K42" s="60"/>
      <c r="L42" s="56"/>
      <c r="M42" s="58"/>
      <c r="N42" s="60"/>
      <c r="O42" s="60"/>
      <c r="P42" s="60"/>
      <c r="Q42" s="60"/>
      <c r="R42" s="60"/>
      <c r="S42" s="56"/>
      <c r="T42" s="56"/>
    </row>
    <row r="43" spans="2:20" ht="10.35" customHeight="1">
      <c r="C43" s="49">
        <v>70</v>
      </c>
      <c r="D43" s="49">
        <v>8.1340000000000003</v>
      </c>
      <c r="F43" s="52">
        <v>60</v>
      </c>
      <c r="G43" s="62">
        <f>STDEV(D118,D127,D136,D145,D154,D163)</f>
        <v>3.036250730753308</v>
      </c>
      <c r="H43" s="60"/>
      <c r="I43" s="60"/>
      <c r="J43" s="60"/>
      <c r="K43" s="60"/>
      <c r="L43" s="56"/>
      <c r="M43" s="58"/>
      <c r="N43" s="60"/>
      <c r="O43" s="60"/>
      <c r="P43" s="60"/>
      <c r="Q43" s="60"/>
      <c r="R43" s="60"/>
      <c r="S43" s="56"/>
      <c r="T43" s="56"/>
    </row>
    <row r="44" spans="2:20" ht="10.35" customHeight="1">
      <c r="C44" s="49">
        <v>80</v>
      </c>
      <c r="D44" s="49">
        <v>24.834000000000003</v>
      </c>
      <c r="F44" s="52">
        <v>70</v>
      </c>
      <c r="G44" s="62">
        <f>STDEV(D119,D128,D137,D146,D155,D164)</f>
        <v>4.6619354099629762</v>
      </c>
      <c r="H44" s="60"/>
      <c r="I44" s="60"/>
      <c r="J44" s="60"/>
      <c r="K44" s="60"/>
      <c r="L44" s="56"/>
      <c r="M44" s="58"/>
      <c r="N44" s="60"/>
      <c r="O44" s="60"/>
      <c r="P44" s="60"/>
      <c r="Q44" s="60"/>
      <c r="R44" s="60"/>
      <c r="S44" s="56"/>
      <c r="T44" s="56"/>
    </row>
    <row r="45" spans="2:20" ht="10.35" customHeight="1">
      <c r="C45" s="49">
        <v>90</v>
      </c>
      <c r="D45" s="49">
        <v>25.029</v>
      </c>
      <c r="F45" s="52">
        <v>80</v>
      </c>
      <c r="G45" s="62">
        <f>STDEV(D120,D129,D138,D147,D156,D165)</f>
        <v>17.555299455340172</v>
      </c>
      <c r="H45" s="60"/>
      <c r="I45" s="60"/>
      <c r="J45" s="60"/>
      <c r="K45" s="60"/>
      <c r="L45" s="56"/>
      <c r="M45" s="58"/>
      <c r="N45" s="60"/>
      <c r="O45" s="60"/>
      <c r="P45" s="60"/>
      <c r="Q45" s="60"/>
      <c r="R45" s="60"/>
      <c r="S45" s="56"/>
      <c r="T45" s="56"/>
    </row>
    <row r="46" spans="2:20" ht="10.35" customHeight="1">
      <c r="F46" s="52">
        <v>90</v>
      </c>
      <c r="G46" s="62">
        <f>STDEV(D121,D130,D139,D148,D157,D166)</f>
        <v>22.946650173100807</v>
      </c>
      <c r="H46" s="60"/>
      <c r="I46" s="60"/>
      <c r="J46" s="60"/>
      <c r="K46" s="60"/>
      <c r="L46" s="56"/>
      <c r="M46" s="58"/>
      <c r="N46" s="60"/>
      <c r="O46" s="60"/>
      <c r="P46" s="60"/>
      <c r="Q46" s="60"/>
      <c r="R46" s="60"/>
      <c r="S46" s="56"/>
      <c r="T46" s="56"/>
    </row>
    <row r="47" spans="2:20" ht="10.35" customHeight="1">
      <c r="B47" s="50">
        <v>459</v>
      </c>
      <c r="C47" s="49" t="s">
        <v>93</v>
      </c>
      <c r="D47" s="49" t="s">
        <v>92</v>
      </c>
      <c r="F47" s="51" t="s">
        <v>104</v>
      </c>
      <c r="G47" s="51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2:20" ht="10.35" customHeight="1">
      <c r="C48" s="49">
        <v>30</v>
      </c>
      <c r="D48" s="49">
        <v>5.1109999999999998</v>
      </c>
      <c r="F48" s="52">
        <v>30</v>
      </c>
      <c r="G48" s="51"/>
      <c r="H48" s="56"/>
      <c r="I48" s="56"/>
      <c r="J48" s="56"/>
      <c r="K48" s="56"/>
      <c r="L48" s="56"/>
      <c r="M48" s="58"/>
      <c r="N48" s="60"/>
      <c r="O48" s="60"/>
      <c r="P48" s="60"/>
      <c r="Q48" s="60"/>
      <c r="R48" s="60"/>
      <c r="S48" s="56"/>
      <c r="T48" s="56"/>
    </row>
    <row r="49" spans="3:29" ht="10.35" customHeight="1">
      <c r="C49" s="49">
        <v>40</v>
      </c>
      <c r="D49" s="49">
        <v>8.5890000000000004</v>
      </c>
      <c r="F49" s="52">
        <v>40</v>
      </c>
      <c r="G49" s="51"/>
      <c r="H49" s="56"/>
      <c r="I49" s="56"/>
      <c r="J49" s="56"/>
      <c r="K49" s="56"/>
      <c r="L49" s="56"/>
      <c r="M49" s="58"/>
      <c r="N49" s="60"/>
      <c r="O49" s="60"/>
      <c r="P49" s="60"/>
      <c r="Q49" s="60"/>
      <c r="R49" s="60"/>
      <c r="S49" s="56"/>
      <c r="T49" s="56"/>
    </row>
    <row r="50" spans="3:29" ht="10.35" customHeight="1">
      <c r="C50" s="49">
        <v>50</v>
      </c>
      <c r="D50" s="49">
        <v>16.198999999999998</v>
      </c>
      <c r="F50" s="52">
        <v>50</v>
      </c>
      <c r="G50" s="51">
        <f t="shared" ref="G50:G54" si="3">G42/SQRT(6)</f>
        <v>1.891110806730619</v>
      </c>
      <c r="H50" s="56"/>
      <c r="I50" s="56"/>
      <c r="J50" s="56"/>
      <c r="K50" s="56"/>
      <c r="L50" s="56"/>
      <c r="M50" s="58"/>
      <c r="N50" s="60"/>
      <c r="O50" s="60"/>
      <c r="P50" s="60"/>
      <c r="Q50" s="60"/>
      <c r="R50" s="60"/>
      <c r="S50" s="56"/>
      <c r="T50" s="56"/>
    </row>
    <row r="51" spans="3:29" ht="10.35" customHeight="1">
      <c r="C51" s="49">
        <v>60</v>
      </c>
      <c r="D51" s="49">
        <v>14.507999999999999</v>
      </c>
      <c r="F51" s="52">
        <v>60</v>
      </c>
      <c r="G51" s="51">
        <f t="shared" si="3"/>
        <v>1.239544170249693</v>
      </c>
      <c r="H51" s="56"/>
      <c r="I51" s="56"/>
      <c r="J51" s="56"/>
      <c r="K51" s="56"/>
      <c r="L51" s="56"/>
      <c r="M51" s="58"/>
      <c r="N51" s="60"/>
      <c r="O51" s="60"/>
      <c r="P51" s="60"/>
      <c r="Q51" s="60"/>
      <c r="R51" s="60"/>
      <c r="S51" s="56"/>
      <c r="T51" s="56"/>
    </row>
    <row r="52" spans="3:29" ht="10.35" customHeight="1">
      <c r="C52" s="49">
        <v>70</v>
      </c>
      <c r="D52" s="49">
        <v>15.435</v>
      </c>
      <c r="F52" s="52">
        <v>70</v>
      </c>
      <c r="G52" s="51">
        <f t="shared" si="3"/>
        <v>1.9032271613703335</v>
      </c>
      <c r="H52" s="56"/>
      <c r="I52" s="56"/>
      <c r="J52" s="56"/>
      <c r="K52" s="56"/>
      <c r="L52" s="56"/>
      <c r="M52" s="58"/>
      <c r="N52" s="60"/>
      <c r="O52" s="60"/>
      <c r="P52" s="60"/>
      <c r="Q52" s="60"/>
      <c r="R52" s="60"/>
      <c r="S52" s="56"/>
      <c r="T52" s="56"/>
    </row>
    <row r="53" spans="3:29" ht="10.35" customHeight="1">
      <c r="C53" s="49">
        <v>80</v>
      </c>
      <c r="D53" s="49">
        <v>35.82</v>
      </c>
      <c r="F53" s="52">
        <v>80</v>
      </c>
      <c r="G53" s="51">
        <f t="shared" si="3"/>
        <v>7.1669209912238117</v>
      </c>
      <c r="H53" s="56"/>
      <c r="I53" s="56"/>
      <c r="J53" s="56"/>
      <c r="K53" s="56"/>
      <c r="L53" s="56"/>
      <c r="M53" s="58"/>
      <c r="N53" s="60"/>
      <c r="O53" s="60"/>
      <c r="P53" s="60"/>
      <c r="Q53" s="60"/>
      <c r="R53" s="60"/>
      <c r="S53" s="56"/>
      <c r="T53" s="56"/>
      <c r="U53" s="56"/>
      <c r="V53" s="56"/>
      <c r="W53" s="56"/>
      <c r="X53" s="56"/>
      <c r="Y53" s="56"/>
      <c r="Z53" s="56"/>
    </row>
    <row r="54" spans="3:29" ht="10.35" customHeight="1">
      <c r="C54" s="49">
        <v>90</v>
      </c>
      <c r="D54" s="49">
        <v>47.801000000000002</v>
      </c>
      <c r="F54" s="52">
        <v>90</v>
      </c>
      <c r="G54" s="51">
        <f t="shared" si="3"/>
        <v>9.3679307050407115</v>
      </c>
      <c r="H54" s="56"/>
      <c r="I54" s="56"/>
      <c r="J54" s="56"/>
      <c r="K54" s="56"/>
      <c r="L54" s="56"/>
      <c r="M54" s="58"/>
      <c r="N54" s="60"/>
      <c r="O54" s="60"/>
      <c r="P54" s="60"/>
      <c r="Q54" s="60"/>
      <c r="R54" s="60"/>
      <c r="S54" s="56"/>
      <c r="T54" s="56"/>
      <c r="U54" s="56"/>
      <c r="V54" s="56"/>
      <c r="W54" s="56"/>
      <c r="X54" s="56"/>
      <c r="Y54" s="56"/>
      <c r="Z54" s="56"/>
    </row>
    <row r="55" spans="3:29" ht="10.35" customHeight="1"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3:29" ht="10.35" customHeight="1"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3:29" ht="10.35" customHeight="1">
      <c r="U57" s="56"/>
      <c r="V57" s="56"/>
      <c r="W57" s="56"/>
      <c r="X57" s="56"/>
      <c r="Y57" s="56"/>
      <c r="Z57" s="56"/>
    </row>
    <row r="58" spans="3:29" ht="10.35" customHeight="1">
      <c r="F58" s="49" t="s">
        <v>103</v>
      </c>
      <c r="U58" s="56"/>
      <c r="V58" s="56"/>
      <c r="W58" s="56"/>
      <c r="X58" s="56"/>
      <c r="Y58" s="56"/>
      <c r="Z58" s="56"/>
      <c r="AA58" s="56"/>
      <c r="AB58" s="56"/>
      <c r="AC58" s="56"/>
    </row>
    <row r="59" spans="3:29" ht="10.35" customHeight="1">
      <c r="F59" s="51"/>
      <c r="G59" s="53" t="s">
        <v>102</v>
      </c>
      <c r="H59" s="51"/>
      <c r="I59" s="56"/>
      <c r="J59" s="56"/>
      <c r="K59" s="56"/>
      <c r="L59" s="56"/>
      <c r="M59" s="56"/>
      <c r="N59" s="59"/>
      <c r="O59" s="56"/>
      <c r="P59" s="56"/>
      <c r="Q59" s="56"/>
      <c r="R59" s="56"/>
      <c r="S59" s="56"/>
      <c r="T59" s="56"/>
      <c r="U59" s="56"/>
      <c r="V59" s="56"/>
      <c r="W59" s="59"/>
      <c r="X59" s="56"/>
      <c r="Y59" s="56"/>
      <c r="Z59" s="56"/>
      <c r="AA59" s="56"/>
      <c r="AB59" s="56"/>
      <c r="AC59" s="56"/>
    </row>
    <row r="60" spans="3:29" ht="10.35" customHeight="1">
      <c r="F60" s="51"/>
      <c r="G60" s="51" t="s">
        <v>101</v>
      </c>
      <c r="H60" s="51" t="s">
        <v>120</v>
      </c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</row>
    <row r="61" spans="3:29" ht="10.35" customHeight="1">
      <c r="F61" s="52">
        <v>0</v>
      </c>
      <c r="G61" s="52"/>
      <c r="H61" s="52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6"/>
      <c r="U61" s="56"/>
      <c r="V61" s="58"/>
      <c r="W61" s="58"/>
      <c r="X61" s="58"/>
      <c r="Y61" s="58"/>
      <c r="Z61" s="58"/>
      <c r="AA61" s="58"/>
      <c r="AB61" s="58"/>
      <c r="AC61" s="56"/>
    </row>
    <row r="62" spans="3:29" ht="10.35" customHeight="1">
      <c r="F62" s="52">
        <v>10</v>
      </c>
      <c r="G62" s="52"/>
      <c r="H62" s="52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6"/>
      <c r="U62" s="56"/>
      <c r="V62" s="58"/>
      <c r="W62" s="58"/>
      <c r="X62" s="58"/>
      <c r="Y62" s="58"/>
      <c r="Z62" s="58"/>
      <c r="AA62" s="58"/>
      <c r="AB62" s="58"/>
      <c r="AC62" s="56"/>
    </row>
    <row r="63" spans="3:29" ht="10.35" customHeight="1">
      <c r="F63" s="52">
        <v>20</v>
      </c>
      <c r="G63" s="52"/>
      <c r="H63" s="52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6"/>
      <c r="U63" s="56"/>
      <c r="V63" s="58"/>
      <c r="W63" s="58"/>
      <c r="X63" s="58"/>
      <c r="Y63" s="58"/>
      <c r="Z63" s="58"/>
      <c r="AA63" s="58"/>
      <c r="AB63" s="58"/>
      <c r="AC63" s="56"/>
    </row>
    <row r="64" spans="3:29" ht="10.35" customHeight="1">
      <c r="F64" s="52">
        <v>30</v>
      </c>
      <c r="G64" s="52">
        <f t="shared" ref="G64:G70" si="4">G3/50</f>
        <v>0.11050666666666667</v>
      </c>
      <c r="H64" s="52"/>
      <c r="I64" s="56"/>
      <c r="J64" s="56"/>
      <c r="K64" s="58"/>
      <c r="L64" s="56"/>
      <c r="M64" s="58"/>
      <c r="N64" s="58"/>
      <c r="O64" s="58"/>
      <c r="P64" s="56"/>
      <c r="Q64" s="56"/>
      <c r="R64" s="58"/>
      <c r="S64" s="56"/>
      <c r="T64" s="56"/>
      <c r="U64" s="56"/>
      <c r="V64" s="58"/>
      <c r="W64" s="58"/>
      <c r="X64" s="58"/>
      <c r="Y64" s="56"/>
      <c r="Z64" s="56"/>
      <c r="AA64" s="58"/>
      <c r="AB64" s="56"/>
      <c r="AC64" s="56"/>
    </row>
    <row r="65" spans="2:29" ht="10.35" customHeight="1">
      <c r="B65" s="57"/>
      <c r="F65" s="52">
        <v>40</v>
      </c>
      <c r="G65" s="52">
        <f t="shared" si="4"/>
        <v>0.17343</v>
      </c>
      <c r="H65" s="52"/>
      <c r="I65" s="56"/>
      <c r="J65" s="56"/>
      <c r="K65" s="58"/>
      <c r="L65" s="56"/>
      <c r="M65" s="58"/>
      <c r="N65" s="58"/>
      <c r="O65" s="58"/>
      <c r="P65" s="56"/>
      <c r="Q65" s="56"/>
      <c r="R65" s="58"/>
      <c r="S65" s="56"/>
      <c r="T65" s="56"/>
      <c r="U65" s="56"/>
      <c r="V65" s="58"/>
      <c r="W65" s="58"/>
      <c r="X65" s="58"/>
      <c r="Y65" s="56"/>
      <c r="Z65" s="56"/>
      <c r="AA65" s="58"/>
      <c r="AB65" s="56"/>
      <c r="AC65" s="56"/>
    </row>
    <row r="66" spans="2:29" ht="10.35" customHeight="1">
      <c r="B66" s="56"/>
      <c r="E66" s="49" t="s">
        <v>97</v>
      </c>
      <c r="F66" s="52">
        <v>50</v>
      </c>
      <c r="G66" s="52">
        <f t="shared" si="4"/>
        <v>0.19914400000000002</v>
      </c>
      <c r="H66" s="52">
        <f t="shared" ref="H66:H70" si="5">G34/50</f>
        <v>0.12633</v>
      </c>
      <c r="I66" s="56"/>
      <c r="J66" s="56"/>
      <c r="K66" s="58"/>
      <c r="L66" s="56"/>
      <c r="M66" s="58"/>
      <c r="N66" s="58"/>
      <c r="O66" s="58"/>
      <c r="P66" s="56"/>
      <c r="Q66" s="56"/>
      <c r="R66" s="58"/>
      <c r="S66" s="56"/>
      <c r="T66" s="56"/>
      <c r="U66" s="56"/>
      <c r="V66" s="58"/>
      <c r="W66" s="58"/>
      <c r="X66" s="58"/>
      <c r="Y66" s="56"/>
      <c r="Z66" s="56"/>
      <c r="AA66" s="58"/>
      <c r="AB66" s="56"/>
      <c r="AC66" s="56"/>
    </row>
    <row r="67" spans="2:29" ht="10.35" customHeight="1">
      <c r="B67" s="56"/>
      <c r="E67" s="49" t="s">
        <v>98</v>
      </c>
      <c r="F67" s="52">
        <v>60</v>
      </c>
      <c r="G67" s="52">
        <f t="shared" si="4"/>
        <v>0.16980333333333333</v>
      </c>
      <c r="H67" s="52">
        <f t="shared" si="5"/>
        <v>0.14821999999999999</v>
      </c>
      <c r="I67" s="56"/>
      <c r="J67" s="56"/>
      <c r="K67" s="58"/>
      <c r="L67" s="56"/>
      <c r="M67" s="58"/>
      <c r="N67" s="58"/>
      <c r="O67" s="58"/>
      <c r="P67" s="56"/>
      <c r="Q67" s="56"/>
      <c r="R67" s="58"/>
      <c r="S67" s="56"/>
      <c r="T67" s="56"/>
      <c r="U67" s="56"/>
      <c r="V67" s="58"/>
      <c r="W67" s="58"/>
      <c r="X67" s="58"/>
      <c r="Y67" s="56"/>
      <c r="Z67" s="56"/>
      <c r="AA67" s="58"/>
      <c r="AB67" s="56"/>
      <c r="AC67" s="56"/>
    </row>
    <row r="68" spans="2:29" ht="10.35" customHeight="1">
      <c r="B68" s="56"/>
      <c r="E68" s="49" t="s">
        <v>100</v>
      </c>
      <c r="F68" s="52">
        <v>70</v>
      </c>
      <c r="G68" s="52">
        <f t="shared" si="4"/>
        <v>0.28076333333333336</v>
      </c>
      <c r="H68" s="52">
        <f t="shared" si="5"/>
        <v>0.21976333333333334</v>
      </c>
      <c r="I68" s="56"/>
      <c r="J68" s="56"/>
      <c r="K68" s="58"/>
      <c r="L68" s="56"/>
      <c r="M68" s="58"/>
      <c r="N68" s="58"/>
      <c r="O68" s="58"/>
      <c r="P68" s="56"/>
      <c r="Q68" s="56"/>
      <c r="R68" s="58"/>
      <c r="S68" s="56"/>
      <c r="T68" s="56"/>
      <c r="U68" s="56"/>
      <c r="V68" s="58"/>
      <c r="W68" s="58"/>
      <c r="X68" s="58"/>
      <c r="Y68" s="56"/>
      <c r="Z68" s="56"/>
      <c r="AA68" s="58"/>
      <c r="AB68" s="56"/>
      <c r="AC68" s="56"/>
    </row>
    <row r="69" spans="2:29" ht="10.35" customHeight="1">
      <c r="B69" s="56"/>
      <c r="E69" s="49" t="s">
        <v>99</v>
      </c>
      <c r="F69" s="52">
        <v>80</v>
      </c>
      <c r="G69" s="52">
        <f t="shared" si="4"/>
        <v>0.50586666666666669</v>
      </c>
      <c r="H69" s="52">
        <f t="shared" si="5"/>
        <v>0.42157666666666666</v>
      </c>
      <c r="I69" s="56"/>
      <c r="J69" s="56"/>
      <c r="K69" s="58"/>
      <c r="L69" s="56"/>
      <c r="M69" s="58"/>
      <c r="N69" s="58"/>
      <c r="O69" s="58"/>
      <c r="P69" s="56"/>
      <c r="Q69" s="56"/>
      <c r="R69" s="58"/>
      <c r="S69" s="56"/>
      <c r="T69" s="56"/>
      <c r="U69" s="56"/>
      <c r="V69" s="58"/>
      <c r="W69" s="58"/>
      <c r="X69" s="58"/>
      <c r="Y69" s="56"/>
      <c r="Z69" s="56"/>
      <c r="AA69" s="58"/>
      <c r="AB69" s="56"/>
      <c r="AC69" s="56"/>
    </row>
    <row r="70" spans="2:29" ht="10.35" customHeight="1">
      <c r="B70" s="56"/>
      <c r="E70" s="49" t="s">
        <v>98</v>
      </c>
      <c r="F70" s="52">
        <v>90</v>
      </c>
      <c r="G70" s="52">
        <f t="shared" si="4"/>
        <v>0.62825000000000009</v>
      </c>
      <c r="H70" s="52">
        <f t="shared" si="5"/>
        <v>0.65904333333333331</v>
      </c>
      <c r="I70" s="56"/>
      <c r="J70" s="56"/>
      <c r="K70" s="58"/>
      <c r="L70" s="56"/>
      <c r="M70" s="58"/>
      <c r="N70" s="58"/>
      <c r="O70" s="58"/>
      <c r="P70" s="56"/>
      <c r="Q70" s="56"/>
      <c r="R70" s="58"/>
      <c r="S70" s="56"/>
      <c r="T70" s="56"/>
      <c r="U70" s="56"/>
      <c r="V70" s="58"/>
      <c r="W70" s="58"/>
      <c r="X70" s="58"/>
      <c r="Y70" s="56"/>
      <c r="Z70" s="56"/>
      <c r="AA70" s="58"/>
      <c r="AB70" s="56"/>
      <c r="AC70" s="56"/>
    </row>
    <row r="71" spans="2:29" ht="10.35" customHeight="1">
      <c r="B71" s="56"/>
      <c r="F71" s="51" t="s">
        <v>96</v>
      </c>
      <c r="G71" s="51"/>
      <c r="H71" s="51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</row>
    <row r="72" spans="2:29" ht="10.35" customHeight="1">
      <c r="B72" s="56"/>
      <c r="F72" s="52">
        <v>0</v>
      </c>
      <c r="G72" s="52"/>
      <c r="H72" s="52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6"/>
      <c r="U72" s="56"/>
      <c r="V72" s="58"/>
      <c r="W72" s="58"/>
      <c r="X72" s="58"/>
      <c r="Y72" s="58"/>
      <c r="Z72" s="58"/>
      <c r="AA72" s="58"/>
      <c r="AB72" s="58"/>
      <c r="AC72" s="56"/>
    </row>
    <row r="73" spans="2:29" ht="10.35" customHeight="1">
      <c r="B73" s="56"/>
      <c r="F73" s="52">
        <v>10</v>
      </c>
      <c r="G73" s="52"/>
      <c r="H73" s="52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6"/>
      <c r="U73" s="56"/>
      <c r="V73" s="58"/>
      <c r="W73" s="58"/>
      <c r="X73" s="58"/>
      <c r="Y73" s="58"/>
      <c r="Z73" s="58"/>
      <c r="AA73" s="58"/>
      <c r="AB73" s="58"/>
      <c r="AC73" s="56"/>
    </row>
    <row r="74" spans="2:29" ht="10.35" customHeight="1">
      <c r="B74" s="57"/>
      <c r="F74" s="52">
        <v>20</v>
      </c>
      <c r="G74" s="52"/>
      <c r="H74" s="52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6"/>
      <c r="U74" s="56"/>
      <c r="V74" s="58"/>
      <c r="W74" s="58"/>
      <c r="X74" s="58"/>
      <c r="Y74" s="58"/>
      <c r="Z74" s="58"/>
      <c r="AA74" s="58"/>
      <c r="AB74" s="58"/>
      <c r="AC74" s="56"/>
    </row>
    <row r="75" spans="2:29" ht="10.35" customHeight="1">
      <c r="B75" s="56"/>
      <c r="F75" s="52">
        <v>30</v>
      </c>
      <c r="G75" s="51">
        <f t="shared" ref="G75:G81" si="6">G19/50</f>
        <v>7.3793601047486349E-3</v>
      </c>
      <c r="H75" s="51"/>
      <c r="I75" s="56"/>
      <c r="J75" s="56"/>
      <c r="K75" s="56"/>
      <c r="L75" s="56"/>
      <c r="M75" s="58"/>
      <c r="N75" s="58"/>
      <c r="O75" s="58"/>
      <c r="P75" s="56"/>
      <c r="Q75" s="56"/>
      <c r="R75" s="56"/>
      <c r="S75" s="56"/>
      <c r="T75" s="56"/>
      <c r="U75" s="56"/>
      <c r="V75" s="58"/>
      <c r="W75" s="56"/>
      <c r="X75" s="56"/>
      <c r="Y75" s="56"/>
      <c r="Z75" s="56"/>
      <c r="AA75" s="56"/>
      <c r="AB75" s="56"/>
      <c r="AC75" s="56"/>
    </row>
    <row r="76" spans="2:29" ht="10.35" customHeight="1">
      <c r="B76" s="56"/>
      <c r="F76" s="52">
        <v>40</v>
      </c>
      <c r="G76" s="51">
        <f t="shared" si="6"/>
        <v>2.4869426567128143E-2</v>
      </c>
      <c r="H76" s="51"/>
      <c r="I76" s="56"/>
      <c r="J76" s="56"/>
      <c r="K76" s="56"/>
      <c r="L76" s="56"/>
      <c r="M76" s="58"/>
      <c r="N76" s="58"/>
      <c r="O76" s="58"/>
      <c r="P76" s="56"/>
      <c r="Q76" s="56"/>
      <c r="R76" s="56"/>
      <c r="S76" s="56"/>
      <c r="T76" s="56"/>
      <c r="U76" s="56"/>
      <c r="V76" s="58"/>
      <c r="W76" s="56"/>
      <c r="X76" s="56"/>
      <c r="Y76" s="56"/>
      <c r="Z76" s="56"/>
      <c r="AA76" s="56"/>
      <c r="AB76" s="56"/>
      <c r="AC76" s="56"/>
    </row>
    <row r="77" spans="2:29" ht="10.35" customHeight="1">
      <c r="B77" s="56"/>
      <c r="F77" s="52">
        <v>50</v>
      </c>
      <c r="G77" s="51">
        <f t="shared" si="6"/>
        <v>3.7459916533097951E-2</v>
      </c>
      <c r="H77" s="51">
        <f t="shared" ref="H77:H81" si="7">G50/50</f>
        <v>3.7822216134612383E-2</v>
      </c>
      <c r="I77" s="56"/>
      <c r="J77" s="56"/>
      <c r="K77" s="56"/>
      <c r="L77" s="56"/>
      <c r="M77" s="58"/>
      <c r="N77" s="58"/>
      <c r="O77" s="58"/>
      <c r="P77" s="56"/>
      <c r="Q77" s="56"/>
      <c r="R77" s="56"/>
      <c r="S77" s="56"/>
      <c r="T77" s="56"/>
      <c r="U77" s="56"/>
      <c r="V77" s="58"/>
      <c r="W77" s="56"/>
      <c r="X77" s="56"/>
      <c r="Y77" s="56"/>
      <c r="Z77" s="56"/>
      <c r="AA77" s="56"/>
      <c r="AB77" s="56"/>
      <c r="AC77" s="56"/>
    </row>
    <row r="78" spans="2:29" ht="10.35" customHeight="1">
      <c r="B78" s="56"/>
      <c r="F78" s="52">
        <v>60</v>
      </c>
      <c r="G78" s="51">
        <f t="shared" si="6"/>
        <v>4.9401577955005077E-2</v>
      </c>
      <c r="H78" s="51">
        <f t="shared" si="7"/>
        <v>2.4790883404993861E-2</v>
      </c>
      <c r="I78" s="56"/>
      <c r="J78" s="56"/>
      <c r="K78" s="56"/>
      <c r="L78" s="56"/>
      <c r="M78" s="58"/>
      <c r="N78" s="58"/>
      <c r="O78" s="58"/>
      <c r="P78" s="56"/>
      <c r="Q78" s="56"/>
      <c r="R78" s="56"/>
      <c r="S78" s="56"/>
      <c r="T78" s="56"/>
      <c r="U78" s="56"/>
      <c r="V78" s="58"/>
      <c r="W78" s="56"/>
      <c r="X78" s="56"/>
      <c r="Y78" s="56"/>
      <c r="Z78" s="56"/>
      <c r="AA78" s="56"/>
      <c r="AB78" s="56"/>
      <c r="AC78" s="56"/>
    </row>
    <row r="79" spans="2:29" ht="10.35" customHeight="1">
      <c r="B79" s="56"/>
      <c r="F79" s="52">
        <v>70</v>
      </c>
      <c r="G79" s="51">
        <f t="shared" si="6"/>
        <v>4.9598901443927638E-2</v>
      </c>
      <c r="H79" s="51">
        <f t="shared" si="7"/>
        <v>3.8064543227406669E-2</v>
      </c>
      <c r="I79" s="56"/>
      <c r="J79" s="56"/>
      <c r="K79" s="56"/>
      <c r="L79" s="56"/>
      <c r="M79" s="58"/>
      <c r="N79" s="58"/>
      <c r="O79" s="58"/>
      <c r="P79" s="56"/>
      <c r="Q79" s="56"/>
      <c r="R79" s="56"/>
      <c r="S79" s="56"/>
      <c r="T79" s="56"/>
      <c r="U79" s="56"/>
      <c r="V79" s="58"/>
      <c r="W79" s="56"/>
      <c r="X79" s="56"/>
      <c r="Y79" s="56"/>
      <c r="Z79" s="56"/>
      <c r="AA79" s="56"/>
      <c r="AB79" s="56"/>
      <c r="AC79" s="56"/>
    </row>
    <row r="80" spans="2:29" ht="10.35" customHeight="1">
      <c r="B80" s="56"/>
      <c r="F80" s="52">
        <v>80</v>
      </c>
      <c r="G80" s="51">
        <f t="shared" si="6"/>
        <v>8.7461852509791133E-2</v>
      </c>
      <c r="H80" s="51">
        <f t="shared" si="7"/>
        <v>0.14333841982447623</v>
      </c>
      <c r="I80" s="56"/>
      <c r="J80" s="56"/>
      <c r="K80" s="56"/>
      <c r="L80" s="56"/>
      <c r="M80" s="58"/>
      <c r="N80" s="58"/>
      <c r="O80" s="58"/>
      <c r="P80" s="56"/>
      <c r="Q80" s="56"/>
      <c r="R80" s="56"/>
      <c r="S80" s="56"/>
      <c r="T80" s="56"/>
      <c r="U80" s="56"/>
      <c r="V80" s="58"/>
      <c r="W80" s="56"/>
      <c r="X80" s="56"/>
      <c r="Y80" s="56"/>
      <c r="Z80" s="56"/>
      <c r="AA80" s="56"/>
      <c r="AB80" s="56"/>
      <c r="AC80" s="56"/>
    </row>
    <row r="81" spans="2:29" ht="10.35" customHeight="1">
      <c r="B81" s="56"/>
      <c r="F81" s="52">
        <v>90</v>
      </c>
      <c r="G81" s="51">
        <f t="shared" si="6"/>
        <v>9.7217248915337354E-2</v>
      </c>
      <c r="H81" s="51">
        <f t="shared" si="7"/>
        <v>0.18735861410081422</v>
      </c>
      <c r="I81" s="56"/>
      <c r="J81" s="56"/>
      <c r="K81" s="56"/>
      <c r="L81" s="56"/>
      <c r="M81" s="58"/>
      <c r="N81" s="58"/>
      <c r="O81" s="58"/>
      <c r="P81" s="56"/>
      <c r="Q81" s="56"/>
      <c r="R81" s="56"/>
      <c r="S81" s="56"/>
      <c r="T81" s="56"/>
      <c r="U81" s="56"/>
      <c r="V81" s="58"/>
      <c r="W81" s="56"/>
      <c r="X81" s="56"/>
      <c r="Y81" s="56"/>
      <c r="Z81" s="56"/>
      <c r="AA81" s="56"/>
      <c r="AB81" s="56"/>
      <c r="AC81" s="56"/>
    </row>
    <row r="82" spans="2:29" ht="10.35" customHeight="1">
      <c r="B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</row>
    <row r="83" spans="2:29" ht="10.35" customHeight="1">
      <c r="B83" s="57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</row>
    <row r="84" spans="2:29" ht="10.35" customHeight="1">
      <c r="B84" s="56"/>
      <c r="F84" s="56"/>
      <c r="G84" s="56"/>
      <c r="H84" s="56"/>
      <c r="I84" s="56"/>
      <c r="U84" s="56"/>
      <c r="V84" s="56"/>
      <c r="W84" s="56"/>
      <c r="X84" s="56"/>
      <c r="Y84" s="56"/>
      <c r="Z84" s="56"/>
      <c r="AA84" s="56"/>
      <c r="AB84" s="56"/>
      <c r="AC84" s="56"/>
    </row>
    <row r="85" spans="2:29" ht="10.35" customHeight="1">
      <c r="B85" s="56"/>
      <c r="F85" s="56"/>
      <c r="G85" s="56"/>
      <c r="H85" s="56"/>
      <c r="I85" s="56"/>
      <c r="U85" s="56"/>
      <c r="V85" s="56"/>
      <c r="W85" s="56"/>
      <c r="X85" s="56"/>
      <c r="Y85" s="56"/>
      <c r="Z85" s="56"/>
      <c r="AA85" s="56"/>
      <c r="AB85" s="56"/>
      <c r="AC85" s="56"/>
    </row>
    <row r="86" spans="2:29" ht="10.35" customHeight="1">
      <c r="B86" s="56"/>
      <c r="F86" s="58"/>
      <c r="G86" s="58"/>
      <c r="H86" s="58"/>
      <c r="I86" s="56"/>
      <c r="U86" s="56"/>
      <c r="V86" s="56"/>
      <c r="W86" s="56"/>
      <c r="X86" s="56"/>
      <c r="Y86" s="56"/>
      <c r="Z86" s="56"/>
    </row>
    <row r="87" spans="2:29" ht="10.35" customHeight="1">
      <c r="B87" s="56"/>
      <c r="F87" s="58"/>
      <c r="G87" s="58"/>
      <c r="H87" s="58"/>
      <c r="I87" s="56"/>
      <c r="U87" s="56"/>
      <c r="V87" s="56"/>
      <c r="W87" s="56"/>
      <c r="X87" s="56"/>
      <c r="Y87" s="56"/>
      <c r="Z87" s="56"/>
    </row>
    <row r="88" spans="2:29" ht="10.35" customHeight="1">
      <c r="B88" s="56"/>
      <c r="F88" s="58"/>
      <c r="G88" s="58"/>
      <c r="H88" s="58"/>
      <c r="I88" s="56"/>
      <c r="K88" s="49" t="s">
        <v>119</v>
      </c>
      <c r="U88" s="56"/>
      <c r="V88" s="56"/>
      <c r="W88" s="56"/>
      <c r="X88" s="56"/>
      <c r="Y88" s="56"/>
      <c r="Z88" s="56"/>
    </row>
    <row r="89" spans="2:29" ht="10.35" customHeight="1">
      <c r="B89" s="56"/>
      <c r="F89" s="58"/>
      <c r="G89" s="56"/>
      <c r="H89" s="56"/>
      <c r="I89" s="56"/>
      <c r="U89" s="56"/>
      <c r="V89" s="56"/>
      <c r="W89" s="56"/>
      <c r="X89" s="56"/>
      <c r="Y89" s="56"/>
      <c r="Z89" s="56"/>
    </row>
    <row r="90" spans="2:29" ht="10.35" customHeight="1">
      <c r="B90" s="56"/>
      <c r="F90" s="58"/>
      <c r="G90" s="56"/>
      <c r="H90" s="56"/>
      <c r="I90" s="56"/>
    </row>
    <row r="91" spans="2:29" ht="10.35" customHeight="1">
      <c r="B91" s="56"/>
      <c r="F91" s="58"/>
      <c r="G91" s="56"/>
      <c r="H91" s="56"/>
      <c r="I91" s="56"/>
    </row>
    <row r="92" spans="2:29" ht="10.35" customHeight="1">
      <c r="B92" s="57"/>
      <c r="F92" s="58"/>
      <c r="G92" s="56"/>
      <c r="H92" s="56"/>
      <c r="I92" s="56"/>
    </row>
    <row r="93" spans="2:29" ht="10.35" customHeight="1">
      <c r="B93" s="56"/>
      <c r="F93" s="58"/>
      <c r="G93" s="56"/>
      <c r="H93" s="56"/>
      <c r="I93" s="56"/>
    </row>
    <row r="94" spans="2:29" ht="10.35" customHeight="1">
      <c r="B94" s="56"/>
      <c r="F94" s="58"/>
      <c r="G94" s="56"/>
      <c r="H94" s="56"/>
      <c r="I94" s="56"/>
    </row>
    <row r="95" spans="2:29" ht="10.35" customHeight="1">
      <c r="B95" s="56"/>
      <c r="F95" s="58"/>
      <c r="G95" s="56"/>
      <c r="H95" s="56"/>
      <c r="I95" s="56"/>
    </row>
    <row r="96" spans="2:29" ht="10.35" customHeight="1">
      <c r="B96" s="56"/>
      <c r="F96" s="56"/>
      <c r="G96" s="56"/>
      <c r="H96" s="56"/>
      <c r="I96" s="56"/>
    </row>
    <row r="97" spans="2:9" ht="10.35" customHeight="1">
      <c r="B97" s="56"/>
      <c r="F97" s="56"/>
      <c r="G97" s="56"/>
      <c r="H97" s="56"/>
      <c r="I97" s="56"/>
    </row>
    <row r="98" spans="2:9" ht="10.35" customHeight="1">
      <c r="B98" s="56"/>
    </row>
    <row r="99" spans="2:9" ht="10.35" customHeight="1">
      <c r="B99" s="56"/>
    </row>
    <row r="100" spans="2:9" ht="10.35" customHeight="1">
      <c r="B100" s="56"/>
    </row>
    <row r="101" spans="2:9" ht="10.35" customHeight="1">
      <c r="B101" s="57"/>
    </row>
    <row r="102" spans="2:9" ht="10.35" customHeight="1">
      <c r="B102" s="56"/>
    </row>
    <row r="103" spans="2:9" ht="10.35" customHeight="1">
      <c r="B103" s="56"/>
    </row>
    <row r="113" spans="2:13" ht="10.35" customHeight="1" thickBot="1">
      <c r="B113" s="61" t="s">
        <v>118</v>
      </c>
      <c r="F113" s="56"/>
      <c r="G113" s="56"/>
      <c r="H113" s="56"/>
      <c r="I113" s="56"/>
      <c r="J113" s="56"/>
      <c r="K113" s="56"/>
      <c r="L113" s="56"/>
      <c r="M113" s="56"/>
    </row>
    <row r="114" spans="2:13" ht="10.35" customHeight="1">
      <c r="B114" s="54">
        <v>364</v>
      </c>
      <c r="C114" s="49" t="s">
        <v>93</v>
      </c>
      <c r="D114" s="49" t="s">
        <v>92</v>
      </c>
      <c r="F114" s="56"/>
      <c r="G114" s="59"/>
      <c r="H114" s="56"/>
      <c r="I114" s="56"/>
      <c r="J114" s="56"/>
      <c r="K114" s="56"/>
      <c r="L114" s="56"/>
      <c r="M114" s="56"/>
    </row>
    <row r="115" spans="2:13" ht="10.35" customHeight="1">
      <c r="C115" s="49">
        <v>30</v>
      </c>
      <c r="F115" s="56"/>
      <c r="G115" s="56"/>
      <c r="H115" s="56"/>
      <c r="I115" s="56"/>
      <c r="J115" s="56"/>
      <c r="K115" s="56"/>
      <c r="L115" s="56"/>
      <c r="M115" s="56"/>
    </row>
    <row r="116" spans="2:13" ht="10.35" customHeight="1">
      <c r="C116" s="49">
        <v>40</v>
      </c>
      <c r="F116" s="58"/>
      <c r="G116" s="58"/>
      <c r="H116" s="58"/>
      <c r="I116" s="58"/>
      <c r="J116" s="58"/>
      <c r="K116" s="58"/>
      <c r="L116" s="58"/>
      <c r="M116" s="56"/>
    </row>
    <row r="117" spans="2:13" ht="10.35" customHeight="1">
      <c r="C117" s="49">
        <v>50</v>
      </c>
      <c r="F117" s="58"/>
      <c r="G117" s="58"/>
      <c r="H117" s="58"/>
      <c r="I117" s="58"/>
      <c r="J117" s="58"/>
      <c r="K117" s="58"/>
      <c r="L117" s="58"/>
      <c r="M117" s="56"/>
    </row>
    <row r="118" spans="2:13" ht="10.35" customHeight="1">
      <c r="C118" s="49">
        <v>60</v>
      </c>
      <c r="D118" s="49">
        <v>7.3819999999999997</v>
      </c>
      <c r="F118" s="58"/>
      <c r="G118" s="58"/>
      <c r="H118" s="58"/>
      <c r="I118" s="58"/>
      <c r="J118" s="58"/>
      <c r="K118" s="58"/>
      <c r="L118" s="58"/>
      <c r="M118" s="56"/>
    </row>
    <row r="119" spans="2:13" ht="10.35" customHeight="1">
      <c r="C119" s="49">
        <v>70</v>
      </c>
      <c r="D119" s="49">
        <v>9.5069999999999997</v>
      </c>
      <c r="F119" s="58"/>
      <c r="G119" s="58"/>
      <c r="H119" s="58"/>
      <c r="I119" s="56"/>
      <c r="J119" s="56"/>
      <c r="K119" s="58"/>
      <c r="L119" s="56"/>
      <c r="M119" s="56"/>
    </row>
    <row r="120" spans="2:13" ht="10.35" customHeight="1">
      <c r="C120" s="49">
        <v>80</v>
      </c>
      <c r="D120" s="49">
        <v>11.058</v>
      </c>
      <c r="F120" s="58"/>
      <c r="G120" s="58"/>
      <c r="H120" s="58"/>
      <c r="I120" s="56"/>
      <c r="J120" s="56"/>
      <c r="K120" s="58"/>
      <c r="L120" s="56"/>
      <c r="M120" s="56"/>
    </row>
    <row r="121" spans="2:13" ht="10.35" customHeight="1">
      <c r="C121" s="49">
        <v>90</v>
      </c>
      <c r="D121" s="49">
        <v>21.133000000000003</v>
      </c>
      <c r="F121" s="58"/>
      <c r="G121" s="58"/>
      <c r="H121" s="58"/>
      <c r="I121" s="56"/>
      <c r="J121" s="56"/>
      <c r="K121" s="58"/>
      <c r="L121" s="56"/>
      <c r="M121" s="56"/>
    </row>
    <row r="122" spans="2:13" ht="10.35" customHeight="1">
      <c r="F122" s="58"/>
      <c r="G122" s="58"/>
      <c r="H122" s="58"/>
      <c r="I122" s="56"/>
      <c r="J122" s="56"/>
      <c r="K122" s="58"/>
      <c r="L122" s="56"/>
      <c r="M122" s="56"/>
    </row>
    <row r="123" spans="2:13" ht="10.35" customHeight="1">
      <c r="B123" s="50">
        <v>352</v>
      </c>
      <c r="C123" s="49" t="s">
        <v>93</v>
      </c>
      <c r="D123" s="49" t="s">
        <v>92</v>
      </c>
      <c r="F123" s="58"/>
      <c r="G123" s="58"/>
      <c r="H123" s="58"/>
      <c r="I123" s="56"/>
      <c r="J123" s="56"/>
      <c r="K123" s="58"/>
      <c r="L123" s="56"/>
      <c r="M123" s="56"/>
    </row>
    <row r="124" spans="2:13" ht="10.35" customHeight="1">
      <c r="C124" s="49">
        <v>30</v>
      </c>
      <c r="F124" s="58"/>
      <c r="G124" s="58"/>
      <c r="H124" s="58"/>
      <c r="I124" s="56"/>
      <c r="J124" s="56"/>
      <c r="K124" s="58"/>
      <c r="L124" s="56"/>
      <c r="M124" s="56"/>
    </row>
    <row r="125" spans="2:13" ht="10.35" customHeight="1">
      <c r="C125" s="49">
        <v>40</v>
      </c>
      <c r="F125" s="58"/>
      <c r="G125" s="58"/>
      <c r="H125" s="58"/>
      <c r="I125" s="56"/>
      <c r="J125" s="56"/>
      <c r="K125" s="58"/>
      <c r="L125" s="56"/>
      <c r="M125" s="56"/>
    </row>
    <row r="126" spans="2:13" ht="10.35" customHeight="1">
      <c r="C126" s="49">
        <v>50</v>
      </c>
      <c r="F126" s="56"/>
      <c r="G126" s="56"/>
      <c r="H126" s="56"/>
      <c r="I126" s="56"/>
      <c r="J126" s="56"/>
      <c r="K126" s="56"/>
      <c r="L126" s="56"/>
      <c r="M126" s="56"/>
    </row>
    <row r="127" spans="2:13" ht="10.35" customHeight="1">
      <c r="C127" s="49">
        <v>60</v>
      </c>
      <c r="F127" s="56"/>
      <c r="G127" s="56"/>
      <c r="H127" s="56"/>
      <c r="I127" s="56"/>
      <c r="J127" s="56"/>
      <c r="K127" s="56"/>
      <c r="L127" s="56"/>
      <c r="M127" s="56"/>
    </row>
    <row r="128" spans="2:13" ht="10.35" customHeight="1">
      <c r="C128" s="49">
        <v>70</v>
      </c>
      <c r="D128" s="49">
        <v>8.3010000000000002</v>
      </c>
      <c r="F128" s="56"/>
      <c r="G128" s="56"/>
      <c r="H128" s="56"/>
      <c r="I128" s="56"/>
      <c r="J128" s="56"/>
      <c r="K128" s="56"/>
      <c r="L128" s="56"/>
      <c r="M128" s="56"/>
    </row>
    <row r="129" spans="2:13" ht="10.35" customHeight="1">
      <c r="C129" s="49">
        <v>80</v>
      </c>
      <c r="D129" s="49">
        <v>55.585999999999999</v>
      </c>
      <c r="F129" s="56"/>
      <c r="G129" s="56"/>
      <c r="H129" s="56"/>
      <c r="I129" s="56"/>
      <c r="J129" s="56"/>
      <c r="K129" s="56"/>
      <c r="L129" s="56"/>
      <c r="M129" s="56"/>
    </row>
    <row r="130" spans="2:13" ht="10.35" customHeight="1">
      <c r="C130" s="49">
        <v>90</v>
      </c>
      <c r="D130" s="49">
        <v>78.312000000000012</v>
      </c>
      <c r="F130" s="56"/>
      <c r="G130" s="56"/>
      <c r="H130" s="56"/>
      <c r="I130" s="56"/>
      <c r="J130" s="56"/>
      <c r="K130" s="56"/>
      <c r="L130" s="56"/>
      <c r="M130" s="56"/>
    </row>
    <row r="131" spans="2:13" ht="10.35" customHeight="1">
      <c r="E131" s="49" t="s">
        <v>94</v>
      </c>
      <c r="F131" s="56"/>
      <c r="G131" s="56"/>
      <c r="H131" s="56"/>
      <c r="I131" s="56"/>
      <c r="J131" s="56"/>
      <c r="K131" s="56"/>
      <c r="L131" s="56"/>
      <c r="M131" s="56"/>
    </row>
    <row r="132" spans="2:13" ht="10.35" customHeight="1">
      <c r="B132" s="50">
        <v>417</v>
      </c>
      <c r="C132" s="49" t="s">
        <v>93</v>
      </c>
      <c r="D132" s="49" t="s">
        <v>92</v>
      </c>
      <c r="F132" s="56"/>
      <c r="G132" s="56"/>
      <c r="H132" s="56"/>
      <c r="I132" s="56"/>
      <c r="J132" s="56"/>
      <c r="K132" s="56"/>
      <c r="L132" s="56"/>
      <c r="M132" s="56"/>
    </row>
    <row r="133" spans="2:13" ht="10.35" customHeight="1">
      <c r="C133" s="49">
        <v>30</v>
      </c>
    </row>
    <row r="134" spans="2:13" ht="10.35" customHeight="1">
      <c r="C134" s="49">
        <v>40</v>
      </c>
    </row>
    <row r="135" spans="2:13" ht="10.35" customHeight="1">
      <c r="C135" s="49">
        <v>50</v>
      </c>
      <c r="D135" s="49">
        <v>9.5920000000000005</v>
      </c>
    </row>
    <row r="136" spans="2:13" ht="10.35" customHeight="1">
      <c r="C136" s="49">
        <v>60</v>
      </c>
      <c r="D136" s="49">
        <v>7.109</v>
      </c>
    </row>
    <row r="137" spans="2:13" ht="10.35" customHeight="1">
      <c r="C137" s="49">
        <v>70</v>
      </c>
      <c r="D137" s="49">
        <v>19.355</v>
      </c>
    </row>
    <row r="138" spans="2:13" ht="10.35" customHeight="1">
      <c r="C138" s="49">
        <v>80</v>
      </c>
      <c r="D138" s="49">
        <v>21.229999999999997</v>
      </c>
    </row>
    <row r="139" spans="2:13" ht="10.35" customHeight="1">
      <c r="C139" s="49">
        <v>90</v>
      </c>
      <c r="D139" s="49">
        <v>30.771000000000001</v>
      </c>
    </row>
    <row r="141" spans="2:13" ht="10.35" customHeight="1">
      <c r="B141" s="50">
        <v>427</v>
      </c>
      <c r="C141" s="49" t="s">
        <v>93</v>
      </c>
      <c r="D141" s="49" t="s">
        <v>92</v>
      </c>
    </row>
    <row r="142" spans="2:13" ht="10.35" customHeight="1">
      <c r="C142" s="49">
        <v>30</v>
      </c>
    </row>
    <row r="143" spans="2:13" ht="10.35" customHeight="1">
      <c r="C143" s="49">
        <v>40</v>
      </c>
    </row>
    <row r="144" spans="2:13" ht="10.35" customHeight="1">
      <c r="C144" s="49">
        <v>50</v>
      </c>
    </row>
    <row r="145" spans="2:4" ht="10.35" customHeight="1">
      <c r="C145" s="49">
        <v>60</v>
      </c>
      <c r="D145" s="49">
        <v>8.2240000000000002</v>
      </c>
    </row>
    <row r="146" spans="2:4" ht="10.35" customHeight="1">
      <c r="C146" s="49">
        <v>70</v>
      </c>
      <c r="D146" s="49">
        <v>13.491</v>
      </c>
    </row>
    <row r="147" spans="2:4" ht="10.35" customHeight="1">
      <c r="C147" s="49">
        <v>80</v>
      </c>
      <c r="D147" s="49">
        <v>8.5350000000000001</v>
      </c>
    </row>
    <row r="148" spans="2:4" ht="10.35" customHeight="1">
      <c r="C148" s="49">
        <v>90</v>
      </c>
      <c r="D148" s="49">
        <v>30.14</v>
      </c>
    </row>
    <row r="150" spans="2:4" ht="10.35" customHeight="1">
      <c r="B150" s="50">
        <v>454</v>
      </c>
      <c r="C150" s="49" t="s">
        <v>93</v>
      </c>
      <c r="D150" s="49" t="s">
        <v>92</v>
      </c>
    </row>
    <row r="151" spans="2:4" ht="10.35" customHeight="1">
      <c r="C151" s="49">
        <v>30</v>
      </c>
    </row>
    <row r="152" spans="2:4" ht="10.35" customHeight="1">
      <c r="C152" s="49">
        <v>40</v>
      </c>
    </row>
    <row r="153" spans="2:4" ht="10.35" customHeight="1">
      <c r="C153" s="49">
        <v>50</v>
      </c>
    </row>
    <row r="154" spans="2:4" ht="10.35" customHeight="1">
      <c r="C154" s="49">
        <v>60</v>
      </c>
      <c r="D154" s="49">
        <v>2.927</v>
      </c>
    </row>
    <row r="155" spans="2:4" ht="10.35" customHeight="1">
      <c r="C155" s="49">
        <v>70</v>
      </c>
      <c r="D155" s="49">
        <v>8.1529999999999987</v>
      </c>
    </row>
    <row r="156" spans="2:4" ht="10.35" customHeight="1">
      <c r="C156" s="49">
        <v>80</v>
      </c>
      <c r="D156" s="49">
        <v>11.927</v>
      </c>
    </row>
    <row r="157" spans="2:4" ht="10.35" customHeight="1">
      <c r="C157" s="49">
        <v>90</v>
      </c>
      <c r="D157" s="49">
        <v>21.452999999999999</v>
      </c>
    </row>
    <row r="159" spans="2:4" ht="10.35" customHeight="1">
      <c r="B159" s="50">
        <v>446</v>
      </c>
      <c r="C159" s="49" t="s">
        <v>93</v>
      </c>
      <c r="D159" s="49" t="s">
        <v>92</v>
      </c>
    </row>
    <row r="160" spans="2:4" ht="10.35" customHeight="1">
      <c r="C160" s="49">
        <v>30</v>
      </c>
    </row>
    <row r="161" spans="3:4" ht="10.35" customHeight="1">
      <c r="C161" s="49">
        <v>40</v>
      </c>
    </row>
    <row r="162" spans="3:4" ht="10.35" customHeight="1">
      <c r="C162" s="49">
        <v>50</v>
      </c>
      <c r="D162" s="49">
        <v>3.0410000000000004</v>
      </c>
    </row>
    <row r="163" spans="3:4" ht="10.35" customHeight="1">
      <c r="C163" s="49">
        <v>60</v>
      </c>
      <c r="D163" s="49">
        <v>11.413</v>
      </c>
    </row>
    <row r="164" spans="3:4" ht="10.35" customHeight="1">
      <c r="C164" s="49">
        <v>70</v>
      </c>
      <c r="D164" s="49">
        <v>7.1219999999999999</v>
      </c>
    </row>
    <row r="165" spans="3:4" ht="10.35" customHeight="1">
      <c r="C165" s="49">
        <v>80</v>
      </c>
      <c r="D165" s="49">
        <v>18.137</v>
      </c>
    </row>
    <row r="166" spans="3:4" ht="10.35" customHeight="1">
      <c r="C166" s="49">
        <v>90</v>
      </c>
      <c r="D166" s="49">
        <v>15.904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166"/>
  <sheetViews>
    <sheetView zoomScale="70" zoomScaleNormal="70" workbookViewId="0">
      <selection activeCell="G14" sqref="G14"/>
    </sheetView>
  </sheetViews>
  <sheetFormatPr defaultColWidth="9" defaultRowHeight="10.35" customHeight="1"/>
  <cols>
    <col min="1" max="11" width="9" style="49"/>
    <col min="12" max="12" width="12.6640625" style="49" customWidth="1"/>
    <col min="13" max="22" width="9" style="49"/>
    <col min="23" max="23" width="12.3984375" style="49" bestFit="1" customWidth="1"/>
    <col min="24" max="16384" width="9" style="49"/>
  </cols>
  <sheetData>
    <row r="1" spans="2:19" ht="10.35" customHeight="1" thickBot="1">
      <c r="B1" s="55" t="s">
        <v>108</v>
      </c>
      <c r="F1" s="55" t="s">
        <v>108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2:19" ht="10.35" customHeight="1">
      <c r="B2" s="54">
        <v>362</v>
      </c>
      <c r="C2" s="49" t="s">
        <v>93</v>
      </c>
      <c r="D2" s="49" t="s">
        <v>92</v>
      </c>
      <c r="F2" s="52"/>
      <c r="G2" s="52" t="s">
        <v>92</v>
      </c>
      <c r="H2" s="58"/>
      <c r="I2" s="58"/>
      <c r="J2" s="58"/>
      <c r="K2" s="58"/>
      <c r="L2" s="56"/>
      <c r="M2" s="58"/>
      <c r="N2" s="58"/>
      <c r="O2" s="58"/>
      <c r="P2" s="58"/>
      <c r="Q2" s="58"/>
      <c r="R2" s="58"/>
      <c r="S2" s="56"/>
    </row>
    <row r="3" spans="2:19" ht="10.35" customHeight="1">
      <c r="C3" s="49">
        <v>30</v>
      </c>
      <c r="D3" s="49">
        <v>7.0179999999999998</v>
      </c>
      <c r="F3" s="52">
        <v>30</v>
      </c>
      <c r="G3" s="52">
        <f t="shared" ref="G3:G9" si="0">AVERAGE(D3,D12,D21,D30,D39,D48,D57)</f>
        <v>9.8232499999999998</v>
      </c>
      <c r="H3" s="58"/>
      <c r="I3" s="58"/>
      <c r="J3" s="58"/>
      <c r="K3" s="58"/>
      <c r="L3" s="56"/>
      <c r="M3" s="58"/>
      <c r="N3" s="58"/>
      <c r="O3" s="58"/>
      <c r="P3" s="58"/>
      <c r="Q3" s="58"/>
      <c r="R3" s="58"/>
      <c r="S3" s="56"/>
    </row>
    <row r="4" spans="2:19" ht="10.35" customHeight="1">
      <c r="C4" s="49">
        <v>40</v>
      </c>
      <c r="D4" s="49">
        <v>11.777999999999999</v>
      </c>
      <c r="F4" s="52">
        <v>40</v>
      </c>
      <c r="G4" s="52">
        <f t="shared" si="0"/>
        <v>8.1393333333333313</v>
      </c>
      <c r="H4" s="58"/>
      <c r="I4" s="58"/>
      <c r="J4" s="58"/>
      <c r="K4" s="58"/>
      <c r="L4" s="56"/>
      <c r="M4" s="58"/>
      <c r="N4" s="58"/>
      <c r="O4" s="58"/>
      <c r="P4" s="58"/>
      <c r="Q4" s="58"/>
      <c r="R4" s="58"/>
      <c r="S4" s="56"/>
    </row>
    <row r="5" spans="2:19" ht="10.35" customHeight="1">
      <c r="C5" s="49">
        <v>50</v>
      </c>
      <c r="D5" s="49">
        <v>6.2789999999999999</v>
      </c>
      <c r="F5" s="52">
        <v>50</v>
      </c>
      <c r="G5" s="52">
        <f t="shared" si="0"/>
        <v>8.3889999999999993</v>
      </c>
      <c r="H5" s="58"/>
      <c r="I5" s="58"/>
      <c r="J5" s="58"/>
      <c r="K5" s="58"/>
      <c r="L5" s="56"/>
      <c r="M5" s="58"/>
      <c r="N5" s="58"/>
      <c r="O5" s="58"/>
      <c r="P5" s="58"/>
      <c r="Q5" s="58"/>
      <c r="R5" s="58"/>
      <c r="S5" s="56"/>
    </row>
    <row r="6" spans="2:19" ht="10.35" customHeight="1">
      <c r="C6" s="49">
        <v>60</v>
      </c>
      <c r="D6" s="49">
        <v>7.3049999999999997</v>
      </c>
      <c r="F6" s="52">
        <v>60</v>
      </c>
      <c r="G6" s="52">
        <f t="shared" si="0"/>
        <v>10.102</v>
      </c>
      <c r="H6" s="58"/>
      <c r="I6" s="58"/>
      <c r="J6" s="58"/>
      <c r="K6" s="58"/>
      <c r="L6" s="56"/>
      <c r="M6" s="58"/>
      <c r="N6" s="58"/>
      <c r="O6" s="58"/>
      <c r="P6" s="58"/>
      <c r="Q6" s="58"/>
      <c r="R6" s="58"/>
      <c r="S6" s="56"/>
    </row>
    <row r="7" spans="2:19" ht="10.35" customHeight="1">
      <c r="C7" s="49">
        <v>70</v>
      </c>
      <c r="D7" s="49">
        <v>15.041</v>
      </c>
      <c r="F7" s="52">
        <v>70</v>
      </c>
      <c r="G7" s="52">
        <f t="shared" si="0"/>
        <v>12.674142857142856</v>
      </c>
      <c r="H7" s="58"/>
      <c r="I7" s="58"/>
      <c r="J7" s="58"/>
      <c r="K7" s="58"/>
      <c r="L7" s="56"/>
      <c r="M7" s="58"/>
      <c r="N7" s="58"/>
      <c r="O7" s="58"/>
      <c r="P7" s="58"/>
      <c r="Q7" s="58"/>
      <c r="R7" s="58"/>
      <c r="S7" s="56"/>
    </row>
    <row r="8" spans="2:19" ht="10.35" customHeight="1">
      <c r="C8" s="49">
        <v>80</v>
      </c>
      <c r="D8" s="49">
        <v>13.423999999999999</v>
      </c>
      <c r="F8" s="52">
        <v>80</v>
      </c>
      <c r="G8" s="52">
        <f t="shared" si="0"/>
        <v>15.80457142857143</v>
      </c>
      <c r="H8" s="58"/>
      <c r="I8" s="58"/>
      <c r="J8" s="58"/>
      <c r="K8" s="58"/>
      <c r="L8" s="56"/>
      <c r="M8" s="58"/>
      <c r="N8" s="58"/>
      <c r="O8" s="58"/>
      <c r="P8" s="58"/>
      <c r="Q8" s="58"/>
      <c r="R8" s="58"/>
      <c r="S8" s="56"/>
    </row>
    <row r="9" spans="2:19" ht="10.35" customHeight="1">
      <c r="C9" s="49">
        <v>90</v>
      </c>
      <c r="D9" s="49">
        <v>17.898</v>
      </c>
      <c r="F9" s="52">
        <v>90</v>
      </c>
      <c r="G9" s="52">
        <f t="shared" si="0"/>
        <v>19.470571428571429</v>
      </c>
      <c r="H9" s="58"/>
      <c r="I9" s="58"/>
      <c r="J9" s="58"/>
      <c r="K9" s="58"/>
      <c r="L9" s="56"/>
      <c r="M9" s="58"/>
      <c r="N9" s="58"/>
      <c r="O9" s="58"/>
      <c r="P9" s="58"/>
      <c r="Q9" s="58"/>
      <c r="R9" s="58"/>
      <c r="S9" s="56"/>
    </row>
    <row r="10" spans="2:19" ht="10.35" customHeight="1">
      <c r="F10" s="51" t="s">
        <v>96</v>
      </c>
      <c r="G10" s="51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spans="2:19" ht="10.35" customHeight="1">
      <c r="B11" s="50">
        <v>351</v>
      </c>
      <c r="C11" s="49" t="s">
        <v>93</v>
      </c>
      <c r="D11" s="49" t="s">
        <v>92</v>
      </c>
      <c r="F11" s="52">
        <v>30</v>
      </c>
      <c r="G11" s="62">
        <f t="shared" ref="G11:G17" si="1">STDEV(D3,D12,D21,D30,D39,D48,D57)</f>
        <v>2.121777615585573</v>
      </c>
      <c r="H11" s="60"/>
      <c r="I11" s="60"/>
      <c r="J11" s="60"/>
      <c r="K11" s="60"/>
      <c r="L11" s="56"/>
      <c r="M11" s="58"/>
      <c r="N11" s="60"/>
      <c r="O11" s="60"/>
      <c r="P11" s="60"/>
      <c r="Q11" s="60"/>
      <c r="R11" s="60"/>
      <c r="S11" s="56"/>
    </row>
    <row r="12" spans="2:19" ht="10.35" customHeight="1">
      <c r="C12" s="49">
        <v>30</v>
      </c>
      <c r="F12" s="52">
        <v>40</v>
      </c>
      <c r="G12" s="62">
        <f t="shared" si="1"/>
        <v>4.3679424294130387</v>
      </c>
      <c r="H12" s="60"/>
      <c r="I12" s="60"/>
      <c r="J12" s="60"/>
      <c r="K12" s="60"/>
      <c r="L12" s="56"/>
      <c r="M12" s="58"/>
      <c r="N12" s="60"/>
      <c r="O12" s="60"/>
      <c r="P12" s="60"/>
      <c r="Q12" s="60"/>
      <c r="R12" s="60"/>
      <c r="S12" s="56"/>
    </row>
    <row r="13" spans="2:19" ht="10.35" customHeight="1">
      <c r="C13" s="49">
        <v>40</v>
      </c>
      <c r="F13" s="52">
        <v>50</v>
      </c>
      <c r="G13" s="62">
        <f t="shared" si="1"/>
        <v>5.0243253278425346</v>
      </c>
      <c r="H13" s="60"/>
      <c r="I13" s="60"/>
      <c r="J13" s="60"/>
      <c r="K13" s="60"/>
      <c r="L13" s="56"/>
      <c r="M13" s="58"/>
      <c r="N13" s="60"/>
      <c r="O13" s="60"/>
      <c r="P13" s="60"/>
      <c r="Q13" s="60"/>
      <c r="R13" s="60"/>
      <c r="S13" s="56"/>
    </row>
    <row r="14" spans="2:19" ht="10.35" customHeight="1">
      <c r="C14" s="49">
        <v>50</v>
      </c>
      <c r="D14" s="49">
        <v>5.2670000000000003</v>
      </c>
      <c r="F14" s="52">
        <v>60</v>
      </c>
      <c r="G14" s="62">
        <f t="shared" si="1"/>
        <v>3.4631438510886827</v>
      </c>
      <c r="H14" s="60"/>
      <c r="I14" s="60"/>
      <c r="J14" s="60"/>
      <c r="K14" s="60"/>
      <c r="L14" s="56"/>
      <c r="M14" s="58"/>
      <c r="N14" s="60"/>
      <c r="O14" s="60"/>
      <c r="P14" s="60"/>
      <c r="Q14" s="60"/>
      <c r="R14" s="60"/>
      <c r="S14" s="56"/>
    </row>
    <row r="15" spans="2:19" ht="10.35" customHeight="1">
      <c r="C15" s="49">
        <v>60</v>
      </c>
      <c r="D15" s="49">
        <v>6.7249999999999996</v>
      </c>
      <c r="F15" s="52">
        <v>70</v>
      </c>
      <c r="G15" s="62">
        <f t="shared" si="1"/>
        <v>4.6642015546990638</v>
      </c>
      <c r="H15" s="60"/>
      <c r="I15" s="60"/>
      <c r="J15" s="60"/>
      <c r="K15" s="60"/>
      <c r="L15" s="56"/>
      <c r="M15" s="58"/>
      <c r="N15" s="60"/>
      <c r="O15" s="60"/>
      <c r="P15" s="60"/>
      <c r="Q15" s="60"/>
      <c r="R15" s="60"/>
      <c r="S15" s="56"/>
    </row>
    <row r="16" spans="2:19" ht="10.35" customHeight="1">
      <c r="C16" s="49">
        <v>70</v>
      </c>
      <c r="D16" s="49">
        <v>8.9570000000000007</v>
      </c>
      <c r="F16" s="52">
        <v>80</v>
      </c>
      <c r="G16" s="62">
        <f t="shared" si="1"/>
        <v>7.2024966471620706</v>
      </c>
      <c r="H16" s="60"/>
      <c r="I16" s="60"/>
      <c r="J16" s="60"/>
      <c r="K16" s="60"/>
      <c r="L16" s="56"/>
      <c r="M16" s="58"/>
      <c r="N16" s="60"/>
      <c r="O16" s="60"/>
      <c r="P16" s="60"/>
      <c r="Q16" s="60"/>
      <c r="R16" s="60"/>
      <c r="S16" s="56"/>
    </row>
    <row r="17" spans="2:19" ht="10.35" customHeight="1">
      <c r="C17" s="49">
        <v>80</v>
      </c>
      <c r="D17" s="49">
        <v>13.401</v>
      </c>
      <c r="F17" s="52">
        <v>90</v>
      </c>
      <c r="G17" s="62">
        <f t="shared" si="1"/>
        <v>5.5653975556451458</v>
      </c>
      <c r="H17" s="60"/>
      <c r="I17" s="60"/>
      <c r="J17" s="60"/>
      <c r="K17" s="60"/>
      <c r="L17" s="56"/>
      <c r="M17" s="58"/>
      <c r="N17" s="60"/>
      <c r="O17" s="60"/>
      <c r="P17" s="60"/>
      <c r="Q17" s="60"/>
      <c r="R17" s="60"/>
      <c r="S17" s="56"/>
    </row>
    <row r="18" spans="2:19" ht="10.35" customHeight="1">
      <c r="C18" s="49">
        <v>90</v>
      </c>
      <c r="D18" s="49">
        <v>14.814</v>
      </c>
      <c r="F18" s="51" t="s">
        <v>109</v>
      </c>
      <c r="G18" s="51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</row>
    <row r="19" spans="2:19" ht="10.35" customHeight="1">
      <c r="F19" s="52">
        <v>30</v>
      </c>
      <c r="G19" s="62">
        <f>G11/SQRT(7)</f>
        <v>0.80195655831757573</v>
      </c>
      <c r="H19" s="60"/>
      <c r="I19" s="60"/>
      <c r="J19" s="60"/>
      <c r="K19" s="60"/>
      <c r="L19" s="56"/>
      <c r="M19" s="58"/>
      <c r="N19" s="60"/>
      <c r="O19" s="60"/>
      <c r="P19" s="60"/>
      <c r="Q19" s="60"/>
      <c r="R19" s="60"/>
      <c r="S19" s="56"/>
    </row>
    <row r="20" spans="2:19" ht="10.35" customHeight="1">
      <c r="B20" s="50">
        <v>374</v>
      </c>
      <c r="C20" s="49" t="s">
        <v>93</v>
      </c>
      <c r="D20" s="49" t="s">
        <v>92</v>
      </c>
      <c r="F20" s="52">
        <v>40</v>
      </c>
      <c r="G20" s="62">
        <f t="shared" ref="G20:G25" si="2">G12/SQRT(7)</f>
        <v>1.6509270584677427</v>
      </c>
      <c r="H20" s="60"/>
      <c r="I20" s="60"/>
      <c r="J20" s="60"/>
      <c r="K20" s="60"/>
      <c r="L20" s="56"/>
      <c r="M20" s="58"/>
      <c r="N20" s="60"/>
      <c r="O20" s="60"/>
      <c r="P20" s="60"/>
      <c r="Q20" s="60"/>
      <c r="R20" s="60"/>
      <c r="S20" s="56"/>
    </row>
    <row r="21" spans="2:19" ht="10.35" customHeight="1">
      <c r="C21" s="49">
        <v>30</v>
      </c>
      <c r="F21" s="52">
        <v>50</v>
      </c>
      <c r="G21" s="62">
        <f t="shared" si="2"/>
        <v>1.8990164747649163</v>
      </c>
      <c r="H21" s="60"/>
      <c r="I21" s="60"/>
      <c r="J21" s="60"/>
      <c r="K21" s="60"/>
      <c r="L21" s="56"/>
      <c r="M21" s="58"/>
      <c r="N21" s="60"/>
      <c r="O21" s="60"/>
      <c r="P21" s="60"/>
      <c r="Q21" s="60"/>
      <c r="R21" s="60"/>
      <c r="S21" s="56"/>
    </row>
    <row r="22" spans="2:19" ht="10.35" customHeight="1">
      <c r="C22" s="49">
        <v>40</v>
      </c>
      <c r="D22" s="49">
        <v>3.3289999999999997</v>
      </c>
      <c r="F22" s="52">
        <v>60</v>
      </c>
      <c r="G22" s="62">
        <f t="shared" si="2"/>
        <v>1.3089453406318796</v>
      </c>
      <c r="H22" s="60"/>
      <c r="I22" s="60"/>
      <c r="J22" s="60"/>
      <c r="K22" s="60"/>
      <c r="L22" s="56"/>
      <c r="M22" s="58"/>
      <c r="N22" s="60"/>
      <c r="O22" s="60"/>
      <c r="P22" s="60"/>
      <c r="Q22" s="60"/>
      <c r="R22" s="60"/>
      <c r="S22" s="56"/>
    </row>
    <row r="23" spans="2:19" ht="10.35" customHeight="1">
      <c r="C23" s="49">
        <v>50</v>
      </c>
      <c r="D23" s="49">
        <v>2.4569999999999999</v>
      </c>
      <c r="F23" s="52">
        <v>70</v>
      </c>
      <c r="G23" s="62">
        <f t="shared" si="2"/>
        <v>1.7629024826306499</v>
      </c>
      <c r="H23" s="60"/>
      <c r="I23" s="60"/>
      <c r="J23" s="60"/>
      <c r="K23" s="60"/>
      <c r="L23" s="56"/>
      <c r="M23" s="58"/>
      <c r="N23" s="60"/>
      <c r="O23" s="60"/>
      <c r="P23" s="60"/>
      <c r="Q23" s="60"/>
      <c r="R23" s="60"/>
      <c r="S23" s="56"/>
    </row>
    <row r="24" spans="2:19" ht="10.35" customHeight="1">
      <c r="C24" s="49">
        <v>60</v>
      </c>
      <c r="D24" s="49">
        <v>6.4239999999999995</v>
      </c>
      <c r="F24" s="52">
        <v>80</v>
      </c>
      <c r="G24" s="62">
        <f t="shared" si="2"/>
        <v>2.7222878495953378</v>
      </c>
      <c r="H24" s="60"/>
      <c r="I24" s="60"/>
      <c r="J24" s="60"/>
      <c r="K24" s="60"/>
      <c r="L24" s="56"/>
      <c r="M24" s="58"/>
      <c r="N24" s="60"/>
      <c r="O24" s="60"/>
      <c r="P24" s="60"/>
      <c r="Q24" s="60"/>
      <c r="R24" s="60"/>
      <c r="S24" s="56"/>
    </row>
    <row r="25" spans="2:19" ht="10.35" customHeight="1">
      <c r="C25" s="49">
        <v>70</v>
      </c>
      <c r="D25" s="49">
        <v>4.7409999999999997</v>
      </c>
      <c r="F25" s="52">
        <v>90</v>
      </c>
      <c r="G25" s="62">
        <f t="shared" si="2"/>
        <v>2.103522554206259</v>
      </c>
      <c r="H25" s="60"/>
      <c r="I25" s="60"/>
      <c r="J25" s="60"/>
      <c r="K25" s="60"/>
      <c r="L25" s="56"/>
      <c r="M25" s="58"/>
      <c r="N25" s="60"/>
      <c r="O25" s="60"/>
      <c r="P25" s="60"/>
      <c r="Q25" s="60"/>
      <c r="R25" s="60"/>
      <c r="S25" s="56"/>
    </row>
    <row r="26" spans="2:19" ht="10.35" customHeight="1">
      <c r="C26" s="49">
        <v>80</v>
      </c>
      <c r="D26" s="49">
        <v>5.4219999999999997</v>
      </c>
      <c r="G26" s="60"/>
      <c r="H26" s="60"/>
      <c r="I26" s="60"/>
      <c r="J26" s="60"/>
      <c r="K26" s="60"/>
      <c r="L26" s="56"/>
      <c r="M26" s="56"/>
      <c r="N26" s="56"/>
      <c r="O26" s="56"/>
      <c r="P26" s="56"/>
      <c r="Q26" s="56"/>
      <c r="R26" s="56"/>
      <c r="S26" s="56"/>
    </row>
    <row r="27" spans="2:19" ht="10.35" customHeight="1">
      <c r="C27" s="49">
        <v>90</v>
      </c>
      <c r="D27" s="49">
        <v>10.577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2:19" ht="10.35" customHeight="1"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</row>
    <row r="29" spans="2:19" ht="10.35" customHeight="1">
      <c r="B29" s="50">
        <v>376</v>
      </c>
      <c r="C29" s="49" t="s">
        <v>93</v>
      </c>
      <c r="D29" s="49" t="s">
        <v>92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</row>
    <row r="30" spans="2:19" ht="10.35" customHeight="1">
      <c r="C30" s="49">
        <v>30</v>
      </c>
      <c r="F30" s="61" t="s">
        <v>118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2:19" ht="10.35" customHeight="1">
      <c r="C31" s="49">
        <v>40</v>
      </c>
      <c r="D31" s="49">
        <v>7.1029999999999998</v>
      </c>
      <c r="F31" s="52"/>
      <c r="G31" s="52" t="s">
        <v>92</v>
      </c>
      <c r="H31" s="58"/>
      <c r="I31" s="58"/>
      <c r="J31" s="58"/>
      <c r="K31" s="58"/>
      <c r="L31" s="56"/>
      <c r="M31" s="58"/>
      <c r="N31" s="58"/>
      <c r="O31" s="58"/>
      <c r="P31" s="58"/>
      <c r="Q31" s="58"/>
      <c r="R31" s="58"/>
      <c r="S31" s="56"/>
    </row>
    <row r="32" spans="2:19" ht="10.35" customHeight="1">
      <c r="C32" s="49">
        <v>50</v>
      </c>
      <c r="D32" s="49">
        <v>18.216999999999999</v>
      </c>
      <c r="F32" s="52">
        <v>30</v>
      </c>
      <c r="G32" s="52">
        <f t="shared" ref="G32:G38" si="3">AVERAGE(D115,D124,D133,D142,D151,D160)</f>
        <v>5.2176666666666662</v>
      </c>
      <c r="H32" s="58"/>
      <c r="I32" s="58"/>
      <c r="J32" s="58"/>
      <c r="K32" s="58"/>
      <c r="L32" s="56"/>
      <c r="M32" s="58"/>
      <c r="N32" s="58"/>
      <c r="O32" s="58"/>
      <c r="P32" s="58"/>
      <c r="Q32" s="58"/>
      <c r="R32" s="58"/>
      <c r="S32" s="56"/>
    </row>
    <row r="33" spans="2:19" ht="10.35" customHeight="1">
      <c r="C33" s="49">
        <v>60</v>
      </c>
      <c r="D33" s="49">
        <v>10.856999999999999</v>
      </c>
      <c r="F33" s="52">
        <v>40</v>
      </c>
      <c r="G33" s="52">
        <f t="shared" si="3"/>
        <v>7.0830000000000002</v>
      </c>
      <c r="H33" s="58"/>
      <c r="I33" s="58"/>
      <c r="J33" s="58"/>
      <c r="K33" s="58"/>
      <c r="L33" s="56"/>
      <c r="M33" s="58"/>
      <c r="N33" s="58"/>
      <c r="O33" s="58"/>
      <c r="P33" s="58"/>
      <c r="Q33" s="58"/>
      <c r="R33" s="58"/>
      <c r="S33" s="56"/>
    </row>
    <row r="34" spans="2:19" ht="10.35" customHeight="1">
      <c r="C34" s="49">
        <v>70</v>
      </c>
      <c r="D34" s="49">
        <v>11.108000000000001</v>
      </c>
      <c r="F34" s="52">
        <v>50</v>
      </c>
      <c r="G34" s="52">
        <f t="shared" si="3"/>
        <v>9.206666666666667</v>
      </c>
      <c r="H34" s="58"/>
      <c r="I34" s="58"/>
      <c r="J34" s="58"/>
      <c r="K34" s="58"/>
      <c r="L34" s="56"/>
      <c r="M34" s="58"/>
      <c r="N34" s="58"/>
      <c r="O34" s="58"/>
      <c r="P34" s="58"/>
      <c r="Q34" s="58"/>
      <c r="R34" s="58"/>
      <c r="S34" s="56"/>
    </row>
    <row r="35" spans="2:19" ht="10.35" customHeight="1">
      <c r="C35" s="49">
        <v>80</v>
      </c>
      <c r="D35" s="49">
        <v>17.797000000000001</v>
      </c>
      <c r="F35" s="52">
        <v>60</v>
      </c>
      <c r="G35" s="52">
        <f t="shared" si="3"/>
        <v>12.880166666666666</v>
      </c>
      <c r="H35" s="58"/>
      <c r="I35" s="58"/>
      <c r="J35" s="58"/>
      <c r="K35" s="58"/>
      <c r="L35" s="56"/>
      <c r="M35" s="58"/>
      <c r="N35" s="58"/>
      <c r="O35" s="58"/>
      <c r="P35" s="58"/>
      <c r="Q35" s="58"/>
      <c r="R35" s="58"/>
      <c r="S35" s="56"/>
    </row>
    <row r="36" spans="2:19" ht="10.35" customHeight="1">
      <c r="C36" s="49">
        <v>90</v>
      </c>
      <c r="D36" s="49">
        <v>22.48</v>
      </c>
      <c r="F36" s="52">
        <v>70</v>
      </c>
      <c r="G36" s="52">
        <f t="shared" si="3"/>
        <v>18.843</v>
      </c>
      <c r="H36" s="58"/>
      <c r="I36" s="58"/>
      <c r="J36" s="58"/>
      <c r="K36" s="58"/>
      <c r="L36" s="56"/>
      <c r="M36" s="58"/>
      <c r="N36" s="58"/>
      <c r="O36" s="58"/>
      <c r="P36" s="58"/>
      <c r="Q36" s="58"/>
      <c r="R36" s="58"/>
      <c r="S36" s="56"/>
    </row>
    <row r="37" spans="2:19" ht="10.35" customHeight="1">
      <c r="F37" s="52">
        <v>80</v>
      </c>
      <c r="G37" s="52">
        <f t="shared" si="3"/>
        <v>15.951000000000001</v>
      </c>
      <c r="H37" s="58"/>
      <c r="I37" s="58"/>
      <c r="J37" s="58"/>
      <c r="K37" s="58"/>
      <c r="L37" s="56"/>
      <c r="M37" s="58"/>
      <c r="N37" s="58"/>
      <c r="O37" s="58"/>
      <c r="P37" s="58"/>
      <c r="Q37" s="58"/>
      <c r="R37" s="58"/>
      <c r="S37" s="56"/>
    </row>
    <row r="38" spans="2:19" ht="10.35" customHeight="1">
      <c r="B38" s="50">
        <v>425</v>
      </c>
      <c r="C38" s="49" t="s">
        <v>93</v>
      </c>
      <c r="D38" s="49" t="s">
        <v>92</v>
      </c>
      <c r="F38" s="52">
        <v>90</v>
      </c>
      <c r="G38" s="52">
        <f t="shared" si="3"/>
        <v>18.204333333333334</v>
      </c>
      <c r="H38" s="58"/>
      <c r="I38" s="58"/>
      <c r="J38" s="58"/>
      <c r="K38" s="58"/>
      <c r="L38" s="56"/>
      <c r="M38" s="58"/>
      <c r="N38" s="58"/>
      <c r="O38" s="58"/>
      <c r="P38" s="58"/>
      <c r="Q38" s="58"/>
      <c r="R38" s="58"/>
      <c r="S38" s="56"/>
    </row>
    <row r="39" spans="2:19" ht="10.35" customHeight="1">
      <c r="C39" s="49">
        <v>30</v>
      </c>
      <c r="D39" s="49">
        <v>11.466999999999999</v>
      </c>
      <c r="F39" s="51" t="s">
        <v>96</v>
      </c>
      <c r="G39" s="51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2:19" ht="10.35" customHeight="1">
      <c r="C40" s="49">
        <v>40</v>
      </c>
      <c r="D40" s="49">
        <v>11.936999999999999</v>
      </c>
      <c r="F40" s="52">
        <v>30</v>
      </c>
      <c r="G40" s="62">
        <f t="shared" ref="G40:G46" si="4">STDEV(D115,D124,D133,D142,D151,D160)</f>
        <v>2.2497449485071277</v>
      </c>
      <c r="H40" s="60"/>
      <c r="I40" s="60"/>
      <c r="J40" s="60"/>
      <c r="K40" s="60"/>
      <c r="L40" s="56"/>
      <c r="M40" s="58"/>
      <c r="N40" s="60"/>
      <c r="O40" s="60"/>
      <c r="P40" s="60"/>
      <c r="Q40" s="60"/>
      <c r="R40" s="60"/>
      <c r="S40" s="56"/>
    </row>
    <row r="41" spans="2:19" ht="10.35" customHeight="1">
      <c r="C41" s="49">
        <v>50</v>
      </c>
      <c r="D41" s="49">
        <v>7.9430000000000005</v>
      </c>
      <c r="F41" s="52">
        <v>40</v>
      </c>
      <c r="G41" s="62">
        <f t="shared" si="4"/>
        <v>3.873112873817822</v>
      </c>
      <c r="H41" s="60"/>
      <c r="I41" s="60"/>
      <c r="J41" s="60"/>
      <c r="K41" s="60"/>
      <c r="L41" s="56"/>
      <c r="M41" s="58"/>
      <c r="N41" s="60"/>
      <c r="O41" s="60"/>
      <c r="P41" s="60"/>
      <c r="Q41" s="60"/>
      <c r="R41" s="60"/>
      <c r="S41" s="56"/>
    </row>
    <row r="42" spans="2:19" ht="10.35" customHeight="1">
      <c r="C42" s="49">
        <v>60</v>
      </c>
      <c r="D42" s="49">
        <v>11.856</v>
      </c>
      <c r="F42" s="52">
        <v>50</v>
      </c>
      <c r="G42" s="62">
        <f t="shared" si="4"/>
        <v>6.4397890234592854</v>
      </c>
      <c r="H42" s="60"/>
      <c r="I42" s="60"/>
      <c r="J42" s="60"/>
      <c r="K42" s="60"/>
      <c r="L42" s="56"/>
      <c r="M42" s="58"/>
      <c r="N42" s="60"/>
      <c r="O42" s="60"/>
      <c r="P42" s="60"/>
      <c r="Q42" s="60"/>
      <c r="R42" s="60"/>
      <c r="S42" s="56"/>
    </row>
    <row r="43" spans="2:19" ht="10.35" customHeight="1">
      <c r="C43" s="49">
        <v>70</v>
      </c>
      <c r="D43" s="49">
        <v>17.196999999999999</v>
      </c>
      <c r="F43" s="52">
        <v>60</v>
      </c>
      <c r="G43" s="62">
        <f t="shared" si="4"/>
        <v>7.5016701984735867</v>
      </c>
      <c r="H43" s="60"/>
      <c r="I43" s="60"/>
      <c r="J43" s="60"/>
      <c r="K43" s="60"/>
      <c r="L43" s="56"/>
      <c r="M43" s="58"/>
      <c r="N43" s="60"/>
      <c r="O43" s="60"/>
      <c r="P43" s="60"/>
      <c r="Q43" s="60"/>
      <c r="R43" s="60"/>
      <c r="S43" s="56"/>
    </row>
    <row r="44" spans="2:19" ht="10.35" customHeight="1">
      <c r="C44" s="49">
        <v>80</v>
      </c>
      <c r="D44" s="49">
        <v>15.718</v>
      </c>
      <c r="F44" s="52">
        <v>70</v>
      </c>
      <c r="G44" s="62">
        <f t="shared" si="4"/>
        <v>6.2284077580068535</v>
      </c>
      <c r="H44" s="60"/>
      <c r="I44" s="60"/>
      <c r="J44" s="60"/>
      <c r="K44" s="60"/>
      <c r="L44" s="56"/>
      <c r="M44" s="58"/>
      <c r="N44" s="60"/>
      <c r="O44" s="60"/>
      <c r="P44" s="60"/>
      <c r="Q44" s="60"/>
      <c r="R44" s="60"/>
      <c r="S44" s="56"/>
    </row>
    <row r="45" spans="2:19" ht="10.35" customHeight="1">
      <c r="C45" s="49">
        <v>90</v>
      </c>
      <c r="D45" s="49">
        <v>25.393000000000001</v>
      </c>
      <c r="F45" s="52">
        <v>80</v>
      </c>
      <c r="G45" s="62">
        <f t="shared" si="4"/>
        <v>5.6740931962737404</v>
      </c>
      <c r="H45" s="60"/>
      <c r="I45" s="60"/>
      <c r="J45" s="60"/>
      <c r="K45" s="60"/>
      <c r="L45" s="56"/>
      <c r="M45" s="58"/>
      <c r="N45" s="60"/>
      <c r="O45" s="60"/>
      <c r="P45" s="60"/>
      <c r="Q45" s="60"/>
      <c r="R45" s="60"/>
      <c r="S45" s="56"/>
    </row>
    <row r="46" spans="2:19" ht="10.35" customHeight="1">
      <c r="F46" s="52">
        <v>90</v>
      </c>
      <c r="G46" s="62">
        <f t="shared" si="4"/>
        <v>4.3388521830855913</v>
      </c>
      <c r="H46" s="60"/>
      <c r="I46" s="60"/>
      <c r="J46" s="60"/>
      <c r="K46" s="60"/>
      <c r="L46" s="56"/>
      <c r="M46" s="58"/>
      <c r="N46" s="60"/>
      <c r="O46" s="60"/>
      <c r="P46" s="60"/>
      <c r="Q46" s="60"/>
      <c r="R46" s="60"/>
      <c r="S46" s="56"/>
    </row>
    <row r="47" spans="2:19" ht="10.35" customHeight="1">
      <c r="B47" s="50">
        <v>420</v>
      </c>
      <c r="C47" s="49" t="s">
        <v>93</v>
      </c>
      <c r="D47" s="49" t="s">
        <v>92</v>
      </c>
      <c r="F47" s="51" t="s">
        <v>110</v>
      </c>
      <c r="G47" s="51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2:19" ht="10.35" customHeight="1">
      <c r="C48" s="49">
        <v>30</v>
      </c>
      <c r="D48" s="49">
        <v>11.466999999999999</v>
      </c>
      <c r="F48" s="52">
        <v>30</v>
      </c>
      <c r="G48" s="51">
        <f>G40/SQRT(6)</f>
        <v>0.91845452920774651</v>
      </c>
      <c r="H48" s="56"/>
      <c r="I48" s="56"/>
      <c r="J48" s="56"/>
      <c r="K48" s="56"/>
      <c r="L48" s="56"/>
      <c r="M48" s="58"/>
      <c r="N48" s="60"/>
      <c r="O48" s="60"/>
      <c r="P48" s="60"/>
      <c r="Q48" s="60"/>
      <c r="R48" s="60"/>
      <c r="S48" s="56"/>
    </row>
    <row r="49" spans="2:29" ht="10.35" customHeight="1">
      <c r="C49" s="49">
        <v>40</v>
      </c>
      <c r="D49" s="49">
        <v>11.940999999999999</v>
      </c>
      <c r="F49" s="52">
        <v>40</v>
      </c>
      <c r="G49" s="51">
        <f t="shared" ref="G49:G54" si="5">G41/SQRT(6)</f>
        <v>1.5811917095097057</v>
      </c>
      <c r="H49" s="56"/>
      <c r="I49" s="56"/>
      <c r="J49" s="56"/>
      <c r="K49" s="56"/>
      <c r="L49" s="56"/>
      <c r="M49" s="58"/>
      <c r="N49" s="60"/>
      <c r="O49" s="60"/>
      <c r="P49" s="60"/>
      <c r="Q49" s="60"/>
      <c r="R49" s="60"/>
      <c r="S49" s="56"/>
    </row>
    <row r="50" spans="2:29" ht="10.35" customHeight="1">
      <c r="C50" s="49">
        <v>50</v>
      </c>
      <c r="D50" s="49">
        <v>7.92</v>
      </c>
      <c r="F50" s="52">
        <v>50</v>
      </c>
      <c r="G50" s="51">
        <f t="shared" si="5"/>
        <v>2.6290328597752035</v>
      </c>
      <c r="H50" s="56"/>
      <c r="I50" s="56"/>
      <c r="J50" s="56"/>
      <c r="K50" s="56"/>
      <c r="L50" s="56"/>
      <c r="M50" s="58"/>
      <c r="N50" s="60"/>
      <c r="O50" s="60"/>
      <c r="P50" s="60"/>
      <c r="Q50" s="60"/>
      <c r="R50" s="60"/>
      <c r="S50" s="56"/>
    </row>
    <row r="51" spans="2:29" ht="10.35" customHeight="1">
      <c r="C51" s="49">
        <v>60</v>
      </c>
      <c r="D51" s="49">
        <v>11.700000000000001</v>
      </c>
      <c r="F51" s="52">
        <v>60</v>
      </c>
      <c r="G51" s="51">
        <f t="shared" si="5"/>
        <v>3.0625440341505499</v>
      </c>
      <c r="H51" s="56"/>
      <c r="I51" s="56"/>
      <c r="J51" s="56"/>
      <c r="K51" s="56"/>
      <c r="L51" s="56"/>
      <c r="M51" s="58"/>
      <c r="N51" s="60"/>
      <c r="O51" s="60"/>
      <c r="P51" s="60"/>
      <c r="Q51" s="60"/>
      <c r="R51" s="60"/>
      <c r="S51" s="56"/>
    </row>
    <row r="52" spans="2:29" ht="10.35" customHeight="1">
      <c r="C52" s="49">
        <v>70</v>
      </c>
      <c r="D52" s="49">
        <v>17.457999999999998</v>
      </c>
      <c r="F52" s="52">
        <v>70</v>
      </c>
      <c r="G52" s="51">
        <f t="shared" si="5"/>
        <v>2.5427368195181601</v>
      </c>
      <c r="H52" s="56"/>
      <c r="I52" s="56"/>
      <c r="J52" s="56"/>
      <c r="K52" s="56"/>
      <c r="L52" s="56"/>
      <c r="M52" s="58"/>
      <c r="N52" s="60"/>
      <c r="O52" s="60"/>
      <c r="P52" s="60"/>
      <c r="Q52" s="60"/>
      <c r="R52" s="60"/>
      <c r="S52" s="56"/>
    </row>
    <row r="53" spans="2:29" ht="10.35" customHeight="1">
      <c r="C53" s="49">
        <v>80</v>
      </c>
      <c r="D53" s="49">
        <v>15.36</v>
      </c>
      <c r="F53" s="52">
        <v>80</v>
      </c>
      <c r="G53" s="51">
        <f t="shared" si="5"/>
        <v>2.316438847311391</v>
      </c>
      <c r="H53" s="56"/>
      <c r="I53" s="56"/>
      <c r="J53" s="56"/>
      <c r="K53" s="56"/>
      <c r="L53" s="56"/>
      <c r="M53" s="58"/>
      <c r="N53" s="60"/>
      <c r="O53" s="60"/>
      <c r="P53" s="60"/>
      <c r="Q53" s="60"/>
      <c r="R53" s="60"/>
      <c r="S53" s="56"/>
    </row>
    <row r="54" spans="2:29" ht="10.35" customHeight="1">
      <c r="C54" s="49">
        <v>90</v>
      </c>
      <c r="D54" s="49">
        <v>25.672000000000001</v>
      </c>
      <c r="F54" s="52">
        <v>90</v>
      </c>
      <c r="G54" s="51">
        <f t="shared" si="5"/>
        <v>1.7713289863200927</v>
      </c>
      <c r="H54" s="56"/>
      <c r="I54" s="56"/>
      <c r="J54" s="56"/>
      <c r="K54" s="56"/>
      <c r="L54" s="56"/>
      <c r="M54" s="58"/>
      <c r="N54" s="60"/>
      <c r="O54" s="60"/>
      <c r="P54" s="60"/>
      <c r="Q54" s="60"/>
      <c r="R54" s="60"/>
      <c r="S54" s="56"/>
    </row>
    <row r="55" spans="2:29" ht="10.35" customHeight="1">
      <c r="H55" s="56"/>
      <c r="I55" s="56"/>
      <c r="J55" s="56"/>
      <c r="K55" s="56"/>
      <c r="L55" s="56"/>
      <c r="U55" s="56"/>
      <c r="V55" s="56"/>
      <c r="W55" s="56"/>
      <c r="X55" s="56"/>
      <c r="Y55" s="56"/>
      <c r="Z55" s="56"/>
    </row>
    <row r="56" spans="2:29" ht="10.35" customHeight="1">
      <c r="B56" s="50">
        <v>459</v>
      </c>
      <c r="C56" s="49" t="s">
        <v>93</v>
      </c>
      <c r="D56" s="49" t="s">
        <v>92</v>
      </c>
      <c r="U56" s="56"/>
      <c r="V56" s="56"/>
      <c r="W56" s="56"/>
      <c r="X56" s="56"/>
      <c r="Y56" s="56"/>
      <c r="Z56" s="56"/>
    </row>
    <row r="57" spans="2:29" ht="10.35" customHeight="1">
      <c r="C57" s="49">
        <v>30</v>
      </c>
      <c r="D57" s="49">
        <v>9.3410000000000011</v>
      </c>
      <c r="U57" s="56"/>
      <c r="V57" s="56"/>
      <c r="W57" s="56"/>
      <c r="X57" s="56"/>
      <c r="Y57" s="56"/>
      <c r="Z57" s="56"/>
    </row>
    <row r="58" spans="2:29" ht="10.35" customHeight="1">
      <c r="C58" s="49">
        <v>40</v>
      </c>
      <c r="D58" s="49">
        <v>2.7480000000000002</v>
      </c>
      <c r="F58" s="49" t="s">
        <v>111</v>
      </c>
      <c r="I58" s="56"/>
      <c r="J58" s="56"/>
      <c r="U58" s="56"/>
      <c r="V58" s="56"/>
      <c r="W58" s="56"/>
      <c r="X58" s="56"/>
      <c r="Y58" s="56"/>
      <c r="Z58" s="56"/>
      <c r="AA58" s="56"/>
      <c r="AB58" s="56"/>
      <c r="AC58" s="56"/>
    </row>
    <row r="59" spans="2:29" ht="10.35" customHeight="1">
      <c r="C59" s="49">
        <v>50</v>
      </c>
      <c r="D59" s="49">
        <v>10.64</v>
      </c>
      <c r="F59" s="51"/>
      <c r="G59" s="53" t="s">
        <v>95</v>
      </c>
      <c r="H59" s="51"/>
      <c r="I59" s="56"/>
      <c r="J59" s="56"/>
      <c r="K59" s="56"/>
      <c r="L59" s="56"/>
      <c r="M59" s="56"/>
      <c r="N59" s="59"/>
      <c r="O59" s="56"/>
      <c r="P59" s="56"/>
      <c r="Q59" s="56"/>
      <c r="R59" s="56"/>
      <c r="S59" s="56"/>
      <c r="T59" s="56"/>
      <c r="U59" s="56"/>
      <c r="V59" s="56"/>
      <c r="W59" s="59"/>
      <c r="X59" s="56"/>
      <c r="Y59" s="56"/>
      <c r="Z59" s="56"/>
      <c r="AA59" s="56"/>
      <c r="AB59" s="56"/>
      <c r="AC59" s="56"/>
    </row>
    <row r="60" spans="2:29" ht="10.35" customHeight="1">
      <c r="C60" s="49">
        <v>60</v>
      </c>
      <c r="D60" s="49">
        <v>15.847000000000001</v>
      </c>
      <c r="F60" s="51"/>
      <c r="G60" s="51" t="s">
        <v>112</v>
      </c>
      <c r="H60" s="51" t="s">
        <v>120</v>
      </c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</row>
    <row r="61" spans="2:29" ht="10.35" customHeight="1">
      <c r="C61" s="49">
        <v>70</v>
      </c>
      <c r="D61" s="49">
        <v>14.217000000000001</v>
      </c>
      <c r="F61" s="52">
        <v>0</v>
      </c>
      <c r="G61" s="52"/>
      <c r="H61" s="52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6"/>
      <c r="U61" s="56"/>
      <c r="V61" s="58"/>
      <c r="W61" s="58"/>
      <c r="X61" s="58"/>
      <c r="Y61" s="58"/>
      <c r="Z61" s="58"/>
      <c r="AA61" s="58"/>
      <c r="AB61" s="58"/>
      <c r="AC61" s="56"/>
    </row>
    <row r="62" spans="2:29" ht="10.35" customHeight="1">
      <c r="C62" s="49">
        <v>80</v>
      </c>
      <c r="D62" s="49">
        <v>29.509999999999998</v>
      </c>
      <c r="F62" s="52">
        <v>10</v>
      </c>
      <c r="G62" s="52"/>
      <c r="H62" s="52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6"/>
      <c r="U62" s="56"/>
      <c r="V62" s="58"/>
      <c r="W62" s="58"/>
      <c r="X62" s="58"/>
      <c r="Y62" s="58"/>
      <c r="Z62" s="58"/>
      <c r="AA62" s="58"/>
      <c r="AB62" s="58"/>
      <c r="AC62" s="56"/>
    </row>
    <row r="63" spans="2:29" ht="10.35" customHeight="1">
      <c r="C63" s="49">
        <v>90</v>
      </c>
      <c r="D63" s="49">
        <v>19.46</v>
      </c>
      <c r="F63" s="52">
        <v>20</v>
      </c>
      <c r="G63" s="52"/>
      <c r="H63" s="52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6"/>
      <c r="U63" s="56"/>
      <c r="V63" s="58"/>
      <c r="W63" s="58"/>
      <c r="X63" s="58"/>
      <c r="Y63" s="58"/>
      <c r="Z63" s="58"/>
      <c r="AA63" s="58"/>
      <c r="AB63" s="58"/>
      <c r="AC63" s="56"/>
    </row>
    <row r="64" spans="2:29" ht="10.35" customHeight="1">
      <c r="E64" s="49" t="s">
        <v>113</v>
      </c>
      <c r="F64" s="52">
        <v>30</v>
      </c>
      <c r="G64" s="52">
        <f>G3/50</f>
        <v>0.196465</v>
      </c>
      <c r="H64" s="52">
        <f>G32/50</f>
        <v>0.10435333333333333</v>
      </c>
      <c r="I64" s="56"/>
      <c r="J64" s="56"/>
      <c r="K64" s="58"/>
      <c r="L64" s="56"/>
      <c r="M64" s="58"/>
      <c r="N64" s="58"/>
      <c r="O64" s="58"/>
      <c r="P64" s="56"/>
      <c r="Q64" s="56"/>
      <c r="R64" s="58"/>
      <c r="S64" s="56"/>
      <c r="T64" s="56"/>
      <c r="U64" s="56"/>
      <c r="V64" s="58"/>
      <c r="W64" s="58"/>
      <c r="X64" s="58"/>
      <c r="Y64" s="56"/>
      <c r="Z64" s="56"/>
      <c r="AA64" s="58"/>
      <c r="AB64" s="56"/>
      <c r="AC64" s="56"/>
    </row>
    <row r="65" spans="2:29" ht="10.35" customHeight="1">
      <c r="B65" s="57"/>
      <c r="E65" s="49" t="s">
        <v>97</v>
      </c>
      <c r="F65" s="52">
        <v>40</v>
      </c>
      <c r="G65" s="52">
        <f t="shared" ref="G65:G70" si="6">G4/50</f>
        <v>0.16278666666666664</v>
      </c>
      <c r="H65" s="52">
        <f t="shared" ref="H65:H70" si="7">G33/50</f>
        <v>0.14166000000000001</v>
      </c>
      <c r="I65" s="56"/>
      <c r="J65" s="56"/>
      <c r="K65" s="58"/>
      <c r="L65" s="56"/>
      <c r="M65" s="58"/>
      <c r="N65" s="58"/>
      <c r="O65" s="58"/>
      <c r="P65" s="56"/>
      <c r="Q65" s="56"/>
      <c r="R65" s="58"/>
      <c r="S65" s="56"/>
      <c r="T65" s="56"/>
      <c r="U65" s="56"/>
      <c r="V65" s="58"/>
      <c r="W65" s="58"/>
      <c r="X65" s="58"/>
      <c r="Y65" s="56"/>
      <c r="Z65" s="56"/>
      <c r="AA65" s="58"/>
      <c r="AB65" s="56"/>
      <c r="AC65" s="56"/>
    </row>
    <row r="66" spans="2:29" ht="10.35" customHeight="1">
      <c r="B66" s="56"/>
      <c r="E66" s="49" t="s">
        <v>97</v>
      </c>
      <c r="F66" s="52">
        <v>50</v>
      </c>
      <c r="G66" s="52">
        <f t="shared" si="6"/>
        <v>0.16777999999999998</v>
      </c>
      <c r="H66" s="52">
        <f t="shared" si="7"/>
        <v>0.18413333333333334</v>
      </c>
      <c r="I66" s="56"/>
      <c r="J66" s="56"/>
      <c r="K66" s="58"/>
      <c r="L66" s="56"/>
      <c r="M66" s="58"/>
      <c r="N66" s="58"/>
      <c r="O66" s="58"/>
      <c r="P66" s="56"/>
      <c r="Q66" s="56"/>
      <c r="R66" s="58"/>
      <c r="S66" s="56"/>
      <c r="T66" s="56"/>
      <c r="U66" s="56"/>
      <c r="V66" s="58"/>
      <c r="W66" s="58"/>
      <c r="X66" s="58"/>
      <c r="Y66" s="56"/>
      <c r="Z66" s="56"/>
      <c r="AA66" s="58"/>
      <c r="AB66" s="56"/>
      <c r="AC66" s="56"/>
    </row>
    <row r="67" spans="2:29" ht="10.35" customHeight="1">
      <c r="B67" s="56"/>
      <c r="E67" s="49" t="s">
        <v>97</v>
      </c>
      <c r="F67" s="52">
        <v>60</v>
      </c>
      <c r="G67" s="52">
        <f t="shared" si="6"/>
        <v>0.20204</v>
      </c>
      <c r="H67" s="52">
        <f t="shared" si="7"/>
        <v>0.2576033333333333</v>
      </c>
      <c r="I67" s="56"/>
      <c r="J67" s="56"/>
      <c r="K67" s="58"/>
      <c r="L67" s="56"/>
      <c r="M67" s="58"/>
      <c r="N67" s="58"/>
      <c r="O67" s="58"/>
      <c r="P67" s="56"/>
      <c r="Q67" s="56"/>
      <c r="R67" s="58"/>
      <c r="S67" s="56"/>
      <c r="T67" s="56"/>
      <c r="U67" s="56"/>
      <c r="V67" s="58"/>
      <c r="W67" s="58"/>
      <c r="X67" s="58"/>
      <c r="Y67" s="56"/>
      <c r="Z67" s="56"/>
      <c r="AA67" s="58"/>
      <c r="AB67" s="56"/>
      <c r="AC67" s="56"/>
    </row>
    <row r="68" spans="2:29" ht="10.35" customHeight="1">
      <c r="B68" s="56"/>
      <c r="E68" s="49" t="s">
        <v>97</v>
      </c>
      <c r="F68" s="52">
        <v>70</v>
      </c>
      <c r="G68" s="52">
        <f t="shared" si="6"/>
        <v>0.25348285714285712</v>
      </c>
      <c r="H68" s="52">
        <f t="shared" si="7"/>
        <v>0.37685999999999997</v>
      </c>
      <c r="I68" s="56"/>
      <c r="J68" s="56"/>
      <c r="K68" s="58"/>
      <c r="L68" s="56"/>
      <c r="M68" s="58"/>
      <c r="N68" s="58"/>
      <c r="O68" s="58"/>
      <c r="P68" s="56"/>
      <c r="Q68" s="56"/>
      <c r="R68" s="58"/>
      <c r="S68" s="56"/>
      <c r="T68" s="56"/>
      <c r="U68" s="56"/>
      <c r="V68" s="58"/>
      <c r="W68" s="58"/>
      <c r="X68" s="58"/>
      <c r="Y68" s="56"/>
      <c r="Z68" s="56"/>
      <c r="AA68" s="58"/>
      <c r="AB68" s="56"/>
      <c r="AC68" s="56"/>
    </row>
    <row r="69" spans="2:29" ht="10.35" customHeight="1">
      <c r="B69" s="56"/>
      <c r="E69" s="49" t="s">
        <v>113</v>
      </c>
      <c r="F69" s="52">
        <v>80</v>
      </c>
      <c r="G69" s="52">
        <f t="shared" si="6"/>
        <v>0.31609142857142858</v>
      </c>
      <c r="H69" s="52">
        <f t="shared" si="7"/>
        <v>0.31902000000000003</v>
      </c>
      <c r="I69" s="56"/>
      <c r="J69" s="56"/>
      <c r="K69" s="58"/>
      <c r="L69" s="56"/>
      <c r="M69" s="58"/>
      <c r="N69" s="58"/>
      <c r="O69" s="58"/>
      <c r="P69" s="56"/>
      <c r="Q69" s="56"/>
      <c r="R69" s="58"/>
      <c r="S69" s="56"/>
      <c r="T69" s="56"/>
      <c r="U69" s="56"/>
      <c r="V69" s="58"/>
      <c r="W69" s="58"/>
      <c r="X69" s="58"/>
      <c r="Y69" s="56"/>
      <c r="Z69" s="56"/>
      <c r="AA69" s="58"/>
      <c r="AB69" s="56"/>
      <c r="AC69" s="56"/>
    </row>
    <row r="70" spans="2:29" ht="10.35" customHeight="1">
      <c r="B70" s="56"/>
      <c r="E70" s="49" t="s">
        <v>97</v>
      </c>
      <c r="F70" s="52">
        <v>90</v>
      </c>
      <c r="G70" s="52">
        <f t="shared" si="6"/>
        <v>0.38941142857142858</v>
      </c>
      <c r="H70" s="52">
        <f t="shared" si="7"/>
        <v>0.36408666666666667</v>
      </c>
      <c r="I70" s="56"/>
      <c r="J70" s="56"/>
      <c r="K70" s="58"/>
      <c r="L70" s="56"/>
      <c r="M70" s="58"/>
      <c r="N70" s="58"/>
      <c r="O70" s="58"/>
      <c r="P70" s="56"/>
      <c r="Q70" s="56"/>
      <c r="R70" s="58"/>
      <c r="S70" s="56"/>
      <c r="T70" s="56"/>
      <c r="U70" s="56"/>
      <c r="V70" s="58"/>
      <c r="W70" s="58"/>
      <c r="X70" s="58"/>
      <c r="Y70" s="56"/>
      <c r="Z70" s="56"/>
      <c r="AA70" s="58"/>
      <c r="AB70" s="56"/>
      <c r="AC70" s="56"/>
    </row>
    <row r="71" spans="2:29" ht="10.35" customHeight="1">
      <c r="B71" s="56"/>
      <c r="F71" s="51" t="s">
        <v>96</v>
      </c>
      <c r="G71" s="51"/>
      <c r="H71" s="51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</row>
    <row r="72" spans="2:29" ht="10.35" customHeight="1">
      <c r="B72" s="56"/>
      <c r="F72" s="52">
        <v>0</v>
      </c>
      <c r="G72" s="52"/>
      <c r="H72" s="52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6"/>
      <c r="U72" s="56"/>
      <c r="V72" s="58"/>
      <c r="W72" s="58"/>
      <c r="X72" s="58"/>
      <c r="Y72" s="58"/>
      <c r="Z72" s="58"/>
      <c r="AA72" s="58"/>
      <c r="AB72" s="58"/>
      <c r="AC72" s="56"/>
    </row>
    <row r="73" spans="2:29" ht="10.35" customHeight="1">
      <c r="B73" s="56"/>
      <c r="F73" s="52">
        <v>10</v>
      </c>
      <c r="G73" s="52"/>
      <c r="H73" s="52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6"/>
      <c r="U73" s="56"/>
      <c r="V73" s="58"/>
      <c r="W73" s="58"/>
      <c r="X73" s="58"/>
      <c r="Y73" s="58"/>
      <c r="Z73" s="58"/>
      <c r="AA73" s="58"/>
      <c r="AB73" s="58"/>
      <c r="AC73" s="56"/>
    </row>
    <row r="74" spans="2:29" ht="10.35" customHeight="1">
      <c r="B74" s="57"/>
      <c r="F74" s="52">
        <v>20</v>
      </c>
      <c r="G74" s="52"/>
      <c r="H74" s="52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6"/>
      <c r="U74" s="56"/>
      <c r="V74" s="58"/>
      <c r="W74" s="58"/>
      <c r="X74" s="58"/>
      <c r="Y74" s="58"/>
      <c r="Z74" s="58"/>
      <c r="AA74" s="58"/>
      <c r="AB74" s="58"/>
      <c r="AC74" s="56"/>
    </row>
    <row r="75" spans="2:29" ht="10.35" customHeight="1">
      <c r="B75" s="56"/>
      <c r="F75" s="52">
        <v>30</v>
      </c>
      <c r="G75" s="51">
        <f>G11/50</f>
        <v>4.2435552311711457E-2</v>
      </c>
      <c r="H75" s="51">
        <f>G40/50</f>
        <v>4.4994898970142555E-2</v>
      </c>
      <c r="I75" s="56"/>
      <c r="J75" s="56"/>
      <c r="K75" s="56"/>
      <c r="L75" s="56"/>
      <c r="M75" s="58"/>
      <c r="N75" s="58"/>
      <c r="O75" s="58"/>
      <c r="P75" s="56"/>
      <c r="Q75" s="56"/>
      <c r="R75" s="56"/>
      <c r="S75" s="56"/>
      <c r="T75" s="56"/>
      <c r="U75" s="56"/>
      <c r="V75" s="58"/>
      <c r="W75" s="56"/>
      <c r="X75" s="56"/>
      <c r="Y75" s="56"/>
      <c r="Z75" s="56"/>
      <c r="AA75" s="56"/>
      <c r="AB75" s="56"/>
      <c r="AC75" s="56"/>
    </row>
    <row r="76" spans="2:29" ht="10.35" customHeight="1">
      <c r="B76" s="56"/>
      <c r="F76" s="52">
        <v>40</v>
      </c>
      <c r="G76" s="51">
        <f t="shared" ref="G76:G81" si="8">G12/50</f>
        <v>8.7358848588260776E-2</v>
      </c>
      <c r="H76" s="51">
        <f t="shared" ref="H76:H81" si="9">G41/50</f>
        <v>7.7462257476356433E-2</v>
      </c>
      <c r="I76" s="56"/>
      <c r="J76" s="56"/>
      <c r="K76" s="56"/>
      <c r="L76" s="56"/>
      <c r="M76" s="58"/>
      <c r="N76" s="58"/>
      <c r="O76" s="58"/>
      <c r="P76" s="56"/>
      <c r="Q76" s="56"/>
      <c r="R76" s="56"/>
      <c r="S76" s="56"/>
      <c r="T76" s="56"/>
      <c r="U76" s="56"/>
      <c r="V76" s="58"/>
      <c r="W76" s="56"/>
      <c r="X76" s="56"/>
      <c r="Y76" s="56"/>
      <c r="Z76" s="56"/>
      <c r="AA76" s="56"/>
      <c r="AB76" s="56"/>
      <c r="AC76" s="56"/>
    </row>
    <row r="77" spans="2:29" ht="10.35" customHeight="1">
      <c r="B77" s="56"/>
      <c r="F77" s="52">
        <v>50</v>
      </c>
      <c r="G77" s="51">
        <f t="shared" si="8"/>
        <v>0.10048650655685069</v>
      </c>
      <c r="H77" s="51">
        <f t="shared" si="9"/>
        <v>0.12879578046918572</v>
      </c>
      <c r="I77" s="56"/>
      <c r="J77" s="56"/>
      <c r="K77" s="56"/>
      <c r="L77" s="56"/>
      <c r="M77" s="58"/>
      <c r="N77" s="58"/>
      <c r="O77" s="58"/>
      <c r="P77" s="56"/>
      <c r="Q77" s="56"/>
      <c r="R77" s="56"/>
      <c r="S77" s="56"/>
      <c r="T77" s="56"/>
      <c r="U77" s="56"/>
      <c r="V77" s="58"/>
      <c r="W77" s="56"/>
      <c r="X77" s="56"/>
      <c r="Y77" s="56"/>
      <c r="Z77" s="56"/>
      <c r="AA77" s="56"/>
      <c r="AB77" s="56"/>
      <c r="AC77" s="56"/>
    </row>
    <row r="78" spans="2:29" ht="10.35" customHeight="1">
      <c r="B78" s="56"/>
      <c r="F78" s="52">
        <v>60</v>
      </c>
      <c r="G78" s="51">
        <f t="shared" si="8"/>
        <v>6.9262877021773653E-2</v>
      </c>
      <c r="H78" s="51">
        <f t="shared" si="9"/>
        <v>0.15003340396947173</v>
      </c>
      <c r="I78" s="56"/>
      <c r="J78" s="56"/>
      <c r="K78" s="56"/>
      <c r="L78" s="56"/>
      <c r="M78" s="58"/>
      <c r="N78" s="58"/>
      <c r="O78" s="58"/>
      <c r="P78" s="56"/>
      <c r="Q78" s="56"/>
      <c r="R78" s="56"/>
      <c r="S78" s="56"/>
      <c r="T78" s="56"/>
      <c r="U78" s="56"/>
      <c r="V78" s="58"/>
      <c r="W78" s="56"/>
      <c r="X78" s="56"/>
      <c r="Y78" s="56"/>
      <c r="Z78" s="56"/>
      <c r="AA78" s="56"/>
      <c r="AB78" s="56"/>
      <c r="AC78" s="56"/>
    </row>
    <row r="79" spans="2:29" ht="10.35" customHeight="1">
      <c r="B79" s="56"/>
      <c r="F79" s="52">
        <v>70</v>
      </c>
      <c r="G79" s="51">
        <f t="shared" si="8"/>
        <v>9.3284031093981271E-2</v>
      </c>
      <c r="H79" s="51">
        <f t="shared" si="9"/>
        <v>0.12456815516013707</v>
      </c>
      <c r="I79" s="56"/>
      <c r="J79" s="56"/>
      <c r="K79" s="56"/>
      <c r="L79" s="56"/>
      <c r="M79" s="58"/>
      <c r="N79" s="58"/>
      <c r="O79" s="58"/>
      <c r="P79" s="56"/>
      <c r="Q79" s="56"/>
      <c r="R79" s="56"/>
      <c r="S79" s="56"/>
      <c r="T79" s="56"/>
      <c r="U79" s="56"/>
      <c r="V79" s="58"/>
      <c r="W79" s="56"/>
      <c r="X79" s="56"/>
      <c r="Y79" s="56"/>
      <c r="Z79" s="56"/>
      <c r="AA79" s="56"/>
      <c r="AB79" s="56"/>
      <c r="AC79" s="56"/>
    </row>
    <row r="80" spans="2:29" ht="10.35" customHeight="1">
      <c r="B80" s="56"/>
      <c r="F80" s="52">
        <v>80</v>
      </c>
      <c r="G80" s="51">
        <f t="shared" si="8"/>
        <v>0.14404993294324142</v>
      </c>
      <c r="H80" s="51">
        <f t="shared" si="9"/>
        <v>0.11348186392547481</v>
      </c>
      <c r="I80" s="56"/>
      <c r="J80" s="56"/>
      <c r="K80" s="56"/>
      <c r="L80" s="56"/>
      <c r="M80" s="58"/>
      <c r="N80" s="58"/>
      <c r="O80" s="58"/>
      <c r="P80" s="56"/>
      <c r="Q80" s="56"/>
      <c r="R80" s="56"/>
      <c r="S80" s="56"/>
      <c r="T80" s="56"/>
      <c r="U80" s="56"/>
      <c r="V80" s="58"/>
      <c r="W80" s="56"/>
      <c r="X80" s="56"/>
      <c r="Y80" s="56"/>
      <c r="Z80" s="56"/>
      <c r="AA80" s="56"/>
      <c r="AB80" s="56"/>
      <c r="AC80" s="56"/>
    </row>
    <row r="81" spans="2:29" ht="10.35" customHeight="1">
      <c r="B81" s="56"/>
      <c r="F81" s="52">
        <v>90</v>
      </c>
      <c r="G81" s="51">
        <f t="shared" si="8"/>
        <v>0.11130795111290291</v>
      </c>
      <c r="H81" s="51">
        <f t="shared" si="9"/>
        <v>8.6777043661711822E-2</v>
      </c>
      <c r="I81" s="56"/>
      <c r="J81" s="56"/>
      <c r="K81" s="56"/>
      <c r="L81" s="56"/>
      <c r="M81" s="58"/>
      <c r="N81" s="58"/>
      <c r="O81" s="58"/>
      <c r="P81" s="56"/>
      <c r="Q81" s="56"/>
      <c r="R81" s="56"/>
      <c r="S81" s="56"/>
      <c r="T81" s="56"/>
      <c r="U81" s="56"/>
      <c r="V81" s="58"/>
      <c r="W81" s="56"/>
      <c r="X81" s="56"/>
      <c r="Y81" s="56"/>
      <c r="Z81" s="56"/>
      <c r="AA81" s="56"/>
      <c r="AB81" s="56"/>
      <c r="AC81" s="56"/>
    </row>
    <row r="82" spans="2:29" ht="10.35" customHeight="1">
      <c r="B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</row>
    <row r="83" spans="2:29" ht="10.35" customHeight="1">
      <c r="B83" s="57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</row>
    <row r="84" spans="2:29" ht="10.35" customHeight="1">
      <c r="B84" s="56"/>
      <c r="F84" s="56"/>
      <c r="G84" s="56"/>
      <c r="H84" s="56"/>
      <c r="I84" s="56"/>
      <c r="U84" s="56"/>
      <c r="V84" s="56"/>
      <c r="W84" s="56"/>
      <c r="X84" s="56"/>
      <c r="Y84" s="56"/>
      <c r="Z84" s="56"/>
      <c r="AA84" s="56"/>
      <c r="AB84" s="56"/>
      <c r="AC84" s="56"/>
    </row>
    <row r="85" spans="2:29" ht="10.35" customHeight="1">
      <c r="B85" s="56"/>
      <c r="F85" s="56"/>
      <c r="G85" s="56"/>
      <c r="H85" s="56"/>
      <c r="I85" s="56"/>
      <c r="U85" s="56"/>
      <c r="V85" s="56"/>
      <c r="W85" s="56"/>
      <c r="X85" s="56"/>
      <c r="Y85" s="56"/>
      <c r="Z85" s="56"/>
      <c r="AA85" s="56"/>
      <c r="AB85" s="56"/>
      <c r="AC85" s="56"/>
    </row>
    <row r="86" spans="2:29" ht="10.35" customHeight="1">
      <c r="B86" s="56"/>
      <c r="F86" s="58"/>
      <c r="G86" s="58"/>
      <c r="H86" s="58"/>
      <c r="I86" s="56"/>
      <c r="U86" s="56"/>
      <c r="V86" s="56"/>
      <c r="W86" s="56"/>
      <c r="X86" s="56"/>
      <c r="Y86" s="56"/>
      <c r="Z86" s="56"/>
    </row>
    <row r="87" spans="2:29" ht="10.35" customHeight="1">
      <c r="B87" s="56"/>
      <c r="F87" s="58"/>
      <c r="G87" s="58"/>
      <c r="H87" s="58"/>
      <c r="I87" s="56"/>
    </row>
    <row r="88" spans="2:29" ht="10.35" customHeight="1">
      <c r="B88" s="56"/>
      <c r="F88" s="58"/>
      <c r="G88" s="58"/>
      <c r="H88" s="58"/>
      <c r="I88" s="56"/>
    </row>
    <row r="89" spans="2:29" ht="10.35" customHeight="1">
      <c r="B89" s="56"/>
      <c r="F89" s="58"/>
      <c r="G89" s="56"/>
      <c r="H89" s="56"/>
      <c r="I89" s="56"/>
    </row>
    <row r="90" spans="2:29" ht="10.35" customHeight="1">
      <c r="B90" s="56"/>
      <c r="F90" s="58"/>
      <c r="G90" s="56"/>
      <c r="H90" s="56"/>
      <c r="I90" s="56"/>
    </row>
    <row r="91" spans="2:29" ht="10.35" customHeight="1">
      <c r="B91" s="56"/>
      <c r="F91" s="58"/>
      <c r="G91" s="56"/>
      <c r="H91" s="56"/>
      <c r="I91" s="56"/>
    </row>
    <row r="92" spans="2:29" ht="10.35" customHeight="1">
      <c r="B92" s="57"/>
      <c r="F92" s="58"/>
      <c r="G92" s="56"/>
      <c r="H92" s="56"/>
      <c r="I92" s="56"/>
    </row>
    <row r="93" spans="2:29" ht="10.35" customHeight="1">
      <c r="B93" s="56"/>
      <c r="F93" s="58"/>
      <c r="G93" s="56"/>
      <c r="H93" s="56"/>
      <c r="I93" s="56"/>
    </row>
    <row r="94" spans="2:29" ht="10.35" customHeight="1">
      <c r="B94" s="56"/>
      <c r="F94" s="58"/>
      <c r="G94" s="56"/>
      <c r="H94" s="56"/>
      <c r="I94" s="56"/>
    </row>
    <row r="95" spans="2:29" ht="10.35" customHeight="1">
      <c r="B95" s="56"/>
      <c r="F95" s="58"/>
      <c r="G95" s="56"/>
      <c r="H95" s="56"/>
      <c r="I95" s="56"/>
    </row>
    <row r="96" spans="2:29" ht="10.35" customHeight="1">
      <c r="B96" s="56"/>
      <c r="F96" s="56"/>
      <c r="G96" s="56"/>
      <c r="H96" s="56"/>
      <c r="I96" s="56"/>
    </row>
    <row r="97" spans="2:9" ht="10.35" customHeight="1">
      <c r="B97" s="56"/>
      <c r="F97" s="56"/>
      <c r="G97" s="56"/>
      <c r="H97" s="56"/>
      <c r="I97" s="56"/>
    </row>
    <row r="98" spans="2:9" ht="10.35" customHeight="1">
      <c r="B98" s="56"/>
    </row>
    <row r="99" spans="2:9" ht="10.35" customHeight="1">
      <c r="B99" s="56"/>
    </row>
    <row r="100" spans="2:9" ht="10.35" customHeight="1">
      <c r="B100" s="56"/>
    </row>
    <row r="101" spans="2:9" ht="10.35" customHeight="1">
      <c r="B101" s="57"/>
    </row>
    <row r="102" spans="2:9" ht="10.35" customHeight="1">
      <c r="B102" s="56"/>
    </row>
    <row r="103" spans="2:9" ht="10.35" customHeight="1">
      <c r="B103" s="56"/>
    </row>
    <row r="113" spans="2:13" ht="10.35" customHeight="1" thickBot="1">
      <c r="B113" s="61" t="s">
        <v>118</v>
      </c>
      <c r="F113" s="56"/>
      <c r="G113" s="56"/>
      <c r="H113" s="56"/>
      <c r="I113" s="56"/>
      <c r="J113" s="56"/>
      <c r="K113" s="56"/>
      <c r="L113" s="56"/>
      <c r="M113" s="56"/>
    </row>
    <row r="114" spans="2:13" ht="10.35" customHeight="1">
      <c r="B114" s="54">
        <v>364</v>
      </c>
      <c r="C114" s="49" t="s">
        <v>93</v>
      </c>
      <c r="D114" s="49" t="s">
        <v>92</v>
      </c>
      <c r="F114" s="56"/>
      <c r="G114" s="59"/>
      <c r="H114" s="56"/>
      <c r="I114" s="56"/>
      <c r="J114" s="56"/>
      <c r="K114" s="56"/>
      <c r="L114" s="56"/>
      <c r="M114" s="56"/>
    </row>
    <row r="115" spans="2:13" ht="10.35" customHeight="1">
      <c r="C115" s="49">
        <v>30</v>
      </c>
      <c r="D115" s="49">
        <v>7.7939999999999996</v>
      </c>
      <c r="F115" s="56"/>
      <c r="G115" s="56"/>
      <c r="H115" s="56"/>
      <c r="I115" s="56"/>
      <c r="J115" s="56"/>
      <c r="K115" s="56"/>
      <c r="L115" s="56"/>
      <c r="M115" s="56"/>
    </row>
    <row r="116" spans="2:13" ht="10.35" customHeight="1">
      <c r="C116" s="49">
        <v>40</v>
      </c>
      <c r="D116" s="49">
        <v>12.646000000000001</v>
      </c>
      <c r="F116" s="58"/>
      <c r="G116" s="58"/>
      <c r="H116" s="58"/>
      <c r="I116" s="58"/>
      <c r="J116" s="58"/>
      <c r="K116" s="58"/>
      <c r="L116" s="58"/>
      <c r="M116" s="56"/>
    </row>
    <row r="117" spans="2:13" ht="10.35" customHeight="1">
      <c r="C117" s="49">
        <v>50</v>
      </c>
      <c r="D117" s="49">
        <v>18.891000000000002</v>
      </c>
      <c r="F117" s="58"/>
      <c r="G117" s="58"/>
      <c r="H117" s="58"/>
      <c r="I117" s="58"/>
      <c r="J117" s="58"/>
      <c r="K117" s="58"/>
      <c r="L117" s="58"/>
      <c r="M117" s="56"/>
    </row>
    <row r="118" spans="2:13" ht="10.35" customHeight="1">
      <c r="C118" s="49">
        <v>60</v>
      </c>
      <c r="D118" s="49">
        <v>20.931000000000001</v>
      </c>
      <c r="F118" s="58"/>
      <c r="G118" s="58"/>
      <c r="H118" s="58"/>
      <c r="I118" s="58"/>
      <c r="J118" s="58"/>
      <c r="K118" s="58"/>
      <c r="L118" s="58"/>
      <c r="M118" s="56"/>
    </row>
    <row r="119" spans="2:13" ht="10.35" customHeight="1">
      <c r="C119" s="49">
        <v>70</v>
      </c>
      <c r="D119" s="49">
        <v>24.16</v>
      </c>
      <c r="F119" s="58"/>
      <c r="G119" s="58"/>
      <c r="H119" s="58"/>
      <c r="I119" s="56"/>
      <c r="J119" s="56"/>
      <c r="K119" s="58"/>
      <c r="L119" s="56"/>
      <c r="M119" s="56"/>
    </row>
    <row r="120" spans="2:13" ht="10.35" customHeight="1">
      <c r="C120" s="49">
        <v>80</v>
      </c>
      <c r="D120" s="49">
        <v>18.853000000000002</v>
      </c>
      <c r="F120" s="58"/>
      <c r="G120" s="58"/>
      <c r="H120" s="58"/>
      <c r="I120" s="56"/>
      <c r="J120" s="56"/>
      <c r="K120" s="58"/>
      <c r="L120" s="56"/>
      <c r="M120" s="56"/>
    </row>
    <row r="121" spans="2:13" ht="10.35" customHeight="1">
      <c r="C121" s="49">
        <v>90</v>
      </c>
      <c r="D121" s="49">
        <v>14.442</v>
      </c>
      <c r="F121" s="58"/>
      <c r="G121" s="58"/>
      <c r="H121" s="58"/>
      <c r="I121" s="56"/>
      <c r="J121" s="56"/>
      <c r="K121" s="58"/>
      <c r="L121" s="56"/>
      <c r="M121" s="56"/>
    </row>
    <row r="122" spans="2:13" ht="10.35" customHeight="1">
      <c r="F122" s="58"/>
      <c r="G122" s="58"/>
      <c r="H122" s="58"/>
      <c r="I122" s="56"/>
      <c r="J122" s="56"/>
      <c r="K122" s="58"/>
      <c r="L122" s="56"/>
      <c r="M122" s="56"/>
    </row>
    <row r="123" spans="2:13" ht="10.35" customHeight="1">
      <c r="B123" s="50">
        <v>352</v>
      </c>
      <c r="C123" s="49" t="s">
        <v>93</v>
      </c>
      <c r="D123" s="49" t="s">
        <v>92</v>
      </c>
      <c r="F123" s="58"/>
      <c r="G123" s="58"/>
      <c r="H123" s="58"/>
      <c r="I123" s="56"/>
      <c r="J123" s="56"/>
      <c r="K123" s="58"/>
      <c r="L123" s="56"/>
      <c r="M123" s="56"/>
    </row>
    <row r="124" spans="2:13" ht="10.35" customHeight="1">
      <c r="C124" s="49">
        <v>30</v>
      </c>
      <c r="D124" s="49">
        <v>3.641</v>
      </c>
      <c r="F124" s="58"/>
      <c r="G124" s="58"/>
      <c r="H124" s="58"/>
      <c r="I124" s="56"/>
      <c r="J124" s="56"/>
      <c r="K124" s="58"/>
      <c r="L124" s="56"/>
      <c r="M124" s="56"/>
    </row>
    <row r="125" spans="2:13" ht="10.35" customHeight="1">
      <c r="C125" s="49">
        <v>40</v>
      </c>
      <c r="D125" s="49">
        <v>4.2850000000000001</v>
      </c>
      <c r="F125" s="58"/>
      <c r="G125" s="58"/>
      <c r="H125" s="58"/>
      <c r="I125" s="56"/>
      <c r="J125" s="56"/>
      <c r="K125" s="58"/>
      <c r="L125" s="56"/>
      <c r="M125" s="56"/>
    </row>
    <row r="126" spans="2:13" ht="10.35" customHeight="1">
      <c r="C126" s="49">
        <v>50</v>
      </c>
      <c r="D126" s="49">
        <v>0.54700000000000015</v>
      </c>
      <c r="F126" s="56"/>
      <c r="G126" s="56"/>
      <c r="H126" s="56"/>
      <c r="I126" s="56"/>
      <c r="J126" s="56"/>
      <c r="K126" s="56"/>
      <c r="L126" s="56"/>
      <c r="M126" s="56"/>
    </row>
    <row r="127" spans="2:13" ht="10.35" customHeight="1">
      <c r="C127" s="49">
        <v>60</v>
      </c>
      <c r="D127" s="49">
        <v>22.346</v>
      </c>
      <c r="F127" s="56"/>
      <c r="G127" s="56"/>
      <c r="H127" s="56"/>
      <c r="I127" s="56"/>
      <c r="J127" s="56"/>
      <c r="K127" s="56"/>
      <c r="L127" s="56"/>
      <c r="M127" s="56"/>
    </row>
    <row r="128" spans="2:13" ht="10.35" customHeight="1">
      <c r="C128" s="49">
        <v>70</v>
      </c>
      <c r="D128" s="49">
        <v>27.375</v>
      </c>
      <c r="F128" s="56"/>
      <c r="G128" s="56"/>
      <c r="H128" s="56"/>
      <c r="I128" s="56"/>
      <c r="J128" s="56"/>
      <c r="K128" s="56"/>
      <c r="L128" s="56"/>
      <c r="M128" s="56"/>
    </row>
    <row r="129" spans="2:13" ht="10.35" customHeight="1">
      <c r="C129" s="49">
        <v>80</v>
      </c>
      <c r="D129" s="49">
        <v>13.566000000000001</v>
      </c>
      <c r="F129" s="56"/>
      <c r="G129" s="56"/>
      <c r="H129" s="56"/>
      <c r="I129" s="56"/>
      <c r="J129" s="56"/>
      <c r="K129" s="56"/>
      <c r="L129" s="56"/>
      <c r="M129" s="56"/>
    </row>
    <row r="130" spans="2:13" ht="10.35" customHeight="1">
      <c r="C130" s="49">
        <v>90</v>
      </c>
      <c r="D130" s="49">
        <v>17.678999999999998</v>
      </c>
      <c r="F130" s="56"/>
      <c r="G130" s="56"/>
      <c r="H130" s="56"/>
      <c r="I130" s="56"/>
      <c r="J130" s="56"/>
      <c r="K130" s="56"/>
      <c r="L130" s="56"/>
      <c r="M130" s="56"/>
    </row>
    <row r="131" spans="2:13" ht="10.35" customHeight="1">
      <c r="E131" s="49" t="s">
        <v>114</v>
      </c>
      <c r="F131" s="56"/>
      <c r="G131" s="56"/>
      <c r="H131" s="56"/>
      <c r="I131" s="56"/>
      <c r="J131" s="56"/>
      <c r="K131" s="56"/>
      <c r="L131" s="56"/>
      <c r="M131" s="56"/>
    </row>
    <row r="132" spans="2:13" ht="10.35" customHeight="1">
      <c r="B132" s="50">
        <v>417</v>
      </c>
      <c r="C132" s="49" t="s">
        <v>93</v>
      </c>
      <c r="D132" s="49" t="s">
        <v>92</v>
      </c>
    </row>
    <row r="133" spans="2:13" ht="10.35" customHeight="1">
      <c r="C133" s="49">
        <v>30</v>
      </c>
    </row>
    <row r="134" spans="2:13" ht="10.35" customHeight="1">
      <c r="C134" s="49">
        <v>40</v>
      </c>
    </row>
    <row r="135" spans="2:13" ht="10.35" customHeight="1">
      <c r="C135" s="49">
        <v>50</v>
      </c>
      <c r="D135" s="49">
        <v>6.9059999999999997</v>
      </c>
    </row>
    <row r="136" spans="2:13" ht="10.35" customHeight="1">
      <c r="C136" s="49">
        <v>60</v>
      </c>
      <c r="D136" s="49">
        <v>10.783999999999999</v>
      </c>
    </row>
    <row r="137" spans="2:13" ht="10.35" customHeight="1">
      <c r="C137" s="49">
        <v>70</v>
      </c>
      <c r="D137" s="49">
        <v>20.917999999999999</v>
      </c>
    </row>
    <row r="138" spans="2:13" ht="10.35" customHeight="1">
      <c r="C138" s="49">
        <v>80</v>
      </c>
      <c r="D138" s="49">
        <v>24.57</v>
      </c>
    </row>
    <row r="139" spans="2:13" ht="10.35" customHeight="1">
      <c r="C139" s="49">
        <v>90</v>
      </c>
      <c r="D139" s="49">
        <v>23.777000000000001</v>
      </c>
    </row>
    <row r="141" spans="2:13" ht="10.35" customHeight="1">
      <c r="B141" s="50">
        <v>427</v>
      </c>
      <c r="C141" s="49" t="s">
        <v>93</v>
      </c>
      <c r="D141" s="49" t="s">
        <v>92</v>
      </c>
    </row>
    <row r="142" spans="2:13" ht="10.35" customHeight="1">
      <c r="C142" s="49">
        <v>30</v>
      </c>
    </row>
    <row r="143" spans="2:13" ht="10.35" customHeight="1">
      <c r="C143" s="49">
        <v>40</v>
      </c>
    </row>
    <row r="144" spans="2:13" ht="10.35" customHeight="1">
      <c r="C144" s="49">
        <v>50</v>
      </c>
      <c r="D144" s="49">
        <v>14.010999999999999</v>
      </c>
    </row>
    <row r="145" spans="2:4" ht="10.35" customHeight="1">
      <c r="C145" s="49">
        <v>60</v>
      </c>
      <c r="D145" s="49">
        <v>7.8129999999999997</v>
      </c>
    </row>
    <row r="146" spans="2:4" ht="10.35" customHeight="1">
      <c r="C146" s="49">
        <v>70</v>
      </c>
      <c r="D146" s="49">
        <v>13.679</v>
      </c>
    </row>
    <row r="147" spans="2:4" ht="10.35" customHeight="1">
      <c r="C147" s="49">
        <v>80</v>
      </c>
      <c r="D147" s="49">
        <v>18.32</v>
      </c>
    </row>
    <row r="148" spans="2:4" ht="10.35" customHeight="1">
      <c r="C148" s="49">
        <v>90</v>
      </c>
      <c r="D148" s="49">
        <v>23.436</v>
      </c>
    </row>
    <row r="150" spans="2:4" ht="10.35" customHeight="1">
      <c r="B150" s="50">
        <v>454</v>
      </c>
      <c r="C150" s="49" t="s">
        <v>93</v>
      </c>
      <c r="D150" s="49" t="s">
        <v>92</v>
      </c>
    </row>
    <row r="151" spans="2:4" ht="10.35" customHeight="1">
      <c r="C151" s="49">
        <v>30</v>
      </c>
      <c r="D151" s="49">
        <v>4.218</v>
      </c>
    </row>
    <row r="152" spans="2:4" ht="10.35" customHeight="1">
      <c r="C152" s="49">
        <v>40</v>
      </c>
      <c r="D152" s="49">
        <v>6.7970000000000006</v>
      </c>
    </row>
    <row r="153" spans="2:4" ht="10.35" customHeight="1">
      <c r="C153" s="49">
        <v>50</v>
      </c>
      <c r="D153" s="49">
        <v>6.032</v>
      </c>
    </row>
    <row r="154" spans="2:4" ht="10.35" customHeight="1">
      <c r="C154" s="49">
        <v>60</v>
      </c>
      <c r="D154" s="49">
        <v>3.0510000000000002</v>
      </c>
    </row>
    <row r="155" spans="2:4" ht="10.35" customHeight="1">
      <c r="C155" s="49">
        <v>70</v>
      </c>
      <c r="D155" s="49">
        <v>12.042</v>
      </c>
    </row>
    <row r="156" spans="2:4" ht="10.35" customHeight="1">
      <c r="C156" s="49">
        <v>80</v>
      </c>
      <c r="D156" s="49">
        <v>10.824999999999999</v>
      </c>
    </row>
    <row r="157" spans="2:4" ht="10.35" customHeight="1">
      <c r="C157" s="49">
        <v>90</v>
      </c>
      <c r="D157" s="49">
        <v>14.806999999999999</v>
      </c>
    </row>
    <row r="159" spans="2:4" ht="10.35" customHeight="1">
      <c r="B159" s="50">
        <v>446</v>
      </c>
      <c r="C159" s="49" t="s">
        <v>93</v>
      </c>
      <c r="D159" s="49" t="s">
        <v>92</v>
      </c>
    </row>
    <row r="160" spans="2:4" ht="10.35" customHeight="1">
      <c r="C160" s="49">
        <v>30</v>
      </c>
    </row>
    <row r="161" spans="3:4" ht="10.35" customHeight="1">
      <c r="C161" s="49">
        <v>40</v>
      </c>
      <c r="D161" s="49">
        <v>4.6040000000000001</v>
      </c>
    </row>
    <row r="162" spans="3:4" ht="10.35" customHeight="1">
      <c r="C162" s="49">
        <v>50</v>
      </c>
      <c r="D162" s="49">
        <v>8.8529999999999998</v>
      </c>
    </row>
    <row r="163" spans="3:4" ht="10.35" customHeight="1">
      <c r="C163" s="49">
        <v>60</v>
      </c>
      <c r="D163" s="49">
        <v>12.356</v>
      </c>
    </row>
    <row r="164" spans="3:4" ht="10.35" customHeight="1">
      <c r="C164" s="49">
        <v>70</v>
      </c>
      <c r="D164" s="49">
        <v>14.884</v>
      </c>
    </row>
    <row r="165" spans="3:4" ht="10.35" customHeight="1">
      <c r="C165" s="49">
        <v>80</v>
      </c>
      <c r="D165" s="49">
        <v>9.5719999999999992</v>
      </c>
    </row>
    <row r="166" spans="3:4" ht="10.35" customHeight="1">
      <c r="C166" s="49">
        <v>90</v>
      </c>
      <c r="D166" s="49">
        <v>15.085000000000001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6"/>
  <sheetViews>
    <sheetView zoomScale="70" zoomScaleNormal="70" workbookViewId="0">
      <selection activeCell="W42" sqref="W42"/>
    </sheetView>
  </sheetViews>
  <sheetFormatPr defaultRowHeight="14.25"/>
  <cols>
    <col min="3" max="3" width="15" bestFit="1" customWidth="1"/>
  </cols>
  <sheetData>
    <row r="1" spans="1:17">
      <c r="B1" s="40" t="s">
        <v>59</v>
      </c>
      <c r="C1" s="40"/>
    </row>
    <row r="2" spans="1:17"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61</v>
      </c>
      <c r="M2" t="s">
        <v>62</v>
      </c>
      <c r="N2" t="s">
        <v>61</v>
      </c>
      <c r="O2" t="s">
        <v>61</v>
      </c>
      <c r="P2" t="s">
        <v>63</v>
      </c>
    </row>
    <row r="3" spans="1:17">
      <c r="B3" s="37" t="s">
        <v>64</v>
      </c>
      <c r="C3" s="41" t="s">
        <v>65</v>
      </c>
      <c r="D3" s="42">
        <v>20</v>
      </c>
      <c r="E3" s="42">
        <v>25</v>
      </c>
      <c r="F3" s="42">
        <v>30</v>
      </c>
      <c r="G3" s="42">
        <v>35</v>
      </c>
      <c r="H3" s="42">
        <v>40</v>
      </c>
      <c r="I3" s="42">
        <v>45</v>
      </c>
      <c r="J3" s="42">
        <v>50</v>
      </c>
      <c r="K3" s="42">
        <v>55</v>
      </c>
      <c r="L3" s="42">
        <v>60</v>
      </c>
      <c r="M3" s="42">
        <v>65</v>
      </c>
      <c r="N3" s="42">
        <v>70</v>
      </c>
      <c r="O3" s="42">
        <v>75</v>
      </c>
      <c r="P3" s="42">
        <v>80</v>
      </c>
      <c r="Q3" t="s">
        <v>66</v>
      </c>
    </row>
    <row r="4" spans="1:17">
      <c r="A4" s="42" t="s">
        <v>67</v>
      </c>
      <c r="B4" s="35" t="s">
        <v>68</v>
      </c>
      <c r="C4" s="36" t="s">
        <v>69</v>
      </c>
      <c r="D4">
        <v>-5.641666667</v>
      </c>
      <c r="E4">
        <v>0.58266666700000003</v>
      </c>
      <c r="F4">
        <v>6.0359999999999996</v>
      </c>
      <c r="G4">
        <v>10.598333330000001</v>
      </c>
      <c r="H4">
        <v>16.15133333</v>
      </c>
      <c r="I4">
        <v>20.325333329999999</v>
      </c>
      <c r="J4">
        <v>22.793333329999999</v>
      </c>
      <c r="K4">
        <v>24.437666669999999</v>
      </c>
      <c r="L4">
        <v>27.102</v>
      </c>
      <c r="M4">
        <v>31.804333329999999</v>
      </c>
      <c r="N4">
        <v>34.356000000000002</v>
      </c>
      <c r="O4">
        <v>31.891999999999999</v>
      </c>
      <c r="P4">
        <v>43.737666670000003</v>
      </c>
    </row>
    <row r="5" spans="1:17">
      <c r="B5" s="43" t="s">
        <v>70</v>
      </c>
      <c r="C5" s="43" t="s">
        <v>71</v>
      </c>
      <c r="D5" s="44">
        <v>-16.137999999999991</v>
      </c>
      <c r="E5" s="44">
        <v>-11.679333333333332</v>
      </c>
      <c r="F5" s="44">
        <v>-4.5836666666666588</v>
      </c>
      <c r="G5" s="44">
        <v>-0.29833333333333201</v>
      </c>
      <c r="H5" s="44">
        <v>4.528333333333336</v>
      </c>
      <c r="I5" s="44">
        <v>8.8493333333333339</v>
      </c>
      <c r="J5" s="44">
        <v>14.992999999999995</v>
      </c>
      <c r="K5" s="44">
        <v>19.897666666666659</v>
      </c>
      <c r="L5" s="44">
        <v>23.255333333333333</v>
      </c>
      <c r="M5" s="44">
        <v>27.06133333333333</v>
      </c>
      <c r="N5" s="44">
        <v>31.861666666666657</v>
      </c>
      <c r="O5" s="44">
        <v>36.829000000000001</v>
      </c>
      <c r="P5" s="44">
        <v>34.658999999999999</v>
      </c>
    </row>
    <row r="6" spans="1:17">
      <c r="B6" s="43" t="s">
        <v>72</v>
      </c>
      <c r="C6" s="43" t="s">
        <v>73</v>
      </c>
      <c r="D6">
        <v>-16.389333333333326</v>
      </c>
      <c r="E6">
        <v>-14.638666666666666</v>
      </c>
      <c r="F6">
        <v>-11.204333333333324</v>
      </c>
      <c r="G6">
        <v>-4.0046666666666653</v>
      </c>
      <c r="H6">
        <v>2</v>
      </c>
      <c r="I6">
        <v>9.3059999999999974</v>
      </c>
      <c r="J6">
        <v>15.955666666666659</v>
      </c>
      <c r="K6">
        <v>21.152333333333331</v>
      </c>
      <c r="L6">
        <v>25.348333333333315</v>
      </c>
      <c r="M6">
        <v>29.762</v>
      </c>
      <c r="N6">
        <v>32.489666666666679</v>
      </c>
      <c r="O6">
        <v>14.927999999999997</v>
      </c>
      <c r="P6">
        <v>36.828000000000003</v>
      </c>
    </row>
    <row r="7" spans="1:17">
      <c r="B7" s="43" t="s">
        <v>74</v>
      </c>
      <c r="C7" s="43" t="s">
        <v>75</v>
      </c>
      <c r="D7">
        <v>-3.3353333333333239</v>
      </c>
      <c r="E7">
        <v>1.2403333333333393</v>
      </c>
      <c r="F7">
        <v>5.5249999999999915</v>
      </c>
      <c r="G7">
        <v>9.8330000000000126</v>
      </c>
      <c r="H7">
        <v>14.76400000000001</v>
      </c>
      <c r="I7">
        <v>17.809666666666658</v>
      </c>
      <c r="J7">
        <v>21.065333333333342</v>
      </c>
      <c r="K7">
        <v>26.363</v>
      </c>
      <c r="L7">
        <v>31.887666666666675</v>
      </c>
      <c r="M7">
        <v>36.440999999999988</v>
      </c>
      <c r="N7">
        <v>33.504333333333349</v>
      </c>
      <c r="O7">
        <v>42.542000000000002</v>
      </c>
      <c r="P7">
        <v>48.172666666666672</v>
      </c>
    </row>
    <row r="8" spans="1:17">
      <c r="B8" s="43" t="s">
        <v>76</v>
      </c>
      <c r="C8" s="43" t="s">
        <v>77</v>
      </c>
      <c r="D8">
        <v>-20.708666666666687</v>
      </c>
      <c r="E8">
        <v>-16.961666666666673</v>
      </c>
      <c r="F8">
        <v>-10.096000000000004</v>
      </c>
      <c r="G8">
        <v>-4.7836666666666616</v>
      </c>
      <c r="H8">
        <v>0.23300000000000409</v>
      </c>
      <c r="I8">
        <v>6.8803333333333399</v>
      </c>
      <c r="J8">
        <v>14.038666666666657</v>
      </c>
      <c r="K8">
        <v>19.312000000000012</v>
      </c>
      <c r="L8">
        <v>22.90333333333335</v>
      </c>
      <c r="M8">
        <v>26.618333333333339</v>
      </c>
      <c r="N8">
        <v>31.061333333333337</v>
      </c>
      <c r="O8">
        <v>31.806666666666672</v>
      </c>
      <c r="P8">
        <v>30.25633333333333</v>
      </c>
    </row>
    <row r="9" spans="1:17">
      <c r="B9" s="43" t="s">
        <v>78</v>
      </c>
      <c r="C9" s="43" t="s">
        <v>71</v>
      </c>
      <c r="D9">
        <v>-9.3760000000000048</v>
      </c>
      <c r="E9">
        <v>-4.0550000000000068</v>
      </c>
      <c r="F9">
        <v>0.95900000000000318</v>
      </c>
      <c r="G9">
        <v>6.6686666666666525</v>
      </c>
      <c r="H9">
        <v>12.75366666666666</v>
      </c>
      <c r="I9">
        <v>18.37533333333333</v>
      </c>
      <c r="J9">
        <v>22.25533333333334</v>
      </c>
      <c r="K9">
        <v>25.62833333333333</v>
      </c>
      <c r="L9">
        <v>30.137333333333345</v>
      </c>
      <c r="M9">
        <v>33.393666666666661</v>
      </c>
      <c r="N9">
        <v>37.604333333333329</v>
      </c>
      <c r="O9">
        <v>32.298000000000002</v>
      </c>
      <c r="P9">
        <v>45.625</v>
      </c>
    </row>
    <row r="10" spans="1:17">
      <c r="B10" s="43" t="s">
        <v>79</v>
      </c>
      <c r="C10" s="43" t="s">
        <v>69</v>
      </c>
      <c r="D10">
        <v>-2.402000000000001</v>
      </c>
      <c r="E10">
        <v>3.1696666666666715</v>
      </c>
      <c r="F10">
        <v>6.4903333333333393</v>
      </c>
      <c r="G10">
        <v>9.7696666666666516</v>
      </c>
      <c r="H10">
        <v>14.398333333333326</v>
      </c>
      <c r="I10">
        <v>18.584333333333333</v>
      </c>
      <c r="J10">
        <v>21.744000000000014</v>
      </c>
      <c r="K10">
        <v>25.409666666666681</v>
      </c>
      <c r="L10">
        <v>30.568666666666672</v>
      </c>
      <c r="M10">
        <v>34.303333333333327</v>
      </c>
      <c r="N10">
        <v>37.557333333333318</v>
      </c>
      <c r="O10">
        <v>29.951333333333352</v>
      </c>
      <c r="P10">
        <v>46.141333333333336</v>
      </c>
    </row>
    <row r="11" spans="1:17">
      <c r="B11" s="35" t="s">
        <v>80</v>
      </c>
      <c r="C11" s="45" t="s">
        <v>81</v>
      </c>
      <c r="D11">
        <v>-18.77866667</v>
      </c>
      <c r="E11">
        <v>-16.706</v>
      </c>
      <c r="F11">
        <v>-8.7496666669999996</v>
      </c>
      <c r="G11">
        <v>-5.1876666670000002</v>
      </c>
      <c r="H11">
        <v>3.0943333329999998</v>
      </c>
      <c r="I11">
        <v>11.080666669999999</v>
      </c>
      <c r="J11">
        <v>16.295999999999999</v>
      </c>
      <c r="K11">
        <v>19.611999999999998</v>
      </c>
      <c r="L11">
        <v>22.458666669999999</v>
      </c>
      <c r="M11">
        <v>25.118333329999999</v>
      </c>
      <c r="N11">
        <v>24.45933333</v>
      </c>
      <c r="O11">
        <v>31.72666667</v>
      </c>
      <c r="P11">
        <v>43.707666670000002</v>
      </c>
    </row>
    <row r="12" spans="1:17">
      <c r="B12" s="43" t="s">
        <v>82</v>
      </c>
      <c r="C12" s="43" t="s">
        <v>83</v>
      </c>
      <c r="D12">
        <v>-16.637999999999991</v>
      </c>
      <c r="E12">
        <v>-19.674999999999997</v>
      </c>
      <c r="F12">
        <v>-17.61433333333332</v>
      </c>
      <c r="G12">
        <v>-24.060000000000002</v>
      </c>
      <c r="H12">
        <v>-7.1416666666666657</v>
      </c>
      <c r="I12">
        <v>-7.5430000000000064</v>
      </c>
      <c r="J12">
        <v>2.8430000000000035</v>
      </c>
      <c r="K12">
        <v>6.5043333333333351</v>
      </c>
      <c r="L12">
        <v>4.9636666666666684</v>
      </c>
      <c r="M12">
        <v>7.5016666666666652</v>
      </c>
      <c r="N12">
        <v>26.724333333333334</v>
      </c>
      <c r="O12">
        <v>22.597000000000001</v>
      </c>
      <c r="P12">
        <v>40.002666666666663</v>
      </c>
    </row>
    <row r="13" spans="1:17">
      <c r="B13" s="43" t="s">
        <v>84</v>
      </c>
      <c r="C13" s="43" t="s">
        <v>81</v>
      </c>
      <c r="D13">
        <v>-20.900000000000006</v>
      </c>
      <c r="E13">
        <v>-18.95733333333331</v>
      </c>
      <c r="F13">
        <v>-15.695666666666682</v>
      </c>
      <c r="G13">
        <v>-8.4689999999999941</v>
      </c>
      <c r="H13">
        <v>-4.3476666666666688</v>
      </c>
      <c r="I13">
        <v>1.8246666666666584</v>
      </c>
      <c r="J13">
        <v>6.4970000000000141</v>
      </c>
      <c r="K13">
        <v>10.241666666666674</v>
      </c>
      <c r="L13">
        <v>13.781999999999996</v>
      </c>
      <c r="M13">
        <v>14.382000000000005</v>
      </c>
      <c r="N13">
        <v>14.095666666666673</v>
      </c>
      <c r="O13">
        <v>18.894666666666652</v>
      </c>
      <c r="P13">
        <v>35.426666666666662</v>
      </c>
    </row>
    <row r="14" spans="1:17">
      <c r="B14" s="43" t="s">
        <v>85</v>
      </c>
      <c r="C14" s="43" t="s">
        <v>83</v>
      </c>
      <c r="D14">
        <v>-17.114666666666693</v>
      </c>
      <c r="E14">
        <v>-18.558999999999997</v>
      </c>
      <c r="F14">
        <v>-26.687999999999988</v>
      </c>
      <c r="G14">
        <v>-18.774000000000001</v>
      </c>
      <c r="H14">
        <v>-18.932000000000016</v>
      </c>
      <c r="I14">
        <v>-15.911000000000001</v>
      </c>
      <c r="J14">
        <v>-23.222666666666669</v>
      </c>
      <c r="K14">
        <v>-18.460333333333352</v>
      </c>
      <c r="L14">
        <v>-18.160333333333341</v>
      </c>
      <c r="M14">
        <v>-19.306999999999988</v>
      </c>
      <c r="N14">
        <v>-13.176666666666648</v>
      </c>
      <c r="O14">
        <v>-14.282333333333327</v>
      </c>
      <c r="P14">
        <v>-12.933333333333309</v>
      </c>
    </row>
    <row r="15" spans="1:17">
      <c r="B15" s="43" t="s">
        <v>86</v>
      </c>
      <c r="C15" s="43" t="s">
        <v>81</v>
      </c>
      <c r="D15">
        <v>-21.809333333333342</v>
      </c>
      <c r="E15">
        <v>-14.967333333333301</v>
      </c>
      <c r="F15">
        <v>-10.415666666666681</v>
      </c>
      <c r="G15">
        <v>-6.6063333333333247</v>
      </c>
      <c r="H15">
        <v>-1.7339999999999947</v>
      </c>
      <c r="I15">
        <v>4.0283333333333502</v>
      </c>
      <c r="J15">
        <v>9.6523333333333312</v>
      </c>
      <c r="K15">
        <v>14.413666666666657</v>
      </c>
      <c r="L15">
        <v>17.714999999999989</v>
      </c>
      <c r="M15">
        <v>21.072666666666649</v>
      </c>
      <c r="N15">
        <v>21.698333333333338</v>
      </c>
      <c r="O15">
        <v>9.4866666666666788</v>
      </c>
      <c r="P15">
        <v>31.355333333333348</v>
      </c>
    </row>
    <row r="16" spans="1:17">
      <c r="B16" s="43" t="s">
        <v>87</v>
      </c>
      <c r="C16" s="43" t="s">
        <v>83</v>
      </c>
      <c r="D16">
        <v>-20.388999999999982</v>
      </c>
      <c r="E16">
        <v>-17.566333333333318</v>
      </c>
      <c r="F16">
        <v>-15.808666666666682</v>
      </c>
      <c r="G16">
        <v>-17.246000000000009</v>
      </c>
      <c r="H16">
        <v>-22.978666666666669</v>
      </c>
      <c r="I16">
        <v>-8.4203333333333319</v>
      </c>
      <c r="J16">
        <v>-7.2153333333333336</v>
      </c>
      <c r="K16">
        <v>-5.0046666666666653</v>
      </c>
      <c r="L16">
        <v>-6.5870000000000033</v>
      </c>
      <c r="M16">
        <v>-0.62400000000000944</v>
      </c>
      <c r="N16">
        <v>4.6689999999999969</v>
      </c>
      <c r="O16">
        <v>1.1029999999999944</v>
      </c>
      <c r="P16">
        <v>13.219999999999985</v>
      </c>
    </row>
    <row r="17" spans="1:16">
      <c r="C17" s="46"/>
      <c r="D17">
        <f>AVERAGE(D4:D10)</f>
        <v>-10.570142857190476</v>
      </c>
      <c r="E17">
        <f t="shared" ref="E17:P17" si="0">AVERAGE(E4:E10)</f>
        <v>-6.0488571428095241</v>
      </c>
      <c r="F17">
        <f t="shared" si="0"/>
        <v>-0.98195238095237891</v>
      </c>
      <c r="G17">
        <f t="shared" si="0"/>
        <v>3.9689999995238088</v>
      </c>
      <c r="H17">
        <f t="shared" si="0"/>
        <v>9.2612380947619055</v>
      </c>
      <c r="I17">
        <f t="shared" si="0"/>
        <v>14.304333332857142</v>
      </c>
      <c r="J17">
        <f t="shared" si="0"/>
        <v>18.977904761428572</v>
      </c>
      <c r="K17">
        <f t="shared" si="0"/>
        <v>23.17152381</v>
      </c>
      <c r="L17">
        <f t="shared" si="0"/>
        <v>27.314666666666671</v>
      </c>
      <c r="M17">
        <f t="shared" si="0"/>
        <v>31.340571428095238</v>
      </c>
      <c r="N17">
        <f t="shared" si="0"/>
        <v>34.062095238095239</v>
      </c>
      <c r="O17">
        <f t="shared" si="0"/>
        <v>31.463857142857144</v>
      </c>
      <c r="P17">
        <f t="shared" si="0"/>
        <v>40.774285714761909</v>
      </c>
    </row>
    <row r="18" spans="1:16">
      <c r="C18" s="46"/>
      <c r="D18">
        <f>AVERAGE(D11:D16)</f>
        <v>-19.271611111666669</v>
      </c>
      <c r="E18">
        <f t="shared" ref="E18:P18" si="1">AVERAGE(E11:E16)</f>
        <v>-17.738499999999988</v>
      </c>
      <c r="F18">
        <f t="shared" si="1"/>
        <v>-15.828666666722226</v>
      </c>
      <c r="G18">
        <f t="shared" si="1"/>
        <v>-13.390500000055555</v>
      </c>
      <c r="H18">
        <f t="shared" si="1"/>
        <v>-8.6732777778333361</v>
      </c>
      <c r="I18">
        <f t="shared" si="1"/>
        <v>-2.4901111105555551</v>
      </c>
      <c r="J18">
        <f t="shared" si="1"/>
        <v>0.80838888888889093</v>
      </c>
      <c r="K18">
        <f t="shared" si="1"/>
        <v>4.5511111111111076</v>
      </c>
      <c r="L18">
        <f t="shared" si="1"/>
        <v>5.6953333338888852</v>
      </c>
      <c r="M18">
        <f t="shared" si="1"/>
        <v>8.0239444438888867</v>
      </c>
      <c r="N18">
        <f t="shared" si="1"/>
        <v>13.078333332777783</v>
      </c>
      <c r="O18">
        <f t="shared" si="1"/>
        <v>11.587611111666668</v>
      </c>
      <c r="P18">
        <f t="shared" si="1"/>
        <v>25.129833333888893</v>
      </c>
    </row>
    <row r="19" spans="1:16">
      <c r="C19" s="46"/>
      <c r="D19">
        <f>AVERAGEA(D24:D36)</f>
        <v>-8.5300305524620352</v>
      </c>
      <c r="E19">
        <f t="shared" ref="E19:P19" si="2">AVERAGEA(E24:E36)</f>
        <v>-8.485557365773726</v>
      </c>
      <c r="F19">
        <f t="shared" si="2"/>
        <v>-9.0542630286553241</v>
      </c>
      <c r="G19">
        <f t="shared" si="2"/>
        <v>-9.6969527945455116</v>
      </c>
      <c r="H19">
        <f t="shared" si="2"/>
        <v>-8.1883785999721255</v>
      </c>
      <c r="I19">
        <f t="shared" si="2"/>
        <v>-8.0330820614775327</v>
      </c>
      <c r="J19">
        <f t="shared" si="2"/>
        <v>-6.7695335825514587</v>
      </c>
      <c r="K19">
        <f t="shared" si="2"/>
        <v>-5.2935707894152717</v>
      </c>
      <c r="L19">
        <f t="shared" si="2"/>
        <v>-4.2554588635691992</v>
      </c>
      <c r="M19">
        <f t="shared" si="2"/>
        <v>-2.475749718223383</v>
      </c>
      <c r="N19">
        <f t="shared" si="2"/>
        <v>1.0992206529641453</v>
      </c>
      <c r="O19">
        <f t="shared" si="2"/>
        <v>4.7555914005486946</v>
      </c>
      <c r="P19">
        <f t="shared" si="2"/>
        <v>7.6265659460466155</v>
      </c>
    </row>
    <row r="20" spans="1:16">
      <c r="C20" s="46" t="s">
        <v>88</v>
      </c>
      <c r="D20">
        <f>STDEVA(D4:D10)/SQRT(7)</f>
        <v>2.7274205383139427</v>
      </c>
      <c r="E20">
        <f t="shared" ref="E20:P20" si="3">STDEVA(E4:E10)/SQRT(7)</f>
        <v>3.1268520411397938</v>
      </c>
      <c r="F20">
        <f t="shared" si="3"/>
        <v>2.8938757870804745</v>
      </c>
      <c r="G20">
        <f t="shared" si="3"/>
        <v>2.5712196381326797</v>
      </c>
      <c r="H20">
        <f t="shared" si="3"/>
        <v>2.5493960769529269</v>
      </c>
      <c r="I20">
        <f t="shared" si="3"/>
        <v>2.1452460223477345</v>
      </c>
      <c r="J20">
        <f t="shared" si="3"/>
        <v>1.4369042130425362</v>
      </c>
      <c r="K20">
        <f t="shared" si="3"/>
        <v>1.1183004676530672</v>
      </c>
      <c r="L20">
        <f t="shared" si="3"/>
        <v>1.3742360205625688</v>
      </c>
      <c r="M20">
        <f t="shared" si="3"/>
        <v>1.4000502026153199</v>
      </c>
      <c r="N20">
        <f t="shared" si="3"/>
        <v>0.99379752580583725</v>
      </c>
      <c r="O20">
        <f t="shared" si="3"/>
        <v>3.193106137208245</v>
      </c>
      <c r="P20">
        <f t="shared" si="3"/>
        <v>2.5794495039598324</v>
      </c>
    </row>
    <row r="21" spans="1:16">
      <c r="C21" s="46" t="s">
        <v>89</v>
      </c>
      <c r="D21">
        <f>STDEVA(D11:D16)/SQRT(6)</f>
        <v>0.85968120879466292</v>
      </c>
      <c r="E21">
        <f t="shared" ref="E21:P21" si="4">STDEVA(E11:E16)/SQRT(6)</f>
        <v>0.69961583505997815</v>
      </c>
      <c r="F21">
        <f t="shared" si="4"/>
        <v>2.5855020459230551</v>
      </c>
      <c r="G21">
        <f t="shared" si="4"/>
        <v>3.136971666273527</v>
      </c>
      <c r="H21">
        <f t="shared" si="4"/>
        <v>4.1536029512820569</v>
      </c>
      <c r="I21">
        <f t="shared" si="4"/>
        <v>4.0253070902624284</v>
      </c>
      <c r="J21">
        <f t="shared" si="4"/>
        <v>5.7632546922317145</v>
      </c>
      <c r="K21">
        <f t="shared" si="4"/>
        <v>5.7187916560177561</v>
      </c>
      <c r="L21">
        <f t="shared" si="4"/>
        <v>6.3544204809069447</v>
      </c>
      <c r="M21">
        <f t="shared" si="4"/>
        <v>6.6456812915544843</v>
      </c>
      <c r="N21">
        <f t="shared" si="4"/>
        <v>6.1944108036905545</v>
      </c>
      <c r="O21">
        <f t="shared" si="4"/>
        <v>6.7423446136372505</v>
      </c>
      <c r="P21">
        <f t="shared" si="4"/>
        <v>8.7593140456558967</v>
      </c>
    </row>
    <row r="23" spans="1:16">
      <c r="B23" s="37" t="s">
        <v>64</v>
      </c>
      <c r="C23" s="41" t="s">
        <v>65</v>
      </c>
    </row>
    <row r="24" spans="1:16">
      <c r="A24" s="44" t="s">
        <v>90</v>
      </c>
      <c r="B24" s="47" t="s">
        <v>68</v>
      </c>
      <c r="C24" s="36" t="s">
        <v>69</v>
      </c>
      <c r="D24">
        <v>-7.8275506610000001</v>
      </c>
      <c r="E24">
        <v>-8.7359693640000007</v>
      </c>
      <c r="F24">
        <v>-9.2290856189999992</v>
      </c>
      <c r="G24">
        <v>-8.6077618509999994</v>
      </c>
      <c r="H24">
        <v>-9.3189159420000003</v>
      </c>
      <c r="I24">
        <v>-6.9807649319999996</v>
      </c>
      <c r="J24">
        <v>-7.4463735980000001</v>
      </c>
      <c r="K24">
        <v>-2.5282665999999998</v>
      </c>
      <c r="L24">
        <v>7.3526293000000006E-2</v>
      </c>
      <c r="M24">
        <v>6.2277745180000004</v>
      </c>
      <c r="N24">
        <v>11.806867759999999</v>
      </c>
      <c r="O24">
        <v>13.69936725</v>
      </c>
      <c r="P24">
        <v>14.54517109</v>
      </c>
    </row>
    <row r="25" spans="1:16">
      <c r="B25" s="43" t="s">
        <v>70</v>
      </c>
      <c r="C25" s="43" t="s">
        <v>71</v>
      </c>
      <c r="D25">
        <v>-8.6732826797297697</v>
      </c>
      <c r="E25">
        <v>-9.0019606009191264</v>
      </c>
      <c r="F25">
        <v>-10.147934204263226</v>
      </c>
      <c r="G25">
        <v>-6.7169372026119891</v>
      </c>
      <c r="H25">
        <v>-11.650817870423898</v>
      </c>
      <c r="I25">
        <v>-5.0987674351567982</v>
      </c>
      <c r="J25">
        <v>-4.8508944049308198</v>
      </c>
      <c r="K25">
        <v>-7.2888237859822258</v>
      </c>
      <c r="L25">
        <v>-2.9813890876281128</v>
      </c>
      <c r="M25">
        <v>-5.3433066582362851</v>
      </c>
      <c r="N25">
        <v>3.1824460339008986</v>
      </c>
      <c r="O25">
        <v>7.7731007559823375</v>
      </c>
      <c r="P25">
        <v>15.442959716176386</v>
      </c>
    </row>
    <row r="26" spans="1:16">
      <c r="B26" s="43" t="s">
        <v>72</v>
      </c>
      <c r="C26" s="43" t="s">
        <v>73</v>
      </c>
      <c r="D26">
        <v>-11.162432308602039</v>
      </c>
      <c r="E26">
        <v>-11.286650891140166</v>
      </c>
      <c r="F26">
        <v>-9.8753623107888728</v>
      </c>
      <c r="G26">
        <v>-7.6402900564431757</v>
      </c>
      <c r="H26">
        <v>-9.6116141953650427</v>
      </c>
      <c r="I26">
        <v>-8.3297792619554922</v>
      </c>
      <c r="J26">
        <v>-7.7222128262654781</v>
      </c>
      <c r="K26">
        <v>-12.12919956927669</v>
      </c>
      <c r="L26">
        <v>-7.7648392371807713</v>
      </c>
      <c r="M26">
        <v>-7.0134448528221611</v>
      </c>
      <c r="N26">
        <v>-4.6390560643706973</v>
      </c>
      <c r="O26">
        <v>-1.5814904782337891</v>
      </c>
      <c r="P26">
        <v>-1.8734111474667579</v>
      </c>
    </row>
    <row r="27" spans="1:16">
      <c r="B27" s="43" t="s">
        <v>74</v>
      </c>
      <c r="C27" s="43" t="s">
        <v>75</v>
      </c>
      <c r="D27">
        <v>-9.6143447932171586</v>
      </c>
      <c r="E27">
        <v>-11.288657764412436</v>
      </c>
      <c r="F27">
        <v>-10.474144854725921</v>
      </c>
      <c r="G27">
        <v>-9.8244636380888455</v>
      </c>
      <c r="H27">
        <v>-9.8106679499069855</v>
      </c>
      <c r="I27">
        <v>-8.0452439410299572</v>
      </c>
      <c r="J27">
        <v>-6.0311838855537427</v>
      </c>
      <c r="K27">
        <v>-3.2908951463802403</v>
      </c>
      <c r="L27">
        <v>3.4494830652162278</v>
      </c>
      <c r="M27">
        <v>6.0003970532547619</v>
      </c>
      <c r="N27">
        <v>10.299996922499254</v>
      </c>
      <c r="O27">
        <v>16.356629738771367</v>
      </c>
      <c r="P27">
        <v>16.934922743271784</v>
      </c>
    </row>
    <row r="28" spans="1:16">
      <c r="B28" s="43" t="s">
        <v>76</v>
      </c>
      <c r="C28" s="43" t="s">
        <v>77</v>
      </c>
      <c r="D28">
        <v>-9.9339849595406644</v>
      </c>
      <c r="E28">
        <v>-10.397416998974567</v>
      </c>
      <c r="F28">
        <v>-8.1833423266751737</v>
      </c>
      <c r="G28">
        <v>-9.6424061110413781</v>
      </c>
      <c r="H28">
        <v>-9.8675535841759796</v>
      </c>
      <c r="I28">
        <v>-9.5936137809391084</v>
      </c>
      <c r="J28">
        <v>-10.181155586381662</v>
      </c>
      <c r="K28">
        <v>-8.1743711638631176</v>
      </c>
      <c r="L28">
        <v>-6.9064323129805807</v>
      </c>
      <c r="M28">
        <v>-3.1965271248149421</v>
      </c>
      <c r="N28">
        <v>0.47651070349053271</v>
      </c>
      <c r="O28">
        <v>2.2213317055235073</v>
      </c>
      <c r="P28">
        <v>9.8214306040861814</v>
      </c>
    </row>
    <row r="29" spans="1:16">
      <c r="B29" s="43" t="s">
        <v>78</v>
      </c>
      <c r="C29" s="43" t="s">
        <v>71</v>
      </c>
      <c r="D29">
        <v>-12.675430106168088</v>
      </c>
      <c r="E29">
        <v>-9.7797269539430403</v>
      </c>
      <c r="F29">
        <v>-10.69639392061249</v>
      </c>
      <c r="G29">
        <v>-9.8653116084804875</v>
      </c>
      <c r="H29">
        <v>-10.064080715581337</v>
      </c>
      <c r="I29">
        <v>-9.0703605240919867</v>
      </c>
      <c r="J29">
        <v>-6.7880090374924986</v>
      </c>
      <c r="K29">
        <v>-3.9925150273459451</v>
      </c>
      <c r="L29">
        <v>0.76326227114174472</v>
      </c>
      <c r="M29">
        <v>3.5628713406513945</v>
      </c>
      <c r="N29">
        <v>8.1396640465764243</v>
      </c>
      <c r="O29">
        <v>16.889469002556694</v>
      </c>
      <c r="P29">
        <v>20.741412218720541</v>
      </c>
    </row>
    <row r="30" spans="1:16">
      <c r="B30" s="43" t="s">
        <v>79</v>
      </c>
      <c r="C30" s="43" t="s">
        <v>69</v>
      </c>
      <c r="D30">
        <v>-8.8797601347190227</v>
      </c>
      <c r="E30">
        <v>-8.5729032448314761</v>
      </c>
      <c r="F30">
        <v>-10.432592288434018</v>
      </c>
      <c r="G30">
        <v>-7.6159991915381511</v>
      </c>
      <c r="H30">
        <v>-9.5434787514228514</v>
      </c>
      <c r="I30">
        <v>-7.0351894575351075</v>
      </c>
      <c r="J30">
        <v>-5.0951031437462024</v>
      </c>
      <c r="K30">
        <v>-3.4583498182379486</v>
      </c>
      <c r="L30">
        <v>0.71478066889536862</v>
      </c>
      <c r="M30">
        <v>5.6675106243831763</v>
      </c>
      <c r="N30">
        <v>12.852518954372382</v>
      </c>
      <c r="O30">
        <v>18.509760623054429</v>
      </c>
      <c r="P30">
        <v>14.520081214454603</v>
      </c>
    </row>
    <row r="31" spans="1:16">
      <c r="B31" s="47" t="s">
        <v>80</v>
      </c>
      <c r="C31" s="45" t="s">
        <v>81</v>
      </c>
      <c r="D31">
        <v>-7.4065922110000004</v>
      </c>
      <c r="E31">
        <v>-8.9708527900000004</v>
      </c>
      <c r="F31">
        <v>-8.3118537929999992</v>
      </c>
      <c r="G31">
        <v>-9.6595640340000006</v>
      </c>
      <c r="H31">
        <v>-8.5973010090000006</v>
      </c>
      <c r="I31">
        <v>-7.697728154</v>
      </c>
      <c r="J31">
        <v>-8.6861224270000008</v>
      </c>
      <c r="K31">
        <v>-6.1844517730000002</v>
      </c>
      <c r="L31">
        <v>-4.8972819149999998</v>
      </c>
      <c r="M31">
        <v>-4.3262295379999998</v>
      </c>
      <c r="N31">
        <v>1.646054522</v>
      </c>
      <c r="O31">
        <v>5.5639357340000002</v>
      </c>
      <c r="P31">
        <v>9.6404531529999993</v>
      </c>
    </row>
    <row r="32" spans="1:16">
      <c r="B32" s="43" t="s">
        <v>82</v>
      </c>
      <c r="C32" s="43" t="s">
        <v>83</v>
      </c>
      <c r="D32">
        <v>4.6727412248589779</v>
      </c>
      <c r="E32">
        <v>4.6179919515004357</v>
      </c>
      <c r="F32">
        <v>-0.35145817071257923</v>
      </c>
      <c r="G32">
        <v>-13.64957189236396</v>
      </c>
      <c r="H32">
        <v>17.38650944606724</v>
      </c>
      <c r="I32">
        <v>-5.4511756939607086</v>
      </c>
      <c r="J32">
        <v>3.305712592806735</v>
      </c>
      <c r="K32">
        <v>15.790443413265674</v>
      </c>
      <c r="L32">
        <v>-0.9468864806854711</v>
      </c>
      <c r="M32">
        <v>3.0280997760448898</v>
      </c>
      <c r="N32">
        <v>0.81290987075965049</v>
      </c>
      <c r="O32">
        <v>3.9393815801338228</v>
      </c>
      <c r="P32">
        <v>15.396038073821369</v>
      </c>
    </row>
    <row r="33" spans="2:16">
      <c r="B33" s="43" t="s">
        <v>84</v>
      </c>
      <c r="C33" s="43" t="s">
        <v>81</v>
      </c>
      <c r="D33">
        <v>-10.079433716005346</v>
      </c>
      <c r="E33">
        <v>-11.096628226874239</v>
      </c>
      <c r="F33">
        <v>-12.152628358792871</v>
      </c>
      <c r="G33">
        <v>-10.875198614926726</v>
      </c>
      <c r="H33">
        <v>-10.38578712858336</v>
      </c>
      <c r="I33">
        <v>-8.4897080648940175</v>
      </c>
      <c r="J33">
        <v>-7.199924731688558</v>
      </c>
      <c r="K33">
        <v>-8.0954652866735017</v>
      </c>
      <c r="L33">
        <v>-7.9016867182653652</v>
      </c>
      <c r="M33">
        <v>-8.4202702475217688</v>
      </c>
      <c r="N33">
        <v>-4.6140452498787656</v>
      </c>
      <c r="O33">
        <v>2.5266917740121571</v>
      </c>
      <c r="P33">
        <v>3.789928748292926</v>
      </c>
    </row>
    <row r="34" spans="2:16">
      <c r="B34" s="43" t="s">
        <v>85</v>
      </c>
      <c r="C34" s="43" t="s">
        <v>83</v>
      </c>
      <c r="D34">
        <v>-12.5022722418817</v>
      </c>
      <c r="E34">
        <v>-9.6336665366936511</v>
      </c>
      <c r="F34">
        <v>-9.7507581131060377</v>
      </c>
      <c r="G34">
        <v>-11.743511301119641</v>
      </c>
      <c r="H34">
        <v>-11.267185172069265</v>
      </c>
      <c r="I34">
        <v>-9.9041368002719636</v>
      </c>
      <c r="J34">
        <v>-11.028427041304269</v>
      </c>
      <c r="K34">
        <v>-9.929885385431291</v>
      </c>
      <c r="L34">
        <v>-10.280058317951161</v>
      </c>
      <c r="M34">
        <v>-12.768096435128333</v>
      </c>
      <c r="N34">
        <v>-8.9743960668374445</v>
      </c>
      <c r="O34">
        <v>-9.9119229146172056</v>
      </c>
      <c r="P34">
        <v>-8.934757464898496</v>
      </c>
    </row>
    <row r="35" spans="2:16">
      <c r="B35" s="43" t="s">
        <v>86</v>
      </c>
      <c r="C35" s="43" t="s">
        <v>81</v>
      </c>
      <c r="D35">
        <v>-7.487968852082874</v>
      </c>
      <c r="E35">
        <v>-9.5548830490776986</v>
      </c>
      <c r="F35">
        <v>-9.8616627496679801</v>
      </c>
      <c r="G35">
        <v>-9.0895412756284113</v>
      </c>
      <c r="H35">
        <v>-11.847483381581789</v>
      </c>
      <c r="I35">
        <v>-10.725962274855693</v>
      </c>
      <c r="J35">
        <v>-7.9228266625855763</v>
      </c>
      <c r="K35">
        <v>-10.672146272957105</v>
      </c>
      <c r="L35">
        <v>-8.7993296876228531</v>
      </c>
      <c r="M35">
        <v>-6.7723166150105207</v>
      </c>
      <c r="N35">
        <v>-6.7720590882739682</v>
      </c>
      <c r="O35">
        <v>-4.3516696245921356</v>
      </c>
      <c r="P35">
        <v>-2.3372950835771391</v>
      </c>
    </row>
    <row r="36" spans="2:16">
      <c r="B36" s="43" t="s">
        <v>87</v>
      </c>
      <c r="C36" s="43" t="s">
        <v>83</v>
      </c>
      <c r="D36">
        <v>-9.3200857429187813</v>
      </c>
      <c r="E36">
        <v>-6.6109212856924593</v>
      </c>
      <c r="F36">
        <v>-8.2382026627400311</v>
      </c>
      <c r="G36">
        <v>-11.129829551848879</v>
      </c>
      <c r="H36">
        <v>-11.870545545594362</v>
      </c>
      <c r="I36">
        <v>-8.0076364785171137</v>
      </c>
      <c r="J36">
        <v>-8.3574158210268781</v>
      </c>
      <c r="K36">
        <v>-8.8624938465161485</v>
      </c>
      <c r="L36">
        <v>-9.8441137673386301</v>
      </c>
      <c r="M36">
        <v>-8.8312081777041893</v>
      </c>
      <c r="N36">
        <v>-9.9275438557043802</v>
      </c>
      <c r="O36">
        <v>-9.8118969394581583</v>
      </c>
      <c r="P36">
        <v>-8.5415765672753956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"/>
  <sheetViews>
    <sheetView zoomScale="70" zoomScaleNormal="70" workbookViewId="0">
      <selection activeCell="Q41" sqref="Q41"/>
    </sheetView>
  </sheetViews>
  <sheetFormatPr defaultRowHeight="14.25"/>
  <cols>
    <col min="3" max="3" width="17.19921875" bestFit="1" customWidth="1"/>
  </cols>
  <sheetData>
    <row r="1" spans="1:17">
      <c r="B1" s="40" t="s">
        <v>91</v>
      </c>
      <c r="C1" s="40"/>
    </row>
    <row r="2" spans="1:17">
      <c r="D2" t="s">
        <v>63</v>
      </c>
      <c r="E2" t="s">
        <v>63</v>
      </c>
      <c r="F2" t="s">
        <v>63</v>
      </c>
      <c r="G2" t="s">
        <v>63</v>
      </c>
      <c r="H2" t="s">
        <v>63</v>
      </c>
      <c r="I2" t="s">
        <v>63</v>
      </c>
      <c r="J2" t="s">
        <v>63</v>
      </c>
      <c r="K2" t="s">
        <v>63</v>
      </c>
      <c r="L2" t="s">
        <v>63</v>
      </c>
      <c r="M2" t="s">
        <v>63</v>
      </c>
      <c r="N2" t="s">
        <v>63</v>
      </c>
      <c r="O2" t="s">
        <v>63</v>
      </c>
      <c r="P2" t="s">
        <v>63</v>
      </c>
    </row>
    <row r="3" spans="1:17">
      <c r="B3" s="37" t="s">
        <v>64</v>
      </c>
      <c r="C3" s="41" t="s">
        <v>65</v>
      </c>
      <c r="D3" s="42">
        <v>20</v>
      </c>
      <c r="E3" s="42">
        <v>25</v>
      </c>
      <c r="F3" s="42">
        <v>30</v>
      </c>
      <c r="G3" s="42">
        <v>35</v>
      </c>
      <c r="H3" s="42">
        <v>40</v>
      </c>
      <c r="I3" s="42">
        <v>45</v>
      </c>
      <c r="J3" s="42">
        <v>50</v>
      </c>
      <c r="K3" s="42">
        <v>55</v>
      </c>
      <c r="L3" s="42">
        <v>60</v>
      </c>
      <c r="M3" s="42">
        <v>65</v>
      </c>
      <c r="N3" s="42">
        <v>70</v>
      </c>
      <c r="O3" s="42">
        <v>75</v>
      </c>
      <c r="P3" s="42">
        <v>80</v>
      </c>
      <c r="Q3" t="s">
        <v>66</v>
      </c>
    </row>
    <row r="4" spans="1:17">
      <c r="A4" s="42" t="s">
        <v>67</v>
      </c>
      <c r="B4" s="35" t="s">
        <v>68</v>
      </c>
      <c r="C4" s="36" t="s">
        <v>69</v>
      </c>
      <c r="D4">
        <v>-17.49133333</v>
      </c>
      <c r="E4">
        <v>-18.361666670000002</v>
      </c>
      <c r="F4">
        <v>-8.2710000000000008</v>
      </c>
      <c r="G4">
        <v>-3.2936666670000001</v>
      </c>
      <c r="H4">
        <v>3.9863333330000001</v>
      </c>
      <c r="I4">
        <v>9.7106666669999999</v>
      </c>
      <c r="J4">
        <v>14.747</v>
      </c>
      <c r="K4">
        <v>18.859000000000002</v>
      </c>
      <c r="L4">
        <v>21.918333329999999</v>
      </c>
      <c r="M4">
        <v>23.689666670000001</v>
      </c>
      <c r="N4">
        <v>23.224</v>
      </c>
      <c r="O4">
        <v>20.75566667</v>
      </c>
      <c r="P4">
        <v>23.817666670000001</v>
      </c>
    </row>
    <row r="5" spans="1:17">
      <c r="B5" s="43" t="s">
        <v>70</v>
      </c>
      <c r="C5" s="43" t="s">
        <v>71</v>
      </c>
      <c r="D5" s="44">
        <v>-14.97166666666665</v>
      </c>
      <c r="E5" s="44">
        <v>-10.631666666666675</v>
      </c>
      <c r="F5" s="44">
        <v>-3.6180000000000092</v>
      </c>
      <c r="G5" s="44">
        <v>3.0776666666666728</v>
      </c>
      <c r="H5" s="44">
        <v>9.9823333333333295</v>
      </c>
      <c r="I5" s="44">
        <v>16.103333333333332</v>
      </c>
      <c r="J5" s="44">
        <v>20.815666666666665</v>
      </c>
      <c r="K5" s="44">
        <v>24.373666666666658</v>
      </c>
      <c r="L5" s="44">
        <v>25.381666666666661</v>
      </c>
      <c r="M5" s="44">
        <v>23.208666666666666</v>
      </c>
      <c r="N5" s="44">
        <v>22.770999999999994</v>
      </c>
      <c r="O5" s="44">
        <v>26.589666666666666</v>
      </c>
      <c r="P5" s="44">
        <v>28.701333333333338</v>
      </c>
    </row>
    <row r="6" spans="1:17">
      <c r="B6" s="43" t="s">
        <v>72</v>
      </c>
      <c r="C6" s="43" t="s">
        <v>73</v>
      </c>
      <c r="D6">
        <v>-16.62233333333333</v>
      </c>
      <c r="E6">
        <v>-14.842333333333357</v>
      </c>
      <c r="F6">
        <v>-17.134666666666675</v>
      </c>
      <c r="G6">
        <v>-10.133333333333326</v>
      </c>
      <c r="H6">
        <v>-1.7716666666666612</v>
      </c>
      <c r="I6">
        <v>4.7909999999999968</v>
      </c>
      <c r="J6">
        <v>11.259666666666661</v>
      </c>
      <c r="K6">
        <v>16.63366666666667</v>
      </c>
      <c r="L6">
        <v>21.055666666666681</v>
      </c>
      <c r="M6">
        <v>24.13666666666667</v>
      </c>
      <c r="N6">
        <v>24.783666666666662</v>
      </c>
      <c r="O6">
        <v>21.510333333333335</v>
      </c>
      <c r="P6">
        <v>14.106333333333339</v>
      </c>
    </row>
    <row r="7" spans="1:17">
      <c r="B7" s="43" t="s">
        <v>74</v>
      </c>
      <c r="C7" s="43" t="s">
        <v>75</v>
      </c>
      <c r="D7">
        <v>-16.269333333333321</v>
      </c>
      <c r="E7">
        <v>-3.0996666666666641</v>
      </c>
      <c r="F7">
        <v>0.7566666666666606</v>
      </c>
      <c r="G7">
        <v>6.2593333333333447</v>
      </c>
      <c r="H7">
        <v>10.048000000000002</v>
      </c>
      <c r="I7">
        <v>13.569666666666663</v>
      </c>
      <c r="J7">
        <v>17.23233333333333</v>
      </c>
      <c r="K7">
        <v>21.177000000000007</v>
      </c>
      <c r="L7">
        <v>24.938666666666663</v>
      </c>
      <c r="M7">
        <v>28.292333333333332</v>
      </c>
      <c r="N7">
        <v>30.935000000000002</v>
      </c>
      <c r="O7">
        <v>34.87466666666667</v>
      </c>
      <c r="P7">
        <v>39.634333333333331</v>
      </c>
    </row>
    <row r="8" spans="1:17">
      <c r="B8" s="43" t="s">
        <v>76</v>
      </c>
      <c r="C8" s="43" t="s">
        <v>77</v>
      </c>
      <c r="D8">
        <v>-24.98933333333332</v>
      </c>
      <c r="E8">
        <v>-16.562999999999988</v>
      </c>
      <c r="F8">
        <v>-9.7836666666666758</v>
      </c>
      <c r="G8">
        <v>0.35966666666666924</v>
      </c>
      <c r="H8">
        <v>7.1940000000000026</v>
      </c>
      <c r="I8">
        <v>12.844333333333338</v>
      </c>
      <c r="J8">
        <v>17.933666666666667</v>
      </c>
      <c r="K8">
        <v>21.719666666666669</v>
      </c>
      <c r="L8">
        <v>24.113666666666674</v>
      </c>
      <c r="M8">
        <v>23.700333333333333</v>
      </c>
      <c r="N8">
        <v>20.253666666666675</v>
      </c>
      <c r="O8">
        <v>23.131000000000014</v>
      </c>
      <c r="P8">
        <v>30.038333333333341</v>
      </c>
    </row>
    <row r="9" spans="1:17">
      <c r="B9" s="43" t="s">
        <v>78</v>
      </c>
      <c r="C9" s="43" t="s">
        <v>71</v>
      </c>
      <c r="D9">
        <v>-16.726666666666659</v>
      </c>
      <c r="E9">
        <v>-16.390666666666675</v>
      </c>
      <c r="F9">
        <v>-10.299999999999983</v>
      </c>
      <c r="G9">
        <v>-1.9113333333333316</v>
      </c>
      <c r="H9">
        <v>5.2526666666666841</v>
      </c>
      <c r="I9">
        <v>10.538333333333341</v>
      </c>
      <c r="J9">
        <v>15.079999999999998</v>
      </c>
      <c r="K9">
        <v>18.984333333333339</v>
      </c>
      <c r="L9">
        <v>22.919333333333341</v>
      </c>
      <c r="M9">
        <v>26.614666666666665</v>
      </c>
      <c r="N9">
        <v>29.596333333333334</v>
      </c>
      <c r="O9">
        <v>30.487000000000009</v>
      </c>
      <c r="P9">
        <v>31.707666666666668</v>
      </c>
    </row>
    <row r="10" spans="1:17">
      <c r="B10" s="43" t="s">
        <v>79</v>
      </c>
      <c r="C10" s="43" t="s">
        <v>69</v>
      </c>
      <c r="D10">
        <v>-7.4936666666666696</v>
      </c>
      <c r="E10">
        <v>-8.652000000000001</v>
      </c>
      <c r="F10">
        <v>-4.0173333333333261</v>
      </c>
      <c r="G10">
        <v>3.2123333333333477</v>
      </c>
      <c r="H10">
        <v>6.980000000000004</v>
      </c>
      <c r="I10">
        <v>11.435333333333332</v>
      </c>
      <c r="J10">
        <v>15.783666666666662</v>
      </c>
      <c r="K10">
        <v>19.82500000000001</v>
      </c>
      <c r="L10">
        <v>23.354666666666667</v>
      </c>
      <c r="M10">
        <v>26.073999999999991</v>
      </c>
      <c r="N10">
        <v>26.529666666666664</v>
      </c>
      <c r="O10">
        <v>29.247999999999998</v>
      </c>
      <c r="P10">
        <v>36.346333333333341</v>
      </c>
    </row>
    <row r="11" spans="1:17">
      <c r="B11" s="35" t="s">
        <v>80</v>
      </c>
      <c r="C11" s="45" t="s">
        <v>81</v>
      </c>
      <c r="D11">
        <v>-11.75966667</v>
      </c>
      <c r="E11">
        <v>-5.8410000000000002</v>
      </c>
      <c r="F11">
        <v>1.6359999999999999</v>
      </c>
      <c r="G11">
        <v>8.6343333330000007</v>
      </c>
      <c r="H11">
        <v>14.52266667</v>
      </c>
      <c r="I11">
        <v>20.106999999999999</v>
      </c>
      <c r="J11">
        <v>23.83</v>
      </c>
      <c r="K11">
        <v>23.361000000000001</v>
      </c>
      <c r="L11">
        <v>12.96933333</v>
      </c>
      <c r="M11">
        <v>24.78766667</v>
      </c>
      <c r="N11">
        <v>29.295000000000002</v>
      </c>
      <c r="O11">
        <v>31.991666670000001</v>
      </c>
      <c r="P11">
        <v>41.032666669999998</v>
      </c>
    </row>
    <row r="12" spans="1:17">
      <c r="B12" s="43" t="s">
        <v>82</v>
      </c>
      <c r="C12" s="43" t="s">
        <v>83</v>
      </c>
      <c r="D12">
        <v>-15.095666666666673</v>
      </c>
      <c r="E12">
        <v>-23.697666666666677</v>
      </c>
      <c r="F12">
        <v>-21.706000000000003</v>
      </c>
      <c r="G12">
        <v>-15.494000000000014</v>
      </c>
      <c r="H12">
        <v>-16.136666666666656</v>
      </c>
      <c r="I12">
        <v>-9.2543333333333209</v>
      </c>
      <c r="J12">
        <v>-3.8289999999999935</v>
      </c>
      <c r="K12">
        <v>-1.1773333333333227</v>
      </c>
      <c r="L12">
        <v>5.3990000000000009</v>
      </c>
      <c r="M12">
        <v>10.899333333333331</v>
      </c>
      <c r="N12">
        <v>15.737000000000009</v>
      </c>
      <c r="O12">
        <v>16.830666666666666</v>
      </c>
      <c r="P12">
        <v>13.491666666666674</v>
      </c>
    </row>
    <row r="13" spans="1:17">
      <c r="B13" s="43" t="s">
        <v>84</v>
      </c>
      <c r="C13" s="43" t="s">
        <v>81</v>
      </c>
      <c r="D13">
        <v>-23.097000000000008</v>
      </c>
      <c r="E13">
        <v>-18.205666666666644</v>
      </c>
      <c r="F13">
        <v>-20.494666666666689</v>
      </c>
      <c r="G13">
        <v>-12.993000000000023</v>
      </c>
      <c r="H13">
        <v>-3.5826666666666824</v>
      </c>
      <c r="I13">
        <v>3.0663333333333327</v>
      </c>
      <c r="J13">
        <v>9.4133333333333411</v>
      </c>
      <c r="K13">
        <v>14.918000000000006</v>
      </c>
      <c r="L13">
        <v>18.782333333333327</v>
      </c>
      <c r="M13">
        <v>21.854333333333329</v>
      </c>
      <c r="N13">
        <v>23.347999999999999</v>
      </c>
      <c r="O13">
        <v>17.77600000000001</v>
      </c>
      <c r="P13">
        <v>15.12533333333333</v>
      </c>
    </row>
    <row r="14" spans="1:17">
      <c r="B14" s="43" t="s">
        <v>85</v>
      </c>
      <c r="C14" s="43" t="s">
        <v>83</v>
      </c>
      <c r="D14">
        <v>-15.592666666666673</v>
      </c>
      <c r="E14">
        <v>-13.068000000000012</v>
      </c>
      <c r="F14">
        <v>-14.842000000000013</v>
      </c>
      <c r="G14">
        <v>-15.551000000000016</v>
      </c>
      <c r="H14">
        <v>-12.426000000000016</v>
      </c>
      <c r="I14">
        <v>0.30499999999999261</v>
      </c>
      <c r="J14">
        <v>5.6989999999999981</v>
      </c>
      <c r="K14">
        <v>9.2023333333333284</v>
      </c>
      <c r="L14">
        <v>10.785666666666657</v>
      </c>
      <c r="M14">
        <v>10.424333333333337</v>
      </c>
      <c r="N14">
        <v>9.5713333333333281</v>
      </c>
      <c r="O14">
        <v>10.25233333333334</v>
      </c>
      <c r="P14">
        <v>12.614999999999995</v>
      </c>
    </row>
    <row r="15" spans="1:17">
      <c r="B15" s="48" t="s">
        <v>86</v>
      </c>
      <c r="C15" s="43" t="s">
        <v>81</v>
      </c>
      <c r="D15">
        <f>23.283-40</f>
        <v>-16.716999999999999</v>
      </c>
      <c r="E15">
        <f>24.787-40</f>
        <v>-15.213000000000001</v>
      </c>
      <c r="F15">
        <f>28.475-40</f>
        <v>-11.524999999999999</v>
      </c>
      <c r="G15">
        <f>35.7063333333333-40</f>
        <v>-4.2936666666667023</v>
      </c>
      <c r="H15">
        <f>43.2323333333333-40</f>
        <v>3.2323333333333011</v>
      </c>
      <c r="I15">
        <f>49.5156666666667-40</f>
        <v>9.5156666666666965</v>
      </c>
      <c r="J15">
        <f>54.8236666666667-40</f>
        <v>14.823666666666703</v>
      </c>
      <c r="K15">
        <f>58.945-40</f>
        <v>18.945</v>
      </c>
      <c r="L15">
        <f>62.3066666666667-40</f>
        <v>22.3066666666667</v>
      </c>
      <c r="M15">
        <f>64.866-40</f>
        <v>24.866</v>
      </c>
      <c r="N15">
        <f>65.758-40</f>
        <v>25.757999999999996</v>
      </c>
      <c r="O15">
        <f>60.957-40</f>
        <v>20.957000000000001</v>
      </c>
      <c r="P15">
        <f>69.5833333333333-40</f>
        <v>29.5833333333333</v>
      </c>
    </row>
    <row r="16" spans="1:17">
      <c r="B16" s="43" t="s">
        <v>87</v>
      </c>
      <c r="C16" s="43" t="s">
        <v>83</v>
      </c>
      <c r="D16">
        <v>-17.412999999999982</v>
      </c>
      <c r="E16">
        <v>-21.034666666666681</v>
      </c>
      <c r="F16">
        <v>-12.696666666666687</v>
      </c>
      <c r="G16">
        <v>-1.4136666666666571</v>
      </c>
      <c r="H16">
        <v>3.8940000000000055</v>
      </c>
      <c r="I16">
        <v>8.9023333333333312</v>
      </c>
      <c r="J16">
        <v>13.494000000000014</v>
      </c>
      <c r="K16">
        <v>17.656666666666652</v>
      </c>
      <c r="L16">
        <v>21.324666666666658</v>
      </c>
      <c r="M16">
        <v>24.069000000000003</v>
      </c>
      <c r="N16">
        <v>24.217333333333329</v>
      </c>
      <c r="O16">
        <v>10.022666666666666</v>
      </c>
      <c r="P16">
        <v>31.12266666666666</v>
      </c>
    </row>
    <row r="17" spans="1:16">
      <c r="C17" s="46"/>
      <c r="D17">
        <f t="shared" ref="D17:P17" si="0">AVERAGE(D4:D10)</f>
        <v>-16.366333332857135</v>
      </c>
      <c r="E17">
        <f t="shared" si="0"/>
        <v>-12.648714286190481</v>
      </c>
      <c r="F17">
        <f t="shared" si="0"/>
        <v>-7.4811428571428582</v>
      </c>
      <c r="G17">
        <f t="shared" si="0"/>
        <v>-0.34704761909523185</v>
      </c>
      <c r="H17">
        <f t="shared" si="0"/>
        <v>5.9530952380476236</v>
      </c>
      <c r="I17">
        <f t="shared" si="0"/>
        <v>11.284666666714285</v>
      </c>
      <c r="J17">
        <f t="shared" si="0"/>
        <v>16.121714285714283</v>
      </c>
      <c r="K17">
        <f t="shared" si="0"/>
        <v>20.224619047619051</v>
      </c>
      <c r="L17">
        <f t="shared" si="0"/>
        <v>23.383142856666669</v>
      </c>
      <c r="M17">
        <f t="shared" si="0"/>
        <v>25.102333333809522</v>
      </c>
      <c r="N17">
        <f t="shared" si="0"/>
        <v>25.441904761904762</v>
      </c>
      <c r="O17">
        <f t="shared" si="0"/>
        <v>26.656619048095244</v>
      </c>
      <c r="P17">
        <f t="shared" si="0"/>
        <v>29.193142857619055</v>
      </c>
    </row>
    <row r="18" spans="1:16">
      <c r="C18" s="46"/>
      <c r="D18">
        <f t="shared" ref="D18:P18" si="1">AVERAGE(D11:D16)</f>
        <v>-16.612500000555556</v>
      </c>
      <c r="E18">
        <f t="shared" si="1"/>
        <v>-16.176666666666669</v>
      </c>
      <c r="F18">
        <f t="shared" si="1"/>
        <v>-13.271388888888898</v>
      </c>
      <c r="G18">
        <f t="shared" si="1"/>
        <v>-6.8518333333889023</v>
      </c>
      <c r="H18">
        <f t="shared" si="1"/>
        <v>-1.7493888883333415</v>
      </c>
      <c r="I18">
        <f t="shared" si="1"/>
        <v>5.4403333333333386</v>
      </c>
      <c r="J18">
        <f t="shared" si="1"/>
        <v>10.571833333333343</v>
      </c>
      <c r="K18">
        <f t="shared" si="1"/>
        <v>13.817611111111113</v>
      </c>
      <c r="L18">
        <f t="shared" si="1"/>
        <v>15.261277777222224</v>
      </c>
      <c r="M18">
        <f t="shared" si="1"/>
        <v>19.483444445</v>
      </c>
      <c r="N18">
        <f t="shared" si="1"/>
        <v>21.321111111111112</v>
      </c>
      <c r="O18">
        <f t="shared" si="1"/>
        <v>17.971722222777782</v>
      </c>
      <c r="P18">
        <f t="shared" si="1"/>
        <v>23.828444444999992</v>
      </c>
    </row>
    <row r="19" spans="1:16">
      <c r="C19" s="46"/>
      <c r="D19">
        <f t="shared" ref="D19:P19" si="2">AVERAGE(D24:D36)</f>
        <v>-5.2810069829370194</v>
      </c>
      <c r="E19">
        <f t="shared" si="2"/>
        <v>-7.76327231730746</v>
      </c>
      <c r="F19">
        <f t="shared" si="2"/>
        <v>-6.4243791836677895</v>
      </c>
      <c r="G19">
        <f t="shared" si="2"/>
        <v>-5.9108130009365363</v>
      </c>
      <c r="H19">
        <f t="shared" si="2"/>
        <v>-7.2321453419011554</v>
      </c>
      <c r="I19">
        <f t="shared" si="2"/>
        <v>-8.6717360855431593</v>
      </c>
      <c r="J19">
        <f t="shared" si="2"/>
        <v>-7.100782615087379</v>
      </c>
      <c r="K19">
        <f t="shared" si="2"/>
        <v>-6.7757997153876639</v>
      </c>
      <c r="L19">
        <f t="shared" si="2"/>
        <v>-7.6759010830553569</v>
      </c>
      <c r="M19">
        <f t="shared" si="2"/>
        <v>-6.8826311133796292</v>
      </c>
      <c r="N19">
        <f t="shared" si="2"/>
        <v>-6.291215532362159</v>
      </c>
      <c r="O19">
        <f t="shared" si="2"/>
        <v>-6.8006263015777044</v>
      </c>
      <c r="P19">
        <f t="shared" si="2"/>
        <v>-5.5312185756731713</v>
      </c>
    </row>
    <row r="20" spans="1:16">
      <c r="C20" s="46" t="s">
        <v>88</v>
      </c>
      <c r="D20">
        <f t="shared" ref="D20:P20" si="3">STDEVA(D4:D10)/SQRT(7)</f>
        <v>1.9303086848659838</v>
      </c>
      <c r="E20">
        <f t="shared" si="3"/>
        <v>2.0586643055027487</v>
      </c>
      <c r="F20">
        <f t="shared" si="3"/>
        <v>2.1922228479598411</v>
      </c>
      <c r="G20">
        <f t="shared" si="3"/>
        <v>2.043820633052746</v>
      </c>
      <c r="H20">
        <f t="shared" si="3"/>
        <v>1.5401614148214082</v>
      </c>
      <c r="I20">
        <f t="shared" si="3"/>
        <v>1.3460544655821494</v>
      </c>
      <c r="J20">
        <f t="shared" si="3"/>
        <v>1.1262942430130267</v>
      </c>
      <c r="K20">
        <f t="shared" si="3"/>
        <v>0.93623678614327499</v>
      </c>
      <c r="L20">
        <f t="shared" si="3"/>
        <v>0.59213414083845095</v>
      </c>
      <c r="M20">
        <f t="shared" si="3"/>
        <v>0.72188748759714017</v>
      </c>
      <c r="N20">
        <f t="shared" si="3"/>
        <v>1.4476625142283799</v>
      </c>
      <c r="O20">
        <f t="shared" si="3"/>
        <v>1.9679778602600513</v>
      </c>
      <c r="P20">
        <f t="shared" si="3"/>
        <v>3.1772000698893907</v>
      </c>
    </row>
    <row r="21" spans="1:16">
      <c r="C21" s="46" t="s">
        <v>89</v>
      </c>
      <c r="D21">
        <f t="shared" ref="D21:P21" si="4">STDEVA(D11:D16)/SQRT(6)</f>
        <v>1.5230593714368437</v>
      </c>
      <c r="E21">
        <f t="shared" si="4"/>
        <v>2.5929450009164858</v>
      </c>
      <c r="F21">
        <f t="shared" si="4"/>
        <v>3.4224535496311321</v>
      </c>
      <c r="G21">
        <f t="shared" si="4"/>
        <v>3.9328348758582541</v>
      </c>
      <c r="H21">
        <f t="shared" si="4"/>
        <v>4.6396475464037765</v>
      </c>
      <c r="I21">
        <f t="shared" si="4"/>
        <v>4.0482327410767693</v>
      </c>
      <c r="J21">
        <f t="shared" si="4"/>
        <v>3.8073033139052739</v>
      </c>
      <c r="K21">
        <f t="shared" si="4"/>
        <v>3.5565186134098661</v>
      </c>
      <c r="L21">
        <f t="shared" si="4"/>
        <v>2.7163004790495195</v>
      </c>
      <c r="M21">
        <f t="shared" si="4"/>
        <v>2.825535756245301</v>
      </c>
      <c r="N21">
        <f t="shared" si="4"/>
        <v>2.9721195774591669</v>
      </c>
      <c r="O21">
        <f t="shared" si="4"/>
        <v>3.3145512000953907</v>
      </c>
      <c r="P21">
        <f t="shared" si="4"/>
        <v>4.7980695440460375</v>
      </c>
    </row>
    <row r="23" spans="1:16">
      <c r="B23" s="37" t="s">
        <v>64</v>
      </c>
      <c r="C23" s="41" t="s">
        <v>65</v>
      </c>
    </row>
    <row r="24" spans="1:16">
      <c r="A24" s="44" t="s">
        <v>90</v>
      </c>
      <c r="B24" s="35" t="s">
        <v>68</v>
      </c>
      <c r="C24" s="36" t="s">
        <v>69</v>
      </c>
      <c r="D24">
        <v>-8.6824827520000003</v>
      </c>
      <c r="E24">
        <v>-7.8721229130000001</v>
      </c>
      <c r="F24">
        <v>-6.2320553829999996</v>
      </c>
      <c r="G24">
        <v>-6.4413692930000002</v>
      </c>
      <c r="H24">
        <v>-5.7443830680000003</v>
      </c>
      <c r="I24">
        <v>-7.7894081670000004</v>
      </c>
      <c r="J24">
        <v>-5.2431236229999998</v>
      </c>
      <c r="K24">
        <v>-7.5182941239999996</v>
      </c>
      <c r="L24">
        <v>-8.040588606</v>
      </c>
      <c r="M24">
        <v>-6.4376958540000002</v>
      </c>
      <c r="N24">
        <v>-6.355721806</v>
      </c>
      <c r="O24">
        <v>-7.088451074</v>
      </c>
      <c r="P24">
        <v>-6.2296648299999999</v>
      </c>
    </row>
    <row r="25" spans="1:16">
      <c r="B25" s="43" t="s">
        <v>70</v>
      </c>
      <c r="C25" s="43" t="s">
        <v>71</v>
      </c>
      <c r="D25">
        <v>-5.1575091398363817</v>
      </c>
      <c r="E25">
        <v>-7.5121479476576276</v>
      </c>
      <c r="F25">
        <v>-5.2104732841259764</v>
      </c>
      <c r="G25">
        <v>-10.04775997284635</v>
      </c>
      <c r="H25">
        <v>-6.7576572777432133</v>
      </c>
      <c r="I25">
        <v>-7.5995697244015243</v>
      </c>
      <c r="J25">
        <v>-9.9008104205242127</v>
      </c>
      <c r="K25">
        <v>-6.0736748562091716</v>
      </c>
      <c r="L25">
        <v>-7.4738758313014255</v>
      </c>
      <c r="M25">
        <v>-7.3509233499067701</v>
      </c>
      <c r="N25">
        <v>-8.4946473316316879</v>
      </c>
      <c r="O25">
        <v>-8.8238166520264194</v>
      </c>
      <c r="P25">
        <v>-8.1440658219964064</v>
      </c>
    </row>
    <row r="26" spans="1:16">
      <c r="B26" s="43" t="s">
        <v>72</v>
      </c>
      <c r="C26" s="43" t="s">
        <v>73</v>
      </c>
      <c r="D26">
        <v>-8.7612338746502108</v>
      </c>
      <c r="E26">
        <v>-8.0744120588398527</v>
      </c>
      <c r="F26">
        <v>-8.9777707484933522</v>
      </c>
      <c r="G26">
        <v>-8.2006571154223717</v>
      </c>
      <c r="H26">
        <v>-7.8097123410525118</v>
      </c>
      <c r="I26">
        <v>-8.1936956508588903</v>
      </c>
      <c r="J26">
        <v>-6.8343455402529969</v>
      </c>
      <c r="K26">
        <v>-9.1589178908739672</v>
      </c>
      <c r="L26">
        <v>-6.8327238993239359</v>
      </c>
      <c r="M26">
        <v>-8.7969043188128442</v>
      </c>
      <c r="N26">
        <v>-8.7358751665446643</v>
      </c>
      <c r="O26">
        <v>-9.4163360456070428</v>
      </c>
      <c r="P26">
        <v>-9.617958475141938</v>
      </c>
    </row>
    <row r="27" spans="1:16">
      <c r="B27" s="43" t="s">
        <v>74</v>
      </c>
      <c r="C27" s="43" t="s">
        <v>75</v>
      </c>
      <c r="D27">
        <v>-7.022155327965228</v>
      </c>
      <c r="E27">
        <v>-8.7611501216234959</v>
      </c>
      <c r="F27">
        <v>-6.9386904767721607</v>
      </c>
      <c r="G27">
        <v>-7.5490536984072953</v>
      </c>
      <c r="H27">
        <v>-6.4843426294799134</v>
      </c>
      <c r="I27">
        <v>-8.5663231554635608</v>
      </c>
      <c r="J27">
        <v>-5.2587832064868039</v>
      </c>
      <c r="K27">
        <v>-7.9318285018297328</v>
      </c>
      <c r="L27">
        <v>-6.4916677767654072</v>
      </c>
      <c r="M27">
        <v>-6.693941960796435</v>
      </c>
      <c r="N27">
        <v>-2.9514224223625547</v>
      </c>
      <c r="O27">
        <v>-1.0624945126906784</v>
      </c>
      <c r="P27">
        <v>-1.1802835694995011</v>
      </c>
    </row>
    <row r="28" spans="1:16">
      <c r="B28" s="43" t="s">
        <v>76</v>
      </c>
      <c r="C28" s="43" t="s">
        <v>77</v>
      </c>
      <c r="D28">
        <v>-5.0994104171875829</v>
      </c>
      <c r="E28">
        <v>-10.711321791368322</v>
      </c>
      <c r="F28">
        <v>-8.7549815970858393</v>
      </c>
      <c r="G28">
        <v>-7.285073439355374</v>
      </c>
      <c r="H28">
        <v>-7.2107982023890145</v>
      </c>
      <c r="I28">
        <v>-9.5066169204106377</v>
      </c>
      <c r="J28">
        <v>-5.4194953192342954</v>
      </c>
      <c r="K28">
        <v>-8.0057714106492419</v>
      </c>
      <c r="L28">
        <v>-7.2097417807016555</v>
      </c>
      <c r="M28">
        <v>-6.3084471165332072</v>
      </c>
      <c r="N28">
        <v>-4.9930431822482397</v>
      </c>
      <c r="O28">
        <v>-7.1373488649676275</v>
      </c>
      <c r="P28">
        <v>-7.8568278499526656</v>
      </c>
    </row>
    <row r="29" spans="1:16">
      <c r="B29" s="43" t="s">
        <v>78</v>
      </c>
      <c r="C29" s="43" t="s">
        <v>71</v>
      </c>
      <c r="D29">
        <v>-6.2448420635217481</v>
      </c>
      <c r="E29">
        <v>-5.5468482328707651</v>
      </c>
      <c r="F29">
        <v>-4.4592126268597756</v>
      </c>
      <c r="G29">
        <v>-7.118516559742055</v>
      </c>
      <c r="H29">
        <v>-7.12304763797116</v>
      </c>
      <c r="I29">
        <v>-7.5764100831872323</v>
      </c>
      <c r="J29">
        <v>-7.1424970263368479</v>
      </c>
      <c r="K29">
        <v>-8.1321619380906451</v>
      </c>
      <c r="L29">
        <v>-8.9973543901760067</v>
      </c>
      <c r="M29">
        <v>-5.6641959994774425</v>
      </c>
      <c r="N29">
        <v>-7.9920693625372436</v>
      </c>
      <c r="O29">
        <v>-7.9059479911922885</v>
      </c>
      <c r="P29">
        <v>-5.7423392292390556</v>
      </c>
    </row>
    <row r="30" spans="1:16">
      <c r="B30" s="43" t="s">
        <v>79</v>
      </c>
      <c r="C30" s="43" t="s">
        <v>69</v>
      </c>
      <c r="D30">
        <v>5.9537538304614799</v>
      </c>
      <c r="E30">
        <v>-0.10223311241528421</v>
      </c>
      <c r="F30">
        <v>-11.476813121583954</v>
      </c>
      <c r="G30">
        <v>0.33645984673657736</v>
      </c>
      <c r="H30">
        <v>-3.8931986972693124</v>
      </c>
      <c r="I30">
        <v>-11.740203172532039</v>
      </c>
      <c r="J30">
        <v>-1.4204617468525722</v>
      </c>
      <c r="K30">
        <v>-13.518293001406514</v>
      </c>
      <c r="L30">
        <v>-5.4358050036438232</v>
      </c>
      <c r="M30">
        <v>1.1638060828803738</v>
      </c>
      <c r="N30">
        <v>-0.16796592016486045</v>
      </c>
      <c r="O30">
        <v>3.3555253350875915</v>
      </c>
      <c r="P30">
        <v>4.0389623259500205</v>
      </c>
    </row>
    <row r="31" spans="1:16">
      <c r="B31" s="35" t="s">
        <v>80</v>
      </c>
      <c r="C31" s="45" t="s">
        <v>81</v>
      </c>
      <c r="D31">
        <v>-7.5778846939999998</v>
      </c>
      <c r="E31">
        <v>-9.276180278</v>
      </c>
      <c r="F31">
        <v>-9.588899412</v>
      </c>
      <c r="G31">
        <v>-9.0520529530000005</v>
      </c>
      <c r="H31">
        <v>-8.2835812600000001</v>
      </c>
      <c r="I31">
        <v>-8.0063820089999993</v>
      </c>
      <c r="J31">
        <v>-8.7194977550000008</v>
      </c>
      <c r="K31">
        <v>-7.3870673389999997</v>
      </c>
      <c r="L31">
        <v>-8.8082871550000004</v>
      </c>
      <c r="M31">
        <v>-8.6108892340000001</v>
      </c>
      <c r="N31">
        <v>-8.1129138130000005</v>
      </c>
      <c r="O31">
        <v>-7.7379249840000002</v>
      </c>
      <c r="P31">
        <v>-7.4263451429999998</v>
      </c>
    </row>
    <row r="32" spans="1:16">
      <c r="B32" s="43" t="s">
        <v>82</v>
      </c>
      <c r="C32" s="43" t="s">
        <v>83</v>
      </c>
      <c r="D32">
        <v>1.6120426660225604</v>
      </c>
      <c r="E32">
        <v>-11.515601442208411</v>
      </c>
      <c r="F32">
        <v>8.1059895470589645</v>
      </c>
      <c r="G32">
        <v>7.4371816752360935</v>
      </c>
      <c r="H32">
        <v>-12.10838650110888</v>
      </c>
      <c r="I32">
        <v>-12.904648511119047</v>
      </c>
      <c r="J32">
        <v>-12.976950455395773</v>
      </c>
      <c r="K32">
        <v>6.0058955326197712</v>
      </c>
      <c r="L32">
        <v>-13.635353758885088</v>
      </c>
      <c r="M32">
        <v>-12.468189039883478</v>
      </c>
      <c r="N32">
        <v>-3.2507563561767689</v>
      </c>
      <c r="O32">
        <v>-11.704510104862814</v>
      </c>
      <c r="P32">
        <v>-0.31353186286307277</v>
      </c>
    </row>
    <row r="33" spans="2:16">
      <c r="B33" s="43" t="s">
        <v>84</v>
      </c>
      <c r="C33" s="43" t="s">
        <v>81</v>
      </c>
      <c r="D33">
        <v>-7.9918256997415895</v>
      </c>
      <c r="E33">
        <v>-7.0663886515735044</v>
      </c>
      <c r="F33">
        <v>-7.3762695126410094</v>
      </c>
      <c r="G33">
        <v>-5.7693403149255875</v>
      </c>
      <c r="H33">
        <v>-8.9408557612008952</v>
      </c>
      <c r="I33">
        <v>-6.0713642600441045</v>
      </c>
      <c r="J33">
        <v>-8.832920117082196</v>
      </c>
      <c r="K33">
        <v>-5.8685520077833573</v>
      </c>
      <c r="L33">
        <v>-4.5236024539125328</v>
      </c>
      <c r="M33">
        <v>-5.50673371500557</v>
      </c>
      <c r="N33">
        <v>-7.4987409462812114</v>
      </c>
      <c r="O33">
        <v>-8.0164529266814437</v>
      </c>
      <c r="P33">
        <v>-8.4159895286067705</v>
      </c>
    </row>
    <row r="34" spans="2:16">
      <c r="B34" s="43" t="s">
        <v>85</v>
      </c>
      <c r="C34" s="43" t="s">
        <v>83</v>
      </c>
      <c r="D34">
        <v>-7.6991271657997125</v>
      </c>
      <c r="E34">
        <v>-8.9542940576103991</v>
      </c>
      <c r="F34">
        <v>-7.9764136246412995</v>
      </c>
      <c r="G34">
        <v>-5.6125973555500082</v>
      </c>
      <c r="H34">
        <v>-6.8523527446543895</v>
      </c>
      <c r="I34">
        <v>-8.6720037552792189</v>
      </c>
      <c r="J34">
        <v>-6.8425888649390885</v>
      </c>
      <c r="K34">
        <v>-8.0049331001964532</v>
      </c>
      <c r="L34">
        <v>-6.9873281190370431</v>
      </c>
      <c r="M34">
        <v>-8.6603996673902657</v>
      </c>
      <c r="N34">
        <v>-7.4045360435825689</v>
      </c>
      <c r="O34">
        <v>-7.8616713746872193</v>
      </c>
      <c r="P34">
        <v>-10.229400434428543</v>
      </c>
    </row>
    <row r="35" spans="2:16">
      <c r="B35" s="48" t="s">
        <v>86</v>
      </c>
      <c r="C35" s="43" t="s">
        <v>81</v>
      </c>
      <c r="D35">
        <f>32.0933987016791-40</f>
        <v>-7.9066012983209006</v>
      </c>
      <c r="E35">
        <f>31.4230930037221-40</f>
        <v>-8.5769069962778985</v>
      </c>
      <c r="F35">
        <f>30.9255399584373-40</f>
        <v>-9.0744600415626984</v>
      </c>
      <c r="G35">
        <f>29.1718514677295-40</f>
        <v>-10.8281485322705</v>
      </c>
      <c r="H35">
        <f>32.1508124789635-40</f>
        <v>-7.8491875210364981</v>
      </c>
      <c r="I35">
        <f>30.935904501769-40</f>
        <v>-9.0640954982310014</v>
      </c>
      <c r="J35">
        <f>32.9183557920765-40</f>
        <v>-7.0816442079235031</v>
      </c>
      <c r="K35">
        <f>34.3813553529735-40</f>
        <v>-5.6186446470264997</v>
      </c>
      <c r="L35">
        <f>32.3075047804357-40</f>
        <v>-7.6924952195643002</v>
      </c>
      <c r="M35">
        <f>31.8457789856394-40</f>
        <v>-8.1542210143606013</v>
      </c>
      <c r="N35">
        <f>31.3398710181296-40</f>
        <v>-8.6601289818704004</v>
      </c>
      <c r="O35">
        <f>31.8385377528334-40</f>
        <v>-8.1614622471666003</v>
      </c>
      <c r="P35">
        <f>35.1384866628977-40</f>
        <v>-4.861513337102302</v>
      </c>
    </row>
    <row r="36" spans="2:16">
      <c r="B36" s="43" t="s">
        <v>87</v>
      </c>
      <c r="C36" s="43" t="s">
        <v>83</v>
      </c>
      <c r="D36">
        <v>-4.0758148416419377</v>
      </c>
      <c r="E36">
        <v>-6.9529325215514355</v>
      </c>
      <c r="F36">
        <v>-5.5568791059741613</v>
      </c>
      <c r="G36">
        <v>-6.7096412996280961</v>
      </c>
      <c r="H36">
        <v>-4.96038580280924</v>
      </c>
      <c r="I36">
        <v>-7.0418482045338138</v>
      </c>
      <c r="J36">
        <v>-6.6370557131076406</v>
      </c>
      <c r="K36">
        <v>-6.8731530155938323</v>
      </c>
      <c r="L36">
        <v>-7.6578900854084075</v>
      </c>
      <c r="M36">
        <v>-5.985469286648943</v>
      </c>
      <c r="N36">
        <v>-7.1679805883078505</v>
      </c>
      <c r="O36">
        <v>-6.8472504777156189</v>
      </c>
      <c r="P36">
        <v>-5.9268837278709956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ABR</vt:lpstr>
      <vt:lpstr>DPOAE</vt:lpstr>
      <vt:lpstr>ABR IO-8kHz</vt:lpstr>
      <vt:lpstr>ABR IO-18kHz</vt:lpstr>
      <vt:lpstr>DPOAE 8kHz</vt:lpstr>
      <vt:lpstr>DPOAE 18kHz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민혜현(의생명과학부)</dc:creator>
  <cp:lastModifiedBy>J Bok</cp:lastModifiedBy>
  <cp:lastPrinted>2019-05-21T00:09:25Z</cp:lastPrinted>
  <dcterms:created xsi:type="dcterms:W3CDTF">2019-05-20T03:29:52Z</dcterms:created>
  <dcterms:modified xsi:type="dcterms:W3CDTF">2020-10-09T05:24:38Z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C:\Users\bioal\Desktop\Figure 7-source data 1-1_201008_MKH.xlsx</vt:lpwstr>
  </property>
</Properties>
</file>