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draganova/Desktop/"/>
    </mc:Choice>
  </mc:AlternateContent>
  <xr:revisionPtr revIDLastSave="0" documentId="13_ncr:1_{FC0C1FFC-5C14-6043-B7C2-045F62544687}" xr6:coauthVersionLast="36" xr6:coauthVersionMax="36" xr10:uidLastSave="{00000000-0000-0000-0000-000000000000}"/>
  <bookViews>
    <workbookView xWindow="0" yWindow="0" windowWidth="28800" windowHeight="18000" xr2:uid="{E3F49334-4094-6847-B8F7-7ABD0EFF0545}"/>
  </bookViews>
  <sheets>
    <sheet name="NEC+ UL25∆44 Q72A" sheetId="1" r:id="rId1"/>
    <sheet name="NEC + UL25∆58 Q72A" sheetId="2" r:id="rId2"/>
    <sheet name="NEC + UL25∆7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H53" i="3" s="1"/>
  <c r="G52" i="3"/>
  <c r="G51" i="3"/>
  <c r="G50" i="3"/>
  <c r="H50" i="3" s="1"/>
  <c r="G49" i="3"/>
  <c r="H49" i="3" s="1"/>
  <c r="G48" i="3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G44" i="3"/>
  <c r="H44" i="3" s="1"/>
  <c r="G43" i="3"/>
  <c r="H43" i="3" s="1"/>
  <c r="G42" i="3"/>
  <c r="H42" i="3" s="1"/>
  <c r="G41" i="3"/>
  <c r="G40" i="3"/>
  <c r="H40" i="3" s="1"/>
  <c r="G39" i="3"/>
  <c r="G38" i="3"/>
  <c r="G37" i="3"/>
  <c r="H37" i="3" s="1"/>
  <c r="G36" i="3"/>
  <c r="H36" i="3" s="1"/>
  <c r="D32" i="3"/>
  <c r="E32" i="3" s="1"/>
  <c r="D31" i="3"/>
  <c r="E31" i="3" s="1"/>
  <c r="D30" i="3"/>
  <c r="E30" i="3" s="1"/>
  <c r="D29" i="3"/>
  <c r="E29" i="3" s="1"/>
  <c r="D28" i="3"/>
  <c r="D27" i="3"/>
  <c r="E27" i="3" s="1"/>
  <c r="G32" i="3"/>
  <c r="H32" i="3" s="1"/>
  <c r="G31" i="3"/>
  <c r="H31" i="3" s="1"/>
  <c r="G30" i="3"/>
  <c r="H30" i="3" s="1"/>
  <c r="G29" i="3"/>
  <c r="G28" i="3"/>
  <c r="H28" i="3" s="1"/>
  <c r="G27" i="3"/>
  <c r="H27" i="3" s="1"/>
  <c r="D23" i="3"/>
  <c r="E23" i="3" s="1"/>
  <c r="D22" i="3"/>
  <c r="E22" i="3" s="1"/>
  <c r="D21" i="3"/>
  <c r="E21" i="3" s="1"/>
  <c r="D20" i="3"/>
  <c r="E20" i="3" s="1"/>
  <c r="D19" i="3"/>
  <c r="D18" i="3"/>
  <c r="E18" i="3" s="1"/>
  <c r="D17" i="3"/>
  <c r="E17" i="3" s="1"/>
  <c r="D16" i="3"/>
  <c r="D15" i="3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G3" i="3"/>
  <c r="H3" i="3" s="1"/>
  <c r="D53" i="3"/>
  <c r="E53" i="3" s="1"/>
  <c r="H52" i="3"/>
  <c r="D52" i="3"/>
  <c r="E52" i="3" s="1"/>
  <c r="H51" i="3"/>
  <c r="D51" i="3"/>
  <c r="E51" i="3" s="1"/>
  <c r="D50" i="3"/>
  <c r="E50" i="3" s="1"/>
  <c r="D49" i="3"/>
  <c r="E49" i="3" s="1"/>
  <c r="H48" i="3"/>
  <c r="D48" i="3"/>
  <c r="E48" i="3" s="1"/>
  <c r="H41" i="3"/>
  <c r="H39" i="3"/>
  <c r="H38" i="3"/>
  <c r="H29" i="3"/>
  <c r="E28" i="3"/>
  <c r="E19" i="3"/>
  <c r="E16" i="3"/>
  <c r="E15" i="3"/>
  <c r="G44" i="2"/>
  <c r="G43" i="2"/>
  <c r="G42" i="2"/>
  <c r="G41" i="2"/>
  <c r="H41" i="2" s="1"/>
  <c r="J41" i="2" s="1"/>
  <c r="G40" i="2"/>
  <c r="G39" i="2"/>
  <c r="D26" i="2"/>
  <c r="D25" i="2"/>
  <c r="E25" i="2" s="1"/>
  <c r="D24" i="2"/>
  <c r="D23" i="2"/>
  <c r="D22" i="2"/>
  <c r="D21" i="2"/>
  <c r="E21" i="2" s="1"/>
  <c r="G26" i="2"/>
  <c r="G25" i="2"/>
  <c r="G24" i="2"/>
  <c r="G23" i="2"/>
  <c r="H23" i="2" s="1"/>
  <c r="G22" i="2"/>
  <c r="G21" i="2"/>
  <c r="G35" i="2"/>
  <c r="H35" i="2" s="1"/>
  <c r="G34" i="2"/>
  <c r="H34" i="2" s="1"/>
  <c r="G33" i="2"/>
  <c r="H33" i="2" s="1"/>
  <c r="G32" i="2"/>
  <c r="H32" i="2" s="1"/>
  <c r="G31" i="2"/>
  <c r="G30" i="2"/>
  <c r="H30" i="2" s="1"/>
  <c r="D35" i="2"/>
  <c r="D34" i="2"/>
  <c r="E34" i="2" s="1"/>
  <c r="D33" i="2"/>
  <c r="E33" i="2" s="1"/>
  <c r="D32" i="2"/>
  <c r="E32" i="2" s="1"/>
  <c r="D31" i="2"/>
  <c r="D30" i="2"/>
  <c r="E30" i="2" s="1"/>
  <c r="D17" i="2"/>
  <c r="D16" i="2"/>
  <c r="E16" i="2" s="1"/>
  <c r="D15" i="2"/>
  <c r="E15" i="2" s="1"/>
  <c r="D14" i="2"/>
  <c r="D13" i="2"/>
  <c r="D12" i="2"/>
  <c r="E12" i="2" s="1"/>
  <c r="G17" i="2"/>
  <c r="G16" i="2"/>
  <c r="G15" i="2"/>
  <c r="G14" i="2"/>
  <c r="G13" i="2"/>
  <c r="G12" i="2"/>
  <c r="D8" i="2"/>
  <c r="D7" i="2"/>
  <c r="E7" i="2" s="1"/>
  <c r="D6" i="2"/>
  <c r="E6" i="2" s="1"/>
  <c r="D5" i="2"/>
  <c r="D4" i="2"/>
  <c r="D3" i="2"/>
  <c r="G8" i="2"/>
  <c r="H8" i="2" s="1"/>
  <c r="G7" i="2"/>
  <c r="G6" i="2"/>
  <c r="G5" i="2"/>
  <c r="H5" i="2" s="1"/>
  <c r="G4" i="2"/>
  <c r="G3" i="2"/>
  <c r="H44" i="2"/>
  <c r="D44" i="2"/>
  <c r="E44" i="2" s="1"/>
  <c r="H43" i="2"/>
  <c r="E43" i="2"/>
  <c r="D43" i="2"/>
  <c r="H42" i="2"/>
  <c r="E42" i="2"/>
  <c r="D42" i="2"/>
  <c r="D41" i="2"/>
  <c r="E41" i="2" s="1"/>
  <c r="H40" i="2"/>
  <c r="E40" i="2"/>
  <c r="D40" i="2"/>
  <c r="H39" i="2"/>
  <c r="E39" i="2"/>
  <c r="F39" i="2" s="1"/>
  <c r="D39" i="2"/>
  <c r="E35" i="2"/>
  <c r="H31" i="2"/>
  <c r="E31" i="2"/>
  <c r="H26" i="2"/>
  <c r="E26" i="2"/>
  <c r="H25" i="2"/>
  <c r="H24" i="2"/>
  <c r="E24" i="2"/>
  <c r="E23" i="2"/>
  <c r="H22" i="2"/>
  <c r="E22" i="2"/>
  <c r="H21" i="2"/>
  <c r="H17" i="2"/>
  <c r="E17" i="2"/>
  <c r="H16" i="2"/>
  <c r="H15" i="2"/>
  <c r="H14" i="2"/>
  <c r="E14" i="2"/>
  <c r="H13" i="2"/>
  <c r="E13" i="2"/>
  <c r="H12" i="2"/>
  <c r="E8" i="2"/>
  <c r="H7" i="2"/>
  <c r="H6" i="2"/>
  <c r="E5" i="2"/>
  <c r="E4" i="2"/>
  <c r="H3" i="2"/>
  <c r="E3" i="2"/>
  <c r="D44" i="1"/>
  <c r="D43" i="1"/>
  <c r="E43" i="1" s="1"/>
  <c r="D42" i="1"/>
  <c r="D41" i="1"/>
  <c r="E41" i="1" s="1"/>
  <c r="D40" i="1"/>
  <c r="D39" i="1"/>
  <c r="E39" i="1" s="1"/>
  <c r="G44" i="1"/>
  <c r="G43" i="1"/>
  <c r="H43" i="1" s="1"/>
  <c r="G42" i="1"/>
  <c r="G41" i="1"/>
  <c r="H41" i="1" s="1"/>
  <c r="G40" i="1"/>
  <c r="G39" i="1"/>
  <c r="H44" i="1"/>
  <c r="E44" i="1"/>
  <c r="H42" i="1"/>
  <c r="E42" i="1"/>
  <c r="H40" i="1"/>
  <c r="E40" i="1"/>
  <c r="H39" i="1"/>
  <c r="D34" i="1"/>
  <c r="E34" i="1" s="1"/>
  <c r="D35" i="1"/>
  <c r="D33" i="1"/>
  <c r="E33" i="1" s="1"/>
  <c r="D32" i="1"/>
  <c r="D31" i="1"/>
  <c r="E31" i="1" s="1"/>
  <c r="D30" i="1"/>
  <c r="G35" i="1"/>
  <c r="G34" i="1"/>
  <c r="H34" i="1" s="1"/>
  <c r="G33" i="1"/>
  <c r="G32" i="1"/>
  <c r="G31" i="1"/>
  <c r="G30" i="1"/>
  <c r="H30" i="1" s="1"/>
  <c r="H35" i="1"/>
  <c r="E35" i="1"/>
  <c r="H33" i="1"/>
  <c r="H32" i="1"/>
  <c r="E32" i="1"/>
  <c r="H31" i="1"/>
  <c r="E30" i="1"/>
  <c r="D26" i="1"/>
  <c r="E26" i="1" s="1"/>
  <c r="D25" i="1"/>
  <c r="D24" i="1"/>
  <c r="E24" i="1" s="1"/>
  <c r="D23" i="1"/>
  <c r="E23" i="1" s="1"/>
  <c r="D22" i="1"/>
  <c r="E22" i="1" s="1"/>
  <c r="D21" i="1"/>
  <c r="G26" i="1"/>
  <c r="H26" i="1" s="1"/>
  <c r="G25" i="1"/>
  <c r="H25" i="1" s="1"/>
  <c r="G24" i="1"/>
  <c r="G23" i="1"/>
  <c r="G22" i="1"/>
  <c r="H22" i="1" s="1"/>
  <c r="G21" i="1"/>
  <c r="H21" i="1" s="1"/>
  <c r="E25" i="1"/>
  <c r="H24" i="1"/>
  <c r="H23" i="1"/>
  <c r="E21" i="1"/>
  <c r="H12" i="1"/>
  <c r="G17" i="1"/>
  <c r="H17" i="1" s="1"/>
  <c r="J17" i="1" s="1"/>
  <c r="G16" i="1"/>
  <c r="G15" i="1"/>
  <c r="G14" i="1"/>
  <c r="H14" i="1" s="1"/>
  <c r="G13" i="1"/>
  <c r="H13" i="1" s="1"/>
  <c r="G12" i="1"/>
  <c r="D17" i="1"/>
  <c r="E17" i="1" s="1"/>
  <c r="H16" i="1"/>
  <c r="J16" i="1" s="1"/>
  <c r="E16" i="1"/>
  <c r="D16" i="1"/>
  <c r="H15" i="1"/>
  <c r="J15" i="1" s="1"/>
  <c r="E15" i="1"/>
  <c r="F15" i="1" s="1"/>
  <c r="D15" i="1"/>
  <c r="D14" i="1"/>
  <c r="C14" i="1"/>
  <c r="D13" i="1"/>
  <c r="C13" i="1"/>
  <c r="E12" i="1"/>
  <c r="D12" i="1"/>
  <c r="C12" i="1"/>
  <c r="E6" i="1"/>
  <c r="F6" i="1" s="1"/>
  <c r="D8" i="1"/>
  <c r="E8" i="1" s="1"/>
  <c r="D7" i="1"/>
  <c r="E7" i="1" s="1"/>
  <c r="D6" i="1"/>
  <c r="D5" i="1"/>
  <c r="E5" i="1" s="1"/>
  <c r="D4" i="1"/>
  <c r="E4" i="1" s="1"/>
  <c r="D3" i="1"/>
  <c r="E3" i="1" s="1"/>
  <c r="H8" i="1"/>
  <c r="H3" i="1"/>
  <c r="G8" i="1"/>
  <c r="G7" i="1"/>
  <c r="H7" i="1" s="1"/>
  <c r="G6" i="1"/>
  <c r="H6" i="1" s="1"/>
  <c r="G5" i="1"/>
  <c r="H5" i="1" s="1"/>
  <c r="G4" i="1"/>
  <c r="G3" i="1"/>
  <c r="C5" i="1"/>
  <c r="C4" i="1"/>
  <c r="H4" i="1" s="1"/>
  <c r="C3" i="1"/>
  <c r="F42" i="3" l="1"/>
  <c r="J42" i="3" s="1"/>
  <c r="I42" i="3"/>
  <c r="F9" i="3"/>
  <c r="J9" i="3" s="1"/>
  <c r="I9" i="3"/>
  <c r="F21" i="3"/>
  <c r="J21" i="3" s="1"/>
  <c r="I21" i="3"/>
  <c r="F30" i="3"/>
  <c r="J32" i="3" s="1"/>
  <c r="F3" i="3"/>
  <c r="J5" i="3" s="1"/>
  <c r="I3" i="3"/>
  <c r="I30" i="3"/>
  <c r="F51" i="3"/>
  <c r="J52" i="3" s="1"/>
  <c r="F18" i="3"/>
  <c r="J18" i="3" s="1"/>
  <c r="F6" i="3"/>
  <c r="J6" i="3" s="1"/>
  <c r="I6" i="3"/>
  <c r="F39" i="3"/>
  <c r="J39" i="3" s="1"/>
  <c r="I51" i="3"/>
  <c r="F15" i="3"/>
  <c r="J16" i="3" s="1"/>
  <c r="I27" i="3"/>
  <c r="F36" i="3"/>
  <c r="J37" i="3" s="1"/>
  <c r="I48" i="3"/>
  <c r="I15" i="3"/>
  <c r="F27" i="3"/>
  <c r="J29" i="3" s="1"/>
  <c r="J36" i="3"/>
  <c r="I36" i="3"/>
  <c r="F48" i="3"/>
  <c r="J49" i="3" s="1"/>
  <c r="I18" i="3"/>
  <c r="I39" i="3"/>
  <c r="F33" i="2"/>
  <c r="J33" i="2" s="1"/>
  <c r="F21" i="2"/>
  <c r="J23" i="2" s="1"/>
  <c r="F15" i="2"/>
  <c r="J16" i="2" s="1"/>
  <c r="F6" i="2"/>
  <c r="I12" i="2"/>
  <c r="F3" i="2"/>
  <c r="I21" i="2"/>
  <c r="J22" i="2"/>
  <c r="F24" i="2"/>
  <c r="J24" i="2" s="1"/>
  <c r="J39" i="2"/>
  <c r="I39" i="2"/>
  <c r="J40" i="2"/>
  <c r="F42" i="2"/>
  <c r="J43" i="2" s="1"/>
  <c r="I30" i="2"/>
  <c r="I15" i="2"/>
  <c r="J15" i="2"/>
  <c r="I33" i="2"/>
  <c r="J34" i="2"/>
  <c r="F12" i="2"/>
  <c r="J12" i="2" s="1"/>
  <c r="I24" i="2"/>
  <c r="F30" i="2"/>
  <c r="J31" i="2" s="1"/>
  <c r="J35" i="2"/>
  <c r="I42" i="2"/>
  <c r="H4" i="2"/>
  <c r="I6" i="2"/>
  <c r="I6" i="1"/>
  <c r="J6" i="1"/>
  <c r="J7" i="1"/>
  <c r="J33" i="1"/>
  <c r="J5" i="1"/>
  <c r="J3" i="1"/>
  <c r="J8" i="1"/>
  <c r="F3" i="1"/>
  <c r="J4" i="1" s="1"/>
  <c r="J23" i="1"/>
  <c r="J22" i="1"/>
  <c r="E14" i="1"/>
  <c r="F12" i="1" s="1"/>
  <c r="I3" i="1"/>
  <c r="E13" i="1"/>
  <c r="F42" i="1"/>
  <c r="J43" i="1" s="1"/>
  <c r="I42" i="1"/>
  <c r="F39" i="1"/>
  <c r="J40" i="1" s="1"/>
  <c r="I39" i="1"/>
  <c r="F33" i="1"/>
  <c r="J34" i="1" s="1"/>
  <c r="I33" i="1"/>
  <c r="F30" i="1"/>
  <c r="J32" i="1" s="1"/>
  <c r="I30" i="1"/>
  <c r="F24" i="1"/>
  <c r="J24" i="1" s="1"/>
  <c r="F21" i="1"/>
  <c r="J21" i="1" s="1"/>
  <c r="K21" i="1" s="1"/>
  <c r="I24" i="1"/>
  <c r="I21" i="1"/>
  <c r="I12" i="1"/>
  <c r="K15" i="1"/>
  <c r="I15" i="1"/>
  <c r="J44" i="3" l="1"/>
  <c r="J53" i="3"/>
  <c r="J43" i="3"/>
  <c r="J10" i="3"/>
  <c r="K9" i="3" s="1"/>
  <c r="J11" i="3"/>
  <c r="J22" i="3"/>
  <c r="J50" i="3"/>
  <c r="J23" i="3"/>
  <c r="K21" i="3" s="1"/>
  <c r="J30" i="3"/>
  <c r="J31" i="3"/>
  <c r="J28" i="3"/>
  <c r="J27" i="3"/>
  <c r="J48" i="3"/>
  <c r="J19" i="3"/>
  <c r="J38" i="3"/>
  <c r="K36" i="3" s="1"/>
  <c r="J20" i="3"/>
  <c r="K18" i="3" s="1"/>
  <c r="J15" i="3"/>
  <c r="J17" i="3"/>
  <c r="J8" i="3"/>
  <c r="J7" i="3"/>
  <c r="J3" i="3"/>
  <c r="J4" i="3"/>
  <c r="J51" i="3"/>
  <c r="K51" i="3" s="1"/>
  <c r="J41" i="3"/>
  <c r="J40" i="3"/>
  <c r="K30" i="3"/>
  <c r="J44" i="2"/>
  <c r="J7" i="2"/>
  <c r="J6" i="2"/>
  <c r="J42" i="2"/>
  <c r="K42" i="2" s="1"/>
  <c r="J17" i="2"/>
  <c r="J5" i="2"/>
  <c r="J3" i="2"/>
  <c r="K3" i="2" s="1"/>
  <c r="J21" i="2"/>
  <c r="K21" i="2" s="1"/>
  <c r="J14" i="2"/>
  <c r="J8" i="2"/>
  <c r="K6" i="2" s="1"/>
  <c r="J4" i="2"/>
  <c r="I3" i="2"/>
  <c r="J25" i="2"/>
  <c r="J13" i="2"/>
  <c r="K12" i="2" s="1"/>
  <c r="K33" i="2"/>
  <c r="K15" i="2"/>
  <c r="J26" i="2"/>
  <c r="K39" i="2"/>
  <c r="J30" i="2"/>
  <c r="J32" i="2"/>
  <c r="J13" i="1"/>
  <c r="J12" i="1"/>
  <c r="J14" i="1"/>
  <c r="K3" i="1"/>
  <c r="J42" i="1"/>
  <c r="J44" i="1"/>
  <c r="J25" i="1"/>
  <c r="K24" i="1" s="1"/>
  <c r="J39" i="1"/>
  <c r="K6" i="1"/>
  <c r="J31" i="1"/>
  <c r="J35" i="1"/>
  <c r="K33" i="1" s="1"/>
  <c r="J26" i="1"/>
  <c r="J30" i="1"/>
  <c r="J41" i="1"/>
  <c r="K42" i="3" l="1"/>
  <c r="K48" i="3"/>
  <c r="K27" i="3"/>
  <c r="K15" i="3"/>
  <c r="K6" i="3"/>
  <c r="K3" i="3"/>
  <c r="K39" i="3"/>
  <c r="K24" i="2"/>
  <c r="K30" i="2"/>
  <c r="K30" i="1"/>
  <c r="K42" i="1"/>
  <c r="K12" i="1"/>
  <c r="K39" i="1"/>
</calcChain>
</file>

<file path=xl/sharedStrings.xml><?xml version="1.0" encoding="utf-8"?>
<sst xmlns="http://schemas.openxmlformats.org/spreadsheetml/2006/main" count="195" uniqueCount="25">
  <si>
    <t>NEC220</t>
  </si>
  <si>
    <t>ILVs/GUVs</t>
  </si>
  <si>
    <t>Background (BG)</t>
  </si>
  <si>
    <t>Biological Replicate Average (%)</t>
  </si>
  <si>
    <t>Raw Value (ILV-BG)</t>
  </si>
  <si>
    <t xml:space="preserve"> (ILVs/GUVs)</t>
  </si>
  <si>
    <t>% Normalized Budding (Raw Values/NEC AVG) * 100</t>
  </si>
  <si>
    <t>Average (AVG)</t>
  </si>
  <si>
    <t>Technical Replicate</t>
  </si>
  <si>
    <t>Biological Replicate</t>
  </si>
  <si>
    <t>UL25∆44 Q72A (1:1 NEC:UL25)</t>
  </si>
  <si>
    <t>UL25∆44 Q72A (1:6 NEC:UL25)</t>
  </si>
  <si>
    <t>UL25∆44 Q72A (1:8 NEC:UL25)</t>
  </si>
  <si>
    <t>UL25∆44 Q72A (1:10 NEC:UL25)</t>
  </si>
  <si>
    <t>UL25∆44 Q72A (1:20 NEC:UL25)</t>
  </si>
  <si>
    <t>UL25∆58 Q72A (1:1 NEC:UL25)</t>
  </si>
  <si>
    <t>UL25∆58 Q72A (1:6 NEC:UL25)</t>
  </si>
  <si>
    <t>UL25∆58 Q72A (1:8 NEC:UL25)</t>
  </si>
  <si>
    <t>UL25∆58 Q72A (1:10 NEC:UL25)</t>
  </si>
  <si>
    <t>UL25∆58 Q72A (1:20 NEC:UL25)</t>
  </si>
  <si>
    <t>UL25∆73 (1:1 NEC:UL25)</t>
  </si>
  <si>
    <t>UL25∆73 (1:6 NEC:UL25)</t>
  </si>
  <si>
    <t>UL25∆73 (1:8 NEC:UL25)</t>
  </si>
  <si>
    <t>UL25∆73 (1:10 NEC:UL25)</t>
  </si>
  <si>
    <t>UL25∆73 (1:20 NEC:UL25)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</si>
</sst>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89BE9-3203-A249-B075-E4AB23C3E076}">
  <dimension ref="A1:L44"/>
  <sheetViews>
    <sheetView tabSelected="1" zoomScale="110" zoomScaleNormal="110" workbookViewId="0">
      <selection activeCell="L27" sqref="L27"/>
    </sheetView>
  </sheetViews>
  <sheetFormatPr baseColWidth="10" defaultRowHeight="16" x14ac:dyDescent="0.2"/>
  <cols>
    <col min="3" max="3" width="13.5" customWidth="1"/>
    <col min="4" max="4" width="14.1640625" customWidth="1"/>
    <col min="5" max="5" width="12.33203125" customWidth="1"/>
    <col min="6" max="6" width="9" customWidth="1"/>
    <col min="7" max="8" width="13" customWidth="1"/>
    <col min="10" max="10" width="25.5" customWidth="1"/>
  </cols>
  <sheetData>
    <row r="1" spans="1:12" ht="19" x14ac:dyDescent="0.2">
      <c r="A1" s="16"/>
      <c r="B1" s="16"/>
      <c r="C1" s="3"/>
      <c r="D1" s="4" t="s">
        <v>0</v>
      </c>
      <c r="E1" s="4"/>
      <c r="F1" s="4"/>
      <c r="G1" s="4" t="s">
        <v>10</v>
      </c>
      <c r="H1" s="4"/>
      <c r="I1" s="4"/>
      <c r="J1" s="4"/>
      <c r="K1" s="4"/>
      <c r="L1" s="1"/>
    </row>
    <row r="2" spans="1:12" ht="80" x14ac:dyDescent="0.2">
      <c r="A2" s="5" t="s">
        <v>9</v>
      </c>
      <c r="B2" s="5" t="s">
        <v>8</v>
      </c>
      <c r="C2" s="5" t="s">
        <v>2</v>
      </c>
      <c r="D2" s="5" t="s">
        <v>5</v>
      </c>
      <c r="E2" s="5" t="s">
        <v>4</v>
      </c>
      <c r="F2" s="5" t="s">
        <v>7</v>
      </c>
      <c r="G2" s="6" t="s">
        <v>1</v>
      </c>
      <c r="H2" s="5" t="s">
        <v>4</v>
      </c>
      <c r="I2" s="5" t="s">
        <v>7</v>
      </c>
      <c r="J2" s="5" t="s">
        <v>6</v>
      </c>
      <c r="K2" s="5" t="s">
        <v>3</v>
      </c>
      <c r="L2" s="1"/>
    </row>
    <row r="3" spans="1:12" ht="19" x14ac:dyDescent="0.2">
      <c r="A3" s="9">
        <v>1</v>
      </c>
      <c r="B3" s="10">
        <v>1</v>
      </c>
      <c r="C3" s="11">
        <f>13/100</f>
        <v>0.13</v>
      </c>
      <c r="D3" s="11">
        <f>32/100</f>
        <v>0.32</v>
      </c>
      <c r="E3" s="11">
        <f>D3-C3</f>
        <v>0.19</v>
      </c>
      <c r="F3" s="12">
        <f>AVERAGE(E3:E5)</f>
        <v>0.13424242424242425</v>
      </c>
      <c r="G3" s="11">
        <f>30/100</f>
        <v>0.3</v>
      </c>
      <c r="H3" s="11">
        <f>G3-C3</f>
        <v>0.16999999999999998</v>
      </c>
      <c r="I3" s="12">
        <f>AVERAGE(H3:H5)</f>
        <v>0.1373895961024674</v>
      </c>
      <c r="J3" s="11">
        <f>(H3/$F$3)*100</f>
        <v>126.63656884875844</v>
      </c>
      <c r="K3" s="12">
        <f>AVERAGE(J3:J5)</f>
        <v>102.34439438784251</v>
      </c>
      <c r="L3" s="1"/>
    </row>
    <row r="4" spans="1:12" ht="19" x14ac:dyDescent="0.2">
      <c r="A4" s="9"/>
      <c r="B4" s="10">
        <v>2</v>
      </c>
      <c r="C4" s="11">
        <f>18/100</f>
        <v>0.18</v>
      </c>
      <c r="D4" s="11">
        <f>27/99</f>
        <v>0.27272727272727271</v>
      </c>
      <c r="E4" s="11">
        <f t="shared" ref="E4:E8" si="0">D4-C4</f>
        <v>9.2727272727272714E-2</v>
      </c>
      <c r="F4" s="12"/>
      <c r="G4" s="11">
        <f>31/101</f>
        <v>0.30693069306930693</v>
      </c>
      <c r="H4" s="11">
        <f t="shared" ref="H4:H8" si="1">G4-C4</f>
        <v>0.12693069306930693</v>
      </c>
      <c r="I4" s="12"/>
      <c r="J4" s="11">
        <f t="shared" ref="J4:J8" si="2">(H4/$F$3)*100</f>
        <v>94.553337952305384</v>
      </c>
      <c r="K4" s="12"/>
      <c r="L4" s="1"/>
    </row>
    <row r="5" spans="1:12" ht="19" x14ac:dyDescent="0.2">
      <c r="A5" s="9"/>
      <c r="B5" s="10">
        <v>3</v>
      </c>
      <c r="C5" s="11">
        <f>18/100</f>
        <v>0.18</v>
      </c>
      <c r="D5" s="11">
        <f>30/100</f>
        <v>0.3</v>
      </c>
      <c r="E5" s="11">
        <f t="shared" si="0"/>
        <v>0.12</v>
      </c>
      <c r="F5" s="12"/>
      <c r="G5" s="11">
        <f>31/105</f>
        <v>0.29523809523809524</v>
      </c>
      <c r="H5" s="11">
        <f t="shared" si="1"/>
        <v>0.11523809523809525</v>
      </c>
      <c r="I5" s="12"/>
      <c r="J5" s="11">
        <f t="shared" si="2"/>
        <v>85.843276362463726</v>
      </c>
      <c r="K5" s="12"/>
      <c r="L5" s="1"/>
    </row>
    <row r="6" spans="1:12" ht="19" x14ac:dyDescent="0.2">
      <c r="A6" s="4">
        <v>2</v>
      </c>
      <c r="B6" s="6">
        <v>1</v>
      </c>
      <c r="C6" s="7">
        <v>0.1</v>
      </c>
      <c r="D6" s="7">
        <f>23/100</f>
        <v>0.23</v>
      </c>
      <c r="E6" s="7">
        <f t="shared" si="0"/>
        <v>0.13</v>
      </c>
      <c r="F6" s="8">
        <f>AVERAGE(E6:E8)</f>
        <v>0.12</v>
      </c>
      <c r="G6" s="7">
        <f>27/95</f>
        <v>0.28421052631578947</v>
      </c>
      <c r="H6" s="7">
        <f t="shared" si="1"/>
        <v>0.18421052631578946</v>
      </c>
      <c r="I6" s="8">
        <f>AVERAGE(H6:H8)</f>
        <v>0.11473684210526315</v>
      </c>
      <c r="J6" s="7">
        <f>(H6/$F$6)*100</f>
        <v>153.50877192982455</v>
      </c>
      <c r="K6" s="8">
        <f>AVERAGE(J6:J8)</f>
        <v>95.614035087719301</v>
      </c>
      <c r="L6" s="1"/>
    </row>
    <row r="7" spans="1:12" ht="19" x14ac:dyDescent="0.2">
      <c r="A7" s="4"/>
      <c r="B7" s="6">
        <v>2</v>
      </c>
      <c r="C7" s="7">
        <v>0.12</v>
      </c>
      <c r="D7" s="7">
        <f>25/100</f>
        <v>0.25</v>
      </c>
      <c r="E7" s="7">
        <f t="shared" si="0"/>
        <v>0.13</v>
      </c>
      <c r="F7" s="8"/>
      <c r="G7" s="7">
        <f>20/100</f>
        <v>0.2</v>
      </c>
      <c r="H7" s="7">
        <f t="shared" si="1"/>
        <v>8.0000000000000016E-2</v>
      </c>
      <c r="I7" s="8"/>
      <c r="J7" s="7">
        <f t="shared" ref="J7:J8" si="3">(H7/$F$6)*100</f>
        <v>66.666666666666686</v>
      </c>
      <c r="K7" s="8"/>
      <c r="L7" s="1"/>
    </row>
    <row r="8" spans="1:12" ht="19" x14ac:dyDescent="0.2">
      <c r="A8" s="4"/>
      <c r="B8" s="6">
        <v>3</v>
      </c>
      <c r="C8" s="7">
        <v>0.15</v>
      </c>
      <c r="D8" s="7">
        <f>25/100</f>
        <v>0.25</v>
      </c>
      <c r="E8" s="7">
        <f t="shared" si="0"/>
        <v>0.1</v>
      </c>
      <c r="F8" s="8"/>
      <c r="G8" s="7">
        <f>23/100</f>
        <v>0.23</v>
      </c>
      <c r="H8" s="7">
        <f t="shared" si="1"/>
        <v>8.0000000000000016E-2</v>
      </c>
      <c r="I8" s="8"/>
      <c r="J8" s="7">
        <f t="shared" si="3"/>
        <v>66.666666666666686</v>
      </c>
      <c r="K8" s="8"/>
      <c r="L8" s="1"/>
    </row>
    <row r="9" spans="1:12" x14ac:dyDescent="0.2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9" x14ac:dyDescent="0.2">
      <c r="A10" s="16"/>
      <c r="B10" s="16"/>
      <c r="C10" s="3"/>
      <c r="D10" s="4" t="s">
        <v>0</v>
      </c>
      <c r="E10" s="4"/>
      <c r="F10" s="4"/>
      <c r="G10" s="4" t="s">
        <v>11</v>
      </c>
      <c r="H10" s="4"/>
      <c r="I10" s="4"/>
      <c r="J10" s="4"/>
      <c r="K10" s="4"/>
      <c r="L10" s="1"/>
    </row>
    <row r="11" spans="1:12" ht="80" x14ac:dyDescent="0.2">
      <c r="A11" s="5" t="s">
        <v>9</v>
      </c>
      <c r="B11" s="5" t="s">
        <v>8</v>
      </c>
      <c r="C11" s="5" t="s">
        <v>2</v>
      </c>
      <c r="D11" s="5" t="s">
        <v>5</v>
      </c>
      <c r="E11" s="5" t="s">
        <v>4</v>
      </c>
      <c r="F11" s="5" t="s">
        <v>7</v>
      </c>
      <c r="G11" s="6" t="s">
        <v>1</v>
      </c>
      <c r="H11" s="5" t="s">
        <v>4</v>
      </c>
      <c r="I11" s="5" t="s">
        <v>7</v>
      </c>
      <c r="J11" s="5" t="s">
        <v>6</v>
      </c>
      <c r="K11" s="5" t="s">
        <v>3</v>
      </c>
      <c r="L11" s="1"/>
    </row>
    <row r="12" spans="1:12" ht="19" x14ac:dyDescent="0.2">
      <c r="A12" s="9">
        <v>1</v>
      </c>
      <c r="B12" s="10">
        <v>1</v>
      </c>
      <c r="C12" s="11">
        <f>13/100</f>
        <v>0.13</v>
      </c>
      <c r="D12" s="11">
        <f>32/100</f>
        <v>0.32</v>
      </c>
      <c r="E12" s="11">
        <f>D12-C12</f>
        <v>0.19</v>
      </c>
      <c r="F12" s="12">
        <f>AVERAGE(E12:E14)</f>
        <v>0.13424242424242425</v>
      </c>
      <c r="G12" s="11">
        <f>23/100</f>
        <v>0.23</v>
      </c>
      <c r="H12" s="11">
        <f>G12-C12</f>
        <v>0.1</v>
      </c>
      <c r="I12" s="12">
        <f>AVERAGE(H12:H14)</f>
        <v>9.6666666666666679E-2</v>
      </c>
      <c r="J12" s="11">
        <f>(H12/$F$12)*100</f>
        <v>74.492099322799106</v>
      </c>
      <c r="K12" s="12">
        <f>AVERAGE(J12:J14)</f>
        <v>72.009029345372468</v>
      </c>
      <c r="L12" s="1"/>
    </row>
    <row r="13" spans="1:12" ht="19" x14ac:dyDescent="0.2">
      <c r="A13" s="9"/>
      <c r="B13" s="10">
        <v>2</v>
      </c>
      <c r="C13" s="11">
        <f>18/100</f>
        <v>0.18</v>
      </c>
      <c r="D13" s="11">
        <f>27/99</f>
        <v>0.27272727272727271</v>
      </c>
      <c r="E13" s="11">
        <f t="shared" ref="E13:E17" si="4">D13-C13</f>
        <v>9.2727272727272714E-2</v>
      </c>
      <c r="F13" s="12"/>
      <c r="G13" s="11">
        <f>29/100</f>
        <v>0.28999999999999998</v>
      </c>
      <c r="H13" s="11">
        <f t="shared" ref="H13:H17" si="5">G13-C13</f>
        <v>0.10999999999999999</v>
      </c>
      <c r="I13" s="12"/>
      <c r="J13" s="11">
        <f t="shared" ref="J13:J14" si="6">(H13/$F$12)*100</f>
        <v>81.941309255078991</v>
      </c>
      <c r="K13" s="12"/>
      <c r="L13" s="1"/>
    </row>
    <row r="14" spans="1:12" ht="19" x14ac:dyDescent="0.2">
      <c r="A14" s="9"/>
      <c r="B14" s="10">
        <v>3</v>
      </c>
      <c r="C14" s="11">
        <f>18/100</f>
        <v>0.18</v>
      </c>
      <c r="D14" s="11">
        <f>30/100</f>
        <v>0.3</v>
      </c>
      <c r="E14" s="11">
        <f t="shared" si="4"/>
        <v>0.12</v>
      </c>
      <c r="F14" s="12"/>
      <c r="G14" s="11">
        <f>26/100</f>
        <v>0.26</v>
      </c>
      <c r="H14" s="11">
        <f t="shared" si="5"/>
        <v>8.0000000000000016E-2</v>
      </c>
      <c r="I14" s="12"/>
      <c r="J14" s="11">
        <f t="shared" si="6"/>
        <v>59.593679458239293</v>
      </c>
      <c r="K14" s="12"/>
      <c r="L14" s="1"/>
    </row>
    <row r="15" spans="1:12" ht="19" x14ac:dyDescent="0.2">
      <c r="A15" s="4">
        <v>2</v>
      </c>
      <c r="B15" s="6">
        <v>1</v>
      </c>
      <c r="C15" s="7">
        <v>0.1</v>
      </c>
      <c r="D15" s="7">
        <f>23/100</f>
        <v>0.23</v>
      </c>
      <c r="E15" s="7">
        <f t="shared" si="4"/>
        <v>0.13</v>
      </c>
      <c r="F15" s="8">
        <f>AVERAGE(E15:E17)</f>
        <v>0.12</v>
      </c>
      <c r="G15" s="7">
        <f>21/97</f>
        <v>0.21649484536082475</v>
      </c>
      <c r="H15" s="7">
        <f t="shared" si="5"/>
        <v>0.11649484536082474</v>
      </c>
      <c r="I15" s="8">
        <f>AVERAGE(H15:H17)</f>
        <v>0.10216494845360828</v>
      </c>
      <c r="J15" s="7">
        <f>(H15/$F$15)*100</f>
        <v>97.079037800687303</v>
      </c>
      <c r="K15" s="8">
        <f>AVERAGE(J15:J17)</f>
        <v>85.137457044673553</v>
      </c>
      <c r="L15" s="1"/>
    </row>
    <row r="16" spans="1:12" ht="19" x14ac:dyDescent="0.2">
      <c r="A16" s="4"/>
      <c r="B16" s="6">
        <v>2</v>
      </c>
      <c r="C16" s="7">
        <v>0.12</v>
      </c>
      <c r="D16" s="7">
        <f>25/100</f>
        <v>0.25</v>
      </c>
      <c r="E16" s="7">
        <f t="shared" si="4"/>
        <v>0.13</v>
      </c>
      <c r="F16" s="8"/>
      <c r="G16" s="7">
        <f>26/100</f>
        <v>0.26</v>
      </c>
      <c r="H16" s="7">
        <f t="shared" si="5"/>
        <v>0.14000000000000001</v>
      </c>
      <c r="I16" s="8"/>
      <c r="J16" s="7">
        <f t="shared" ref="J16:J17" si="7">(H16/$F$15)*100</f>
        <v>116.66666666666667</v>
      </c>
      <c r="K16" s="8"/>
      <c r="L16" s="1"/>
    </row>
    <row r="17" spans="1:12" ht="19" x14ac:dyDescent="0.2">
      <c r="A17" s="4"/>
      <c r="B17" s="6">
        <v>3</v>
      </c>
      <c r="C17" s="7">
        <v>0.15</v>
      </c>
      <c r="D17" s="7">
        <f>25/100</f>
        <v>0.25</v>
      </c>
      <c r="E17" s="7">
        <f t="shared" si="4"/>
        <v>0.1</v>
      </c>
      <c r="F17" s="8"/>
      <c r="G17" s="7">
        <f>20/100</f>
        <v>0.2</v>
      </c>
      <c r="H17" s="7">
        <f t="shared" si="5"/>
        <v>5.0000000000000017E-2</v>
      </c>
      <c r="I17" s="8"/>
      <c r="J17" s="7">
        <f t="shared" si="7"/>
        <v>41.666666666666679</v>
      </c>
      <c r="K17" s="8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9" x14ac:dyDescent="0.2">
      <c r="A19" s="16"/>
      <c r="B19" s="16"/>
      <c r="C19" s="3"/>
      <c r="D19" s="4" t="s">
        <v>0</v>
      </c>
      <c r="E19" s="4"/>
      <c r="F19" s="4"/>
      <c r="G19" s="4" t="s">
        <v>12</v>
      </c>
      <c r="H19" s="4"/>
      <c r="I19" s="4"/>
      <c r="J19" s="4"/>
      <c r="K19" s="4"/>
      <c r="L19" s="1"/>
    </row>
    <row r="20" spans="1:12" ht="80" x14ac:dyDescent="0.2">
      <c r="A20" s="5" t="s">
        <v>9</v>
      </c>
      <c r="B20" s="5" t="s">
        <v>8</v>
      </c>
      <c r="C20" s="5" t="s">
        <v>2</v>
      </c>
      <c r="D20" s="5" t="s">
        <v>5</v>
      </c>
      <c r="E20" s="5" t="s">
        <v>4</v>
      </c>
      <c r="F20" s="5" t="s">
        <v>7</v>
      </c>
      <c r="G20" s="6" t="s">
        <v>1</v>
      </c>
      <c r="H20" s="5" t="s">
        <v>4</v>
      </c>
      <c r="I20" s="5" t="s">
        <v>7</v>
      </c>
      <c r="J20" s="5" t="s">
        <v>6</v>
      </c>
      <c r="K20" s="5" t="s">
        <v>3</v>
      </c>
      <c r="L20" s="1"/>
    </row>
    <row r="21" spans="1:12" ht="19" x14ac:dyDescent="0.2">
      <c r="A21" s="9">
        <v>1</v>
      </c>
      <c r="B21" s="10">
        <v>1</v>
      </c>
      <c r="C21" s="11">
        <v>0.17</v>
      </c>
      <c r="D21" s="11">
        <f>32/96</f>
        <v>0.33333333333333331</v>
      </c>
      <c r="E21" s="11">
        <f>D21-C21</f>
        <v>0.1633333333333333</v>
      </c>
      <c r="F21" s="12">
        <f>AVERAGE(E21:E23)</f>
        <v>0.16634920634920633</v>
      </c>
      <c r="G21" s="11">
        <f>23/99</f>
        <v>0.23232323232323232</v>
      </c>
      <c r="H21" s="11">
        <f>G21-C21</f>
        <v>6.2323232323232308E-2</v>
      </c>
      <c r="I21" s="12">
        <f>AVERAGE(H21:H23)</f>
        <v>7.9073730502301917E-2</v>
      </c>
      <c r="J21" s="11">
        <f>(H21/$F$21)*100</f>
        <v>37.465301873698813</v>
      </c>
      <c r="K21" s="12">
        <f>AVERAGE(J21:J23)</f>
        <v>47.534780740887605</v>
      </c>
    </row>
    <row r="22" spans="1:12" ht="19" x14ac:dyDescent="0.2">
      <c r="A22" s="9"/>
      <c r="B22" s="10">
        <v>2</v>
      </c>
      <c r="C22" s="11">
        <v>0.17</v>
      </c>
      <c r="D22" s="11">
        <f>28/98</f>
        <v>0.2857142857142857</v>
      </c>
      <c r="E22" s="11">
        <f t="shared" ref="E22:E26" si="8">D22-C22</f>
        <v>0.11571428571428569</v>
      </c>
      <c r="F22" s="12"/>
      <c r="G22" s="11">
        <f>24/98</f>
        <v>0.24489795918367346</v>
      </c>
      <c r="H22" s="11">
        <f t="shared" ref="H22:H26" si="9">G22-C22</f>
        <v>7.4897959183673452E-2</v>
      </c>
      <c r="I22" s="12"/>
      <c r="J22" s="11">
        <f t="shared" ref="J22:J23" si="10">(H22/$F$21)*100</f>
        <v>45.02453653217011</v>
      </c>
      <c r="K22" s="12"/>
    </row>
    <row r="23" spans="1:12" ht="19" x14ac:dyDescent="0.2">
      <c r="A23" s="9"/>
      <c r="B23" s="10">
        <v>3</v>
      </c>
      <c r="C23" s="11">
        <v>0.11</v>
      </c>
      <c r="D23" s="11">
        <f>33/100</f>
        <v>0.33</v>
      </c>
      <c r="E23" s="11">
        <f t="shared" si="8"/>
        <v>0.22000000000000003</v>
      </c>
      <c r="F23" s="12"/>
      <c r="G23" s="11">
        <f>21/100</f>
        <v>0.21</v>
      </c>
      <c r="H23" s="11">
        <f t="shared" si="9"/>
        <v>9.9999999999999992E-2</v>
      </c>
      <c r="I23" s="12"/>
      <c r="J23" s="11">
        <f t="shared" si="10"/>
        <v>60.114503816793899</v>
      </c>
      <c r="K23" s="12"/>
    </row>
    <row r="24" spans="1:12" ht="19" x14ac:dyDescent="0.2">
      <c r="A24" s="4">
        <v>2</v>
      </c>
      <c r="B24" s="6">
        <v>1</v>
      </c>
      <c r="C24" s="7">
        <v>0.13</v>
      </c>
      <c r="D24" s="7">
        <f>37/100</f>
        <v>0.37</v>
      </c>
      <c r="E24" s="7">
        <f t="shared" si="8"/>
        <v>0.24</v>
      </c>
      <c r="F24" s="8">
        <f>AVERAGE(E24:E26)</f>
        <v>0.20246453900709219</v>
      </c>
      <c r="G24" s="7">
        <f>25/95</f>
        <v>0.26315789473684209</v>
      </c>
      <c r="H24" s="7">
        <f t="shared" si="9"/>
        <v>0.13315789473684209</v>
      </c>
      <c r="I24" s="8">
        <f>AVERAGE(H24:H26)</f>
        <v>9.1052631578947343E-2</v>
      </c>
      <c r="J24" s="7">
        <f>(H24/$F$24)*100</f>
        <v>65.768502173201625</v>
      </c>
      <c r="K24" s="8">
        <f>AVERAGE(J24:J26)</f>
        <v>44.97213784965961</v>
      </c>
    </row>
    <row r="25" spans="1:12" ht="19" x14ac:dyDescent="0.2">
      <c r="A25" s="4"/>
      <c r="B25" s="6">
        <v>2</v>
      </c>
      <c r="C25" s="7">
        <v>0.17</v>
      </c>
      <c r="D25" s="7">
        <f>30/96</f>
        <v>0.3125</v>
      </c>
      <c r="E25" s="7">
        <f t="shared" si="8"/>
        <v>0.14249999999999999</v>
      </c>
      <c r="F25" s="8"/>
      <c r="G25" s="7">
        <f>29/100</f>
        <v>0.28999999999999998</v>
      </c>
      <c r="H25" s="7">
        <f t="shared" si="9"/>
        <v>0.11999999999999997</v>
      </c>
      <c r="I25" s="8"/>
      <c r="J25" s="7">
        <f t="shared" ref="J25" si="11">(H25/$F$24)*100</f>
        <v>59.269638322094742</v>
      </c>
      <c r="K25" s="8"/>
    </row>
    <row r="26" spans="1:12" ht="19" x14ac:dyDescent="0.2">
      <c r="A26" s="4"/>
      <c r="B26" s="6">
        <v>3</v>
      </c>
      <c r="C26" s="7">
        <v>0.19</v>
      </c>
      <c r="D26" s="7">
        <f>39/94</f>
        <v>0.41489361702127658</v>
      </c>
      <c r="E26" s="7">
        <f t="shared" si="8"/>
        <v>0.22489361702127658</v>
      </c>
      <c r="F26" s="8"/>
      <c r="G26" s="7">
        <f>21/100</f>
        <v>0.21</v>
      </c>
      <c r="H26" s="7">
        <f t="shared" si="9"/>
        <v>1.999999999999999E-2</v>
      </c>
      <c r="I26" s="8"/>
      <c r="J26" s="7">
        <f>(H26/$F$24)*100</f>
        <v>9.8782730536824541</v>
      </c>
      <c r="K26" s="8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9" x14ac:dyDescent="0.2">
      <c r="A28" s="16"/>
      <c r="B28" s="16"/>
      <c r="C28" s="3"/>
      <c r="D28" s="4" t="s">
        <v>0</v>
      </c>
      <c r="E28" s="4"/>
      <c r="F28" s="4"/>
      <c r="G28" s="4" t="s">
        <v>13</v>
      </c>
      <c r="H28" s="4"/>
      <c r="I28" s="4"/>
      <c r="J28" s="4"/>
      <c r="K28" s="4"/>
    </row>
    <row r="29" spans="1:12" ht="80" x14ac:dyDescent="0.2">
      <c r="A29" s="5" t="s">
        <v>9</v>
      </c>
      <c r="B29" s="5" t="s">
        <v>8</v>
      </c>
      <c r="C29" s="5" t="s">
        <v>2</v>
      </c>
      <c r="D29" s="5" t="s">
        <v>5</v>
      </c>
      <c r="E29" s="5" t="s">
        <v>4</v>
      </c>
      <c r="F29" s="5" t="s">
        <v>7</v>
      </c>
      <c r="G29" s="6" t="s">
        <v>1</v>
      </c>
      <c r="H29" s="5" t="s">
        <v>4</v>
      </c>
      <c r="I29" s="5" t="s">
        <v>7</v>
      </c>
      <c r="J29" s="5" t="s">
        <v>6</v>
      </c>
      <c r="K29" s="5" t="s">
        <v>3</v>
      </c>
    </row>
    <row r="30" spans="1:12" ht="19" x14ac:dyDescent="0.2">
      <c r="A30" s="9">
        <v>1</v>
      </c>
      <c r="B30" s="10">
        <v>1</v>
      </c>
      <c r="C30" s="11">
        <v>0.13</v>
      </c>
      <c r="D30" s="11">
        <f>32/100</f>
        <v>0.32</v>
      </c>
      <c r="E30" s="11">
        <f>D30-C30</f>
        <v>0.19</v>
      </c>
      <c r="F30" s="12">
        <f>AVERAGE(E30:E32)</f>
        <v>0.13424242424242425</v>
      </c>
      <c r="G30" s="11">
        <f>19/100</f>
        <v>0.19</v>
      </c>
      <c r="H30" s="11">
        <f>G30-C30</f>
        <v>0.06</v>
      </c>
      <c r="I30" s="12">
        <f>AVERAGE(H30:H32)</f>
        <v>3.0059523809523814E-2</v>
      </c>
      <c r="J30" s="11">
        <f>(H30/$F$30)*100</f>
        <v>44.695259593679452</v>
      </c>
      <c r="K30" s="12">
        <f>AVERAGE(J30:J32)</f>
        <v>22.391970332150922</v>
      </c>
    </row>
    <row r="31" spans="1:12" ht="19" x14ac:dyDescent="0.2">
      <c r="A31" s="9"/>
      <c r="B31" s="10">
        <v>2</v>
      </c>
      <c r="C31" s="11">
        <v>0.18</v>
      </c>
      <c r="D31" s="11">
        <f>27/99</f>
        <v>0.27272727272727271</v>
      </c>
      <c r="E31" s="11">
        <f t="shared" ref="E31:E35" si="12">D31-C31</f>
        <v>9.2727272727272714E-2</v>
      </c>
      <c r="F31" s="12"/>
      <c r="G31" s="11">
        <f>21/96</f>
        <v>0.21875</v>
      </c>
      <c r="H31" s="11">
        <f t="shared" ref="H31:H35" si="13">G31-C31</f>
        <v>3.8750000000000007E-2</v>
      </c>
      <c r="I31" s="12"/>
      <c r="J31" s="11">
        <f t="shared" ref="J31:J32" si="14">(H31/$F$30)*100</f>
        <v>28.865688487584656</v>
      </c>
      <c r="K31" s="12"/>
    </row>
    <row r="32" spans="1:12" ht="19" x14ac:dyDescent="0.2">
      <c r="A32" s="9"/>
      <c r="B32" s="10">
        <v>3</v>
      </c>
      <c r="C32" s="11">
        <v>0.18</v>
      </c>
      <c r="D32" s="11">
        <f>30/100</f>
        <v>0.3</v>
      </c>
      <c r="E32" s="11">
        <f t="shared" si="12"/>
        <v>0.12</v>
      </c>
      <c r="F32" s="12"/>
      <c r="G32" s="11">
        <f>18/105</f>
        <v>0.17142857142857143</v>
      </c>
      <c r="H32" s="11">
        <f t="shared" si="13"/>
        <v>-8.5714285714285632E-3</v>
      </c>
      <c r="I32" s="12"/>
      <c r="J32" s="11">
        <f t="shared" si="14"/>
        <v>-6.3850370848113442</v>
      </c>
      <c r="K32" s="12"/>
    </row>
    <row r="33" spans="1:11" ht="19" x14ac:dyDescent="0.2">
      <c r="A33" s="4">
        <v>2</v>
      </c>
      <c r="B33" s="6">
        <v>1</v>
      </c>
      <c r="C33" s="7">
        <v>0.1</v>
      </c>
      <c r="D33" s="7">
        <f>23/100</f>
        <v>0.23</v>
      </c>
      <c r="E33" s="7">
        <f t="shared" si="12"/>
        <v>0.13</v>
      </c>
      <c r="F33" s="8">
        <f>AVERAGE(E33:E35)</f>
        <v>0.12</v>
      </c>
      <c r="G33" s="7">
        <f>13/100</f>
        <v>0.13</v>
      </c>
      <c r="H33" s="7">
        <f t="shared" si="13"/>
        <v>0.03</v>
      </c>
      <c r="I33" s="8">
        <f>AVERAGE(H33:H35)</f>
        <v>3.6666666666666674E-2</v>
      </c>
      <c r="J33" s="7">
        <f>(H33/$F$33)*100</f>
        <v>25</v>
      </c>
      <c r="K33" s="8">
        <f>AVERAGE(J33:J35)</f>
        <v>30.555555555555561</v>
      </c>
    </row>
    <row r="34" spans="1:11" ht="19" x14ac:dyDescent="0.2">
      <c r="A34" s="4"/>
      <c r="B34" s="6">
        <v>2</v>
      </c>
      <c r="C34" s="7">
        <v>0.12</v>
      </c>
      <c r="D34" s="7">
        <f>25/100</f>
        <v>0.25</v>
      </c>
      <c r="E34" s="7">
        <f t="shared" si="12"/>
        <v>0.13</v>
      </c>
      <c r="F34" s="8"/>
      <c r="G34" s="7">
        <f>20/100</f>
        <v>0.2</v>
      </c>
      <c r="H34" s="7">
        <f t="shared" si="13"/>
        <v>8.0000000000000016E-2</v>
      </c>
      <c r="I34" s="8"/>
      <c r="J34" s="7">
        <f t="shared" ref="J34:J35" si="15">(H34/$F$33)*100</f>
        <v>66.666666666666686</v>
      </c>
      <c r="K34" s="8"/>
    </row>
    <row r="35" spans="1:11" ht="19" x14ac:dyDescent="0.2">
      <c r="A35" s="4"/>
      <c r="B35" s="6">
        <v>3</v>
      </c>
      <c r="C35" s="7">
        <v>0.15</v>
      </c>
      <c r="D35" s="7">
        <f>25/100</f>
        <v>0.25</v>
      </c>
      <c r="E35" s="7">
        <f t="shared" si="12"/>
        <v>0.1</v>
      </c>
      <c r="F35" s="8"/>
      <c r="G35" s="7">
        <f>15/100</f>
        <v>0.15</v>
      </c>
      <c r="H35" s="7">
        <f t="shared" si="13"/>
        <v>0</v>
      </c>
      <c r="I35" s="8"/>
      <c r="J35" s="7">
        <f t="shared" si="15"/>
        <v>0</v>
      </c>
      <c r="K35" s="8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9" x14ac:dyDescent="0.2">
      <c r="A37" s="16"/>
      <c r="B37" s="16"/>
      <c r="C37" s="3"/>
      <c r="D37" s="4" t="s">
        <v>0</v>
      </c>
      <c r="E37" s="4"/>
      <c r="F37" s="4"/>
      <c r="G37" s="4" t="s">
        <v>14</v>
      </c>
      <c r="H37" s="4"/>
      <c r="I37" s="4"/>
      <c r="J37" s="4"/>
      <c r="K37" s="4"/>
    </row>
    <row r="38" spans="1:11" ht="80" x14ac:dyDescent="0.2">
      <c r="A38" s="5" t="s">
        <v>9</v>
      </c>
      <c r="B38" s="5" t="s">
        <v>8</v>
      </c>
      <c r="C38" s="5" t="s">
        <v>2</v>
      </c>
      <c r="D38" s="5" t="s">
        <v>5</v>
      </c>
      <c r="E38" s="5" t="s">
        <v>4</v>
      </c>
      <c r="F38" s="5" t="s">
        <v>7</v>
      </c>
      <c r="G38" s="6" t="s">
        <v>1</v>
      </c>
      <c r="H38" s="5" t="s">
        <v>4</v>
      </c>
      <c r="I38" s="5" t="s">
        <v>7</v>
      </c>
      <c r="J38" s="5" t="s">
        <v>6</v>
      </c>
      <c r="K38" s="5" t="s">
        <v>3</v>
      </c>
    </row>
    <row r="39" spans="1:11" ht="19" x14ac:dyDescent="0.2">
      <c r="A39" s="9">
        <v>1</v>
      </c>
      <c r="B39" s="10">
        <v>1</v>
      </c>
      <c r="C39" s="11">
        <v>0.17</v>
      </c>
      <c r="D39" s="11">
        <f>32/96</f>
        <v>0.33333333333333331</v>
      </c>
      <c r="E39" s="11">
        <f>D39-C39</f>
        <v>0.1633333333333333</v>
      </c>
      <c r="F39" s="12">
        <f>AVERAGE(E39:E41)</f>
        <v>0.16634920634920633</v>
      </c>
      <c r="G39" s="11">
        <f>23/99</f>
        <v>0.23232323232323232</v>
      </c>
      <c r="H39" s="11">
        <f>G39-C39</f>
        <v>6.2323232323232308E-2</v>
      </c>
      <c r="I39" s="12">
        <f>AVERAGE(H39:H41)</f>
        <v>4.744107744107743E-2</v>
      </c>
      <c r="J39" s="11">
        <f>(H39/$F$39)*100</f>
        <v>37.465301873698813</v>
      </c>
      <c r="K39" s="12">
        <f>AVERAGE(J39:J41)</f>
        <v>28.518968309044642</v>
      </c>
    </row>
    <row r="40" spans="1:11" ht="19" x14ac:dyDescent="0.2">
      <c r="A40" s="9"/>
      <c r="B40" s="10">
        <v>2</v>
      </c>
      <c r="C40" s="11">
        <v>0.17</v>
      </c>
      <c r="D40" s="11">
        <f>28/98</f>
        <v>0.2857142857142857</v>
      </c>
      <c r="E40" s="11">
        <f t="shared" ref="E40:E44" si="16">D40-C40</f>
        <v>0.11571428571428569</v>
      </c>
      <c r="F40" s="12"/>
      <c r="G40" s="11">
        <f>19/100</f>
        <v>0.19</v>
      </c>
      <c r="H40" s="11">
        <f t="shared" ref="H40:H44" si="17">G40-C40</f>
        <v>1.999999999999999E-2</v>
      </c>
      <c r="I40" s="12"/>
      <c r="J40" s="11">
        <f t="shared" ref="J40:J41" si="18">(H40/$F$39)*100</f>
        <v>12.022900763358773</v>
      </c>
      <c r="K40" s="12"/>
    </row>
    <row r="41" spans="1:11" ht="19" x14ac:dyDescent="0.2">
      <c r="A41" s="9"/>
      <c r="B41" s="10">
        <v>3</v>
      </c>
      <c r="C41" s="11">
        <v>0.11</v>
      </c>
      <c r="D41" s="11">
        <f>33/100</f>
        <v>0.33</v>
      </c>
      <c r="E41" s="11">
        <f t="shared" si="16"/>
        <v>0.22000000000000003</v>
      </c>
      <c r="F41" s="12"/>
      <c r="G41" s="11">
        <f>17/100</f>
        <v>0.17</v>
      </c>
      <c r="H41" s="11">
        <f t="shared" si="17"/>
        <v>6.0000000000000012E-2</v>
      </c>
      <c r="I41" s="12"/>
      <c r="J41" s="11">
        <f t="shared" si="18"/>
        <v>36.068702290076345</v>
      </c>
      <c r="K41" s="12"/>
    </row>
    <row r="42" spans="1:11" ht="19" x14ac:dyDescent="0.2">
      <c r="A42" s="4">
        <v>2</v>
      </c>
      <c r="B42" s="6">
        <v>1</v>
      </c>
      <c r="C42" s="7">
        <v>0.13</v>
      </c>
      <c r="D42" s="7">
        <f>37/100</f>
        <v>0.37</v>
      </c>
      <c r="E42" s="7">
        <f t="shared" si="16"/>
        <v>0.24</v>
      </c>
      <c r="F42" s="8">
        <f>AVERAGE(E42:E44)</f>
        <v>0.20246453900709219</v>
      </c>
      <c r="G42" s="7">
        <f>23/100</f>
        <v>0.23</v>
      </c>
      <c r="H42" s="7">
        <f t="shared" si="17"/>
        <v>0.1</v>
      </c>
      <c r="I42" s="8">
        <f>AVERAGE(H42:H44)</f>
        <v>3.6666666666666674E-2</v>
      </c>
      <c r="J42" s="7">
        <f>(H42/$F$42)*100</f>
        <v>49.391365268412301</v>
      </c>
      <c r="K42" s="8">
        <f>AVERAGE(J42:J44)</f>
        <v>18.11016726508451</v>
      </c>
    </row>
    <row r="43" spans="1:11" ht="19" x14ac:dyDescent="0.2">
      <c r="A43" s="4"/>
      <c r="B43" s="6">
        <v>2</v>
      </c>
      <c r="C43" s="7">
        <v>0.17</v>
      </c>
      <c r="D43" s="7">
        <f>30/96</f>
        <v>0.3125</v>
      </c>
      <c r="E43" s="7">
        <f t="shared" si="16"/>
        <v>0.14249999999999999</v>
      </c>
      <c r="F43" s="8"/>
      <c r="G43" s="7">
        <f>17/100</f>
        <v>0.17</v>
      </c>
      <c r="H43" s="7">
        <f t="shared" si="17"/>
        <v>0</v>
      </c>
      <c r="I43" s="8"/>
      <c r="J43" s="7">
        <f t="shared" ref="J43:J44" si="19">(H43/$F$42)*100</f>
        <v>0</v>
      </c>
      <c r="K43" s="8"/>
    </row>
    <row r="44" spans="1:11" ht="19" x14ac:dyDescent="0.2">
      <c r="A44" s="4"/>
      <c r="B44" s="6">
        <v>3</v>
      </c>
      <c r="C44" s="7">
        <v>0.19</v>
      </c>
      <c r="D44" s="7">
        <f>39/94</f>
        <v>0.41489361702127658</v>
      </c>
      <c r="E44" s="7">
        <f t="shared" si="16"/>
        <v>0.22489361702127658</v>
      </c>
      <c r="F44" s="8"/>
      <c r="G44" s="7">
        <f>20/100</f>
        <v>0.2</v>
      </c>
      <c r="H44" s="7">
        <f t="shared" si="17"/>
        <v>1.0000000000000009E-2</v>
      </c>
      <c r="I44" s="8"/>
      <c r="J44" s="7">
        <f t="shared" si="19"/>
        <v>4.9391365268412342</v>
      </c>
      <c r="K44" s="8"/>
    </row>
  </sheetData>
  <mergeCells count="50">
    <mergeCell ref="A42:A44"/>
    <mergeCell ref="F42:F44"/>
    <mergeCell ref="I42:I44"/>
    <mergeCell ref="K42:K44"/>
    <mergeCell ref="D37:F37"/>
    <mergeCell ref="G37:K37"/>
    <mergeCell ref="A39:A41"/>
    <mergeCell ref="F39:F41"/>
    <mergeCell ref="I39:I41"/>
    <mergeCell ref="K39:K41"/>
    <mergeCell ref="A30:A32"/>
    <mergeCell ref="F30:F32"/>
    <mergeCell ref="I30:I32"/>
    <mergeCell ref="K30:K32"/>
    <mergeCell ref="A33:A35"/>
    <mergeCell ref="F33:F35"/>
    <mergeCell ref="I33:I35"/>
    <mergeCell ref="K33:K35"/>
    <mergeCell ref="A21:A23"/>
    <mergeCell ref="F21:F23"/>
    <mergeCell ref="I21:I23"/>
    <mergeCell ref="K21:K23"/>
    <mergeCell ref="A24:A26"/>
    <mergeCell ref="F24:F26"/>
    <mergeCell ref="I24:I26"/>
    <mergeCell ref="K24:K26"/>
    <mergeCell ref="A15:A17"/>
    <mergeCell ref="F15:F17"/>
    <mergeCell ref="I15:I17"/>
    <mergeCell ref="K15:K17"/>
    <mergeCell ref="D19:F19"/>
    <mergeCell ref="G19:K19"/>
    <mergeCell ref="K6:K8"/>
    <mergeCell ref="D10:F10"/>
    <mergeCell ref="G10:K10"/>
    <mergeCell ref="A12:A14"/>
    <mergeCell ref="F12:F14"/>
    <mergeCell ref="I12:I14"/>
    <mergeCell ref="K12:K14"/>
    <mergeCell ref="A3:A5"/>
    <mergeCell ref="A6:A8"/>
    <mergeCell ref="I3:I5"/>
    <mergeCell ref="I6:I8"/>
    <mergeCell ref="F3:F5"/>
    <mergeCell ref="F6:F8"/>
    <mergeCell ref="D1:F1"/>
    <mergeCell ref="G1:K1"/>
    <mergeCell ref="K3:K5"/>
    <mergeCell ref="D28:F28"/>
    <mergeCell ref="G28:K28"/>
  </mergeCells>
  <pageMargins left="0.7" right="0.7" top="0.75" bottom="0.75" header="0.3" footer="0.3"/>
  <ignoredErrors>
    <ignoredError sqref="J3:K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5F7E-C704-8F48-938A-F6004F6214E1}">
  <dimension ref="A1:K44"/>
  <sheetViews>
    <sheetView zoomScale="120" zoomScaleNormal="120" workbookViewId="0">
      <selection activeCell="M11" sqref="M11"/>
    </sheetView>
  </sheetViews>
  <sheetFormatPr baseColWidth="10" defaultRowHeight="16" x14ac:dyDescent="0.2"/>
  <cols>
    <col min="3" max="3" width="14.6640625" customWidth="1"/>
    <col min="4" max="4" width="15.6640625" customWidth="1"/>
    <col min="5" max="5" width="12.6640625" customWidth="1"/>
    <col min="7" max="7" width="13.5" customWidth="1"/>
    <col min="8" max="8" width="13" customWidth="1"/>
    <col min="10" max="10" width="23.6640625" customWidth="1"/>
    <col min="11" max="11" width="14" customWidth="1"/>
  </cols>
  <sheetData>
    <row r="1" spans="1:11" ht="19" x14ac:dyDescent="0.2">
      <c r="A1" s="16"/>
      <c r="B1" s="16"/>
      <c r="C1" s="3"/>
      <c r="D1" s="4" t="s">
        <v>0</v>
      </c>
      <c r="E1" s="4"/>
      <c r="F1" s="4"/>
      <c r="G1" s="4" t="s">
        <v>15</v>
      </c>
      <c r="H1" s="4"/>
      <c r="I1" s="4"/>
      <c r="J1" s="4"/>
      <c r="K1" s="4"/>
    </row>
    <row r="2" spans="1:11" ht="160" x14ac:dyDescent="0.2">
      <c r="A2" s="5" t="s">
        <v>9</v>
      </c>
      <c r="B2" s="5" t="s">
        <v>8</v>
      </c>
      <c r="C2" s="5" t="s">
        <v>2</v>
      </c>
      <c r="D2" s="5" t="s">
        <v>5</v>
      </c>
      <c r="E2" s="5" t="s">
        <v>4</v>
      </c>
      <c r="F2" s="5" t="s">
        <v>7</v>
      </c>
      <c r="G2" s="6" t="s">
        <v>1</v>
      </c>
      <c r="H2" s="5" t="s">
        <v>4</v>
      </c>
      <c r="I2" s="5" t="s">
        <v>7</v>
      </c>
      <c r="J2" s="5" t="s">
        <v>6</v>
      </c>
      <c r="K2" s="5" t="s">
        <v>3</v>
      </c>
    </row>
    <row r="3" spans="1:11" ht="19" x14ac:dyDescent="0.2">
      <c r="A3" s="9">
        <v>1</v>
      </c>
      <c r="B3" s="10">
        <v>1</v>
      </c>
      <c r="C3" s="11">
        <v>0.1</v>
      </c>
      <c r="D3" s="11">
        <f>23/100</f>
        <v>0.23</v>
      </c>
      <c r="E3" s="11">
        <f>D3-C3</f>
        <v>0.13</v>
      </c>
      <c r="F3" s="12">
        <f>AVERAGE(E3:E5)</f>
        <v>0.12</v>
      </c>
      <c r="G3" s="11">
        <f>20/100</f>
        <v>0.2</v>
      </c>
      <c r="H3" s="11">
        <f>G3-C3</f>
        <v>0.1</v>
      </c>
      <c r="I3" s="12">
        <f>AVERAGE(H3:H5)</f>
        <v>0.10831649831649832</v>
      </c>
      <c r="J3" s="11">
        <f>(H3/$F$3)*100</f>
        <v>83.333333333333343</v>
      </c>
      <c r="K3" s="12">
        <f>AVERAGE(J3:J5)</f>
        <v>90.263748597081943</v>
      </c>
    </row>
    <row r="4" spans="1:11" ht="19" x14ac:dyDescent="0.2">
      <c r="A4" s="9"/>
      <c r="B4" s="10">
        <v>2</v>
      </c>
      <c r="C4" s="11">
        <v>0.12</v>
      </c>
      <c r="D4" s="11">
        <f>25/100</f>
        <v>0.25</v>
      </c>
      <c r="E4" s="11">
        <f t="shared" ref="E4:E8" si="0">D4-C4</f>
        <v>0.13</v>
      </c>
      <c r="F4" s="12"/>
      <c r="G4" s="11">
        <f>26/99</f>
        <v>0.26262626262626265</v>
      </c>
      <c r="H4" s="11">
        <f t="shared" ref="H4:H8" si="1">G4-C4</f>
        <v>0.14262626262626266</v>
      </c>
      <c r="I4" s="12"/>
      <c r="J4" s="11">
        <f t="shared" ref="J4:J8" si="2">(H4/$F$3)*100</f>
        <v>118.85521885521888</v>
      </c>
      <c r="K4" s="12"/>
    </row>
    <row r="5" spans="1:11" ht="19" x14ac:dyDescent="0.2">
      <c r="A5" s="9"/>
      <c r="B5" s="10">
        <v>3</v>
      </c>
      <c r="C5" s="11">
        <v>0.15</v>
      </c>
      <c r="D5" s="11">
        <f>25/100</f>
        <v>0.25</v>
      </c>
      <c r="E5" s="11">
        <f t="shared" si="0"/>
        <v>0.1</v>
      </c>
      <c r="F5" s="12"/>
      <c r="G5" s="11">
        <f>23/99</f>
        <v>0.23232323232323232</v>
      </c>
      <c r="H5" s="11">
        <f t="shared" si="1"/>
        <v>8.2323232323232326E-2</v>
      </c>
      <c r="I5" s="12"/>
      <c r="J5" s="11">
        <f t="shared" si="2"/>
        <v>68.602693602693606</v>
      </c>
      <c r="K5" s="12"/>
    </row>
    <row r="6" spans="1:11" ht="19" x14ac:dyDescent="0.2">
      <c r="A6" s="4">
        <v>2</v>
      </c>
      <c r="B6" s="6">
        <v>1</v>
      </c>
      <c r="C6" s="7">
        <v>0.12</v>
      </c>
      <c r="D6" s="7">
        <f>28/100</f>
        <v>0.28000000000000003</v>
      </c>
      <c r="E6" s="7">
        <f t="shared" si="0"/>
        <v>0.16000000000000003</v>
      </c>
      <c r="F6" s="8">
        <f>AVERAGE(E6:E8)</f>
        <v>0.13333333333333333</v>
      </c>
      <c r="G6" s="7">
        <f>26/100</f>
        <v>0.26</v>
      </c>
      <c r="H6" s="7">
        <f t="shared" si="1"/>
        <v>0.14000000000000001</v>
      </c>
      <c r="I6" s="8">
        <f>AVERAGE(H6:H8)</f>
        <v>0.10754208754208754</v>
      </c>
      <c r="J6" s="7">
        <f>(H6/$F$6)*100</f>
        <v>105</v>
      </c>
      <c r="K6" s="8">
        <f>AVERAGE(J6:J8)</f>
        <v>80.656565656565661</v>
      </c>
    </row>
    <row r="7" spans="1:11" ht="19" x14ac:dyDescent="0.2">
      <c r="A7" s="4"/>
      <c r="B7" s="6">
        <v>2</v>
      </c>
      <c r="C7" s="7">
        <v>0.15</v>
      </c>
      <c r="D7" s="7">
        <f>28/100</f>
        <v>0.28000000000000003</v>
      </c>
      <c r="E7" s="7">
        <f t="shared" si="0"/>
        <v>0.13000000000000003</v>
      </c>
      <c r="F7" s="8"/>
      <c r="G7" s="7">
        <f>26/99</f>
        <v>0.26262626262626265</v>
      </c>
      <c r="H7" s="7">
        <f t="shared" si="1"/>
        <v>0.11262626262626266</v>
      </c>
      <c r="I7" s="8"/>
      <c r="J7" s="7">
        <f t="shared" ref="J7:J8" si="3">(H7/$F$6)*100</f>
        <v>84.469696969696997</v>
      </c>
      <c r="K7" s="8"/>
    </row>
    <row r="8" spans="1:11" ht="19" x14ac:dyDescent="0.2">
      <c r="A8" s="4"/>
      <c r="B8" s="6">
        <v>3</v>
      </c>
      <c r="C8" s="7">
        <v>0.17</v>
      </c>
      <c r="D8" s="7">
        <f>28/100</f>
        <v>0.28000000000000003</v>
      </c>
      <c r="E8" s="7">
        <f t="shared" si="0"/>
        <v>0.11000000000000001</v>
      </c>
      <c r="F8" s="8"/>
      <c r="G8" s="7">
        <f>24/100</f>
        <v>0.24</v>
      </c>
      <c r="H8" s="7">
        <f t="shared" si="1"/>
        <v>6.9999999999999979E-2</v>
      </c>
      <c r="I8" s="8"/>
      <c r="J8" s="7">
        <f t="shared" si="3"/>
        <v>52.499999999999979</v>
      </c>
      <c r="K8" s="8"/>
    </row>
    <row r="9" spans="1:11" x14ac:dyDescent="0.2">
      <c r="A9" s="2"/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ht="19" x14ac:dyDescent="0.2">
      <c r="A10" s="16"/>
      <c r="B10" s="16"/>
      <c r="C10" s="3"/>
      <c r="D10" s="4" t="s">
        <v>0</v>
      </c>
      <c r="E10" s="4"/>
      <c r="F10" s="4"/>
      <c r="G10" s="4" t="s">
        <v>16</v>
      </c>
      <c r="H10" s="4"/>
      <c r="I10" s="4"/>
      <c r="J10" s="4"/>
      <c r="K10" s="4"/>
    </row>
    <row r="11" spans="1:11" ht="160" x14ac:dyDescent="0.2">
      <c r="A11" s="5" t="s">
        <v>9</v>
      </c>
      <c r="B11" s="5" t="s">
        <v>8</v>
      </c>
      <c r="C11" s="5" t="s">
        <v>2</v>
      </c>
      <c r="D11" s="5" t="s">
        <v>5</v>
      </c>
      <c r="E11" s="5" t="s">
        <v>4</v>
      </c>
      <c r="F11" s="5" t="s">
        <v>7</v>
      </c>
      <c r="G11" s="6" t="s">
        <v>1</v>
      </c>
      <c r="H11" s="5" t="s">
        <v>4</v>
      </c>
      <c r="I11" s="5" t="s">
        <v>7</v>
      </c>
      <c r="J11" s="5" t="s">
        <v>6</v>
      </c>
      <c r="K11" s="5" t="s">
        <v>3</v>
      </c>
    </row>
    <row r="12" spans="1:11" ht="19" x14ac:dyDescent="0.2">
      <c r="A12" s="9">
        <v>1</v>
      </c>
      <c r="B12" s="10">
        <v>1</v>
      </c>
      <c r="C12" s="11">
        <v>0.1</v>
      </c>
      <c r="D12" s="11">
        <f>23/100</f>
        <v>0.23</v>
      </c>
      <c r="E12" s="11">
        <f>D12-C12</f>
        <v>0.13</v>
      </c>
      <c r="F12" s="12">
        <f>AVERAGE(E12:E14)</f>
        <v>0.12</v>
      </c>
      <c r="G12" s="11">
        <f>19/100</f>
        <v>0.19</v>
      </c>
      <c r="H12" s="11">
        <f>G12-C12</f>
        <v>0.09</v>
      </c>
      <c r="I12" s="12">
        <f>AVERAGE(H12:H14)</f>
        <v>0.11555555555555556</v>
      </c>
      <c r="J12" s="11">
        <f>(H12/$F$12)*100</f>
        <v>75</v>
      </c>
      <c r="K12" s="12">
        <f>AVERAGE(J12:J14)</f>
        <v>96.296296296296305</v>
      </c>
    </row>
    <row r="13" spans="1:11" ht="19" x14ac:dyDescent="0.2">
      <c r="A13" s="9"/>
      <c r="B13" s="10">
        <v>2</v>
      </c>
      <c r="C13" s="11">
        <v>0.12</v>
      </c>
      <c r="D13" s="11">
        <f>25/100</f>
        <v>0.25</v>
      </c>
      <c r="E13" s="11">
        <f t="shared" ref="E13:E17" si="4">D13-C13</f>
        <v>0.13</v>
      </c>
      <c r="F13" s="12"/>
      <c r="G13" s="11">
        <f>24/90</f>
        <v>0.26666666666666666</v>
      </c>
      <c r="H13" s="11">
        <f t="shared" ref="H13:H17" si="5">G13-C13</f>
        <v>0.14666666666666667</v>
      </c>
      <c r="I13" s="12"/>
      <c r="J13" s="11">
        <f t="shared" ref="J13:J14" si="6">(H13/$F$12)*100</f>
        <v>122.22222222222223</v>
      </c>
      <c r="K13" s="12"/>
    </row>
    <row r="14" spans="1:11" ht="19" x14ac:dyDescent="0.2">
      <c r="A14" s="9"/>
      <c r="B14" s="10">
        <v>3</v>
      </c>
      <c r="C14" s="11">
        <v>0.15</v>
      </c>
      <c r="D14" s="11">
        <f>25/100</f>
        <v>0.25</v>
      </c>
      <c r="E14" s="11">
        <f t="shared" si="4"/>
        <v>0.1</v>
      </c>
      <c r="F14" s="12"/>
      <c r="G14" s="11">
        <f>26/100</f>
        <v>0.26</v>
      </c>
      <c r="H14" s="11">
        <f t="shared" si="5"/>
        <v>0.11000000000000001</v>
      </c>
      <c r="I14" s="12"/>
      <c r="J14" s="11">
        <f t="shared" si="6"/>
        <v>91.666666666666686</v>
      </c>
      <c r="K14" s="12"/>
    </row>
    <row r="15" spans="1:11" ht="19" x14ac:dyDescent="0.2">
      <c r="A15" s="4">
        <v>2</v>
      </c>
      <c r="B15" s="6">
        <v>1</v>
      </c>
      <c r="C15" s="7">
        <v>0.12</v>
      </c>
      <c r="D15" s="7">
        <f>28/100</f>
        <v>0.28000000000000003</v>
      </c>
      <c r="E15" s="7">
        <f t="shared" si="4"/>
        <v>0.16000000000000003</v>
      </c>
      <c r="F15" s="8">
        <f>AVERAGE(E15:E17)</f>
        <v>0.13333333333333333</v>
      </c>
      <c r="G15" s="7">
        <f>28/96</f>
        <v>0.29166666666666669</v>
      </c>
      <c r="H15" s="7">
        <f t="shared" si="5"/>
        <v>0.17166666666666669</v>
      </c>
      <c r="I15" s="8">
        <f>AVERAGE(H15:H17)</f>
        <v>0.10267113863089095</v>
      </c>
      <c r="J15" s="7">
        <f>(H15/$F$15)*100</f>
        <v>128.75</v>
      </c>
      <c r="K15" s="8">
        <f>AVERAGE(J15:J17)</f>
        <v>77.003353973168203</v>
      </c>
    </row>
    <row r="16" spans="1:11" ht="19" x14ac:dyDescent="0.2">
      <c r="A16" s="4"/>
      <c r="B16" s="6">
        <v>2</v>
      </c>
      <c r="C16" s="7">
        <v>0.15</v>
      </c>
      <c r="D16" s="7">
        <f>28/100</f>
        <v>0.28000000000000003</v>
      </c>
      <c r="E16" s="7">
        <f t="shared" si="4"/>
        <v>0.13000000000000003</v>
      </c>
      <c r="F16" s="8"/>
      <c r="G16" s="7">
        <f>21/95</f>
        <v>0.22105263157894736</v>
      </c>
      <c r="H16" s="7">
        <f t="shared" si="5"/>
        <v>7.1052631578947367E-2</v>
      </c>
      <c r="I16" s="8"/>
      <c r="J16" s="7">
        <f t="shared" ref="J16:J17" si="7">(H16/$F$15)*100</f>
        <v>53.289473684210535</v>
      </c>
      <c r="K16" s="8"/>
    </row>
    <row r="17" spans="1:11" ht="19" x14ac:dyDescent="0.2">
      <c r="A17" s="4"/>
      <c r="B17" s="6">
        <v>3</v>
      </c>
      <c r="C17" s="7">
        <v>0.17</v>
      </c>
      <c r="D17" s="7">
        <f>28/100</f>
        <v>0.28000000000000003</v>
      </c>
      <c r="E17" s="7">
        <f t="shared" si="4"/>
        <v>0.11000000000000001</v>
      </c>
      <c r="F17" s="8"/>
      <c r="G17" s="7">
        <f>24/102</f>
        <v>0.23529411764705882</v>
      </c>
      <c r="H17" s="7">
        <f t="shared" si="5"/>
        <v>6.5294117647058808E-2</v>
      </c>
      <c r="I17" s="8"/>
      <c r="J17" s="7">
        <f t="shared" si="7"/>
        <v>48.970588235294102</v>
      </c>
      <c r="K17" s="8"/>
    </row>
    <row r="18" spans="1:1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9" x14ac:dyDescent="0.2">
      <c r="A19" s="16"/>
      <c r="B19" s="16"/>
      <c r="C19" s="3"/>
      <c r="D19" s="4" t="s">
        <v>0</v>
      </c>
      <c r="E19" s="4"/>
      <c r="F19" s="4"/>
      <c r="G19" s="4" t="s">
        <v>17</v>
      </c>
      <c r="H19" s="4"/>
      <c r="I19" s="4"/>
      <c r="J19" s="4"/>
      <c r="K19" s="4"/>
    </row>
    <row r="20" spans="1:11" ht="160" x14ac:dyDescent="0.2">
      <c r="A20" s="5" t="s">
        <v>9</v>
      </c>
      <c r="B20" s="5" t="s">
        <v>8</v>
      </c>
      <c r="C20" s="5" t="s">
        <v>2</v>
      </c>
      <c r="D20" s="5" t="s">
        <v>5</v>
      </c>
      <c r="E20" s="5" t="s">
        <v>4</v>
      </c>
      <c r="F20" s="5" t="s">
        <v>7</v>
      </c>
      <c r="G20" s="6" t="s">
        <v>1</v>
      </c>
      <c r="H20" s="5" t="s">
        <v>4</v>
      </c>
      <c r="I20" s="5" t="s">
        <v>7</v>
      </c>
      <c r="J20" s="5" t="s">
        <v>6</v>
      </c>
      <c r="K20" s="5" t="s">
        <v>3</v>
      </c>
    </row>
    <row r="21" spans="1:11" ht="19" x14ac:dyDescent="0.2">
      <c r="A21" s="9">
        <v>1</v>
      </c>
      <c r="B21" s="10">
        <v>1</v>
      </c>
      <c r="C21" s="11">
        <v>0.17</v>
      </c>
      <c r="D21" s="11">
        <f>32/96</f>
        <v>0.33333333333333331</v>
      </c>
      <c r="E21" s="11">
        <f>D21-C21</f>
        <v>0.1633333333333333</v>
      </c>
      <c r="F21" s="12">
        <f>AVERAGE(E21:E23)</f>
        <v>0.16634920634920633</v>
      </c>
      <c r="G21" s="11">
        <f>42/95</f>
        <v>0.44210526315789472</v>
      </c>
      <c r="H21" s="11">
        <f>G21-C21</f>
        <v>0.27210526315789474</v>
      </c>
      <c r="I21" s="12">
        <f>AVERAGE(H21:H23)</f>
        <v>0.21764333514197864</v>
      </c>
      <c r="J21" s="11">
        <f>(H21/$F$21)*100</f>
        <v>163.57472880674973</v>
      </c>
      <c r="K21" s="12">
        <f>AVERAGE(J21:J23)</f>
        <v>130.83521101092231</v>
      </c>
    </row>
    <row r="22" spans="1:11" ht="19" x14ac:dyDescent="0.2">
      <c r="A22" s="9"/>
      <c r="B22" s="10">
        <v>2</v>
      </c>
      <c r="C22" s="11">
        <v>0.17</v>
      </c>
      <c r="D22" s="11">
        <f>28/98</f>
        <v>0.2857142857142857</v>
      </c>
      <c r="E22" s="11">
        <f t="shared" ref="E22:E26" si="8">D22-C22</f>
        <v>0.11571428571428569</v>
      </c>
      <c r="F22" s="12"/>
      <c r="G22" s="11">
        <f>35/97</f>
        <v>0.36082474226804123</v>
      </c>
      <c r="H22" s="11">
        <f t="shared" ref="H22:H26" si="9">G22-C22</f>
        <v>0.19082474226804122</v>
      </c>
      <c r="I22" s="12"/>
      <c r="J22" s="11">
        <f t="shared" ref="J22:J23" si="10">(H22/$F$21)*100</f>
        <v>114.71334697410876</v>
      </c>
      <c r="K22" s="12"/>
    </row>
    <row r="23" spans="1:11" ht="19" x14ac:dyDescent="0.2">
      <c r="A23" s="9"/>
      <c r="B23" s="10">
        <v>3</v>
      </c>
      <c r="C23" s="11">
        <v>0.11</v>
      </c>
      <c r="D23" s="11">
        <f>33/100</f>
        <v>0.33</v>
      </c>
      <c r="E23" s="11">
        <f t="shared" si="8"/>
        <v>0.22000000000000003</v>
      </c>
      <c r="F23" s="12"/>
      <c r="G23" s="11">
        <f>30/100</f>
        <v>0.3</v>
      </c>
      <c r="H23" s="11">
        <f t="shared" si="9"/>
        <v>0.19</v>
      </c>
      <c r="I23" s="12"/>
      <c r="J23" s="11">
        <f t="shared" si="10"/>
        <v>114.2175572519084</v>
      </c>
      <c r="K23" s="12"/>
    </row>
    <row r="24" spans="1:11" ht="19" x14ac:dyDescent="0.2">
      <c r="A24" s="4">
        <v>2</v>
      </c>
      <c r="B24" s="6">
        <v>1</v>
      </c>
      <c r="C24" s="7">
        <v>0.13</v>
      </c>
      <c r="D24" s="7">
        <f>37/100</f>
        <v>0.37</v>
      </c>
      <c r="E24" s="7">
        <f t="shared" si="8"/>
        <v>0.24</v>
      </c>
      <c r="F24" s="8">
        <f>AVERAGE(E24:E26)</f>
        <v>0.20246453900709219</v>
      </c>
      <c r="G24" s="7">
        <f>35/100</f>
        <v>0.35</v>
      </c>
      <c r="H24" s="7">
        <f t="shared" si="9"/>
        <v>0.21999999999999997</v>
      </c>
      <c r="I24" s="8">
        <f>AVERAGE(H24:H26)</f>
        <v>0.20954124579124578</v>
      </c>
      <c r="J24" s="7">
        <f>(H24/$F$24)*100</f>
        <v>108.66100359050704</v>
      </c>
      <c r="K24" s="8">
        <f>AVERAGE(J24:J26)</f>
        <v>103.49528209673581</v>
      </c>
    </row>
    <row r="25" spans="1:11" ht="19" x14ac:dyDescent="0.2">
      <c r="A25" s="4"/>
      <c r="B25" s="6">
        <v>2</v>
      </c>
      <c r="C25" s="7">
        <v>0.17</v>
      </c>
      <c r="D25" s="7">
        <f>30/96</f>
        <v>0.3125</v>
      </c>
      <c r="E25" s="7">
        <f t="shared" si="8"/>
        <v>0.14249999999999999</v>
      </c>
      <c r="F25" s="8"/>
      <c r="G25" s="7">
        <f>40/99</f>
        <v>0.40404040404040403</v>
      </c>
      <c r="H25" s="7">
        <f t="shared" si="9"/>
        <v>0.23404040404040402</v>
      </c>
      <c r="I25" s="8"/>
      <c r="J25" s="7">
        <f t="shared" ref="J25" si="11">(H25/$F$24)*100</f>
        <v>115.59575083526393</v>
      </c>
      <c r="K25" s="8"/>
    </row>
    <row r="26" spans="1:11" ht="19" x14ac:dyDescent="0.2">
      <c r="A26" s="4"/>
      <c r="B26" s="6">
        <v>3</v>
      </c>
      <c r="C26" s="7">
        <v>0.19</v>
      </c>
      <c r="D26" s="7">
        <f>39/94</f>
        <v>0.41489361702127658</v>
      </c>
      <c r="E26" s="7">
        <f t="shared" si="8"/>
        <v>0.22489361702127658</v>
      </c>
      <c r="F26" s="8"/>
      <c r="G26" s="7">
        <f>35/96</f>
        <v>0.36458333333333331</v>
      </c>
      <c r="H26" s="7">
        <f t="shared" si="9"/>
        <v>0.17458333333333331</v>
      </c>
      <c r="I26" s="8"/>
      <c r="J26" s="7">
        <f>(H26/$F$24)*100</f>
        <v>86.229091864436455</v>
      </c>
      <c r="K26" s="8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9" x14ac:dyDescent="0.2">
      <c r="A28" s="16"/>
      <c r="B28" s="16"/>
      <c r="C28" s="3"/>
      <c r="D28" s="4" t="s">
        <v>0</v>
      </c>
      <c r="E28" s="4"/>
      <c r="F28" s="4"/>
      <c r="G28" s="4" t="s">
        <v>18</v>
      </c>
      <c r="H28" s="4"/>
      <c r="I28" s="4"/>
      <c r="J28" s="4"/>
      <c r="K28" s="4"/>
    </row>
    <row r="29" spans="1:11" ht="160" x14ac:dyDescent="0.2">
      <c r="A29" s="5" t="s">
        <v>9</v>
      </c>
      <c r="B29" s="5" t="s">
        <v>8</v>
      </c>
      <c r="C29" s="5" t="s">
        <v>2</v>
      </c>
      <c r="D29" s="5" t="s">
        <v>5</v>
      </c>
      <c r="E29" s="5" t="s">
        <v>4</v>
      </c>
      <c r="F29" s="5" t="s">
        <v>7</v>
      </c>
      <c r="G29" s="6" t="s">
        <v>1</v>
      </c>
      <c r="H29" s="5" t="s">
        <v>4</v>
      </c>
      <c r="I29" s="5" t="s">
        <v>7</v>
      </c>
      <c r="J29" s="5" t="s">
        <v>6</v>
      </c>
      <c r="K29" s="5" t="s">
        <v>3</v>
      </c>
    </row>
    <row r="30" spans="1:11" ht="19" x14ac:dyDescent="0.2">
      <c r="A30" s="9">
        <v>1</v>
      </c>
      <c r="B30" s="10">
        <v>1</v>
      </c>
      <c r="C30" s="11">
        <v>0.1</v>
      </c>
      <c r="D30" s="11">
        <f>23/100</f>
        <v>0.23</v>
      </c>
      <c r="E30" s="11">
        <f>D30-C30</f>
        <v>0.13</v>
      </c>
      <c r="F30" s="12">
        <f>AVERAGE(E30:E32)</f>
        <v>0.12</v>
      </c>
      <c r="G30" s="11">
        <f>17/99</f>
        <v>0.17171717171717171</v>
      </c>
      <c r="H30" s="11">
        <f>G30-C30</f>
        <v>7.1717171717171707E-2</v>
      </c>
      <c r="I30" s="12">
        <f>AVERAGE(H30:H32)</f>
        <v>8.4958355484671275E-2</v>
      </c>
      <c r="J30" s="11">
        <f>(H30/$F$30)*100</f>
        <v>59.764309764309751</v>
      </c>
      <c r="K30" s="12">
        <f>AVERAGE(J30:J32)</f>
        <v>70.798629570559385</v>
      </c>
    </row>
    <row r="31" spans="1:11" ht="19" x14ac:dyDescent="0.2">
      <c r="A31" s="9"/>
      <c r="B31" s="10">
        <v>2</v>
      </c>
      <c r="C31" s="11">
        <v>0.12</v>
      </c>
      <c r="D31" s="11">
        <f>25/100</f>
        <v>0.25</v>
      </c>
      <c r="E31" s="11">
        <f t="shared" ref="E31:E35" si="12">D31-C31</f>
        <v>0.13</v>
      </c>
      <c r="F31" s="12"/>
      <c r="G31" s="11">
        <f>19/100</f>
        <v>0.19</v>
      </c>
      <c r="H31" s="11">
        <f t="shared" ref="H31:H35" si="13">G31-C31</f>
        <v>7.0000000000000007E-2</v>
      </c>
      <c r="I31" s="12"/>
      <c r="J31" s="11">
        <f t="shared" ref="J31:J32" si="14">(H31/$F$30)*100</f>
        <v>58.333333333333336</v>
      </c>
      <c r="K31" s="12"/>
    </row>
    <row r="32" spans="1:11" ht="19" x14ac:dyDescent="0.2">
      <c r="A32" s="9"/>
      <c r="B32" s="10">
        <v>3</v>
      </c>
      <c r="C32" s="11">
        <v>0.15</v>
      </c>
      <c r="D32" s="11">
        <f>25/100</f>
        <v>0.25</v>
      </c>
      <c r="E32" s="11">
        <f t="shared" si="12"/>
        <v>0.1</v>
      </c>
      <c r="F32" s="12"/>
      <c r="G32" s="11">
        <f>25/95</f>
        <v>0.26315789473684209</v>
      </c>
      <c r="H32" s="11">
        <f t="shared" si="13"/>
        <v>0.1131578947368421</v>
      </c>
      <c r="I32" s="12"/>
      <c r="J32" s="11">
        <f t="shared" si="14"/>
        <v>94.298245614035082</v>
      </c>
      <c r="K32" s="12"/>
    </row>
    <row r="33" spans="1:11" ht="19" x14ac:dyDescent="0.2">
      <c r="A33" s="4">
        <v>2</v>
      </c>
      <c r="B33" s="6">
        <v>1</v>
      </c>
      <c r="C33" s="7">
        <v>0.12</v>
      </c>
      <c r="D33" s="7">
        <f>28/100</f>
        <v>0.28000000000000003</v>
      </c>
      <c r="E33" s="7">
        <f t="shared" si="12"/>
        <v>0.16000000000000003</v>
      </c>
      <c r="F33" s="8">
        <f>AVERAGE(E33:E35)</f>
        <v>0.13333333333333333</v>
      </c>
      <c r="G33" s="7">
        <f>28/100</f>
        <v>0.28000000000000003</v>
      </c>
      <c r="H33" s="7">
        <f t="shared" si="13"/>
        <v>0.16000000000000003</v>
      </c>
      <c r="I33" s="8">
        <f>AVERAGE(H33:H35)</f>
        <v>9.3333333333333338E-2</v>
      </c>
      <c r="J33" s="7">
        <f>(H33/$F$33)*100</f>
        <v>120.00000000000001</v>
      </c>
      <c r="K33" s="8">
        <f>AVERAGE(J33:J35)</f>
        <v>70</v>
      </c>
    </row>
    <row r="34" spans="1:11" ht="19" x14ac:dyDescent="0.2">
      <c r="A34" s="4"/>
      <c r="B34" s="6">
        <v>2</v>
      </c>
      <c r="C34" s="7">
        <v>0.15</v>
      </c>
      <c r="D34" s="7">
        <f>28/100</f>
        <v>0.28000000000000003</v>
      </c>
      <c r="E34" s="7">
        <f t="shared" si="12"/>
        <v>0.13000000000000003</v>
      </c>
      <c r="F34" s="8"/>
      <c r="G34" s="7">
        <f>22/100</f>
        <v>0.22</v>
      </c>
      <c r="H34" s="7">
        <f t="shared" si="13"/>
        <v>7.0000000000000007E-2</v>
      </c>
      <c r="I34" s="8"/>
      <c r="J34" s="7">
        <f t="shared" ref="J34:J35" si="15">(H34/$F$33)*100</f>
        <v>52.5</v>
      </c>
      <c r="K34" s="8"/>
    </row>
    <row r="35" spans="1:11" ht="19" x14ac:dyDescent="0.2">
      <c r="A35" s="4"/>
      <c r="B35" s="6">
        <v>3</v>
      </c>
      <c r="C35" s="7">
        <v>0.17</v>
      </c>
      <c r="D35" s="7">
        <f>28/100</f>
        <v>0.28000000000000003</v>
      </c>
      <c r="E35" s="7">
        <f t="shared" si="12"/>
        <v>0.11000000000000001</v>
      </c>
      <c r="F35" s="8"/>
      <c r="G35" s="7">
        <f>22/100</f>
        <v>0.22</v>
      </c>
      <c r="H35" s="7">
        <f t="shared" si="13"/>
        <v>4.9999999999999989E-2</v>
      </c>
      <c r="I35" s="8"/>
      <c r="J35" s="7">
        <f t="shared" si="15"/>
        <v>37.499999999999993</v>
      </c>
      <c r="K35" s="8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9" x14ac:dyDescent="0.2">
      <c r="A37" s="16"/>
      <c r="B37" s="16"/>
      <c r="C37" s="3"/>
      <c r="D37" s="4" t="s">
        <v>0</v>
      </c>
      <c r="E37" s="4"/>
      <c r="F37" s="4"/>
      <c r="G37" s="4" t="s">
        <v>19</v>
      </c>
      <c r="H37" s="4"/>
      <c r="I37" s="4"/>
      <c r="J37" s="4"/>
      <c r="K37" s="4"/>
    </row>
    <row r="38" spans="1:11" ht="160" x14ac:dyDescent="0.2">
      <c r="A38" s="5" t="s">
        <v>9</v>
      </c>
      <c r="B38" s="5" t="s">
        <v>8</v>
      </c>
      <c r="C38" s="5" t="s">
        <v>2</v>
      </c>
      <c r="D38" s="5" t="s">
        <v>5</v>
      </c>
      <c r="E38" s="5" t="s">
        <v>4</v>
      </c>
      <c r="F38" s="5" t="s">
        <v>7</v>
      </c>
      <c r="G38" s="6" t="s">
        <v>1</v>
      </c>
      <c r="H38" s="5" t="s">
        <v>4</v>
      </c>
      <c r="I38" s="5" t="s">
        <v>7</v>
      </c>
      <c r="J38" s="5" t="s">
        <v>6</v>
      </c>
      <c r="K38" s="5" t="s">
        <v>3</v>
      </c>
    </row>
    <row r="39" spans="1:11" ht="19" x14ac:dyDescent="0.2">
      <c r="A39" s="9">
        <v>1</v>
      </c>
      <c r="B39" s="10">
        <v>1</v>
      </c>
      <c r="C39" s="11">
        <v>0.17</v>
      </c>
      <c r="D39" s="11">
        <f>32/96</f>
        <v>0.33333333333333331</v>
      </c>
      <c r="E39" s="11">
        <f>D39-C39</f>
        <v>0.1633333333333333</v>
      </c>
      <c r="F39" s="12">
        <f>AVERAGE(E39:E41)</f>
        <v>0.16634920634920633</v>
      </c>
      <c r="G39" s="11">
        <f>34/95</f>
        <v>0.35789473684210527</v>
      </c>
      <c r="H39" s="11">
        <f>G39-C39</f>
        <v>0.18789473684210525</v>
      </c>
      <c r="I39" s="12">
        <f>AVERAGE(H39:H41)</f>
        <v>0.17438596491228067</v>
      </c>
      <c r="J39" s="11">
        <f>(H39/$F$39)*100</f>
        <v>112.95198875050221</v>
      </c>
      <c r="K39" s="12">
        <f>AVERAGE(J39:J41)</f>
        <v>104.83125753314584</v>
      </c>
    </row>
    <row r="40" spans="1:11" ht="19" x14ac:dyDescent="0.2">
      <c r="A40" s="9"/>
      <c r="B40" s="10">
        <v>2</v>
      </c>
      <c r="C40" s="11">
        <v>0.17</v>
      </c>
      <c r="D40" s="11">
        <f>28/98</f>
        <v>0.2857142857142857</v>
      </c>
      <c r="E40" s="11">
        <f t="shared" ref="E40:E44" si="16">D40-C40</f>
        <v>0.11571428571428569</v>
      </c>
      <c r="F40" s="12"/>
      <c r="G40" s="11">
        <f>29/95</f>
        <v>0.30526315789473685</v>
      </c>
      <c r="H40" s="11">
        <f t="shared" ref="H40:H44" si="17">G40-C40</f>
        <v>0.13526315789473684</v>
      </c>
      <c r="I40" s="12"/>
      <c r="J40" s="11">
        <f t="shared" ref="J40:J41" si="18">(H40/$F$39)*100</f>
        <v>81.31277621534754</v>
      </c>
      <c r="K40" s="12"/>
    </row>
    <row r="41" spans="1:11" ht="19" x14ac:dyDescent="0.2">
      <c r="A41" s="9"/>
      <c r="B41" s="10">
        <v>3</v>
      </c>
      <c r="C41" s="11">
        <v>0.11</v>
      </c>
      <c r="D41" s="11">
        <f>33/100</f>
        <v>0.33</v>
      </c>
      <c r="E41" s="11">
        <f t="shared" si="16"/>
        <v>0.22000000000000003</v>
      </c>
      <c r="F41" s="12"/>
      <c r="G41" s="11">
        <f>31/100</f>
        <v>0.31</v>
      </c>
      <c r="H41" s="11">
        <f t="shared" si="17"/>
        <v>0.2</v>
      </c>
      <c r="I41" s="12"/>
      <c r="J41" s="11">
        <f t="shared" si="18"/>
        <v>120.22900763358781</v>
      </c>
      <c r="K41" s="12"/>
    </row>
    <row r="42" spans="1:11" ht="19" x14ac:dyDescent="0.2">
      <c r="A42" s="4">
        <v>2</v>
      </c>
      <c r="B42" s="6">
        <v>1</v>
      </c>
      <c r="C42" s="7">
        <v>0.13</v>
      </c>
      <c r="D42" s="7">
        <f>37/100</f>
        <v>0.37</v>
      </c>
      <c r="E42" s="7">
        <f t="shared" si="16"/>
        <v>0.24</v>
      </c>
      <c r="F42" s="8">
        <f>AVERAGE(E42:E44)</f>
        <v>0.20246453900709219</v>
      </c>
      <c r="G42" s="7">
        <f>40/100</f>
        <v>0.4</v>
      </c>
      <c r="H42" s="7">
        <f t="shared" si="17"/>
        <v>0.27</v>
      </c>
      <c r="I42" s="8">
        <f>AVERAGE(H42:H44)</f>
        <v>0.20380847953216374</v>
      </c>
      <c r="J42" s="7">
        <f>(H42/$F$42)*100</f>
        <v>133.35668622471323</v>
      </c>
      <c r="K42" s="8">
        <f>AVERAGE(J42:J44)</f>
        <v>100.66379057372831</v>
      </c>
    </row>
    <row r="43" spans="1:11" ht="19" x14ac:dyDescent="0.2">
      <c r="A43" s="4"/>
      <c r="B43" s="6">
        <v>2</v>
      </c>
      <c r="C43" s="7">
        <v>0.17</v>
      </c>
      <c r="D43" s="7">
        <f>30/96</f>
        <v>0.3125</v>
      </c>
      <c r="E43" s="7">
        <f t="shared" si="16"/>
        <v>0.14249999999999999</v>
      </c>
      <c r="F43" s="8"/>
      <c r="G43" s="7">
        <f>32/95</f>
        <v>0.33684210526315789</v>
      </c>
      <c r="H43" s="7">
        <f t="shared" si="17"/>
        <v>0.16684210526315787</v>
      </c>
      <c r="I43" s="8"/>
      <c r="J43" s="7">
        <f t="shared" ref="J43:J44" si="19">(H43/$F$42)*100</f>
        <v>82.405593632035249</v>
      </c>
      <c r="K43" s="8"/>
    </row>
    <row r="44" spans="1:11" ht="19" x14ac:dyDescent="0.2">
      <c r="A44" s="4"/>
      <c r="B44" s="6">
        <v>3</v>
      </c>
      <c r="C44" s="7">
        <v>0.19</v>
      </c>
      <c r="D44" s="7">
        <f>39/94</f>
        <v>0.41489361702127658</v>
      </c>
      <c r="E44" s="7">
        <f t="shared" si="16"/>
        <v>0.22489361702127658</v>
      </c>
      <c r="F44" s="8"/>
      <c r="G44" s="7">
        <f>35/96</f>
        <v>0.36458333333333331</v>
      </c>
      <c r="H44" s="7">
        <f t="shared" si="17"/>
        <v>0.17458333333333331</v>
      </c>
      <c r="I44" s="8"/>
      <c r="J44" s="7">
        <f t="shared" si="19"/>
        <v>86.229091864436455</v>
      </c>
      <c r="K44" s="8"/>
    </row>
  </sheetData>
  <mergeCells count="50">
    <mergeCell ref="A42:A44"/>
    <mergeCell ref="F42:F44"/>
    <mergeCell ref="I42:I44"/>
    <mergeCell ref="K42:K44"/>
    <mergeCell ref="D37:F37"/>
    <mergeCell ref="G37:K37"/>
    <mergeCell ref="A39:A41"/>
    <mergeCell ref="F39:F41"/>
    <mergeCell ref="I39:I41"/>
    <mergeCell ref="K39:K41"/>
    <mergeCell ref="A30:A32"/>
    <mergeCell ref="F30:F32"/>
    <mergeCell ref="I30:I32"/>
    <mergeCell ref="K30:K32"/>
    <mergeCell ref="A33:A35"/>
    <mergeCell ref="F33:F35"/>
    <mergeCell ref="I33:I35"/>
    <mergeCell ref="K33:K35"/>
    <mergeCell ref="A24:A26"/>
    <mergeCell ref="F24:F26"/>
    <mergeCell ref="I24:I26"/>
    <mergeCell ref="K24:K26"/>
    <mergeCell ref="D28:F28"/>
    <mergeCell ref="G28:K28"/>
    <mergeCell ref="D19:F19"/>
    <mergeCell ref="G19:K19"/>
    <mergeCell ref="A21:A23"/>
    <mergeCell ref="F21:F23"/>
    <mergeCell ref="I21:I23"/>
    <mergeCell ref="K21:K23"/>
    <mergeCell ref="A12:A14"/>
    <mergeCell ref="F12:F14"/>
    <mergeCell ref="I12:I14"/>
    <mergeCell ref="K12:K14"/>
    <mergeCell ref="A15:A17"/>
    <mergeCell ref="F15:F17"/>
    <mergeCell ref="I15:I17"/>
    <mergeCell ref="K15:K17"/>
    <mergeCell ref="A6:A8"/>
    <mergeCell ref="F6:F8"/>
    <mergeCell ref="I6:I8"/>
    <mergeCell ref="K6:K8"/>
    <mergeCell ref="D10:F10"/>
    <mergeCell ref="G10:K10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41EB-9C6D-F741-9B1C-9D2802E71C8B}">
  <dimension ref="A1:K53"/>
  <sheetViews>
    <sheetView zoomScale="70" zoomScaleNormal="70" workbookViewId="0">
      <selection activeCell="M8" sqref="M8"/>
    </sheetView>
  </sheetViews>
  <sheetFormatPr baseColWidth="10" defaultRowHeight="16" x14ac:dyDescent="0.2"/>
  <cols>
    <col min="1" max="2" width="10.83203125" style="1"/>
    <col min="3" max="3" width="14.33203125" style="1" customWidth="1"/>
    <col min="4" max="4" width="13.83203125" style="1" customWidth="1"/>
    <col min="5" max="5" width="13" style="1" customWidth="1"/>
    <col min="6" max="6" width="10.83203125" style="1"/>
    <col min="7" max="7" width="14.1640625" style="1" customWidth="1"/>
    <col min="8" max="8" width="17.5" style="1" customWidth="1"/>
    <col min="9" max="9" width="10.83203125" style="1"/>
    <col min="10" max="10" width="19.6640625" style="1" customWidth="1"/>
    <col min="11" max="11" width="15.83203125" style="1" customWidth="1"/>
    <col min="12" max="16384" width="10.83203125" style="1"/>
  </cols>
  <sheetData>
    <row r="1" spans="1:11" ht="19" x14ac:dyDescent="0.2">
      <c r="A1" s="16"/>
      <c r="B1" s="16"/>
      <c r="C1" s="3"/>
      <c r="D1" s="4" t="s">
        <v>0</v>
      </c>
      <c r="E1" s="4"/>
      <c r="F1" s="4"/>
      <c r="G1" s="4" t="s">
        <v>20</v>
      </c>
      <c r="H1" s="4"/>
      <c r="I1" s="4"/>
      <c r="J1" s="4"/>
      <c r="K1" s="4"/>
    </row>
    <row r="2" spans="1:11" ht="160" x14ac:dyDescent="0.2">
      <c r="A2" s="5" t="s">
        <v>9</v>
      </c>
      <c r="B2" s="5" t="s">
        <v>8</v>
      </c>
      <c r="C2" s="5" t="s">
        <v>2</v>
      </c>
      <c r="D2" s="5" t="s">
        <v>5</v>
      </c>
      <c r="E2" s="5" t="s">
        <v>4</v>
      </c>
      <c r="F2" s="5" t="s">
        <v>7</v>
      </c>
      <c r="G2" s="6" t="s">
        <v>1</v>
      </c>
      <c r="H2" s="5" t="s">
        <v>4</v>
      </c>
      <c r="I2" s="5" t="s">
        <v>7</v>
      </c>
      <c r="J2" s="5" t="s">
        <v>6</v>
      </c>
      <c r="K2" s="5" t="s">
        <v>3</v>
      </c>
    </row>
    <row r="3" spans="1:11" ht="19" x14ac:dyDescent="0.2">
      <c r="A3" s="9">
        <v>1</v>
      </c>
      <c r="B3" s="10">
        <v>1</v>
      </c>
      <c r="C3" s="11">
        <v>0.13</v>
      </c>
      <c r="D3" s="11">
        <f>32/100</f>
        <v>0.32</v>
      </c>
      <c r="E3" s="11">
        <f>D3-C3</f>
        <v>0.19</v>
      </c>
      <c r="F3" s="12">
        <f>AVERAGE(E3:E5)</f>
        <v>0.13424242424242425</v>
      </c>
      <c r="G3" s="11">
        <f>36/94</f>
        <v>0.38297872340425532</v>
      </c>
      <c r="H3" s="11">
        <f>G3-C3</f>
        <v>0.25297872340425531</v>
      </c>
      <c r="I3" s="12">
        <f>AVERAGE(H3:H5)</f>
        <v>0.14853499534350598</v>
      </c>
      <c r="J3" s="11">
        <f>(H3/$F$3)*100</f>
        <v>188.44916190384706</v>
      </c>
      <c r="K3" s="12">
        <f>AVERAGE(J3:J5)</f>
        <v>110.64683626039948</v>
      </c>
    </row>
    <row r="4" spans="1:11" ht="19" x14ac:dyDescent="0.2">
      <c r="A4" s="9"/>
      <c r="B4" s="10">
        <v>2</v>
      </c>
      <c r="C4" s="11">
        <v>0.18</v>
      </c>
      <c r="D4" s="11">
        <f>27/99</f>
        <v>0.27272727272727271</v>
      </c>
      <c r="E4" s="11">
        <f t="shared" ref="E4:E11" si="0">D4-C4</f>
        <v>9.2727272727272714E-2</v>
      </c>
      <c r="F4" s="12"/>
      <c r="G4" s="11">
        <f>29/100</f>
        <v>0.28999999999999998</v>
      </c>
      <c r="H4" s="11">
        <f t="shared" ref="H4:H11" si="1">G4-C4</f>
        <v>0.10999999999999999</v>
      </c>
      <c r="I4" s="12"/>
      <c r="J4" s="11">
        <f t="shared" ref="J4:J5" si="2">(H4/$F$3)*100</f>
        <v>81.941309255078991</v>
      </c>
      <c r="K4" s="12"/>
    </row>
    <row r="5" spans="1:11" ht="19" x14ac:dyDescent="0.2">
      <c r="A5" s="9"/>
      <c r="B5" s="10">
        <v>3</v>
      </c>
      <c r="C5" s="11">
        <v>0.18</v>
      </c>
      <c r="D5" s="11">
        <f>30/100</f>
        <v>0.3</v>
      </c>
      <c r="E5" s="11">
        <f t="shared" si="0"/>
        <v>0.12</v>
      </c>
      <c r="F5" s="12"/>
      <c r="G5" s="11">
        <f>26/99</f>
        <v>0.26262626262626265</v>
      </c>
      <c r="H5" s="11">
        <f t="shared" si="1"/>
        <v>8.2626262626262659E-2</v>
      </c>
      <c r="I5" s="12"/>
      <c r="J5" s="11">
        <f t="shared" si="2"/>
        <v>61.550037622272399</v>
      </c>
      <c r="K5" s="12"/>
    </row>
    <row r="6" spans="1:11" ht="19" x14ac:dyDescent="0.2">
      <c r="A6" s="4">
        <v>2</v>
      </c>
      <c r="B6" s="6">
        <v>1</v>
      </c>
      <c r="C6" s="7">
        <v>0.03</v>
      </c>
      <c r="D6" s="7">
        <f>11/95</f>
        <v>0.11578947368421053</v>
      </c>
      <c r="E6" s="7">
        <f t="shared" si="0"/>
        <v>8.5789473684210527E-2</v>
      </c>
      <c r="F6" s="8">
        <f>AVERAGE(E6:E8)</f>
        <v>7.7718770724061012E-2</v>
      </c>
      <c r="G6" s="7">
        <f>10/95</f>
        <v>0.10526315789473684</v>
      </c>
      <c r="H6" s="7">
        <f t="shared" si="1"/>
        <v>7.5263157894736837E-2</v>
      </c>
      <c r="I6" s="8">
        <f>AVERAGE(H6:H8)</f>
        <v>6.3191373130912706E-2</v>
      </c>
      <c r="J6" s="7">
        <f>(H6/$F$6)*100</f>
        <v>96.840386426024693</v>
      </c>
      <c r="K6" s="8">
        <f>AVERAGE(J6:J8)</f>
        <v>81.307736267821895</v>
      </c>
    </row>
    <row r="7" spans="1:11" ht="19" x14ac:dyDescent="0.2">
      <c r="A7" s="4"/>
      <c r="B7" s="6">
        <v>2</v>
      </c>
      <c r="C7" s="7">
        <v>0.04</v>
      </c>
      <c r="D7" s="7">
        <f>9/97</f>
        <v>9.2783505154639179E-2</v>
      </c>
      <c r="E7" s="7">
        <f t="shared" si="0"/>
        <v>5.2783505154639178E-2</v>
      </c>
      <c r="F7" s="8"/>
      <c r="G7" s="7">
        <f>8/97</f>
        <v>8.247422680412371E-2</v>
      </c>
      <c r="H7" s="7">
        <f t="shared" si="1"/>
        <v>4.2474226804123709E-2</v>
      </c>
      <c r="I7" s="8"/>
      <c r="J7" s="7">
        <f t="shared" ref="J7:J8" si="3">(H7/$F$6)*100</f>
        <v>54.651181958252572</v>
      </c>
      <c r="K7" s="8"/>
    </row>
    <row r="8" spans="1:11" ht="19" x14ac:dyDescent="0.2">
      <c r="A8" s="4"/>
      <c r="B8" s="6">
        <v>3</v>
      </c>
      <c r="C8" s="7">
        <v>0.02</v>
      </c>
      <c r="D8" s="7">
        <f>11/96</f>
        <v>0.11458333333333333</v>
      </c>
      <c r="E8" s="7">
        <f t="shared" si="0"/>
        <v>9.4583333333333325E-2</v>
      </c>
      <c r="F8" s="8"/>
      <c r="G8" s="7">
        <f>9/98</f>
        <v>9.1836734693877556E-2</v>
      </c>
      <c r="H8" s="7">
        <f t="shared" si="1"/>
        <v>7.1836734693877552E-2</v>
      </c>
      <c r="I8" s="8"/>
      <c r="J8" s="7">
        <f t="shared" si="3"/>
        <v>92.431640419188426</v>
      </c>
      <c r="K8" s="8"/>
    </row>
    <row r="9" spans="1:11" ht="19" x14ac:dyDescent="0.2">
      <c r="A9" s="17">
        <v>3</v>
      </c>
      <c r="B9" s="10">
        <v>1</v>
      </c>
      <c r="C9" s="11">
        <v>0.01</v>
      </c>
      <c r="D9" s="11">
        <f>6/101</f>
        <v>5.9405940594059403E-2</v>
      </c>
      <c r="E9" s="11">
        <f t="shared" si="0"/>
        <v>4.9405940594059401E-2</v>
      </c>
      <c r="F9" s="12">
        <f>AVERAGE(E9:E11)</f>
        <v>5.0061585597812118E-2</v>
      </c>
      <c r="G9" s="11">
        <f>7/99</f>
        <v>7.0707070707070704E-2</v>
      </c>
      <c r="H9" s="11">
        <f t="shared" si="1"/>
        <v>6.0707070707070702E-2</v>
      </c>
      <c r="I9" s="12">
        <f>AVERAGE(H9:H11)</f>
        <v>4.7310520167663024E-2</v>
      </c>
      <c r="J9" s="11">
        <f>(H9/$F$9)*100</f>
        <v>121.26477813703893</v>
      </c>
      <c r="K9" s="12">
        <f>AVERAGE(J9:J11)</f>
        <v>94.504637842974489</v>
      </c>
    </row>
    <row r="10" spans="1:11" ht="19" x14ac:dyDescent="0.2">
      <c r="A10" s="18"/>
      <c r="B10" s="10">
        <v>2</v>
      </c>
      <c r="C10" s="11">
        <v>0.01</v>
      </c>
      <c r="D10" s="11">
        <f>7/105</f>
        <v>6.6666666666666666E-2</v>
      </c>
      <c r="E10" s="11">
        <f t="shared" si="0"/>
        <v>5.6666666666666664E-2</v>
      </c>
      <c r="F10" s="12"/>
      <c r="G10" s="11">
        <f>7/100</f>
        <v>7.0000000000000007E-2</v>
      </c>
      <c r="H10" s="11">
        <f t="shared" si="1"/>
        <v>6.0000000000000005E-2</v>
      </c>
      <c r="I10" s="12"/>
      <c r="J10" s="11">
        <f t="shared" ref="J10:J11" si="4">(H10/$F$9)*100</f>
        <v>119.85237639501021</v>
      </c>
      <c r="K10" s="12"/>
    </row>
    <row r="11" spans="1:11" ht="19" x14ac:dyDescent="0.2">
      <c r="A11" s="19"/>
      <c r="B11" s="10">
        <v>3</v>
      </c>
      <c r="C11" s="11">
        <v>0.04</v>
      </c>
      <c r="D11" s="11">
        <f>9/107</f>
        <v>8.4112149532710276E-2</v>
      </c>
      <c r="E11" s="11">
        <f t="shared" si="0"/>
        <v>4.4112149532710275E-2</v>
      </c>
      <c r="F11" s="12"/>
      <c r="G11" s="11">
        <f>6/98</f>
        <v>6.1224489795918366E-2</v>
      </c>
      <c r="H11" s="11">
        <f t="shared" si="1"/>
        <v>2.1224489795918365E-2</v>
      </c>
      <c r="I11" s="12"/>
      <c r="J11" s="11">
        <f t="shared" si="4"/>
        <v>42.396758996874354</v>
      </c>
      <c r="K11" s="12"/>
    </row>
    <row r="12" spans="1:11" x14ac:dyDescent="0.2">
      <c r="A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9" x14ac:dyDescent="0.2">
      <c r="A13" s="16"/>
      <c r="B13" s="16"/>
      <c r="C13" s="3"/>
      <c r="D13" s="4" t="s">
        <v>0</v>
      </c>
      <c r="E13" s="4"/>
      <c r="F13" s="4"/>
      <c r="G13" s="4" t="s">
        <v>21</v>
      </c>
      <c r="H13" s="4"/>
      <c r="I13" s="4"/>
      <c r="J13" s="4"/>
      <c r="K13" s="4"/>
    </row>
    <row r="14" spans="1:11" ht="80" x14ac:dyDescent="0.2">
      <c r="A14" s="5" t="s">
        <v>9</v>
      </c>
      <c r="B14" s="5" t="s">
        <v>8</v>
      </c>
      <c r="C14" s="5" t="s">
        <v>2</v>
      </c>
      <c r="D14" s="5" t="s">
        <v>5</v>
      </c>
      <c r="E14" s="5" t="s">
        <v>4</v>
      </c>
      <c r="F14" s="5" t="s">
        <v>7</v>
      </c>
      <c r="G14" s="6" t="s">
        <v>1</v>
      </c>
      <c r="H14" s="5" t="s">
        <v>4</v>
      </c>
      <c r="I14" s="5" t="s">
        <v>7</v>
      </c>
      <c r="J14" s="5" t="s">
        <v>6</v>
      </c>
      <c r="K14" s="5" t="s">
        <v>3</v>
      </c>
    </row>
    <row r="15" spans="1:11" ht="19" x14ac:dyDescent="0.2">
      <c r="A15" s="9">
        <v>1</v>
      </c>
      <c r="B15" s="10">
        <v>1</v>
      </c>
      <c r="C15" s="11">
        <v>0.13</v>
      </c>
      <c r="D15" s="11">
        <f>32/100</f>
        <v>0.32</v>
      </c>
      <c r="E15" s="11">
        <f>D15-C15</f>
        <v>0.19</v>
      </c>
      <c r="F15" s="12">
        <f>AVERAGE(E15:E17)</f>
        <v>0.13424242424242425</v>
      </c>
      <c r="G15" s="11">
        <f>27/100</f>
        <v>0.27</v>
      </c>
      <c r="H15" s="11">
        <f>G15-C15</f>
        <v>0.14000000000000001</v>
      </c>
      <c r="I15" s="12">
        <f>AVERAGE(H15:H17)</f>
        <v>9.790123456790123E-2</v>
      </c>
      <c r="J15" s="11">
        <f>(H15/$F$15)*100</f>
        <v>104.28893905191873</v>
      </c>
      <c r="K15" s="12">
        <f>AVERAGE(J15:J17)</f>
        <v>72.928684892567517</v>
      </c>
    </row>
    <row r="16" spans="1:11" ht="19" x14ac:dyDescent="0.2">
      <c r="A16" s="9"/>
      <c r="B16" s="10">
        <v>2</v>
      </c>
      <c r="C16" s="11">
        <v>0.18</v>
      </c>
      <c r="D16" s="11">
        <f>27/99</f>
        <v>0.27272727272727271</v>
      </c>
      <c r="E16" s="11">
        <f t="shared" ref="E16:E23" si="5">D16-C16</f>
        <v>9.2727272727272714E-2</v>
      </c>
      <c r="F16" s="12"/>
      <c r="G16" s="11">
        <f>31/100</f>
        <v>0.31</v>
      </c>
      <c r="H16" s="11">
        <f t="shared" ref="H16:H23" si="6">G16-C16</f>
        <v>0.13</v>
      </c>
      <c r="I16" s="12"/>
      <c r="J16" s="11">
        <f t="shared" ref="J16:J17" si="7">(H16/$F$15)*100</f>
        <v>96.839729119638832</v>
      </c>
      <c r="K16" s="12"/>
    </row>
    <row r="17" spans="1:11" ht="19" x14ac:dyDescent="0.2">
      <c r="A17" s="9"/>
      <c r="B17" s="10">
        <v>3</v>
      </c>
      <c r="C17" s="11">
        <v>0.18</v>
      </c>
      <c r="D17" s="11">
        <f>30/100</f>
        <v>0.3</v>
      </c>
      <c r="E17" s="11">
        <f t="shared" si="5"/>
        <v>0.12</v>
      </c>
      <c r="F17" s="12"/>
      <c r="G17" s="11">
        <f>22/108</f>
        <v>0.20370370370370369</v>
      </c>
      <c r="H17" s="11">
        <f t="shared" si="6"/>
        <v>2.3703703703703699E-2</v>
      </c>
      <c r="I17" s="12"/>
      <c r="J17" s="11">
        <f t="shared" si="7"/>
        <v>17.657386506144967</v>
      </c>
      <c r="K17" s="12"/>
    </row>
    <row r="18" spans="1:11" ht="19" x14ac:dyDescent="0.2">
      <c r="A18" s="4">
        <v>2</v>
      </c>
      <c r="B18" s="6">
        <v>1</v>
      </c>
      <c r="C18" s="7">
        <v>0.03</v>
      </c>
      <c r="D18" s="7">
        <f>11/95</f>
        <v>0.11578947368421053</v>
      </c>
      <c r="E18" s="7">
        <f t="shared" si="5"/>
        <v>8.5789473684210527E-2</v>
      </c>
      <c r="F18" s="8">
        <f>AVERAGE(E18:E20)</f>
        <v>7.7718770724061012E-2</v>
      </c>
      <c r="G18" s="7">
        <f>12/100</f>
        <v>0.12</v>
      </c>
      <c r="H18" s="7">
        <f t="shared" si="6"/>
        <v>0.09</v>
      </c>
      <c r="I18" s="8">
        <f>AVERAGE(H18:H20)</f>
        <v>7.3945578231292511E-2</v>
      </c>
      <c r="J18" s="7">
        <f>(H18/$F$18)*100</f>
        <v>115.80214041154002</v>
      </c>
      <c r="K18" s="8">
        <f>AVERAGE(J18:J20)</f>
        <v>95.145069257251706</v>
      </c>
    </row>
    <row r="19" spans="1:11" ht="19" x14ac:dyDescent="0.2">
      <c r="A19" s="4"/>
      <c r="B19" s="6">
        <v>2</v>
      </c>
      <c r="C19" s="7">
        <v>0.04</v>
      </c>
      <c r="D19" s="7">
        <f>9/97</f>
        <v>9.2783505154639179E-2</v>
      </c>
      <c r="E19" s="7">
        <f t="shared" si="5"/>
        <v>5.2783505154639178E-2</v>
      </c>
      <c r="F19" s="8"/>
      <c r="G19" s="7">
        <f>10/100</f>
        <v>0.1</v>
      </c>
      <c r="H19" s="7">
        <f t="shared" si="6"/>
        <v>6.0000000000000005E-2</v>
      </c>
      <c r="I19" s="8"/>
      <c r="J19" s="7">
        <f t="shared" ref="J19:J20" si="8">(H19/$F$18)*100</f>
        <v>77.201426941026696</v>
      </c>
      <c r="K19" s="8"/>
    </row>
    <row r="20" spans="1:11" ht="19" x14ac:dyDescent="0.2">
      <c r="A20" s="4"/>
      <c r="B20" s="6">
        <v>3</v>
      </c>
      <c r="C20" s="7">
        <v>0.02</v>
      </c>
      <c r="D20" s="7">
        <f>11/96</f>
        <v>0.11458333333333333</v>
      </c>
      <c r="E20" s="7">
        <f t="shared" si="5"/>
        <v>9.4583333333333325E-2</v>
      </c>
      <c r="F20" s="8"/>
      <c r="G20" s="7">
        <f>9/98</f>
        <v>9.1836734693877556E-2</v>
      </c>
      <c r="H20" s="7">
        <f t="shared" si="6"/>
        <v>7.1836734693877552E-2</v>
      </c>
      <c r="I20" s="8"/>
      <c r="J20" s="7">
        <f t="shared" si="8"/>
        <v>92.431640419188426</v>
      </c>
      <c r="K20" s="8"/>
    </row>
    <row r="21" spans="1:11" ht="19" x14ac:dyDescent="0.2">
      <c r="A21" s="17">
        <v>3</v>
      </c>
      <c r="B21" s="10">
        <v>1</v>
      </c>
      <c r="C21" s="11">
        <v>0.01</v>
      </c>
      <c r="D21" s="11">
        <f>6/101</f>
        <v>5.9405940594059403E-2</v>
      </c>
      <c r="E21" s="11">
        <f t="shared" si="5"/>
        <v>4.9405940594059401E-2</v>
      </c>
      <c r="F21" s="12">
        <f>AVERAGE(E21:E23)</f>
        <v>5.0061585597812118E-2</v>
      </c>
      <c r="G21" s="11">
        <f>7/100</f>
        <v>7.0000000000000007E-2</v>
      </c>
      <c r="H21" s="11">
        <f t="shared" si="6"/>
        <v>6.0000000000000005E-2</v>
      </c>
      <c r="I21" s="12">
        <f>AVERAGE(H21:H23)</f>
        <v>5.0913091309130909E-2</v>
      </c>
      <c r="J21" s="11">
        <f>(H21/$F$21)*100</f>
        <v>119.85237639501021</v>
      </c>
      <c r="K21" s="12">
        <f>AVERAGE(J21:J23)</f>
        <v>101.70091638359135</v>
      </c>
    </row>
    <row r="22" spans="1:11" ht="19" x14ac:dyDescent="0.2">
      <c r="A22" s="18"/>
      <c r="B22" s="10">
        <v>2</v>
      </c>
      <c r="C22" s="11">
        <v>0.01</v>
      </c>
      <c r="D22" s="11">
        <f>7/105</f>
        <v>6.6666666666666666E-2</v>
      </c>
      <c r="E22" s="11">
        <f t="shared" si="5"/>
        <v>5.6666666666666664E-2</v>
      </c>
      <c r="F22" s="12"/>
      <c r="G22" s="11">
        <f>6/101</f>
        <v>5.9405940594059403E-2</v>
      </c>
      <c r="H22" s="11">
        <f t="shared" si="6"/>
        <v>4.9405940594059401E-2</v>
      </c>
      <c r="I22" s="12"/>
      <c r="J22" s="11">
        <f t="shared" ref="J22:J23" si="9">(H22/$F$21)*100</f>
        <v>98.69032313714537</v>
      </c>
      <c r="K22" s="12"/>
    </row>
    <row r="23" spans="1:11" ht="19" x14ac:dyDescent="0.2">
      <c r="A23" s="19"/>
      <c r="B23" s="10">
        <v>3</v>
      </c>
      <c r="C23" s="11">
        <v>0.04</v>
      </c>
      <c r="D23" s="11">
        <f>9/107</f>
        <v>8.4112149532710276E-2</v>
      </c>
      <c r="E23" s="11">
        <f t="shared" si="5"/>
        <v>4.4112149532710275E-2</v>
      </c>
      <c r="F23" s="12"/>
      <c r="G23" s="11">
        <f>9/108</f>
        <v>8.3333333333333329E-2</v>
      </c>
      <c r="H23" s="11">
        <f t="shared" si="6"/>
        <v>4.3333333333333328E-2</v>
      </c>
      <c r="I23" s="12"/>
      <c r="J23" s="11">
        <f t="shared" si="9"/>
        <v>86.560049618618478</v>
      </c>
      <c r="K23" s="12"/>
    </row>
    <row r="25" spans="1:11" ht="19" x14ac:dyDescent="0.2">
      <c r="A25" s="16"/>
      <c r="B25" s="16"/>
      <c r="C25" s="3"/>
      <c r="D25" s="13" t="s">
        <v>0</v>
      </c>
      <c r="E25" s="14"/>
      <c r="F25" s="15"/>
      <c r="G25" s="13" t="s">
        <v>22</v>
      </c>
      <c r="H25" s="14"/>
      <c r="I25" s="14"/>
      <c r="J25" s="14"/>
      <c r="K25" s="15"/>
    </row>
    <row r="26" spans="1:11" ht="160" x14ac:dyDescent="0.2">
      <c r="A26" s="5" t="s">
        <v>9</v>
      </c>
      <c r="B26" s="5" t="s">
        <v>8</v>
      </c>
      <c r="C26" s="5" t="s">
        <v>2</v>
      </c>
      <c r="D26" s="5" t="s">
        <v>5</v>
      </c>
      <c r="E26" s="5" t="s">
        <v>4</v>
      </c>
      <c r="F26" s="5" t="s">
        <v>7</v>
      </c>
      <c r="G26" s="6" t="s">
        <v>1</v>
      </c>
      <c r="H26" s="5" t="s">
        <v>4</v>
      </c>
      <c r="I26" s="5" t="s">
        <v>7</v>
      </c>
      <c r="J26" s="5" t="s">
        <v>6</v>
      </c>
      <c r="K26" s="5" t="s">
        <v>3</v>
      </c>
    </row>
    <row r="27" spans="1:11" ht="19" x14ac:dyDescent="0.2">
      <c r="A27" s="9">
        <v>1</v>
      </c>
      <c r="B27" s="10">
        <v>1</v>
      </c>
      <c r="C27" s="11">
        <v>0.17</v>
      </c>
      <c r="D27" s="11">
        <f>32/96</f>
        <v>0.33333333333333331</v>
      </c>
      <c r="E27" s="11">
        <f>D27-C27</f>
        <v>0.1633333333333333</v>
      </c>
      <c r="F27" s="12">
        <f>AVERAGE(E27:E29)</f>
        <v>0.16634920634920633</v>
      </c>
      <c r="G27" s="11">
        <f>34/95</f>
        <v>0.35789473684210527</v>
      </c>
      <c r="H27" s="11">
        <f>G27-C27</f>
        <v>0.18789473684210525</v>
      </c>
      <c r="I27" s="12">
        <f>AVERAGE(H27:H29)</f>
        <v>0.20263157894736841</v>
      </c>
      <c r="J27" s="11">
        <f>(H27/$F$27)*100</f>
        <v>112.95198875050221</v>
      </c>
      <c r="K27" s="12">
        <f>AVERAGE(J27:J29)</f>
        <v>121.81096826034553</v>
      </c>
    </row>
    <row r="28" spans="1:11" ht="19" x14ac:dyDescent="0.2">
      <c r="A28" s="9"/>
      <c r="B28" s="10">
        <v>2</v>
      </c>
      <c r="C28" s="11">
        <v>0.17</v>
      </c>
      <c r="D28" s="11">
        <f>28/98</f>
        <v>0.2857142857142857</v>
      </c>
      <c r="E28" s="11">
        <f t="shared" ref="E28:E32" si="10">D28-C28</f>
        <v>0.11571428571428569</v>
      </c>
      <c r="F28" s="12"/>
      <c r="G28" s="11">
        <f>33/100</f>
        <v>0.33</v>
      </c>
      <c r="H28" s="11">
        <f t="shared" ref="H28:H32" si="11">G28-C28</f>
        <v>0.16</v>
      </c>
      <c r="I28" s="12"/>
      <c r="J28" s="11">
        <f t="shared" ref="J28:J29" si="12">(H28/$F$27)*100</f>
        <v>96.183206106870244</v>
      </c>
      <c r="K28" s="12"/>
    </row>
    <row r="29" spans="1:11" ht="19" x14ac:dyDescent="0.2">
      <c r="A29" s="9"/>
      <c r="B29" s="10">
        <v>3</v>
      </c>
      <c r="C29" s="11">
        <v>0.11</v>
      </c>
      <c r="D29" s="11">
        <f>33/100</f>
        <v>0.33</v>
      </c>
      <c r="E29" s="11">
        <f t="shared" si="10"/>
        <v>0.22000000000000003</v>
      </c>
      <c r="F29" s="12"/>
      <c r="G29" s="11">
        <f>37/100</f>
        <v>0.37</v>
      </c>
      <c r="H29" s="11">
        <f t="shared" si="11"/>
        <v>0.26</v>
      </c>
      <c r="I29" s="12"/>
      <c r="J29" s="11">
        <f t="shared" si="12"/>
        <v>156.29770992366414</v>
      </c>
      <c r="K29" s="12"/>
    </row>
    <row r="30" spans="1:11" ht="19" x14ac:dyDescent="0.2">
      <c r="A30" s="4">
        <v>2</v>
      </c>
      <c r="B30" s="6">
        <v>1</v>
      </c>
      <c r="C30" s="7">
        <v>0.13</v>
      </c>
      <c r="D30" s="7">
        <f>37/100</f>
        <v>0.37</v>
      </c>
      <c r="E30" s="7">
        <f t="shared" si="10"/>
        <v>0.24</v>
      </c>
      <c r="F30" s="8">
        <f>AVERAGE(E30:E32)</f>
        <v>0.20246453900709219</v>
      </c>
      <c r="G30" s="7">
        <f>39/98</f>
        <v>0.39795918367346939</v>
      </c>
      <c r="H30" s="7">
        <f t="shared" si="11"/>
        <v>0.26795918367346938</v>
      </c>
      <c r="I30" s="8">
        <f>AVERAGE(H30:H32)</f>
        <v>0.20209315081015608</v>
      </c>
      <c r="J30" s="7">
        <f>(H30/$F$30)*100</f>
        <v>132.34869917841908</v>
      </c>
      <c r="K30" s="8">
        <f>AVERAGE(J30:J32)</f>
        <v>99.816566299087526</v>
      </c>
    </row>
    <row r="31" spans="1:11" ht="19" x14ac:dyDescent="0.2">
      <c r="A31" s="4"/>
      <c r="B31" s="6">
        <v>2</v>
      </c>
      <c r="C31" s="7">
        <v>0.17</v>
      </c>
      <c r="D31" s="7">
        <f>30/96</f>
        <v>0.3125</v>
      </c>
      <c r="E31" s="7">
        <f t="shared" si="10"/>
        <v>0.14249999999999999</v>
      </c>
      <c r="F31" s="8"/>
      <c r="G31" s="7">
        <f>32/94</f>
        <v>0.34042553191489361</v>
      </c>
      <c r="H31" s="7">
        <f t="shared" si="11"/>
        <v>0.1704255319148936</v>
      </c>
      <c r="I31" s="8"/>
      <c r="J31" s="7">
        <f t="shared" ref="J31" si="13">(H31/$F$30)*100</f>
        <v>84.175496978719679</v>
      </c>
      <c r="K31" s="8"/>
    </row>
    <row r="32" spans="1:11" ht="19" x14ac:dyDescent="0.2">
      <c r="A32" s="4"/>
      <c r="B32" s="6">
        <v>3</v>
      </c>
      <c r="C32" s="7">
        <v>0.19</v>
      </c>
      <c r="D32" s="7">
        <f>39/94</f>
        <v>0.41489361702127658</v>
      </c>
      <c r="E32" s="7">
        <f t="shared" si="10"/>
        <v>0.22489361702127658</v>
      </c>
      <c r="F32" s="8"/>
      <c r="G32" s="7">
        <f>34/95</f>
        <v>0.35789473684210527</v>
      </c>
      <c r="H32" s="7">
        <f t="shared" si="11"/>
        <v>0.16789473684210526</v>
      </c>
      <c r="I32" s="8"/>
      <c r="J32" s="7">
        <f>(H32/$F$30)*100</f>
        <v>82.925502740123804</v>
      </c>
      <c r="K32" s="8"/>
    </row>
    <row r="34" spans="1:11" ht="19" x14ac:dyDescent="0.2">
      <c r="A34" s="16"/>
      <c r="B34" s="16"/>
      <c r="C34" s="3"/>
      <c r="D34" s="4" t="s">
        <v>0</v>
      </c>
      <c r="E34" s="4"/>
      <c r="F34" s="4"/>
      <c r="G34" s="4" t="s">
        <v>23</v>
      </c>
      <c r="H34" s="4"/>
      <c r="I34" s="4"/>
      <c r="J34" s="4"/>
      <c r="K34" s="4"/>
    </row>
    <row r="35" spans="1:11" ht="160" x14ac:dyDescent="0.2">
      <c r="A35" s="5" t="s">
        <v>9</v>
      </c>
      <c r="B35" s="5" t="s">
        <v>8</v>
      </c>
      <c r="C35" s="5" t="s">
        <v>2</v>
      </c>
      <c r="D35" s="5" t="s">
        <v>5</v>
      </c>
      <c r="E35" s="5" t="s">
        <v>4</v>
      </c>
      <c r="F35" s="5" t="s">
        <v>7</v>
      </c>
      <c r="G35" s="6" t="s">
        <v>1</v>
      </c>
      <c r="H35" s="5" t="s">
        <v>4</v>
      </c>
      <c r="I35" s="5" t="s">
        <v>7</v>
      </c>
      <c r="J35" s="5" t="s">
        <v>6</v>
      </c>
      <c r="K35" s="5" t="s">
        <v>3</v>
      </c>
    </row>
    <row r="36" spans="1:11" ht="19" x14ac:dyDescent="0.2">
      <c r="A36" s="9">
        <v>1</v>
      </c>
      <c r="B36" s="10">
        <v>1</v>
      </c>
      <c r="C36" s="11">
        <v>0.13</v>
      </c>
      <c r="D36" s="11">
        <f>32/100</f>
        <v>0.32</v>
      </c>
      <c r="E36" s="11">
        <f>D36-C36</f>
        <v>0.19</v>
      </c>
      <c r="F36" s="12">
        <f>AVERAGE(E36:E38)</f>
        <v>0.13424242424242425</v>
      </c>
      <c r="G36" s="11">
        <f>35/99</f>
        <v>0.35353535353535354</v>
      </c>
      <c r="H36" s="11">
        <f>G36-C36</f>
        <v>0.22353535353535353</v>
      </c>
      <c r="I36" s="12">
        <f>AVERAGE(H36:H38)</f>
        <v>0.14097794992531834</v>
      </c>
      <c r="J36" s="11">
        <f>(H36/$F$36)*100</f>
        <v>166.51617757712563</v>
      </c>
      <c r="K36" s="12">
        <f>AVERAGE(J36:J38)</f>
        <v>105.0174344816141</v>
      </c>
    </row>
    <row r="37" spans="1:11" ht="19" x14ac:dyDescent="0.2">
      <c r="A37" s="9"/>
      <c r="B37" s="10">
        <v>2</v>
      </c>
      <c r="C37" s="11">
        <v>0.18</v>
      </c>
      <c r="D37" s="11">
        <f>27/99</f>
        <v>0.27272727272727271</v>
      </c>
      <c r="E37" s="11">
        <f t="shared" ref="E37:E44" si="14">D37-C37</f>
        <v>9.2727272727272714E-2</v>
      </c>
      <c r="F37" s="12"/>
      <c r="G37" s="11">
        <f>26/95</f>
        <v>0.27368421052631581</v>
      </c>
      <c r="H37" s="11">
        <f t="shared" ref="H37:H44" si="15">G37-C37</f>
        <v>9.3684210526315814E-2</v>
      </c>
      <c r="I37" s="12"/>
      <c r="J37" s="11">
        <f t="shared" ref="J37:J38" si="16">(H37/$F$36)*100</f>
        <v>69.78733515504338</v>
      </c>
      <c r="K37" s="12"/>
    </row>
    <row r="38" spans="1:11" ht="19" x14ac:dyDescent="0.2">
      <c r="A38" s="9"/>
      <c r="B38" s="10">
        <v>3</v>
      </c>
      <c r="C38" s="11">
        <v>0.18</v>
      </c>
      <c r="D38" s="11">
        <f>30/100</f>
        <v>0.3</v>
      </c>
      <c r="E38" s="11">
        <f t="shared" si="14"/>
        <v>0.12</v>
      </c>
      <c r="F38" s="12"/>
      <c r="G38" s="11">
        <f>28/98</f>
        <v>0.2857142857142857</v>
      </c>
      <c r="H38" s="11">
        <f t="shared" si="15"/>
        <v>0.10571428571428571</v>
      </c>
      <c r="I38" s="12"/>
      <c r="J38" s="11">
        <f t="shared" si="16"/>
        <v>78.748790712673326</v>
      </c>
      <c r="K38" s="12"/>
    </row>
    <row r="39" spans="1:11" ht="19" x14ac:dyDescent="0.2">
      <c r="A39" s="4">
        <v>2</v>
      </c>
      <c r="B39" s="6">
        <v>1</v>
      </c>
      <c r="C39" s="7">
        <v>0.03</v>
      </c>
      <c r="D39" s="7">
        <f>11/95</f>
        <v>0.11578947368421053</v>
      </c>
      <c r="E39" s="7">
        <f t="shared" si="14"/>
        <v>8.5789473684210527E-2</v>
      </c>
      <c r="F39" s="8">
        <f>AVERAGE(E39:E41)</f>
        <v>7.7718770724061012E-2</v>
      </c>
      <c r="G39" s="7">
        <f>11/93</f>
        <v>0.11827956989247312</v>
      </c>
      <c r="H39" s="7">
        <f t="shared" si="15"/>
        <v>8.8279569892473125E-2</v>
      </c>
      <c r="I39" s="8">
        <f>AVERAGE(H39:H41)</f>
        <v>6.7021025015704103E-2</v>
      </c>
      <c r="J39" s="7">
        <f>(H39/$F$39)*100</f>
        <v>113.58847942398371</v>
      </c>
      <c r="K39" s="8">
        <f>AVERAGE(J39:J41)</f>
        <v>86.235312771043368</v>
      </c>
    </row>
    <row r="40" spans="1:11" ht="19" x14ac:dyDescent="0.2">
      <c r="A40" s="4"/>
      <c r="B40" s="6">
        <v>2</v>
      </c>
      <c r="C40" s="7">
        <v>0.04</v>
      </c>
      <c r="D40" s="7">
        <f>9/97</f>
        <v>9.2783505154639179E-2</v>
      </c>
      <c r="E40" s="7">
        <f t="shared" si="14"/>
        <v>5.2783505154639178E-2</v>
      </c>
      <c r="F40" s="8"/>
      <c r="G40" s="7">
        <f>8/100</f>
        <v>0.08</v>
      </c>
      <c r="H40" s="7">
        <f t="shared" si="15"/>
        <v>0.04</v>
      </c>
      <c r="I40" s="8"/>
      <c r="J40" s="7">
        <f>(H40/$F$39)*100</f>
        <v>51.467617960684464</v>
      </c>
      <c r="K40" s="8"/>
    </row>
    <row r="41" spans="1:11" ht="19" x14ac:dyDescent="0.2">
      <c r="A41" s="4"/>
      <c r="B41" s="6">
        <v>3</v>
      </c>
      <c r="C41" s="7">
        <v>0.02</v>
      </c>
      <c r="D41" s="7">
        <f>11/96</f>
        <v>0.11458333333333333</v>
      </c>
      <c r="E41" s="7">
        <f t="shared" si="14"/>
        <v>9.4583333333333325E-2</v>
      </c>
      <c r="F41" s="8"/>
      <c r="G41" s="7">
        <f>9/97</f>
        <v>9.2783505154639179E-2</v>
      </c>
      <c r="H41" s="7">
        <f t="shared" si="15"/>
        <v>7.2783505154639175E-2</v>
      </c>
      <c r="I41" s="8"/>
      <c r="J41" s="7">
        <f>(H41/$F$39)*100</f>
        <v>93.649840928461927</v>
      </c>
      <c r="K41" s="8"/>
    </row>
    <row r="42" spans="1:11" ht="19" x14ac:dyDescent="0.2">
      <c r="A42" s="17">
        <v>3</v>
      </c>
      <c r="B42" s="10">
        <v>1</v>
      </c>
      <c r="C42" s="11">
        <v>0.01</v>
      </c>
      <c r="D42" s="11">
        <f>6/101</f>
        <v>5.9405940594059403E-2</v>
      </c>
      <c r="E42" s="11">
        <f t="shared" si="14"/>
        <v>4.9405940594059401E-2</v>
      </c>
      <c r="F42" s="12">
        <f>AVERAGE(E42:E44)</f>
        <v>5.0061585597812118E-2</v>
      </c>
      <c r="G42" s="11">
        <f>5/113</f>
        <v>4.4247787610619468E-2</v>
      </c>
      <c r="H42" s="11">
        <f t="shared" si="15"/>
        <v>3.4247787610619466E-2</v>
      </c>
      <c r="I42" s="12">
        <f>AVERAGE(H42:H44)</f>
        <v>4.6508019136858286E-2</v>
      </c>
      <c r="J42" s="11">
        <f>(H42/$F$42)*100</f>
        <v>68.411312190072195</v>
      </c>
      <c r="K42" s="12">
        <f>AVERAGE(J42:J44)</f>
        <v>92.901610249617946</v>
      </c>
    </row>
    <row r="43" spans="1:11" ht="19" x14ac:dyDescent="0.2">
      <c r="A43" s="18"/>
      <c r="B43" s="10">
        <v>2</v>
      </c>
      <c r="C43" s="11">
        <v>0.01</v>
      </c>
      <c r="D43" s="11">
        <f>7/105</f>
        <v>6.6666666666666666E-2</v>
      </c>
      <c r="E43" s="11">
        <f t="shared" si="14"/>
        <v>5.6666666666666664E-2</v>
      </c>
      <c r="F43" s="12"/>
      <c r="G43" s="11">
        <f>9/119</f>
        <v>7.5630252100840331E-2</v>
      </c>
      <c r="H43" s="11">
        <f t="shared" si="15"/>
        <v>6.5630252100840336E-2</v>
      </c>
      <c r="I43" s="12"/>
      <c r="J43" s="11">
        <f t="shared" ref="J43:J44" si="17">(H43/$F$42)*100</f>
        <v>131.09902796148876</v>
      </c>
      <c r="K43" s="12"/>
    </row>
    <row r="44" spans="1:11" ht="19" x14ac:dyDescent="0.2">
      <c r="A44" s="19"/>
      <c r="B44" s="10">
        <v>3</v>
      </c>
      <c r="C44" s="11">
        <v>0.04</v>
      </c>
      <c r="D44" s="11">
        <f>9/107</f>
        <v>8.4112149532710276E-2</v>
      </c>
      <c r="E44" s="11">
        <f t="shared" si="14"/>
        <v>4.4112149532710275E-2</v>
      </c>
      <c r="F44" s="12"/>
      <c r="G44" s="11">
        <f>9/113</f>
        <v>7.9646017699115043E-2</v>
      </c>
      <c r="H44" s="11">
        <f t="shared" si="15"/>
        <v>3.9646017699115042E-2</v>
      </c>
      <c r="I44" s="12"/>
      <c r="J44" s="11">
        <f t="shared" si="17"/>
        <v>79.194490597292884</v>
      </c>
      <c r="K44" s="12"/>
    </row>
    <row r="46" spans="1:11" ht="19" x14ac:dyDescent="0.2">
      <c r="A46" s="16"/>
      <c r="B46" s="16"/>
      <c r="C46" s="3"/>
      <c r="D46" s="4" t="s">
        <v>0</v>
      </c>
      <c r="E46" s="4"/>
      <c r="F46" s="4"/>
      <c r="G46" s="4" t="s">
        <v>24</v>
      </c>
      <c r="H46" s="4"/>
      <c r="I46" s="4"/>
      <c r="J46" s="4"/>
      <c r="K46" s="4"/>
    </row>
    <row r="47" spans="1:11" ht="160" x14ac:dyDescent="0.2">
      <c r="A47" s="5" t="s">
        <v>9</v>
      </c>
      <c r="B47" s="5" t="s">
        <v>8</v>
      </c>
      <c r="C47" s="5" t="s">
        <v>2</v>
      </c>
      <c r="D47" s="5" t="s">
        <v>5</v>
      </c>
      <c r="E47" s="5" t="s">
        <v>4</v>
      </c>
      <c r="F47" s="5" t="s">
        <v>7</v>
      </c>
      <c r="G47" s="6" t="s">
        <v>1</v>
      </c>
      <c r="H47" s="5" t="s">
        <v>4</v>
      </c>
      <c r="I47" s="5" t="s">
        <v>7</v>
      </c>
      <c r="J47" s="5" t="s">
        <v>6</v>
      </c>
      <c r="K47" s="5" t="s">
        <v>3</v>
      </c>
    </row>
    <row r="48" spans="1:11" ht="19" x14ac:dyDescent="0.2">
      <c r="A48" s="9">
        <v>1</v>
      </c>
      <c r="B48" s="10">
        <v>1</v>
      </c>
      <c r="C48" s="11">
        <v>0.17</v>
      </c>
      <c r="D48" s="11">
        <f>32/96</f>
        <v>0.33333333333333331</v>
      </c>
      <c r="E48" s="11">
        <f>D48-C48</f>
        <v>0.1633333333333333</v>
      </c>
      <c r="F48" s="12">
        <f>AVERAGE(E48:E50)</f>
        <v>0.16634920634920633</v>
      </c>
      <c r="G48" s="11">
        <f>32/89</f>
        <v>0.3595505617977528</v>
      </c>
      <c r="H48" s="11">
        <f>G48-C48</f>
        <v>0.18955056179775279</v>
      </c>
      <c r="I48" s="12">
        <f>AVERAGE(H48:H50)</f>
        <v>0.18879755568697024</v>
      </c>
      <c r="J48" s="11">
        <f>(H48/$F$48)*100</f>
        <v>113.94737970666438</v>
      </c>
      <c r="K48" s="12">
        <f>AVERAGE(J48:J50)</f>
        <v>113.49471381945732</v>
      </c>
    </row>
    <row r="49" spans="1:11" ht="19" x14ac:dyDescent="0.2">
      <c r="A49" s="9"/>
      <c r="B49" s="10">
        <v>2</v>
      </c>
      <c r="C49" s="11">
        <v>0.17</v>
      </c>
      <c r="D49" s="11">
        <f>28/98</f>
        <v>0.2857142857142857</v>
      </c>
      <c r="E49" s="11">
        <f t="shared" ref="E49:E53" si="18">D49-C49</f>
        <v>0.11571428571428569</v>
      </c>
      <c r="F49" s="12"/>
      <c r="G49" s="11">
        <f>32/95</f>
        <v>0.33684210526315789</v>
      </c>
      <c r="H49" s="11">
        <f t="shared" ref="H49:H53" si="19">G49-C49</f>
        <v>0.16684210526315787</v>
      </c>
      <c r="I49" s="12"/>
      <c r="J49" s="11">
        <f t="shared" ref="J49:J50" si="20">(H49/$F$48)*100</f>
        <v>100.29630373644034</v>
      </c>
      <c r="K49" s="12"/>
    </row>
    <row r="50" spans="1:11" ht="19" x14ac:dyDescent="0.2">
      <c r="A50" s="9"/>
      <c r="B50" s="10">
        <v>3</v>
      </c>
      <c r="C50" s="11">
        <v>0.11</v>
      </c>
      <c r="D50" s="11">
        <f>33/100</f>
        <v>0.33</v>
      </c>
      <c r="E50" s="11">
        <f t="shared" si="18"/>
        <v>0.22000000000000003</v>
      </c>
      <c r="F50" s="12"/>
      <c r="G50" s="11">
        <f>32/100</f>
        <v>0.32</v>
      </c>
      <c r="H50" s="11">
        <f t="shared" si="19"/>
        <v>0.21000000000000002</v>
      </c>
      <c r="I50" s="12"/>
      <c r="J50" s="11">
        <f t="shared" si="20"/>
        <v>126.24045801526719</v>
      </c>
      <c r="K50" s="12"/>
    </row>
    <row r="51" spans="1:11" ht="19" x14ac:dyDescent="0.2">
      <c r="A51" s="4">
        <v>2</v>
      </c>
      <c r="B51" s="6">
        <v>1</v>
      </c>
      <c r="C51" s="7">
        <v>0.13</v>
      </c>
      <c r="D51" s="7">
        <f>37/100</f>
        <v>0.37</v>
      </c>
      <c r="E51" s="7">
        <f t="shared" si="18"/>
        <v>0.24</v>
      </c>
      <c r="F51" s="8">
        <f>AVERAGE(E51:E53)</f>
        <v>0.20246453900709219</v>
      </c>
      <c r="G51" s="7">
        <f>34/100</f>
        <v>0.34</v>
      </c>
      <c r="H51" s="7">
        <f t="shared" si="19"/>
        <v>0.21000000000000002</v>
      </c>
      <c r="I51" s="8">
        <f>AVERAGE(H51:H53)</f>
        <v>0.14309278350515467</v>
      </c>
      <c r="J51" s="7">
        <f>(H51/$F$51)*100</f>
        <v>103.72186706366584</v>
      </c>
      <c r="K51" s="8">
        <f>AVERAGE(J51:J53)</f>
        <v>70.675479373769363</v>
      </c>
    </row>
    <row r="52" spans="1:11" ht="19" x14ac:dyDescent="0.2">
      <c r="A52" s="4"/>
      <c r="B52" s="6">
        <v>2</v>
      </c>
      <c r="C52" s="7">
        <v>0.17</v>
      </c>
      <c r="D52" s="7">
        <f>30/96</f>
        <v>0.3125</v>
      </c>
      <c r="E52" s="7">
        <f t="shared" si="18"/>
        <v>0.14249999999999999</v>
      </c>
      <c r="F52" s="8"/>
      <c r="G52" s="7">
        <f>30/97</f>
        <v>0.30927835051546393</v>
      </c>
      <c r="H52" s="7">
        <f t="shared" si="19"/>
        <v>0.13927835051546392</v>
      </c>
      <c r="I52" s="8"/>
      <c r="J52" s="7">
        <f t="shared" ref="J52:J53" si="21">(H52/$F$51)*100</f>
        <v>68.791478842912397</v>
      </c>
      <c r="K52" s="8"/>
    </row>
    <row r="53" spans="1:11" ht="19" x14ac:dyDescent="0.2">
      <c r="A53" s="4"/>
      <c r="B53" s="6">
        <v>3</v>
      </c>
      <c r="C53" s="7">
        <v>0.19</v>
      </c>
      <c r="D53" s="7">
        <f>39/94</f>
        <v>0.41489361702127658</v>
      </c>
      <c r="E53" s="7">
        <f t="shared" si="18"/>
        <v>0.22489361702127658</v>
      </c>
      <c r="F53" s="8"/>
      <c r="G53" s="7">
        <f>27/100</f>
        <v>0.27</v>
      </c>
      <c r="H53" s="7">
        <f t="shared" si="19"/>
        <v>8.0000000000000016E-2</v>
      </c>
      <c r="I53" s="8"/>
      <c r="J53" s="7">
        <f t="shared" si="21"/>
        <v>39.513092214729845</v>
      </c>
      <c r="K53" s="8"/>
    </row>
  </sheetData>
  <mergeCells count="62">
    <mergeCell ref="A42:A44"/>
    <mergeCell ref="F42:F44"/>
    <mergeCell ref="I42:I44"/>
    <mergeCell ref="K42:K44"/>
    <mergeCell ref="I21:I23"/>
    <mergeCell ref="K21:K23"/>
    <mergeCell ref="A51:A53"/>
    <mergeCell ref="F51:F53"/>
    <mergeCell ref="I51:I53"/>
    <mergeCell ref="K51:K53"/>
    <mergeCell ref="A9:A11"/>
    <mergeCell ref="F9:F11"/>
    <mergeCell ref="I9:I11"/>
    <mergeCell ref="K9:K11"/>
    <mergeCell ref="A21:A23"/>
    <mergeCell ref="F21:F23"/>
    <mergeCell ref="D46:F46"/>
    <mergeCell ref="G46:K46"/>
    <mergeCell ref="A48:A50"/>
    <mergeCell ref="F48:F50"/>
    <mergeCell ref="I48:I50"/>
    <mergeCell ref="K48:K50"/>
    <mergeCell ref="A36:A38"/>
    <mergeCell ref="F36:F38"/>
    <mergeCell ref="I36:I38"/>
    <mergeCell ref="K36:K38"/>
    <mergeCell ref="A39:A41"/>
    <mergeCell ref="F39:F41"/>
    <mergeCell ref="I39:I41"/>
    <mergeCell ref="K39:K41"/>
    <mergeCell ref="A30:A32"/>
    <mergeCell ref="F30:F32"/>
    <mergeCell ref="I30:I32"/>
    <mergeCell ref="K30:K32"/>
    <mergeCell ref="D34:F34"/>
    <mergeCell ref="G34:K34"/>
    <mergeCell ref="D25:F25"/>
    <mergeCell ref="G25:K25"/>
    <mergeCell ref="A27:A29"/>
    <mergeCell ref="F27:F29"/>
    <mergeCell ref="I27:I29"/>
    <mergeCell ref="K27:K29"/>
    <mergeCell ref="A15:A17"/>
    <mergeCell ref="F15:F17"/>
    <mergeCell ref="I15:I17"/>
    <mergeCell ref="K15:K17"/>
    <mergeCell ref="A18:A20"/>
    <mergeCell ref="F18:F20"/>
    <mergeCell ref="I18:I20"/>
    <mergeCell ref="K18:K20"/>
    <mergeCell ref="A6:A8"/>
    <mergeCell ref="F6:F8"/>
    <mergeCell ref="I6:I8"/>
    <mergeCell ref="K6:K8"/>
    <mergeCell ref="D13:F13"/>
    <mergeCell ref="G13:K13"/>
    <mergeCell ref="D1:F1"/>
    <mergeCell ref="G1:K1"/>
    <mergeCell ref="A3:A5"/>
    <mergeCell ref="F3:F5"/>
    <mergeCell ref="I3:I5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NEC+ UL25∆44 Q72A</vt:lpstr>
      <vt:lpstr>NEC + UL25∆58 Q72A</vt:lpstr>
      <vt:lpstr>NEC + UL25∆73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Draganova</dc:creator>
  <cp:lastModifiedBy>Elizabeth Draganova</cp:lastModifiedBy>
  <dcterms:created xsi:type="dcterms:W3CDTF">2020-06-08T15:53:58Z</dcterms:created>
  <dcterms:modified xsi:type="dcterms:W3CDTF">2020-06-08T22:16:29Z</dcterms:modified>
</cp:coreProperties>
</file>