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draganova/Desktop/"/>
    </mc:Choice>
  </mc:AlternateContent>
  <xr:revisionPtr revIDLastSave="0" documentId="13_ncr:1_{5A6F24EF-ED4B-5744-9358-E801C3BFF9EA}" xr6:coauthVersionLast="36" xr6:coauthVersionMax="36" xr10:uidLastSave="{00000000-0000-0000-0000-000000000000}"/>
  <bookViews>
    <workbookView xWindow="1180" yWindow="460" windowWidth="27240" windowHeight="16320" activeTab="2" xr2:uid="{476B253C-2935-5049-B3AB-3129EFDA78DF}"/>
  </bookViews>
  <sheets>
    <sheet name="NEC + UL25∆50 Q72A" sheetId="1" r:id="rId1"/>
    <sheet name="NEC + eGFP-UL25∆50 Q72A" sheetId="2" r:id="rId2"/>
    <sheet name="NEC + eGFP-UL25∆7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7" i="3"/>
  <c r="G6" i="3"/>
  <c r="H6" i="3" s="1"/>
  <c r="G5" i="3"/>
  <c r="G4" i="3"/>
  <c r="G3" i="3"/>
  <c r="H8" i="3"/>
  <c r="E8" i="3"/>
  <c r="D8" i="3"/>
  <c r="H7" i="3"/>
  <c r="D7" i="3"/>
  <c r="E7" i="3" s="1"/>
  <c r="D6" i="3"/>
  <c r="E6" i="3" s="1"/>
  <c r="F6" i="3" s="1"/>
  <c r="H5" i="3"/>
  <c r="D5" i="3"/>
  <c r="E5" i="3" s="1"/>
  <c r="H4" i="3"/>
  <c r="D4" i="3"/>
  <c r="E4" i="3" s="1"/>
  <c r="H3" i="3"/>
  <c r="D3" i="3"/>
  <c r="E3" i="3" s="1"/>
  <c r="G8" i="2"/>
  <c r="H8" i="2" s="1"/>
  <c r="D8" i="2"/>
  <c r="E8" i="2" s="1"/>
  <c r="D7" i="2"/>
  <c r="E7" i="2" s="1"/>
  <c r="D6" i="2"/>
  <c r="D5" i="2"/>
  <c r="D4" i="2"/>
  <c r="D3" i="2"/>
  <c r="E3" i="2" s="1"/>
  <c r="G7" i="2"/>
  <c r="H7" i="2" s="1"/>
  <c r="G6" i="2"/>
  <c r="G5" i="2"/>
  <c r="H5" i="2" s="1"/>
  <c r="G4" i="2"/>
  <c r="H4" i="2" s="1"/>
  <c r="G3" i="2"/>
  <c r="H6" i="2"/>
  <c r="E6" i="2"/>
  <c r="E5" i="2"/>
  <c r="E4" i="2"/>
  <c r="H3" i="2"/>
  <c r="D8" i="1"/>
  <c r="D7" i="1"/>
  <c r="D6" i="1"/>
  <c r="D5" i="1"/>
  <c r="D4" i="1"/>
  <c r="D3" i="1"/>
  <c r="E4" i="1"/>
  <c r="E6" i="1"/>
  <c r="E8" i="1"/>
  <c r="G8" i="1"/>
  <c r="H8" i="1" s="1"/>
  <c r="G7" i="1"/>
  <c r="G6" i="1"/>
  <c r="H6" i="1" s="1"/>
  <c r="G5" i="1"/>
  <c r="G4" i="1"/>
  <c r="G3" i="1"/>
  <c r="H3" i="1" s="1"/>
  <c r="H7" i="1"/>
  <c r="E7" i="1"/>
  <c r="H5" i="1"/>
  <c r="E5" i="1"/>
  <c r="H4" i="1"/>
  <c r="E3" i="1"/>
  <c r="J7" i="3" l="1"/>
  <c r="J8" i="3"/>
  <c r="I6" i="3"/>
  <c r="J6" i="3"/>
  <c r="K6" i="3" s="1"/>
  <c r="F3" i="3"/>
  <c r="J4" i="3" s="1"/>
  <c r="I3" i="3"/>
  <c r="F6" i="2"/>
  <c r="J7" i="2" s="1"/>
  <c r="I3" i="2"/>
  <c r="F3" i="2"/>
  <c r="J4" i="2" s="1"/>
  <c r="I6" i="2"/>
  <c r="F6" i="1"/>
  <c r="J8" i="1" s="1"/>
  <c r="F3" i="1"/>
  <c r="J4" i="1" s="1"/>
  <c r="I6" i="1"/>
  <c r="J6" i="1"/>
  <c r="I3" i="1"/>
  <c r="J3" i="3" l="1"/>
  <c r="J5" i="3"/>
  <c r="K3" i="3"/>
  <c r="J8" i="2"/>
  <c r="J6" i="2"/>
  <c r="K6" i="2" s="1"/>
  <c r="J3" i="2"/>
  <c r="K3" i="2" s="1"/>
  <c r="J5" i="2"/>
  <c r="J7" i="1"/>
  <c r="K6" i="1" s="1"/>
  <c r="J3" i="1"/>
  <c r="J5" i="1"/>
  <c r="K3" i="1" l="1"/>
</calcChain>
</file>

<file path=xl/sharedStrings.xml><?xml version="1.0" encoding="utf-8"?>
<sst xmlns="http://schemas.openxmlformats.org/spreadsheetml/2006/main" count="39" uniqueCount="13">
  <si>
    <t>NEC220</t>
  </si>
  <si>
    <t>Biological Replicate</t>
  </si>
  <si>
    <t>Technical Replicate</t>
  </si>
  <si>
    <t>Background (BG)</t>
  </si>
  <si>
    <t xml:space="preserve"> (ILVs/GUVs)</t>
  </si>
  <si>
    <t>Raw Value (ILV-BG)</t>
  </si>
  <si>
    <t>Average (AVG)</t>
  </si>
  <si>
    <t>ILVs/GUVs</t>
  </si>
  <si>
    <t>% Normalized Budding (Raw Values/NEC AVG) * 100</t>
  </si>
  <si>
    <t>Biological Replicate Average (%)</t>
  </si>
  <si>
    <t>eGFP-UL25∆73 (1:10 NEC:UL25)</t>
  </si>
  <si>
    <t>eGFP-UL25∆50 Q72A (1:10 NEC:UL25)</t>
  </si>
  <si>
    <t>UL25∆50 Q72A (1:10 NEC:UL25)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</si>
</sst>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0567-AEDF-1046-B217-604301E6360D}">
  <dimension ref="A1:K8"/>
  <sheetViews>
    <sheetView workbookViewId="0">
      <selection activeCell="G2" sqref="G2"/>
    </sheetView>
  </sheetViews>
  <sheetFormatPr baseColWidth="10" defaultRowHeight="16" x14ac:dyDescent="0.2"/>
  <sheetData>
    <row r="1" spans="1:11" ht="19" x14ac:dyDescent="0.2">
      <c r="A1" s="1"/>
      <c r="B1" s="1"/>
      <c r="C1" s="2"/>
      <c r="D1" s="3" t="s">
        <v>0</v>
      </c>
      <c r="E1" s="3"/>
      <c r="F1" s="3"/>
      <c r="G1" s="3" t="s">
        <v>12</v>
      </c>
      <c r="H1" s="3"/>
      <c r="I1" s="3"/>
      <c r="J1" s="3"/>
      <c r="K1" s="3"/>
    </row>
    <row r="2" spans="1:11" ht="16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5</v>
      </c>
      <c r="I2" s="4" t="s">
        <v>6</v>
      </c>
      <c r="J2" s="4" t="s">
        <v>8</v>
      </c>
      <c r="K2" s="4" t="s">
        <v>9</v>
      </c>
    </row>
    <row r="3" spans="1:11" ht="19" x14ac:dyDescent="0.2">
      <c r="A3" s="6">
        <v>1</v>
      </c>
      <c r="B3" s="7">
        <v>1</v>
      </c>
      <c r="C3" s="8">
        <v>0.15</v>
      </c>
      <c r="D3" s="8">
        <f>34/98</f>
        <v>0.34693877551020408</v>
      </c>
      <c r="E3" s="8">
        <f>D3-C3</f>
        <v>0.19693877551020408</v>
      </c>
      <c r="F3" s="9">
        <f>AVERAGE(E3:E5)</f>
        <v>0.21682470968185252</v>
      </c>
      <c r="G3" s="8">
        <f>15/87</f>
        <v>0.17241379310344829</v>
      </c>
      <c r="H3" s="8">
        <f>G3-C3</f>
        <v>2.2413793103448293E-2</v>
      </c>
      <c r="I3" s="9">
        <f>AVERAGE(H3:H5)</f>
        <v>3.0717915274041468E-2</v>
      </c>
      <c r="J3" s="8">
        <f>(H3/$F$3)*100</f>
        <v>10.337287265983711</v>
      </c>
      <c r="K3" s="9">
        <f>AVERAGE(J3:J5)</f>
        <v>14.167165411688524</v>
      </c>
    </row>
    <row r="4" spans="1:11" ht="19" x14ac:dyDescent="0.2">
      <c r="A4" s="6"/>
      <c r="B4" s="7">
        <v>2</v>
      </c>
      <c r="C4" s="8">
        <v>0.16</v>
      </c>
      <c r="D4" s="8">
        <f>38/95</f>
        <v>0.4</v>
      </c>
      <c r="E4" s="8">
        <f t="shared" ref="E4:E8" si="0">D4-C4</f>
        <v>0.24000000000000002</v>
      </c>
      <c r="F4" s="9"/>
      <c r="G4" s="8">
        <f>17/94</f>
        <v>0.18085106382978725</v>
      </c>
      <c r="H4" s="8">
        <f t="shared" ref="H4:H8" si="1">G4-C4</f>
        <v>2.0851063829787242E-2</v>
      </c>
      <c r="I4" s="9"/>
      <c r="J4" s="8">
        <f t="shared" ref="J4:J5" si="2">(H4/$F$3)*100</f>
        <v>9.6165533256712585</v>
      </c>
      <c r="K4" s="9"/>
    </row>
    <row r="5" spans="1:11" ht="19" x14ac:dyDescent="0.2">
      <c r="A5" s="6"/>
      <c r="B5" s="7">
        <v>3</v>
      </c>
      <c r="C5" s="8">
        <v>0.14000000000000001</v>
      </c>
      <c r="D5" s="8">
        <f>35/99</f>
        <v>0.35353535353535354</v>
      </c>
      <c r="E5" s="8">
        <f t="shared" si="0"/>
        <v>0.21353535353535352</v>
      </c>
      <c r="F5" s="9"/>
      <c r="G5" s="8">
        <f>17/90</f>
        <v>0.18888888888888888</v>
      </c>
      <c r="H5" s="8">
        <f t="shared" si="1"/>
        <v>4.8888888888888871E-2</v>
      </c>
      <c r="I5" s="9"/>
      <c r="J5" s="8">
        <f t="shared" si="2"/>
        <v>22.5476556434106</v>
      </c>
      <c r="K5" s="9"/>
    </row>
    <row r="6" spans="1:11" ht="19" x14ac:dyDescent="0.2">
      <c r="A6" s="3">
        <v>2</v>
      </c>
      <c r="B6" s="5">
        <v>1</v>
      </c>
      <c r="C6" s="10">
        <v>0.05</v>
      </c>
      <c r="D6" s="10">
        <f>19/100</f>
        <v>0.19</v>
      </c>
      <c r="E6" s="10">
        <f t="shared" si="0"/>
        <v>0.14000000000000001</v>
      </c>
      <c r="F6" s="11">
        <f>AVERAGE(E6:E8)</f>
        <v>0.16</v>
      </c>
      <c r="G6" s="10">
        <f>12/100</f>
        <v>0.12</v>
      </c>
      <c r="H6" s="10">
        <f t="shared" si="1"/>
        <v>6.9999999999999993E-2</v>
      </c>
      <c r="I6" s="11">
        <f>AVERAGE(H6:H8)</f>
        <v>4.3333333333333335E-2</v>
      </c>
      <c r="J6" s="10">
        <f>(H6/$F$6)*100</f>
        <v>43.749999999999993</v>
      </c>
      <c r="K6" s="11">
        <f>AVERAGE(J6:J8)</f>
        <v>27.083333333333332</v>
      </c>
    </row>
    <row r="7" spans="1:11" ht="19" x14ac:dyDescent="0.2">
      <c r="A7" s="3"/>
      <c r="B7" s="5">
        <v>2</v>
      </c>
      <c r="C7" s="10">
        <v>0.09</v>
      </c>
      <c r="D7" s="10">
        <f>23/100</f>
        <v>0.23</v>
      </c>
      <c r="E7" s="10">
        <f t="shared" si="0"/>
        <v>0.14000000000000001</v>
      </c>
      <c r="F7" s="11"/>
      <c r="G7" s="10">
        <f>10/100</f>
        <v>0.1</v>
      </c>
      <c r="H7" s="10">
        <f t="shared" si="1"/>
        <v>1.0000000000000009E-2</v>
      </c>
      <c r="I7" s="11"/>
      <c r="J7" s="10">
        <f t="shared" ref="J7:J8" si="3">(H7/$F$6)*100</f>
        <v>6.2500000000000053</v>
      </c>
      <c r="K7" s="11"/>
    </row>
    <row r="8" spans="1:11" ht="19" x14ac:dyDescent="0.2">
      <c r="A8" s="3"/>
      <c r="B8" s="5">
        <v>3</v>
      </c>
      <c r="C8" s="10">
        <v>0.06</v>
      </c>
      <c r="D8" s="10">
        <f>26/100</f>
        <v>0.26</v>
      </c>
      <c r="E8" s="10">
        <f t="shared" si="0"/>
        <v>0.2</v>
      </c>
      <c r="F8" s="11"/>
      <c r="G8" s="10">
        <f>11/100</f>
        <v>0.11</v>
      </c>
      <c r="H8" s="10">
        <f t="shared" si="1"/>
        <v>0.05</v>
      </c>
      <c r="I8" s="11"/>
      <c r="J8" s="10">
        <f t="shared" si="3"/>
        <v>31.25</v>
      </c>
      <c r="K8" s="11"/>
    </row>
  </sheetData>
  <mergeCells count="10">
    <mergeCell ref="A6:A8"/>
    <mergeCell ref="F6:F8"/>
    <mergeCell ref="I6:I8"/>
    <mergeCell ref="K6:K8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1F43-E560-BB4F-BB02-8DE07D1130E4}">
  <dimension ref="A1:K8"/>
  <sheetViews>
    <sheetView workbookViewId="0">
      <selection activeCell="G2" sqref="G2"/>
    </sheetView>
  </sheetViews>
  <sheetFormatPr baseColWidth="10" defaultRowHeight="16" x14ac:dyDescent="0.2"/>
  <sheetData>
    <row r="1" spans="1:11" ht="19" x14ac:dyDescent="0.2">
      <c r="A1" s="1"/>
      <c r="B1" s="1"/>
      <c r="C1" s="2"/>
      <c r="D1" s="3" t="s">
        <v>0</v>
      </c>
      <c r="E1" s="3"/>
      <c r="F1" s="3"/>
      <c r="G1" s="3" t="s">
        <v>11</v>
      </c>
      <c r="H1" s="3"/>
      <c r="I1" s="3"/>
      <c r="J1" s="3"/>
      <c r="K1" s="3"/>
    </row>
    <row r="2" spans="1:11" ht="16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5</v>
      </c>
      <c r="I2" s="4" t="s">
        <v>6</v>
      </c>
      <c r="J2" s="4" t="s">
        <v>8</v>
      </c>
      <c r="K2" s="4" t="s">
        <v>9</v>
      </c>
    </row>
    <row r="3" spans="1:11" ht="19" x14ac:dyDescent="0.2">
      <c r="A3" s="6">
        <v>1</v>
      </c>
      <c r="B3" s="7">
        <v>1</v>
      </c>
      <c r="C3" s="8">
        <v>0.02</v>
      </c>
      <c r="D3" s="8">
        <f>8/100</f>
        <v>0.08</v>
      </c>
      <c r="E3" s="8">
        <f>D3-C3</f>
        <v>0.06</v>
      </c>
      <c r="F3" s="9">
        <f>AVERAGE(E3:E5)</f>
        <v>0.08</v>
      </c>
      <c r="G3" s="8">
        <f>4/100</f>
        <v>0.04</v>
      </c>
      <c r="H3" s="8">
        <f>G3-C3</f>
        <v>0.02</v>
      </c>
      <c r="I3" s="9">
        <f>AVERAGE(H3:H5)</f>
        <v>0.01</v>
      </c>
      <c r="J3" s="8">
        <f>(H3/$F$3)*100</f>
        <v>25</v>
      </c>
      <c r="K3" s="9">
        <f>AVERAGE(J3:J5)</f>
        <v>12.5</v>
      </c>
    </row>
    <row r="4" spans="1:11" ht="19" x14ac:dyDescent="0.2">
      <c r="A4" s="6"/>
      <c r="B4" s="7">
        <v>2</v>
      </c>
      <c r="C4" s="8">
        <v>0.03</v>
      </c>
      <c r="D4" s="8">
        <f>15/100</f>
        <v>0.15</v>
      </c>
      <c r="E4" s="8">
        <f t="shared" ref="E4:E8" si="0">D4-C4</f>
        <v>0.12</v>
      </c>
      <c r="F4" s="9"/>
      <c r="G4" s="8">
        <f>4/100</f>
        <v>0.04</v>
      </c>
      <c r="H4" s="8">
        <f t="shared" ref="H4:H7" si="1">G4-C4</f>
        <v>1.0000000000000002E-2</v>
      </c>
      <c r="I4" s="9"/>
      <c r="J4" s="8">
        <f t="shared" ref="J4:J5" si="2">(H4/$F$3)*100</f>
        <v>12.500000000000004</v>
      </c>
      <c r="K4" s="9"/>
    </row>
    <row r="5" spans="1:11" ht="19" x14ac:dyDescent="0.2">
      <c r="A5" s="6"/>
      <c r="B5" s="7">
        <v>3</v>
      </c>
      <c r="C5" s="8">
        <v>0.03</v>
      </c>
      <c r="D5" s="8">
        <f>9/100</f>
        <v>0.09</v>
      </c>
      <c r="E5" s="8">
        <f t="shared" si="0"/>
        <v>0.06</v>
      </c>
      <c r="F5" s="9"/>
      <c r="G5" s="8">
        <f>3/100</f>
        <v>0.03</v>
      </c>
      <c r="H5" s="8">
        <f t="shared" si="1"/>
        <v>0</v>
      </c>
      <c r="I5" s="9"/>
      <c r="J5" s="8">
        <f t="shared" si="2"/>
        <v>0</v>
      </c>
      <c r="K5" s="9"/>
    </row>
    <row r="6" spans="1:11" ht="19" x14ac:dyDescent="0.2">
      <c r="A6" s="3">
        <v>2</v>
      </c>
      <c r="B6" s="5">
        <v>1</v>
      </c>
      <c r="C6" s="10">
        <v>0.02</v>
      </c>
      <c r="D6" s="10">
        <f>8/100</f>
        <v>0.08</v>
      </c>
      <c r="E6" s="10">
        <f t="shared" si="0"/>
        <v>0.06</v>
      </c>
      <c r="F6" s="11">
        <f>AVERAGE(E6:E8)</f>
        <v>6.6666666666666666E-2</v>
      </c>
      <c r="G6" s="10">
        <f>3/100</f>
        <v>0.03</v>
      </c>
      <c r="H6" s="10">
        <f t="shared" si="1"/>
        <v>9.9999999999999985E-3</v>
      </c>
      <c r="I6" s="11">
        <f>AVERAGE(H6:H8)</f>
        <v>0.01</v>
      </c>
      <c r="J6" s="10">
        <f>(H6/$F$6)*100</f>
        <v>14.999999999999996</v>
      </c>
      <c r="K6" s="11">
        <f>AVERAGE(J6:J8)</f>
        <v>15</v>
      </c>
    </row>
    <row r="7" spans="1:11" ht="19" x14ac:dyDescent="0.2">
      <c r="A7" s="3"/>
      <c r="B7" s="5">
        <v>2</v>
      </c>
      <c r="C7" s="10">
        <v>0.03</v>
      </c>
      <c r="D7" s="10">
        <f>9/100</f>
        <v>0.09</v>
      </c>
      <c r="E7" s="10">
        <f t="shared" si="0"/>
        <v>0.06</v>
      </c>
      <c r="F7" s="11"/>
      <c r="G7" s="10">
        <f>3/100</f>
        <v>0.03</v>
      </c>
      <c r="H7" s="10">
        <f t="shared" si="1"/>
        <v>0</v>
      </c>
      <c r="I7" s="11"/>
      <c r="J7" s="10">
        <f t="shared" ref="J7:J8" si="3">(H7/$F$6)*100</f>
        <v>0</v>
      </c>
      <c r="K7" s="11"/>
    </row>
    <row r="8" spans="1:11" ht="19" x14ac:dyDescent="0.2">
      <c r="A8" s="3"/>
      <c r="B8" s="5">
        <v>3</v>
      </c>
      <c r="C8" s="10">
        <v>0.02</v>
      </c>
      <c r="D8" s="10">
        <f>10/100</f>
        <v>0.1</v>
      </c>
      <c r="E8" s="10">
        <f t="shared" si="0"/>
        <v>0.08</v>
      </c>
      <c r="F8" s="11"/>
      <c r="G8" s="10">
        <f>4/100</f>
        <v>0.04</v>
      </c>
      <c r="H8" s="10">
        <f>G8-C8</f>
        <v>0.02</v>
      </c>
      <c r="I8" s="11"/>
      <c r="J8" s="10">
        <f t="shared" si="3"/>
        <v>30</v>
      </c>
      <c r="K8" s="11"/>
    </row>
  </sheetData>
  <mergeCells count="10">
    <mergeCell ref="A6:A8"/>
    <mergeCell ref="F6:F8"/>
    <mergeCell ref="I6:I8"/>
    <mergeCell ref="K6:K8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4AC-C92A-D048-A7A0-D24F5397DE3B}">
  <dimension ref="A1:K8"/>
  <sheetViews>
    <sheetView tabSelected="1" workbookViewId="0">
      <selection activeCell="Q25" sqref="Q25"/>
    </sheetView>
  </sheetViews>
  <sheetFormatPr baseColWidth="10" defaultRowHeight="16" x14ac:dyDescent="0.2"/>
  <cols>
    <col min="3" max="3" width="13.83203125" customWidth="1"/>
    <col min="4" max="4" width="14.6640625" customWidth="1"/>
    <col min="5" max="5" width="14.83203125" customWidth="1"/>
    <col min="7" max="7" width="14.1640625" customWidth="1"/>
    <col min="8" max="8" width="13.33203125" customWidth="1"/>
    <col min="10" max="10" width="14.6640625" customWidth="1"/>
  </cols>
  <sheetData>
    <row r="1" spans="1:11" ht="19" x14ac:dyDescent="0.2">
      <c r="A1" s="1"/>
      <c r="B1" s="1"/>
      <c r="C1" s="2"/>
      <c r="D1" s="3" t="s">
        <v>0</v>
      </c>
      <c r="E1" s="3"/>
      <c r="F1" s="3"/>
      <c r="G1" s="3" t="s">
        <v>10</v>
      </c>
      <c r="H1" s="3"/>
      <c r="I1" s="3"/>
      <c r="J1" s="3"/>
      <c r="K1" s="3"/>
    </row>
    <row r="2" spans="1:11" ht="16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5</v>
      </c>
      <c r="I2" s="4" t="s">
        <v>6</v>
      </c>
      <c r="J2" s="4" t="s">
        <v>8</v>
      </c>
      <c r="K2" s="4" t="s">
        <v>9</v>
      </c>
    </row>
    <row r="3" spans="1:11" ht="19" x14ac:dyDescent="0.2">
      <c r="A3" s="6">
        <v>1</v>
      </c>
      <c r="B3" s="7">
        <v>1</v>
      </c>
      <c r="C3" s="8">
        <v>0.02</v>
      </c>
      <c r="D3" s="8">
        <f>8/100</f>
        <v>0.08</v>
      </c>
      <c r="E3" s="8">
        <f>D3-C3</f>
        <v>0.06</v>
      </c>
      <c r="F3" s="9">
        <f>AVERAGE(E3:E5)</f>
        <v>0.08</v>
      </c>
      <c r="G3" s="8">
        <f>12/98</f>
        <v>0.12244897959183673</v>
      </c>
      <c r="H3" s="8">
        <f>G3-C3</f>
        <v>0.10244897959183673</v>
      </c>
      <c r="I3" s="9">
        <f>AVERAGE(H3:H5)</f>
        <v>9.0816326530612237E-2</v>
      </c>
      <c r="J3" s="8">
        <f>(H3/$F$3)*100</f>
        <v>128.0612244897959</v>
      </c>
      <c r="K3" s="9">
        <f>AVERAGE(J3:J5)</f>
        <v>113.5204081632653</v>
      </c>
    </row>
    <row r="4" spans="1:11" ht="19" x14ac:dyDescent="0.2">
      <c r="A4" s="6"/>
      <c r="B4" s="7">
        <v>2</v>
      </c>
      <c r="C4" s="8">
        <v>0.03</v>
      </c>
      <c r="D4" s="8">
        <f>15/100</f>
        <v>0.15</v>
      </c>
      <c r="E4" s="8">
        <f t="shared" ref="E4:E8" si="0">D4-C4</f>
        <v>0.12</v>
      </c>
      <c r="F4" s="9"/>
      <c r="G4" s="8">
        <f>12/100</f>
        <v>0.12</v>
      </c>
      <c r="H4" s="8">
        <f t="shared" ref="H4:H7" si="1">G4-C4</f>
        <v>0.09</v>
      </c>
      <c r="I4" s="9"/>
      <c r="J4" s="8">
        <f t="shared" ref="J4:J5" si="2">(H4/$F$3)*100</f>
        <v>112.5</v>
      </c>
      <c r="K4" s="9"/>
    </row>
    <row r="5" spans="1:11" ht="19" x14ac:dyDescent="0.2">
      <c r="A5" s="6"/>
      <c r="B5" s="7">
        <v>3</v>
      </c>
      <c r="C5" s="8">
        <v>0.03</v>
      </c>
      <c r="D5" s="8">
        <f>9/100</f>
        <v>0.09</v>
      </c>
      <c r="E5" s="8">
        <f t="shared" si="0"/>
        <v>0.06</v>
      </c>
      <c r="F5" s="9"/>
      <c r="G5" s="8">
        <f>11/100</f>
        <v>0.11</v>
      </c>
      <c r="H5" s="8">
        <f t="shared" si="1"/>
        <v>0.08</v>
      </c>
      <c r="I5" s="9"/>
      <c r="J5" s="8">
        <f t="shared" si="2"/>
        <v>100</v>
      </c>
      <c r="K5" s="9"/>
    </row>
    <row r="6" spans="1:11" ht="19" x14ac:dyDescent="0.2">
      <c r="A6" s="3">
        <v>2</v>
      </c>
      <c r="B6" s="5">
        <v>1</v>
      </c>
      <c r="C6" s="10">
        <v>0.02</v>
      </c>
      <c r="D6" s="10">
        <f>8/100</f>
        <v>0.08</v>
      </c>
      <c r="E6" s="10">
        <f t="shared" si="0"/>
        <v>0.06</v>
      </c>
      <c r="F6" s="11">
        <f>AVERAGE(E6:E8)</f>
        <v>6.6666666666666666E-2</v>
      </c>
      <c r="G6" s="10">
        <f>9/94</f>
        <v>9.5744680851063829E-2</v>
      </c>
      <c r="H6" s="10">
        <f t="shared" si="1"/>
        <v>7.5744680851063825E-2</v>
      </c>
      <c r="I6" s="11">
        <f>AVERAGE(H6:H8)</f>
        <v>5.5969876434890688E-2</v>
      </c>
      <c r="J6" s="10">
        <f>(H6/$F$6)*100</f>
        <v>113.61702127659574</v>
      </c>
      <c r="K6" s="11">
        <f>AVERAGE(J6:J8)</f>
        <v>83.95481465233604</v>
      </c>
    </row>
    <row r="7" spans="1:11" ht="19" x14ac:dyDescent="0.2">
      <c r="A7" s="3"/>
      <c r="B7" s="5">
        <v>2</v>
      </c>
      <c r="C7" s="10">
        <v>0.03</v>
      </c>
      <c r="D7" s="10">
        <f>9/100</f>
        <v>0.09</v>
      </c>
      <c r="E7" s="10">
        <f t="shared" si="0"/>
        <v>0.06</v>
      </c>
      <c r="F7" s="11"/>
      <c r="G7" s="10">
        <f>7/100</f>
        <v>7.0000000000000007E-2</v>
      </c>
      <c r="H7" s="10">
        <f t="shared" si="1"/>
        <v>4.0000000000000008E-2</v>
      </c>
      <c r="I7" s="11"/>
      <c r="J7" s="10">
        <f t="shared" ref="J7:J8" si="3">(H7/$F$6)*100</f>
        <v>60.000000000000007</v>
      </c>
      <c r="K7" s="11"/>
    </row>
    <row r="8" spans="1:11" ht="19" x14ac:dyDescent="0.2">
      <c r="A8" s="3"/>
      <c r="B8" s="5">
        <v>3</v>
      </c>
      <c r="C8" s="10">
        <v>0.02</v>
      </c>
      <c r="D8" s="10">
        <f>10/100</f>
        <v>0.1</v>
      </c>
      <c r="E8" s="10">
        <f t="shared" si="0"/>
        <v>0.08</v>
      </c>
      <c r="F8" s="11"/>
      <c r="G8" s="10">
        <f>7/97</f>
        <v>7.2164948453608241E-2</v>
      </c>
      <c r="H8" s="10">
        <f>G8-C8</f>
        <v>5.2164948453608237E-2</v>
      </c>
      <c r="I8" s="11"/>
      <c r="J8" s="10">
        <f t="shared" si="3"/>
        <v>78.247422680412356</v>
      </c>
      <c r="K8" s="11"/>
    </row>
  </sheetData>
  <mergeCells count="10">
    <mergeCell ref="A6:A8"/>
    <mergeCell ref="F6:F8"/>
    <mergeCell ref="I6:I8"/>
    <mergeCell ref="K6:K8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NEC + UL25∆50 Q72A</vt:lpstr>
      <vt:lpstr>NEC + eGFP-UL25∆50 Q72A</vt:lpstr>
      <vt:lpstr>NEC + eGFP-UL25∆73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Draganova</dc:creator>
  <cp:lastModifiedBy>Elizabeth Draganova</cp:lastModifiedBy>
  <dcterms:created xsi:type="dcterms:W3CDTF">2020-06-08T21:44:30Z</dcterms:created>
  <dcterms:modified xsi:type="dcterms:W3CDTF">2020-06-08T22:17:08Z</dcterms:modified>
</cp:coreProperties>
</file>