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lizabethdraganova/Desktop/"/>
    </mc:Choice>
  </mc:AlternateContent>
  <xr:revisionPtr revIDLastSave="0" documentId="13_ncr:1_{40E3F9EA-2C4A-FE4F-8A15-1F8104CB3448}" xr6:coauthVersionLast="36" xr6:coauthVersionMax="36" xr10:uidLastSave="{00000000-0000-0000-0000-000000000000}"/>
  <bookViews>
    <workbookView xWindow="0" yWindow="0" windowWidth="28800" windowHeight="18000" xr2:uid="{C86682CF-251A-5942-A9C0-196124030EB8}"/>
  </bookViews>
  <sheets>
    <sheet name="CBM + UL25∆44 Q72A" sheetId="1" r:id="rId1"/>
    <sheet name="CBM + eGFP-UL25∆50 Q72A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2" l="1"/>
  <c r="D7" i="2"/>
  <c r="E7" i="2" s="1"/>
  <c r="D6" i="2"/>
  <c r="D5" i="2"/>
  <c r="D4" i="2"/>
  <c r="D3" i="2"/>
  <c r="E3" i="2" s="1"/>
  <c r="G8" i="2"/>
  <c r="G7" i="2"/>
  <c r="G6" i="2"/>
  <c r="G5" i="2"/>
  <c r="H5" i="2" s="1"/>
  <c r="G4" i="2"/>
  <c r="G3" i="2"/>
  <c r="H8" i="2"/>
  <c r="E8" i="2"/>
  <c r="H7" i="2"/>
  <c r="H6" i="2"/>
  <c r="E6" i="2"/>
  <c r="E5" i="2"/>
  <c r="H4" i="2"/>
  <c r="E4" i="2"/>
  <c r="H3" i="2"/>
  <c r="G35" i="1"/>
  <c r="G34" i="1"/>
  <c r="G33" i="1"/>
  <c r="H33" i="1" s="1"/>
  <c r="G32" i="1"/>
  <c r="H32" i="1" s="1"/>
  <c r="G31" i="1"/>
  <c r="G30" i="1"/>
  <c r="H30" i="1" s="1"/>
  <c r="H35" i="1"/>
  <c r="E35" i="1"/>
  <c r="D35" i="1"/>
  <c r="H34" i="1"/>
  <c r="D34" i="1"/>
  <c r="E34" i="1" s="1"/>
  <c r="D33" i="1"/>
  <c r="E33" i="1" s="1"/>
  <c r="F33" i="1" s="1"/>
  <c r="D32" i="1"/>
  <c r="E32" i="1" s="1"/>
  <c r="H31" i="1"/>
  <c r="D31" i="1"/>
  <c r="E31" i="1" s="1"/>
  <c r="D30" i="1"/>
  <c r="E30" i="1" s="1"/>
  <c r="G26" i="1"/>
  <c r="G25" i="1"/>
  <c r="G24" i="1"/>
  <c r="G23" i="1"/>
  <c r="H23" i="1" s="1"/>
  <c r="G22" i="1"/>
  <c r="H22" i="1" s="1"/>
  <c r="G21" i="1"/>
  <c r="D26" i="1"/>
  <c r="E26" i="1" s="1"/>
  <c r="D25" i="1"/>
  <c r="D24" i="1"/>
  <c r="E24" i="1" s="1"/>
  <c r="D23" i="1"/>
  <c r="D22" i="1"/>
  <c r="D21" i="1"/>
  <c r="E21" i="1" s="1"/>
  <c r="D17" i="1"/>
  <c r="D16" i="1"/>
  <c r="D15" i="1"/>
  <c r="E15" i="1" s="1"/>
  <c r="D14" i="1"/>
  <c r="E14" i="1" s="1"/>
  <c r="D13" i="1"/>
  <c r="E13" i="1" s="1"/>
  <c r="D12" i="1"/>
  <c r="G17" i="1"/>
  <c r="G16" i="1"/>
  <c r="H16" i="1" s="1"/>
  <c r="G15" i="1"/>
  <c r="H15" i="1" s="1"/>
  <c r="G14" i="1"/>
  <c r="G13" i="1"/>
  <c r="H13" i="1" s="1"/>
  <c r="G12" i="1"/>
  <c r="D8" i="1"/>
  <c r="E8" i="1" s="1"/>
  <c r="D7" i="1"/>
  <c r="D6" i="1"/>
  <c r="D5" i="1"/>
  <c r="D4" i="1"/>
  <c r="E4" i="1" s="1"/>
  <c r="D3" i="1"/>
  <c r="G8" i="1"/>
  <c r="H8" i="1" s="1"/>
  <c r="G7" i="1"/>
  <c r="G6" i="1"/>
  <c r="H6" i="1" s="1"/>
  <c r="G5" i="1"/>
  <c r="G4" i="1"/>
  <c r="G3" i="1"/>
  <c r="H26" i="1"/>
  <c r="H25" i="1"/>
  <c r="E25" i="1"/>
  <c r="H24" i="1"/>
  <c r="E23" i="1"/>
  <c r="E22" i="1"/>
  <c r="H21" i="1"/>
  <c r="H17" i="1"/>
  <c r="E17" i="1"/>
  <c r="E16" i="1"/>
  <c r="H14" i="1"/>
  <c r="H12" i="1"/>
  <c r="E12" i="1"/>
  <c r="H7" i="1"/>
  <c r="E7" i="1"/>
  <c r="E6" i="1"/>
  <c r="H5" i="1"/>
  <c r="E5" i="1"/>
  <c r="H4" i="1"/>
  <c r="H3" i="1"/>
  <c r="E3" i="1"/>
  <c r="F6" i="2" l="1"/>
  <c r="J6" i="2" s="1"/>
  <c r="F3" i="2"/>
  <c r="J4" i="2" s="1"/>
  <c r="I6" i="2"/>
  <c r="I3" i="2"/>
  <c r="J30" i="1"/>
  <c r="F24" i="1"/>
  <c r="J25" i="1" s="1"/>
  <c r="F6" i="1"/>
  <c r="F30" i="1"/>
  <c r="J31" i="1"/>
  <c r="F15" i="1"/>
  <c r="I33" i="1"/>
  <c r="J33" i="1"/>
  <c r="I30" i="1"/>
  <c r="F12" i="1"/>
  <c r="J14" i="1" s="1"/>
  <c r="J17" i="1"/>
  <c r="J16" i="1"/>
  <c r="J6" i="1"/>
  <c r="J8" i="1"/>
  <c r="I3" i="1"/>
  <c r="J7" i="1"/>
  <c r="I6" i="1"/>
  <c r="F21" i="1"/>
  <c r="J22" i="1" s="1"/>
  <c r="I24" i="1"/>
  <c r="F3" i="1"/>
  <c r="J3" i="1" s="1"/>
  <c r="I15" i="1"/>
  <c r="J15" i="1"/>
  <c r="I12" i="1"/>
  <c r="J12" i="1"/>
  <c r="J21" i="1"/>
  <c r="I21" i="1"/>
  <c r="J5" i="2" l="1"/>
  <c r="J3" i="2"/>
  <c r="K3" i="2" s="1"/>
  <c r="J7" i="2"/>
  <c r="K6" i="2" s="1"/>
  <c r="J8" i="2"/>
  <c r="K30" i="1"/>
  <c r="J24" i="1"/>
  <c r="K24" i="1" s="1"/>
  <c r="J26" i="1"/>
  <c r="J13" i="1"/>
  <c r="K12" i="1" s="1"/>
  <c r="J35" i="1"/>
  <c r="J34" i="1"/>
  <c r="K33" i="1" s="1"/>
  <c r="J32" i="1"/>
  <c r="J23" i="1"/>
  <c r="K21" i="1" s="1"/>
  <c r="K15" i="1"/>
  <c r="J5" i="1"/>
  <c r="J4" i="1"/>
  <c r="K3" i="1" s="1"/>
  <c r="K6" i="1"/>
</calcChain>
</file>

<file path=xl/sharedStrings.xml><?xml version="1.0" encoding="utf-8"?>
<sst xmlns="http://schemas.openxmlformats.org/spreadsheetml/2006/main" count="65" uniqueCount="15">
  <si>
    <t>NEC220</t>
  </si>
  <si>
    <t>Biological Replicate</t>
  </si>
  <si>
    <t>Technical Replicate</t>
  </si>
  <si>
    <t>Background (BG)</t>
  </si>
  <si>
    <t xml:space="preserve"> (ILVs/GUVs)</t>
  </si>
  <si>
    <t>Raw Value (ILV-BG)</t>
  </si>
  <si>
    <t>Average (AVG)</t>
  </si>
  <si>
    <t>ILVs/GUVs</t>
  </si>
  <si>
    <t>% Normalized Budding (Raw Values/NEC AVG) * 100</t>
  </si>
  <si>
    <t>Biological Replicate Average (%)</t>
  </si>
  <si>
    <t>CBM alone</t>
  </si>
  <si>
    <t>UL25∆44 Q72A (1:1 CBM:UL25)</t>
  </si>
  <si>
    <t>UL25∆44 Q72A (1:6 CBM:UL25)</t>
  </si>
  <si>
    <t>UL25∆44 Q72A (1:10 CBM:UL25)</t>
  </si>
  <si>
    <t>eGFP-UL25∆50 Q72A (1:10 CBM:UL25)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</si>
</sst>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23C65-A181-4E46-B93E-CAB1606034C4}">
  <dimension ref="A1:K35"/>
  <sheetViews>
    <sheetView tabSelected="1" topLeftCell="A19" workbookViewId="0">
      <selection activeCell="M8" sqref="M8"/>
    </sheetView>
  </sheetViews>
  <sheetFormatPr baseColWidth="10" defaultRowHeight="16" x14ac:dyDescent="0.2"/>
  <cols>
    <col min="3" max="3" width="13.1640625" customWidth="1"/>
    <col min="4" max="4" width="15.1640625" customWidth="1"/>
    <col min="5" max="5" width="13.83203125" customWidth="1"/>
    <col min="7" max="7" width="13.83203125" customWidth="1"/>
    <col min="8" max="8" width="12.1640625" customWidth="1"/>
    <col min="10" max="10" width="16.5" customWidth="1"/>
  </cols>
  <sheetData>
    <row r="1" spans="1:11" ht="19" x14ac:dyDescent="0.2">
      <c r="A1" s="1"/>
      <c r="B1" s="1"/>
      <c r="C1" s="2"/>
      <c r="D1" s="3" t="s">
        <v>0</v>
      </c>
      <c r="E1" s="3"/>
      <c r="F1" s="3"/>
      <c r="G1" s="3" t="s">
        <v>10</v>
      </c>
      <c r="H1" s="3"/>
      <c r="I1" s="3"/>
      <c r="J1" s="3"/>
      <c r="K1" s="3"/>
    </row>
    <row r="2" spans="1:11" ht="160" x14ac:dyDescent="0.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4" t="s">
        <v>5</v>
      </c>
      <c r="I2" s="4" t="s">
        <v>6</v>
      </c>
      <c r="J2" s="4" t="s">
        <v>8</v>
      </c>
      <c r="K2" s="4" t="s">
        <v>9</v>
      </c>
    </row>
    <row r="3" spans="1:11" ht="19" x14ac:dyDescent="0.2">
      <c r="A3" s="6">
        <v>1</v>
      </c>
      <c r="B3" s="7">
        <v>1</v>
      </c>
      <c r="C3" s="8">
        <v>0.02</v>
      </c>
      <c r="D3" s="8">
        <f>11/100</f>
        <v>0.11</v>
      </c>
      <c r="E3" s="8">
        <f>D3-C3</f>
        <v>0.09</v>
      </c>
      <c r="F3" s="9">
        <f>AVERAGE(E3:E5)</f>
        <v>8.0476190476190479E-2</v>
      </c>
      <c r="G3" s="8">
        <f>9/100</f>
        <v>0.09</v>
      </c>
      <c r="H3" s="8">
        <f>G3-C3</f>
        <v>6.9999999999999993E-2</v>
      </c>
      <c r="I3" s="9">
        <f>AVERAGE(H3:H5)</f>
        <v>8.3333333333333329E-2</v>
      </c>
      <c r="J3" s="8">
        <f>(H3/$F$3)*100</f>
        <v>86.982248520710044</v>
      </c>
      <c r="K3" s="9">
        <f>AVERAGE(J3:J5)</f>
        <v>103.55029585798816</v>
      </c>
    </row>
    <row r="4" spans="1:11" ht="19" x14ac:dyDescent="0.2">
      <c r="A4" s="6"/>
      <c r="B4" s="7">
        <v>2</v>
      </c>
      <c r="C4" s="8">
        <v>0.01</v>
      </c>
      <c r="D4" s="8">
        <f>7/98</f>
        <v>7.1428571428571425E-2</v>
      </c>
      <c r="E4" s="8">
        <f t="shared" ref="E4:E8" si="0">D4-C4</f>
        <v>6.1428571428571423E-2</v>
      </c>
      <c r="F4" s="9"/>
      <c r="G4" s="8">
        <f>10/100</f>
        <v>0.1</v>
      </c>
      <c r="H4" s="8">
        <f t="shared" ref="H4:H8" si="1">G4-C4</f>
        <v>9.0000000000000011E-2</v>
      </c>
      <c r="I4" s="9"/>
      <c r="J4" s="8">
        <f t="shared" ref="J4:J8" si="2">(H4/$F$3)*100</f>
        <v>111.83431952662724</v>
      </c>
      <c r="K4" s="9"/>
    </row>
    <row r="5" spans="1:11" ht="19" x14ac:dyDescent="0.2">
      <c r="A5" s="6"/>
      <c r="B5" s="7">
        <v>3</v>
      </c>
      <c r="C5" s="8">
        <v>0.01</v>
      </c>
      <c r="D5" s="8">
        <f>10/100</f>
        <v>0.1</v>
      </c>
      <c r="E5" s="8">
        <f t="shared" si="0"/>
        <v>9.0000000000000011E-2</v>
      </c>
      <c r="F5" s="9"/>
      <c r="G5" s="8">
        <f>10/100</f>
        <v>0.1</v>
      </c>
      <c r="H5" s="8">
        <f t="shared" si="1"/>
        <v>9.0000000000000011E-2</v>
      </c>
      <c r="I5" s="9"/>
      <c r="J5" s="8">
        <f t="shared" si="2"/>
        <v>111.83431952662724</v>
      </c>
      <c r="K5" s="9"/>
    </row>
    <row r="6" spans="1:11" ht="19" x14ac:dyDescent="0.2">
      <c r="A6" s="3">
        <v>2</v>
      </c>
      <c r="B6" s="5">
        <v>1</v>
      </c>
      <c r="C6" s="10">
        <v>0.06</v>
      </c>
      <c r="D6" s="10">
        <f>19/103</f>
        <v>0.18446601941747573</v>
      </c>
      <c r="E6" s="10">
        <f t="shared" si="0"/>
        <v>0.12446601941747573</v>
      </c>
      <c r="F6" s="11">
        <f>AVERAGE(E6:E8)</f>
        <v>0.11678279078621739</v>
      </c>
      <c r="G6" s="10">
        <f>16/100</f>
        <v>0.16</v>
      </c>
      <c r="H6" s="10">
        <f t="shared" si="1"/>
        <v>0.1</v>
      </c>
      <c r="I6" s="11">
        <f>AVERAGE(H6:H8)</f>
        <v>0.12333333333333334</v>
      </c>
      <c r="J6" s="10">
        <f>(H6/$F$6)*100</f>
        <v>85.629054869103129</v>
      </c>
      <c r="K6" s="11">
        <f>AVERAGE(J6:J8)</f>
        <v>105.60916767189387</v>
      </c>
    </row>
    <row r="7" spans="1:11" ht="19" x14ac:dyDescent="0.2">
      <c r="A7" s="3"/>
      <c r="B7" s="5">
        <v>2</v>
      </c>
      <c r="C7" s="10">
        <v>0.11</v>
      </c>
      <c r="D7" s="10">
        <f>21/102</f>
        <v>0.20588235294117646</v>
      </c>
      <c r="E7" s="10">
        <f t="shared" si="0"/>
        <v>9.588235294117646E-2</v>
      </c>
      <c r="F7" s="11"/>
      <c r="G7" s="10">
        <f>24/100</f>
        <v>0.24</v>
      </c>
      <c r="H7" s="10">
        <f t="shared" si="1"/>
        <v>0.13</v>
      </c>
      <c r="I7" s="11"/>
      <c r="J7" s="10">
        <f t="shared" ref="J7:J8" si="3">(H7/$F$6)*100</f>
        <v>111.31777132983407</v>
      </c>
      <c r="K7" s="11"/>
    </row>
    <row r="8" spans="1:11" ht="19" x14ac:dyDescent="0.2">
      <c r="A8" s="3"/>
      <c r="B8" s="5">
        <v>3</v>
      </c>
      <c r="C8" s="10">
        <v>0.1</v>
      </c>
      <c r="D8" s="10">
        <f>23/100</f>
        <v>0.23</v>
      </c>
      <c r="E8" s="10">
        <f t="shared" si="0"/>
        <v>0.13</v>
      </c>
      <c r="F8" s="11"/>
      <c r="G8" s="10">
        <f>24/100</f>
        <v>0.24</v>
      </c>
      <c r="H8" s="10">
        <f t="shared" si="1"/>
        <v>0.13999999999999999</v>
      </c>
      <c r="I8" s="11"/>
      <c r="J8" s="10">
        <f t="shared" si="3"/>
        <v>119.88067681674437</v>
      </c>
      <c r="K8" s="11"/>
    </row>
    <row r="9" spans="1:11" x14ac:dyDescent="0.2">
      <c r="A9" s="12"/>
      <c r="B9" s="13"/>
      <c r="C9" s="12"/>
      <c r="D9" s="12"/>
      <c r="E9" s="12"/>
      <c r="F9" s="12"/>
      <c r="G9" s="12"/>
      <c r="H9" s="12"/>
      <c r="I9" s="12"/>
      <c r="J9" s="12"/>
      <c r="K9" s="12"/>
    </row>
    <row r="10" spans="1:11" ht="19" x14ac:dyDescent="0.2">
      <c r="A10" s="1"/>
      <c r="B10" s="1"/>
      <c r="C10" s="2"/>
      <c r="D10" s="3" t="s">
        <v>0</v>
      </c>
      <c r="E10" s="3"/>
      <c r="F10" s="3"/>
      <c r="G10" s="3" t="s">
        <v>11</v>
      </c>
      <c r="H10" s="3"/>
      <c r="I10" s="3"/>
      <c r="J10" s="3"/>
      <c r="K10" s="3"/>
    </row>
    <row r="11" spans="1:11" ht="160" x14ac:dyDescent="0.2">
      <c r="A11" s="4" t="s">
        <v>1</v>
      </c>
      <c r="B11" s="4" t="s">
        <v>2</v>
      </c>
      <c r="C11" s="4" t="s">
        <v>3</v>
      </c>
      <c r="D11" s="4" t="s">
        <v>4</v>
      </c>
      <c r="E11" s="4" t="s">
        <v>5</v>
      </c>
      <c r="F11" s="4" t="s">
        <v>6</v>
      </c>
      <c r="G11" s="5" t="s">
        <v>7</v>
      </c>
      <c r="H11" s="4" t="s">
        <v>5</v>
      </c>
      <c r="I11" s="4" t="s">
        <v>6</v>
      </c>
      <c r="J11" s="4" t="s">
        <v>8</v>
      </c>
      <c r="K11" s="4" t="s">
        <v>9</v>
      </c>
    </row>
    <row r="12" spans="1:11" ht="19" x14ac:dyDescent="0.2">
      <c r="A12" s="6">
        <v>1</v>
      </c>
      <c r="B12" s="7">
        <v>1</v>
      </c>
      <c r="C12" s="8">
        <v>0.02</v>
      </c>
      <c r="D12" s="8">
        <f>11/100</f>
        <v>0.11</v>
      </c>
      <c r="E12" s="8">
        <f>D12-C12</f>
        <v>0.09</v>
      </c>
      <c r="F12" s="9">
        <f>AVERAGE(E12:E14)</f>
        <v>8.0476190476190479E-2</v>
      </c>
      <c r="G12" s="8">
        <f>9/100</f>
        <v>0.09</v>
      </c>
      <c r="H12" s="8">
        <f>G12-C12</f>
        <v>6.9999999999999993E-2</v>
      </c>
      <c r="I12" s="9">
        <f>AVERAGE(H12:H14)</f>
        <v>5.6666666666666671E-2</v>
      </c>
      <c r="J12" s="8">
        <f>(H12/$F$12)*100</f>
        <v>86.982248520710044</v>
      </c>
      <c r="K12" s="9">
        <f>AVERAGE(J12:J14)</f>
        <v>70.414201183431956</v>
      </c>
    </row>
    <row r="13" spans="1:11" ht="19" x14ac:dyDescent="0.2">
      <c r="A13" s="6"/>
      <c r="B13" s="7">
        <v>2</v>
      </c>
      <c r="C13" s="8">
        <v>0.01</v>
      </c>
      <c r="D13" s="8">
        <f>7/98</f>
        <v>7.1428571428571425E-2</v>
      </c>
      <c r="E13" s="8">
        <f t="shared" ref="E13:E17" si="4">D13-C13</f>
        <v>6.1428571428571423E-2</v>
      </c>
      <c r="F13" s="9"/>
      <c r="G13" s="8">
        <f>7/100</f>
        <v>7.0000000000000007E-2</v>
      </c>
      <c r="H13" s="8">
        <f t="shared" ref="H13:H17" si="5">G13-C13</f>
        <v>6.0000000000000005E-2</v>
      </c>
      <c r="I13" s="9"/>
      <c r="J13" s="8">
        <f t="shared" ref="J13:J14" si="6">(H13/$F$12)*100</f>
        <v>74.556213017751489</v>
      </c>
      <c r="K13" s="9"/>
    </row>
    <row r="14" spans="1:11" ht="19" x14ac:dyDescent="0.2">
      <c r="A14" s="6"/>
      <c r="B14" s="7">
        <v>3</v>
      </c>
      <c r="C14" s="8">
        <v>0.01</v>
      </c>
      <c r="D14" s="8">
        <f>10/100</f>
        <v>0.1</v>
      </c>
      <c r="E14" s="8">
        <f t="shared" si="4"/>
        <v>9.0000000000000011E-2</v>
      </c>
      <c r="F14" s="9"/>
      <c r="G14" s="8">
        <f>5/100</f>
        <v>0.05</v>
      </c>
      <c r="H14" s="8">
        <f t="shared" si="5"/>
        <v>0.04</v>
      </c>
      <c r="I14" s="9"/>
      <c r="J14" s="8">
        <f t="shared" si="6"/>
        <v>49.704142011834321</v>
      </c>
      <c r="K14" s="9"/>
    </row>
    <row r="15" spans="1:11" ht="19" x14ac:dyDescent="0.2">
      <c r="A15" s="3">
        <v>2</v>
      </c>
      <c r="B15" s="5">
        <v>1</v>
      </c>
      <c r="C15" s="10">
        <v>0.06</v>
      </c>
      <c r="D15" s="10">
        <f>19/103</f>
        <v>0.18446601941747573</v>
      </c>
      <c r="E15" s="10">
        <f t="shared" si="4"/>
        <v>0.12446601941747573</v>
      </c>
      <c r="F15" s="11">
        <f>AVERAGE(E15:E17)</f>
        <v>0.11678279078621739</v>
      </c>
      <c r="G15" s="10">
        <f>25/100</f>
        <v>0.25</v>
      </c>
      <c r="H15" s="10">
        <f t="shared" si="5"/>
        <v>0.19</v>
      </c>
      <c r="I15" s="11">
        <f>AVERAGE(H15:H17)</f>
        <v>0.12666666666666668</v>
      </c>
      <c r="J15" s="10">
        <f>(H15/$F$15)*100</f>
        <v>162.69520425129593</v>
      </c>
      <c r="K15" s="11">
        <f>AVERAGE(J15:J17)</f>
        <v>108.46346950086395</v>
      </c>
    </row>
    <row r="16" spans="1:11" ht="19" x14ac:dyDescent="0.2">
      <c r="A16" s="3"/>
      <c r="B16" s="5">
        <v>2</v>
      </c>
      <c r="C16" s="10">
        <v>0.11</v>
      </c>
      <c r="D16" s="10">
        <f>21/102</f>
        <v>0.20588235294117646</v>
      </c>
      <c r="E16" s="10">
        <f t="shared" si="4"/>
        <v>9.588235294117646E-2</v>
      </c>
      <c r="F16" s="11"/>
      <c r="G16" s="10">
        <f>21/100</f>
        <v>0.21</v>
      </c>
      <c r="H16" s="10">
        <f t="shared" si="5"/>
        <v>9.9999999999999992E-2</v>
      </c>
      <c r="I16" s="11"/>
      <c r="J16" s="10">
        <f t="shared" ref="J16:J17" si="7">(H16/$F$15)*100</f>
        <v>85.629054869103115</v>
      </c>
      <c r="K16" s="11"/>
    </row>
    <row r="17" spans="1:11" ht="19" x14ac:dyDescent="0.2">
      <c r="A17" s="3"/>
      <c r="B17" s="5">
        <v>3</v>
      </c>
      <c r="C17" s="10">
        <v>0.1</v>
      </c>
      <c r="D17" s="10">
        <f>23/100</f>
        <v>0.23</v>
      </c>
      <c r="E17" s="10">
        <f t="shared" si="4"/>
        <v>0.13</v>
      </c>
      <c r="F17" s="11"/>
      <c r="G17" s="10">
        <f>19/100</f>
        <v>0.19</v>
      </c>
      <c r="H17" s="10">
        <f t="shared" si="5"/>
        <v>0.09</v>
      </c>
      <c r="I17" s="11"/>
      <c r="J17" s="10">
        <f t="shared" si="7"/>
        <v>77.066149382192805</v>
      </c>
      <c r="K17" s="11"/>
    </row>
    <row r="18" spans="1:11" x14ac:dyDescent="0.2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9" x14ac:dyDescent="0.2">
      <c r="A19" s="1"/>
      <c r="B19" s="1"/>
      <c r="C19" s="2"/>
      <c r="D19" s="3" t="s">
        <v>0</v>
      </c>
      <c r="E19" s="3"/>
      <c r="F19" s="3"/>
      <c r="G19" s="3" t="s">
        <v>12</v>
      </c>
      <c r="H19" s="3"/>
      <c r="I19" s="3"/>
      <c r="J19" s="3"/>
      <c r="K19" s="3"/>
    </row>
    <row r="20" spans="1:11" ht="160" x14ac:dyDescent="0.2">
      <c r="A20" s="4" t="s">
        <v>1</v>
      </c>
      <c r="B20" s="4" t="s">
        <v>2</v>
      </c>
      <c r="C20" s="4" t="s">
        <v>3</v>
      </c>
      <c r="D20" s="4" t="s">
        <v>4</v>
      </c>
      <c r="E20" s="4" t="s">
        <v>5</v>
      </c>
      <c r="F20" s="4" t="s">
        <v>6</v>
      </c>
      <c r="G20" s="5" t="s">
        <v>7</v>
      </c>
      <c r="H20" s="4" t="s">
        <v>5</v>
      </c>
      <c r="I20" s="4" t="s">
        <v>6</v>
      </c>
      <c r="J20" s="4" t="s">
        <v>8</v>
      </c>
      <c r="K20" s="4" t="s">
        <v>9</v>
      </c>
    </row>
    <row r="21" spans="1:11" ht="19" x14ac:dyDescent="0.2">
      <c r="A21" s="6">
        <v>1</v>
      </c>
      <c r="B21" s="7">
        <v>1</v>
      </c>
      <c r="C21" s="8">
        <v>0.02</v>
      </c>
      <c r="D21" s="8">
        <f>11/100</f>
        <v>0.11</v>
      </c>
      <c r="E21" s="8">
        <f>D21-C21</f>
        <v>0.09</v>
      </c>
      <c r="F21" s="9">
        <f>AVERAGE(E21:E23)</f>
        <v>8.0476190476190479E-2</v>
      </c>
      <c r="G21" s="8">
        <f>11/100</f>
        <v>0.11</v>
      </c>
      <c r="H21" s="8">
        <f>G21-C21</f>
        <v>0.09</v>
      </c>
      <c r="I21" s="9">
        <f>AVERAGE(H21:H23)</f>
        <v>7.4981684981684976E-2</v>
      </c>
      <c r="J21" s="8">
        <f>(H21/$F$21)*100</f>
        <v>111.83431952662721</v>
      </c>
      <c r="K21" s="9">
        <f>AVERAGE(J21:J23)</f>
        <v>93.172507965407377</v>
      </c>
    </row>
    <row r="22" spans="1:11" ht="19" x14ac:dyDescent="0.2">
      <c r="A22" s="6"/>
      <c r="B22" s="7">
        <v>2</v>
      </c>
      <c r="C22" s="8">
        <v>0.01</v>
      </c>
      <c r="D22" s="8">
        <f>7/98</f>
        <v>7.1428571428571425E-2</v>
      </c>
      <c r="E22" s="8">
        <f t="shared" ref="E22:E26" si="8">D22-C22</f>
        <v>6.1428571428571423E-2</v>
      </c>
      <c r="F22" s="9"/>
      <c r="G22" s="8">
        <f>10/100</f>
        <v>0.1</v>
      </c>
      <c r="H22" s="8">
        <f t="shared" ref="H22:H26" si="9">G22-C22</f>
        <v>9.0000000000000011E-2</v>
      </c>
      <c r="I22" s="9"/>
      <c r="J22" s="8">
        <f t="shared" ref="J22:J23" si="10">(H22/$F$21)*100</f>
        <v>111.83431952662724</v>
      </c>
      <c r="K22" s="9"/>
    </row>
    <row r="23" spans="1:11" ht="19" x14ac:dyDescent="0.2">
      <c r="A23" s="6"/>
      <c r="B23" s="7">
        <v>3</v>
      </c>
      <c r="C23" s="8">
        <v>0.01</v>
      </c>
      <c r="D23" s="8">
        <f>10/100</f>
        <v>0.1</v>
      </c>
      <c r="E23" s="8">
        <f t="shared" si="8"/>
        <v>9.0000000000000011E-2</v>
      </c>
      <c r="F23" s="9"/>
      <c r="G23" s="8">
        <f>5/91</f>
        <v>5.4945054945054944E-2</v>
      </c>
      <c r="H23" s="8">
        <f t="shared" si="9"/>
        <v>4.4945054945054942E-2</v>
      </c>
      <c r="I23" s="9"/>
      <c r="J23" s="8">
        <f t="shared" si="10"/>
        <v>55.848884842967685</v>
      </c>
      <c r="K23" s="9"/>
    </row>
    <row r="24" spans="1:11" ht="19" x14ac:dyDescent="0.2">
      <c r="A24" s="3">
        <v>2</v>
      </c>
      <c r="B24" s="5">
        <v>1</v>
      </c>
      <c r="C24" s="10">
        <v>0.06</v>
      </c>
      <c r="D24" s="10">
        <f>19/103</f>
        <v>0.18446601941747573</v>
      </c>
      <c r="E24" s="10">
        <f t="shared" si="8"/>
        <v>0.12446601941747573</v>
      </c>
      <c r="F24" s="11">
        <f>AVERAGE(E24:E26)</f>
        <v>0.11678279078621739</v>
      </c>
      <c r="G24" s="10">
        <f>17/100</f>
        <v>0.17</v>
      </c>
      <c r="H24" s="10">
        <f t="shared" si="9"/>
        <v>0.11000000000000001</v>
      </c>
      <c r="I24" s="11">
        <f>AVERAGE(H24:H26)</f>
        <v>0.10333333333333335</v>
      </c>
      <c r="J24" s="10">
        <f>(H24/$F$24)*100</f>
        <v>94.191960356013453</v>
      </c>
      <c r="K24" s="11">
        <f>AVERAGE(J24:J26)</f>
        <v>88.483356698073237</v>
      </c>
    </row>
    <row r="25" spans="1:11" ht="19" x14ac:dyDescent="0.2">
      <c r="A25" s="3"/>
      <c r="B25" s="5">
        <v>2</v>
      </c>
      <c r="C25" s="10">
        <v>0.11</v>
      </c>
      <c r="D25" s="10">
        <f>21/102</f>
        <v>0.20588235294117646</v>
      </c>
      <c r="E25" s="10">
        <f t="shared" si="8"/>
        <v>9.588235294117646E-2</v>
      </c>
      <c r="F25" s="11"/>
      <c r="G25" s="10">
        <f>21/100</f>
        <v>0.21</v>
      </c>
      <c r="H25" s="10">
        <f t="shared" si="9"/>
        <v>9.9999999999999992E-2</v>
      </c>
      <c r="I25" s="11"/>
      <c r="J25" s="10">
        <f>(H25/$F$24)*100</f>
        <v>85.629054869103115</v>
      </c>
      <c r="K25" s="11"/>
    </row>
    <row r="26" spans="1:11" ht="19" x14ac:dyDescent="0.2">
      <c r="A26" s="3"/>
      <c r="B26" s="5">
        <v>3</v>
      </c>
      <c r="C26" s="10">
        <v>0.1</v>
      </c>
      <c r="D26" s="10">
        <f>23/100</f>
        <v>0.23</v>
      </c>
      <c r="E26" s="10">
        <f t="shared" si="8"/>
        <v>0.13</v>
      </c>
      <c r="F26" s="11"/>
      <c r="G26" s="10">
        <f>20/100</f>
        <v>0.2</v>
      </c>
      <c r="H26" s="10">
        <f t="shared" si="9"/>
        <v>0.1</v>
      </c>
      <c r="I26" s="11"/>
      <c r="J26" s="10">
        <f>(H26/$F$24)*100</f>
        <v>85.629054869103129</v>
      </c>
      <c r="K26" s="11"/>
    </row>
    <row r="28" spans="1:11" ht="19" x14ac:dyDescent="0.2">
      <c r="A28" s="1"/>
      <c r="B28" s="1"/>
      <c r="C28" s="2"/>
      <c r="D28" s="3" t="s">
        <v>0</v>
      </c>
      <c r="E28" s="3"/>
      <c r="F28" s="3"/>
      <c r="G28" s="3" t="s">
        <v>13</v>
      </c>
      <c r="H28" s="3"/>
      <c r="I28" s="3"/>
      <c r="J28" s="3"/>
      <c r="K28" s="3"/>
    </row>
    <row r="29" spans="1:11" ht="160" x14ac:dyDescent="0.2">
      <c r="A29" s="4" t="s">
        <v>1</v>
      </c>
      <c r="B29" s="4" t="s">
        <v>2</v>
      </c>
      <c r="C29" s="4" t="s">
        <v>3</v>
      </c>
      <c r="D29" s="4" t="s">
        <v>4</v>
      </c>
      <c r="E29" s="4" t="s">
        <v>5</v>
      </c>
      <c r="F29" s="4" t="s">
        <v>6</v>
      </c>
      <c r="G29" s="5" t="s">
        <v>7</v>
      </c>
      <c r="H29" s="4" t="s">
        <v>5</v>
      </c>
      <c r="I29" s="4" t="s">
        <v>6</v>
      </c>
      <c r="J29" s="4" t="s">
        <v>8</v>
      </c>
      <c r="K29" s="4" t="s">
        <v>9</v>
      </c>
    </row>
    <row r="30" spans="1:11" ht="19" x14ac:dyDescent="0.2">
      <c r="A30" s="6">
        <v>1</v>
      </c>
      <c r="B30" s="7">
        <v>1</v>
      </c>
      <c r="C30" s="8">
        <v>0.02</v>
      </c>
      <c r="D30" s="8">
        <f>11/100</f>
        <v>0.11</v>
      </c>
      <c r="E30" s="8">
        <f>D30-C30</f>
        <v>0.09</v>
      </c>
      <c r="F30" s="9">
        <f>AVERAGE(E30:E32)</f>
        <v>8.0476190476190479E-2</v>
      </c>
      <c r="G30" s="8">
        <f>5/100</f>
        <v>0.05</v>
      </c>
      <c r="H30" s="8">
        <f>G30-C30</f>
        <v>3.0000000000000002E-2</v>
      </c>
      <c r="I30" s="9">
        <f>AVERAGE(H30:H32)</f>
        <v>0.06</v>
      </c>
      <c r="J30" s="8">
        <f>(H30/$F$21)*100</f>
        <v>37.278106508875744</v>
      </c>
      <c r="K30" s="9">
        <f>AVERAGE(J30:J32)</f>
        <v>74.556213017751475</v>
      </c>
    </row>
    <row r="31" spans="1:11" ht="19" x14ac:dyDescent="0.2">
      <c r="A31" s="6"/>
      <c r="B31" s="7">
        <v>2</v>
      </c>
      <c r="C31" s="8">
        <v>0.01</v>
      </c>
      <c r="D31" s="8">
        <f>7/98</f>
        <v>7.1428571428571425E-2</v>
      </c>
      <c r="E31" s="8">
        <f t="shared" ref="E31:E35" si="11">D31-C31</f>
        <v>6.1428571428571423E-2</v>
      </c>
      <c r="F31" s="9"/>
      <c r="G31" s="8">
        <f>9/100</f>
        <v>0.09</v>
      </c>
      <c r="H31" s="8">
        <f t="shared" ref="H31:H35" si="12">G31-C31</f>
        <v>0.08</v>
      </c>
      <c r="I31" s="9"/>
      <c r="J31" s="8">
        <f t="shared" ref="J31:J32" si="13">(H31/$F$21)*100</f>
        <v>99.408284023668642</v>
      </c>
      <c r="K31" s="9"/>
    </row>
    <row r="32" spans="1:11" ht="19" x14ac:dyDescent="0.2">
      <c r="A32" s="6"/>
      <c r="B32" s="7">
        <v>3</v>
      </c>
      <c r="C32" s="8">
        <v>0.01</v>
      </c>
      <c r="D32" s="8">
        <f>10/100</f>
        <v>0.1</v>
      </c>
      <c r="E32" s="8">
        <f t="shared" si="11"/>
        <v>9.0000000000000011E-2</v>
      </c>
      <c r="F32" s="9"/>
      <c r="G32" s="8">
        <f>8/100</f>
        <v>0.08</v>
      </c>
      <c r="H32" s="8">
        <f t="shared" si="12"/>
        <v>7.0000000000000007E-2</v>
      </c>
      <c r="I32" s="9"/>
      <c r="J32" s="8">
        <f t="shared" si="13"/>
        <v>86.982248520710058</v>
      </c>
      <c r="K32" s="9"/>
    </row>
    <row r="33" spans="1:11" ht="19" x14ac:dyDescent="0.2">
      <c r="A33" s="3">
        <v>2</v>
      </c>
      <c r="B33" s="5">
        <v>1</v>
      </c>
      <c r="C33" s="10">
        <v>0.06</v>
      </c>
      <c r="D33" s="10">
        <f>19/103</f>
        <v>0.18446601941747573</v>
      </c>
      <c r="E33" s="10">
        <f t="shared" si="11"/>
        <v>0.12446601941747573</v>
      </c>
      <c r="F33" s="11">
        <f>AVERAGE(E33:E35)</f>
        <v>0.11678279078621739</v>
      </c>
      <c r="G33" s="10">
        <f>16/98</f>
        <v>0.16326530612244897</v>
      </c>
      <c r="H33" s="10">
        <f t="shared" si="12"/>
        <v>0.10326530612244897</v>
      </c>
      <c r="I33" s="11">
        <f>AVERAGE(H33:H35)</f>
        <v>9.9183673469387765E-2</v>
      </c>
      <c r="J33" s="10">
        <f>(H33/$F$24)*100</f>
        <v>88.425105640339126</v>
      </c>
      <c r="K33" s="11">
        <f>AVERAGE(J33:J35)</f>
        <v>84.930042176294094</v>
      </c>
    </row>
    <row r="34" spans="1:11" ht="19" x14ac:dyDescent="0.2">
      <c r="A34" s="3"/>
      <c r="B34" s="5">
        <v>2</v>
      </c>
      <c r="C34" s="10">
        <v>0.11</v>
      </c>
      <c r="D34" s="10">
        <f>21/102</f>
        <v>0.20588235294117646</v>
      </c>
      <c r="E34" s="10">
        <f t="shared" si="11"/>
        <v>9.588235294117646E-2</v>
      </c>
      <c r="F34" s="11"/>
      <c r="G34" s="10">
        <f>21/98</f>
        <v>0.21428571428571427</v>
      </c>
      <c r="H34" s="10">
        <f t="shared" si="12"/>
        <v>0.10428571428571427</v>
      </c>
      <c r="I34" s="11"/>
      <c r="J34" s="10">
        <f>(H34/$F$24)*100</f>
        <v>89.29887150635038</v>
      </c>
      <c r="K34" s="11"/>
    </row>
    <row r="35" spans="1:11" ht="19" x14ac:dyDescent="0.2">
      <c r="A35" s="3"/>
      <c r="B35" s="5">
        <v>3</v>
      </c>
      <c r="C35" s="10">
        <v>0.1</v>
      </c>
      <c r="D35" s="10">
        <f>23/100</f>
        <v>0.23</v>
      </c>
      <c r="E35" s="10">
        <f t="shared" si="11"/>
        <v>0.13</v>
      </c>
      <c r="F35" s="11"/>
      <c r="G35" s="10">
        <f>19/100</f>
        <v>0.19</v>
      </c>
      <c r="H35" s="10">
        <f t="shared" si="12"/>
        <v>0.09</v>
      </c>
      <c r="I35" s="11"/>
      <c r="J35" s="10">
        <f>(H35/$F$24)*100</f>
        <v>77.066149382192805</v>
      </c>
      <c r="K35" s="11"/>
    </row>
  </sheetData>
  <mergeCells count="40">
    <mergeCell ref="A30:A32"/>
    <mergeCell ref="F30:F32"/>
    <mergeCell ref="I30:I32"/>
    <mergeCell ref="K30:K32"/>
    <mergeCell ref="A33:A35"/>
    <mergeCell ref="F33:F35"/>
    <mergeCell ref="I33:I35"/>
    <mergeCell ref="K33:K35"/>
    <mergeCell ref="D28:F28"/>
    <mergeCell ref="G28:K28"/>
    <mergeCell ref="A24:A26"/>
    <mergeCell ref="F24:F26"/>
    <mergeCell ref="I24:I26"/>
    <mergeCell ref="K24:K26"/>
    <mergeCell ref="D19:F19"/>
    <mergeCell ref="G19:K19"/>
    <mergeCell ref="A21:A23"/>
    <mergeCell ref="F21:F23"/>
    <mergeCell ref="I21:I23"/>
    <mergeCell ref="K21:K23"/>
    <mergeCell ref="A12:A14"/>
    <mergeCell ref="F12:F14"/>
    <mergeCell ref="I12:I14"/>
    <mergeCell ref="K12:K14"/>
    <mergeCell ref="A15:A17"/>
    <mergeCell ref="F15:F17"/>
    <mergeCell ref="I15:I17"/>
    <mergeCell ref="K15:K17"/>
    <mergeCell ref="A6:A8"/>
    <mergeCell ref="F6:F8"/>
    <mergeCell ref="I6:I8"/>
    <mergeCell ref="K6:K8"/>
    <mergeCell ref="D10:F10"/>
    <mergeCell ref="G10:K10"/>
    <mergeCell ref="D1:F1"/>
    <mergeCell ref="G1:K1"/>
    <mergeCell ref="A3:A5"/>
    <mergeCell ref="F3:F5"/>
    <mergeCell ref="I3:I5"/>
    <mergeCell ref="K3:K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C5C08-1434-CA4F-A7CE-7319B4504DB9}">
  <dimension ref="A1:K8"/>
  <sheetViews>
    <sheetView workbookViewId="0">
      <selection activeCell="N7" sqref="N7"/>
    </sheetView>
  </sheetViews>
  <sheetFormatPr baseColWidth="10" defaultRowHeight="16" x14ac:dyDescent="0.2"/>
  <cols>
    <col min="3" max="3" width="16.33203125" customWidth="1"/>
    <col min="4" max="4" width="14.5" customWidth="1"/>
    <col min="5" max="5" width="11" customWidth="1"/>
    <col min="7" max="7" width="15" customWidth="1"/>
    <col min="8" max="8" width="14.83203125" customWidth="1"/>
    <col min="10" max="10" width="26.5" customWidth="1"/>
  </cols>
  <sheetData>
    <row r="1" spans="1:11" ht="19" x14ac:dyDescent="0.2">
      <c r="A1" s="1"/>
      <c r="B1" s="1"/>
      <c r="C1" s="2"/>
      <c r="D1" s="3" t="s">
        <v>0</v>
      </c>
      <c r="E1" s="3"/>
      <c r="F1" s="3"/>
      <c r="G1" s="3" t="s">
        <v>14</v>
      </c>
      <c r="H1" s="3"/>
      <c r="I1" s="3"/>
      <c r="J1" s="3"/>
      <c r="K1" s="3"/>
    </row>
    <row r="2" spans="1:11" ht="160" x14ac:dyDescent="0.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4" t="s">
        <v>5</v>
      </c>
      <c r="I2" s="4" t="s">
        <v>6</v>
      </c>
      <c r="J2" s="4" t="s">
        <v>8</v>
      </c>
      <c r="K2" s="4" t="s">
        <v>9</v>
      </c>
    </row>
    <row r="3" spans="1:11" ht="19" x14ac:dyDescent="0.2">
      <c r="A3" s="6">
        <v>1</v>
      </c>
      <c r="B3" s="7">
        <v>1</v>
      </c>
      <c r="C3" s="8">
        <v>0.05</v>
      </c>
      <c r="D3" s="8">
        <f>17/100</f>
        <v>0.17</v>
      </c>
      <c r="E3" s="8">
        <f>D3-C3</f>
        <v>0.12000000000000001</v>
      </c>
      <c r="F3" s="9">
        <f>AVERAGE(E3:E5)</f>
        <v>0.15666666666666665</v>
      </c>
      <c r="G3" s="8">
        <f>21/100</f>
        <v>0.21</v>
      </c>
      <c r="H3" s="8">
        <f>G3-C3</f>
        <v>0.15999999999999998</v>
      </c>
      <c r="I3" s="9">
        <f>AVERAGE(H3:H5)</f>
        <v>0.17</v>
      </c>
      <c r="J3" s="8">
        <f>(H3/$F$3)*100</f>
        <v>102.12765957446808</v>
      </c>
      <c r="K3" s="9">
        <f>AVERAGE(J3:J5)</f>
        <v>108.51063829787235</v>
      </c>
    </row>
    <row r="4" spans="1:11" ht="19" x14ac:dyDescent="0.2">
      <c r="A4" s="6"/>
      <c r="B4" s="7">
        <v>2</v>
      </c>
      <c r="C4" s="8">
        <v>0.04</v>
      </c>
      <c r="D4" s="8">
        <f>21/100</f>
        <v>0.21</v>
      </c>
      <c r="E4" s="8">
        <f t="shared" ref="E4:E8" si="0">D4-C4</f>
        <v>0.16999999999999998</v>
      </c>
      <c r="F4" s="9"/>
      <c r="G4" s="8">
        <f>19/100</f>
        <v>0.19</v>
      </c>
      <c r="H4" s="8">
        <f t="shared" ref="H4:H8" si="1">G4-C4</f>
        <v>0.15</v>
      </c>
      <c r="I4" s="9"/>
      <c r="J4" s="8">
        <f t="shared" ref="J4:J5" si="2">(H4/$F$3)*100</f>
        <v>95.744680851063833</v>
      </c>
      <c r="K4" s="9"/>
    </row>
    <row r="5" spans="1:11" ht="19" x14ac:dyDescent="0.2">
      <c r="A5" s="6"/>
      <c r="B5" s="7">
        <v>3</v>
      </c>
      <c r="C5" s="8">
        <v>0.02</v>
      </c>
      <c r="D5" s="8">
        <f>20/100</f>
        <v>0.2</v>
      </c>
      <c r="E5" s="8">
        <f t="shared" si="0"/>
        <v>0.18000000000000002</v>
      </c>
      <c r="F5" s="9"/>
      <c r="G5" s="8">
        <f>22/100</f>
        <v>0.22</v>
      </c>
      <c r="H5" s="8">
        <f t="shared" si="1"/>
        <v>0.2</v>
      </c>
      <c r="I5" s="9"/>
      <c r="J5" s="8">
        <f t="shared" si="2"/>
        <v>127.65957446808514</v>
      </c>
      <c r="K5" s="9"/>
    </row>
    <row r="6" spans="1:11" ht="19" x14ac:dyDescent="0.2">
      <c r="A6" s="3">
        <v>2</v>
      </c>
      <c r="B6" s="5">
        <v>1</v>
      </c>
      <c r="C6" s="10">
        <v>0.05</v>
      </c>
      <c r="D6" s="10">
        <f>19/100</f>
        <v>0.19</v>
      </c>
      <c r="E6" s="10">
        <f t="shared" si="0"/>
        <v>0.14000000000000001</v>
      </c>
      <c r="F6" s="11">
        <f>AVERAGE(E6:E8)</f>
        <v>0.16</v>
      </c>
      <c r="G6" s="10">
        <f>21/100</f>
        <v>0.21</v>
      </c>
      <c r="H6" s="10">
        <f t="shared" si="1"/>
        <v>0.15999999999999998</v>
      </c>
      <c r="I6" s="11">
        <f>AVERAGE(H6:H8)</f>
        <v>0.18407407407407406</v>
      </c>
      <c r="J6" s="10">
        <f>(H6/$F$6)*100</f>
        <v>99.999999999999972</v>
      </c>
      <c r="K6" s="11">
        <f>AVERAGE(J6:J8)</f>
        <v>115.0462962962963</v>
      </c>
    </row>
    <row r="7" spans="1:11" ht="19" x14ac:dyDescent="0.2">
      <c r="A7" s="3"/>
      <c r="B7" s="5">
        <v>2</v>
      </c>
      <c r="C7" s="10">
        <v>0.09</v>
      </c>
      <c r="D7" s="10">
        <f>23/100</f>
        <v>0.23</v>
      </c>
      <c r="E7" s="10">
        <f t="shared" si="0"/>
        <v>0.14000000000000001</v>
      </c>
      <c r="F7" s="11"/>
      <c r="G7" s="10">
        <f>22/100</f>
        <v>0.22</v>
      </c>
      <c r="H7" s="10">
        <f t="shared" si="1"/>
        <v>0.13</v>
      </c>
      <c r="I7" s="11"/>
      <c r="J7" s="10">
        <f t="shared" ref="J7:J8" si="3">(H7/$F$6)*100</f>
        <v>81.25</v>
      </c>
      <c r="K7" s="11"/>
    </row>
    <row r="8" spans="1:11" ht="19" x14ac:dyDescent="0.2">
      <c r="A8" s="3"/>
      <c r="B8" s="5">
        <v>3</v>
      </c>
      <c r="C8" s="10">
        <v>0.06</v>
      </c>
      <c r="D8" s="10">
        <f>26/100</f>
        <v>0.26</v>
      </c>
      <c r="E8" s="10">
        <f t="shared" si="0"/>
        <v>0.2</v>
      </c>
      <c r="F8" s="11"/>
      <c r="G8" s="10">
        <f>29/90</f>
        <v>0.32222222222222224</v>
      </c>
      <c r="H8" s="10">
        <f t="shared" si="1"/>
        <v>0.26222222222222225</v>
      </c>
      <c r="I8" s="11"/>
      <c r="J8" s="10">
        <f t="shared" si="3"/>
        <v>163.88888888888891</v>
      </c>
      <c r="K8" s="11"/>
    </row>
  </sheetData>
  <mergeCells count="10">
    <mergeCell ref="A6:A8"/>
    <mergeCell ref="F6:F8"/>
    <mergeCell ref="I6:I8"/>
    <mergeCell ref="K6:K8"/>
    <mergeCell ref="D1:F1"/>
    <mergeCell ref="G1:K1"/>
    <mergeCell ref="A3:A5"/>
    <mergeCell ref="F3:F5"/>
    <mergeCell ref="I3:I5"/>
    <mergeCell ref="K3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CBM + UL25∆44 Q72A</vt:lpstr>
      <vt:lpstr>CBM + eGFP-UL25∆50 Q72A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Draganova</dc:creator>
  <cp:lastModifiedBy>Elizabeth Draganova</cp:lastModifiedBy>
  <dcterms:created xsi:type="dcterms:W3CDTF">2020-06-08T21:54:39Z</dcterms:created>
  <dcterms:modified xsi:type="dcterms:W3CDTF">2020-06-08T22:15:39Z</dcterms:modified>
</cp:coreProperties>
</file>