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b2060\Dropbox\Cherie - Ghrelin Project\Materials for elife submission\Complete submission\revision\"/>
    </mc:Choice>
  </mc:AlternateContent>
  <bookViews>
    <workbookView xWindow="10035" yWindow="1380" windowWidth="30000" windowHeight="20595" activeTab="3"/>
  </bookViews>
  <sheets>
    <sheet name="Figure 1a" sheetId="1" r:id="rId1"/>
    <sheet name="Figure 1b" sheetId="3" r:id="rId2"/>
    <sheet name="Figure 1c" sheetId="2" r:id="rId3"/>
    <sheet name="Figure 1d" sheetId="4" r:id="rId4"/>
    <sheet name="Figure 1e" sheetId="5" r:id="rId5"/>
    <sheet name="Figure 1f" sheetId="6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6" i="4" l="1"/>
  <c r="K26" i="4"/>
  <c r="L26" i="4"/>
  <c r="M26" i="4"/>
  <c r="N26" i="4"/>
  <c r="J27" i="4"/>
  <c r="K27" i="4"/>
  <c r="L27" i="4"/>
  <c r="M27" i="4"/>
  <c r="N27" i="4"/>
  <c r="J28" i="4"/>
  <c r="K28" i="4"/>
  <c r="L28" i="4"/>
  <c r="M28" i="4"/>
  <c r="N28" i="4"/>
  <c r="I27" i="4"/>
  <c r="I28" i="4"/>
  <c r="I26" i="4"/>
  <c r="I24" i="4"/>
  <c r="D26" i="4"/>
  <c r="E26" i="4"/>
  <c r="F26" i="4"/>
  <c r="G26" i="4"/>
  <c r="H26" i="4"/>
  <c r="D27" i="4"/>
  <c r="E27" i="4"/>
  <c r="F27" i="4"/>
  <c r="G27" i="4"/>
  <c r="H27" i="4"/>
  <c r="D28" i="4"/>
  <c r="E28" i="4"/>
  <c r="F28" i="4"/>
  <c r="G28" i="4"/>
  <c r="H28" i="4"/>
  <c r="C27" i="4"/>
  <c r="C28" i="4"/>
  <c r="C26" i="4"/>
  <c r="C24" i="4"/>
  <c r="J20" i="4"/>
  <c r="K20" i="4"/>
  <c r="L20" i="4"/>
  <c r="M20" i="4"/>
  <c r="N20" i="4"/>
  <c r="J21" i="4"/>
  <c r="K21" i="4"/>
  <c r="L21" i="4"/>
  <c r="M21" i="4"/>
  <c r="N21" i="4"/>
  <c r="J22" i="4"/>
  <c r="K22" i="4"/>
  <c r="L22" i="4"/>
  <c r="M22" i="4"/>
  <c r="N22" i="4"/>
  <c r="I21" i="4"/>
  <c r="I22" i="4"/>
  <c r="I20" i="4"/>
  <c r="I18" i="4"/>
  <c r="D20" i="4"/>
  <c r="E20" i="4"/>
  <c r="F20" i="4"/>
  <c r="G20" i="4"/>
  <c r="H20" i="4"/>
  <c r="D21" i="4"/>
  <c r="E21" i="4"/>
  <c r="F21" i="4"/>
  <c r="G21" i="4"/>
  <c r="H21" i="4"/>
  <c r="D22" i="4"/>
  <c r="E22" i="4"/>
  <c r="F22" i="4"/>
  <c r="G22" i="4"/>
  <c r="H22" i="4"/>
  <c r="C21" i="4"/>
  <c r="C22" i="4"/>
  <c r="C20" i="4"/>
  <c r="C18" i="4"/>
  <c r="T50" i="2" l="1"/>
  <c r="U50" i="2"/>
  <c r="V50" i="2"/>
  <c r="T51" i="2"/>
  <c r="U51" i="2"/>
  <c r="V51" i="2"/>
  <c r="T52" i="2"/>
  <c r="U52" i="2"/>
  <c r="V52" i="2"/>
  <c r="S51" i="2"/>
  <c r="S52" i="2"/>
  <c r="S50" i="2"/>
  <c r="U18" i="2"/>
  <c r="T45" i="2"/>
  <c r="U45" i="2"/>
  <c r="V45" i="2"/>
  <c r="T46" i="2"/>
  <c r="U46" i="2"/>
  <c r="V46" i="2"/>
  <c r="T47" i="2"/>
  <c r="U47" i="2"/>
  <c r="V47" i="2"/>
  <c r="S46" i="2"/>
  <c r="S47" i="2"/>
  <c r="S45" i="2"/>
  <c r="D45" i="2"/>
  <c r="E45" i="2"/>
  <c r="F45" i="2"/>
  <c r="D46" i="2"/>
  <c r="E46" i="2"/>
  <c r="F46" i="2"/>
  <c r="D47" i="2"/>
  <c r="E47" i="2"/>
  <c r="F47" i="2"/>
  <c r="C46" i="2"/>
  <c r="C47" i="2"/>
  <c r="C45" i="2"/>
  <c r="D33" i="3"/>
  <c r="E33" i="3"/>
  <c r="F33" i="3"/>
  <c r="D34" i="3"/>
  <c r="E34" i="3"/>
  <c r="F34" i="3"/>
  <c r="D35" i="3"/>
  <c r="E35" i="3"/>
  <c r="F35" i="3"/>
  <c r="C34" i="3"/>
  <c r="C35" i="3"/>
  <c r="C33" i="3"/>
  <c r="E12" i="3"/>
  <c r="D29" i="1"/>
  <c r="E29" i="1"/>
  <c r="F29" i="1"/>
  <c r="D30" i="1"/>
  <c r="E30" i="1"/>
  <c r="F30" i="1"/>
  <c r="D31" i="1"/>
  <c r="E31" i="1"/>
  <c r="F31" i="1"/>
  <c r="C30" i="1"/>
  <c r="C31" i="1"/>
  <c r="C29" i="1"/>
  <c r="E6" i="1"/>
  <c r="L29" i="3" l="1"/>
  <c r="M29" i="3"/>
  <c r="N29" i="3"/>
  <c r="L30" i="3"/>
  <c r="M30" i="3"/>
  <c r="N30" i="3"/>
  <c r="L31" i="3"/>
  <c r="M31" i="3"/>
  <c r="N31" i="3"/>
  <c r="K30" i="3"/>
  <c r="K31" i="3"/>
  <c r="K29" i="3"/>
  <c r="M7" i="3"/>
  <c r="L33" i="3"/>
  <c r="M33" i="3"/>
  <c r="N33" i="3"/>
  <c r="L34" i="3"/>
  <c r="M34" i="3"/>
  <c r="N34" i="3"/>
  <c r="L35" i="3"/>
  <c r="M35" i="3"/>
  <c r="N35" i="3"/>
  <c r="K34" i="3"/>
  <c r="K35" i="3"/>
  <c r="K33" i="3"/>
  <c r="H33" i="3"/>
  <c r="I33" i="3"/>
  <c r="J33" i="3"/>
  <c r="H34" i="3"/>
  <c r="I34" i="3"/>
  <c r="J34" i="3"/>
  <c r="H35" i="3"/>
  <c r="I35" i="3"/>
  <c r="J35" i="3"/>
  <c r="G34" i="3"/>
  <c r="G35" i="3"/>
  <c r="G33" i="3"/>
  <c r="M16" i="4"/>
  <c r="K16" i="4"/>
  <c r="G16" i="4"/>
  <c r="E16" i="4"/>
  <c r="C30" i="3" l="1"/>
  <c r="D30" i="3"/>
  <c r="E30" i="3"/>
  <c r="F30" i="3"/>
  <c r="C31" i="3"/>
  <c r="D31" i="3"/>
  <c r="E31" i="3"/>
  <c r="F31" i="3"/>
  <c r="D29" i="3"/>
  <c r="E29" i="3"/>
  <c r="F29" i="3"/>
  <c r="C29" i="3"/>
  <c r="E7" i="3"/>
  <c r="T29" i="1"/>
  <c r="U29" i="1"/>
  <c r="V29" i="1"/>
  <c r="T30" i="1"/>
  <c r="U30" i="1"/>
  <c r="V30" i="1"/>
  <c r="T31" i="1"/>
  <c r="U31" i="1"/>
  <c r="V31" i="1"/>
  <c r="S30" i="1"/>
  <c r="S31" i="1"/>
  <c r="S29" i="1"/>
  <c r="U6" i="1"/>
  <c r="M10" i="4"/>
  <c r="K10" i="4"/>
  <c r="G10" i="4"/>
  <c r="E10" i="4"/>
  <c r="P35" i="1"/>
  <c r="Q35" i="1"/>
  <c r="R35" i="1"/>
  <c r="P36" i="1"/>
  <c r="Q36" i="1"/>
  <c r="R36" i="1"/>
  <c r="P37" i="1"/>
  <c r="Q37" i="1"/>
  <c r="R37" i="1"/>
  <c r="O36" i="1"/>
  <c r="O37" i="1"/>
  <c r="O35" i="1"/>
  <c r="P29" i="1"/>
  <c r="Q29" i="1"/>
  <c r="R29" i="1"/>
  <c r="P30" i="1"/>
  <c r="Q30" i="1"/>
  <c r="R30" i="1"/>
  <c r="P31" i="1"/>
  <c r="Q31" i="1"/>
  <c r="R31" i="1"/>
  <c r="O30" i="1"/>
  <c r="O31" i="1"/>
  <c r="O29" i="1"/>
  <c r="Q12" i="1"/>
  <c r="Q6" i="1"/>
  <c r="G36" i="1"/>
  <c r="H36" i="1"/>
  <c r="I36" i="1"/>
  <c r="J36" i="1"/>
  <c r="G37" i="1"/>
  <c r="H37" i="1"/>
  <c r="I37" i="1"/>
  <c r="J37" i="1"/>
  <c r="H35" i="1"/>
  <c r="I35" i="1"/>
  <c r="J35" i="1"/>
  <c r="G35" i="1"/>
  <c r="G30" i="1"/>
  <c r="H30" i="1"/>
  <c r="I30" i="1"/>
  <c r="J30" i="1"/>
  <c r="G31" i="1"/>
  <c r="H31" i="1"/>
  <c r="I31" i="1"/>
  <c r="J31" i="1"/>
  <c r="H29" i="1"/>
  <c r="I29" i="1"/>
  <c r="J29" i="1"/>
  <c r="G29" i="1"/>
  <c r="I12" i="1"/>
  <c r="I6" i="1"/>
  <c r="L35" i="1"/>
  <c r="M35" i="1"/>
  <c r="N35" i="1"/>
  <c r="L36" i="1"/>
  <c r="M36" i="1"/>
  <c r="N36" i="1"/>
  <c r="L37" i="1"/>
  <c r="M37" i="1"/>
  <c r="N37" i="1"/>
  <c r="K36" i="1"/>
  <c r="K37" i="1"/>
  <c r="K35" i="1"/>
  <c r="L29" i="1"/>
  <c r="M29" i="1"/>
  <c r="N29" i="1"/>
  <c r="L30" i="1"/>
  <c r="M30" i="1"/>
  <c r="N30" i="1"/>
  <c r="L31" i="1"/>
  <c r="M31" i="1"/>
  <c r="N31" i="1"/>
  <c r="K30" i="1"/>
  <c r="K31" i="1"/>
  <c r="K29" i="1"/>
  <c r="M12" i="1"/>
  <c r="M6" i="1"/>
  <c r="I12" i="3"/>
  <c r="O46" i="2"/>
  <c r="P46" i="2"/>
  <c r="Q46" i="2"/>
  <c r="R46" i="2"/>
  <c r="O47" i="2"/>
  <c r="P47" i="2"/>
  <c r="Q47" i="2"/>
  <c r="R47" i="2"/>
  <c r="P45" i="2"/>
  <c r="Q45" i="2"/>
  <c r="R45" i="2"/>
  <c r="O45" i="2"/>
  <c r="Q12" i="2"/>
  <c r="P40" i="2"/>
  <c r="Q40" i="2"/>
  <c r="R40" i="2"/>
  <c r="P41" i="2"/>
  <c r="Q41" i="2"/>
  <c r="R41" i="2"/>
  <c r="P42" i="2"/>
  <c r="Q42" i="2"/>
  <c r="R42" i="2"/>
  <c r="O41" i="2"/>
  <c r="O42" i="2"/>
  <c r="O40" i="2"/>
  <c r="Q7" i="2"/>
  <c r="T40" i="2"/>
  <c r="U40" i="2"/>
  <c r="V40" i="2"/>
  <c r="T41" i="2"/>
  <c r="U41" i="2"/>
  <c r="V41" i="2"/>
  <c r="T42" i="2"/>
  <c r="U42" i="2"/>
  <c r="V42" i="2"/>
  <c r="S41" i="2"/>
  <c r="S42" i="2"/>
  <c r="S40" i="2"/>
  <c r="U12" i="2"/>
  <c r="U7" i="2"/>
  <c r="C51" i="2"/>
  <c r="D51" i="2"/>
  <c r="E51" i="2"/>
  <c r="F51" i="2"/>
  <c r="C52" i="2"/>
  <c r="D52" i="2"/>
  <c r="E52" i="2"/>
  <c r="F52" i="2"/>
  <c r="D50" i="2"/>
  <c r="E50" i="2"/>
  <c r="F50" i="2"/>
  <c r="E18" i="2"/>
  <c r="C50" i="2"/>
  <c r="E12" i="2"/>
  <c r="C41" i="2"/>
  <c r="D41" i="2"/>
  <c r="E41" i="2"/>
  <c r="F41" i="2"/>
  <c r="C42" i="2"/>
  <c r="D42" i="2"/>
  <c r="E42" i="2"/>
  <c r="F42" i="2"/>
  <c r="D40" i="2"/>
  <c r="E40" i="2"/>
  <c r="F40" i="2"/>
  <c r="C40" i="2"/>
  <c r="G41" i="2"/>
  <c r="H41" i="2"/>
  <c r="I41" i="2"/>
  <c r="J41" i="2"/>
  <c r="G42" i="2"/>
  <c r="H42" i="2"/>
  <c r="I42" i="2"/>
  <c r="J42" i="2"/>
  <c r="H40" i="2"/>
  <c r="I40" i="2"/>
  <c r="J40" i="2"/>
  <c r="K40" i="2"/>
  <c r="L40" i="2"/>
  <c r="M40" i="2"/>
  <c r="N40" i="2"/>
  <c r="K41" i="2"/>
  <c r="L41" i="2"/>
  <c r="M41" i="2"/>
  <c r="N41" i="2"/>
  <c r="K42" i="2"/>
  <c r="L42" i="2"/>
  <c r="M42" i="2"/>
  <c r="N42" i="2"/>
  <c r="G40" i="2"/>
  <c r="G46" i="2"/>
  <c r="H46" i="2"/>
  <c r="I46" i="2"/>
  <c r="J46" i="2"/>
  <c r="G47" i="2"/>
  <c r="H47" i="2"/>
  <c r="I47" i="2"/>
  <c r="J47" i="2"/>
  <c r="H45" i="2"/>
  <c r="I45" i="2"/>
  <c r="J45" i="2"/>
  <c r="G45" i="2"/>
  <c r="L45" i="2"/>
  <c r="M45" i="2"/>
  <c r="N45" i="2"/>
  <c r="L46" i="2"/>
  <c r="M46" i="2"/>
  <c r="N46" i="2"/>
  <c r="L47" i="2"/>
  <c r="M47" i="2"/>
  <c r="N47" i="2"/>
  <c r="K46" i="2"/>
  <c r="K47" i="2"/>
  <c r="K45" i="2"/>
  <c r="M12" i="2"/>
  <c r="M7" i="2"/>
  <c r="J29" i="3"/>
  <c r="J30" i="3"/>
  <c r="J31" i="3"/>
  <c r="H29" i="3"/>
  <c r="I29" i="3"/>
  <c r="H30" i="3"/>
  <c r="I30" i="3"/>
  <c r="H31" i="3"/>
  <c r="I31" i="3"/>
  <c r="G30" i="3"/>
  <c r="G31" i="3"/>
  <c r="G29" i="3"/>
  <c r="M12" i="3"/>
  <c r="I7" i="3"/>
  <c r="T35" i="1"/>
  <c r="U35" i="1"/>
  <c r="V35" i="1"/>
  <c r="T36" i="1"/>
  <c r="U36" i="1"/>
  <c r="V36" i="1"/>
  <c r="T37" i="1"/>
  <c r="U37" i="1"/>
  <c r="V37" i="1"/>
  <c r="S36" i="1"/>
  <c r="S37" i="1"/>
  <c r="S35" i="1"/>
  <c r="U12" i="1"/>
  <c r="D35" i="1"/>
  <c r="E35" i="1"/>
  <c r="F35" i="1"/>
  <c r="D36" i="1"/>
  <c r="E36" i="1"/>
  <c r="F36" i="1"/>
  <c r="D37" i="1"/>
  <c r="E37" i="1"/>
  <c r="F37" i="1"/>
  <c r="C36" i="1"/>
  <c r="C37" i="1"/>
  <c r="C35" i="1"/>
  <c r="E12" i="1"/>
  <c r="L31" i="5" l="1"/>
  <c r="M31" i="5"/>
  <c r="N31" i="5"/>
  <c r="L32" i="5"/>
  <c r="M32" i="5"/>
  <c r="N32" i="5"/>
  <c r="L33" i="5"/>
  <c r="M33" i="5"/>
  <c r="N33" i="5"/>
  <c r="K32" i="5"/>
  <c r="K33" i="5"/>
  <c r="K31" i="5"/>
  <c r="L27" i="5"/>
  <c r="M27" i="5"/>
  <c r="N27" i="5"/>
  <c r="L28" i="5"/>
  <c r="M28" i="5"/>
  <c r="N28" i="5"/>
  <c r="L29" i="5"/>
  <c r="M29" i="5"/>
  <c r="N29" i="5"/>
  <c r="K28" i="5"/>
  <c r="K29" i="5"/>
  <c r="K27" i="5"/>
  <c r="H31" i="5"/>
  <c r="I31" i="5"/>
  <c r="J31" i="5"/>
  <c r="H32" i="5"/>
  <c r="I32" i="5"/>
  <c r="J32" i="5"/>
  <c r="H33" i="5"/>
  <c r="I33" i="5"/>
  <c r="J33" i="5"/>
  <c r="G32" i="5"/>
  <c r="G33" i="5"/>
  <c r="G31" i="5"/>
  <c r="H27" i="5"/>
  <c r="I27" i="5"/>
  <c r="J27" i="5"/>
  <c r="H28" i="5"/>
  <c r="I28" i="5"/>
  <c r="J28" i="5"/>
  <c r="H29" i="5"/>
  <c r="I29" i="5"/>
  <c r="J29" i="5"/>
  <c r="G28" i="5"/>
  <c r="G29" i="5"/>
  <c r="G27" i="5"/>
  <c r="D31" i="5"/>
  <c r="E31" i="5"/>
  <c r="F31" i="5"/>
  <c r="D32" i="5"/>
  <c r="E32" i="5"/>
  <c r="F32" i="5"/>
  <c r="D33" i="5"/>
  <c r="E33" i="5"/>
  <c r="F33" i="5"/>
  <c r="C32" i="5"/>
  <c r="C33" i="5"/>
  <c r="C31" i="5"/>
  <c r="D27" i="5"/>
  <c r="E27" i="5"/>
  <c r="F27" i="5"/>
  <c r="D28" i="5"/>
  <c r="E28" i="5"/>
  <c r="F28" i="5"/>
  <c r="D29" i="5"/>
  <c r="E29" i="5"/>
  <c r="F29" i="5"/>
  <c r="C28" i="5"/>
  <c r="C29" i="5"/>
  <c r="C27" i="5"/>
  <c r="M12" i="5"/>
  <c r="M7" i="5"/>
  <c r="I12" i="5"/>
  <c r="I7" i="5"/>
  <c r="E12" i="5"/>
  <c r="E7" i="5"/>
  <c r="L33" i="6"/>
  <c r="M33" i="6"/>
  <c r="N33" i="6"/>
  <c r="L34" i="6"/>
  <c r="M34" i="6"/>
  <c r="N34" i="6"/>
  <c r="L35" i="6"/>
  <c r="M35" i="6"/>
  <c r="N35" i="6"/>
  <c r="K34" i="6"/>
  <c r="K35" i="6"/>
  <c r="K33" i="6"/>
  <c r="L29" i="6"/>
  <c r="M29" i="6"/>
  <c r="N29" i="6"/>
  <c r="L30" i="6"/>
  <c r="M30" i="6"/>
  <c r="N30" i="6"/>
  <c r="L31" i="6"/>
  <c r="M31" i="6"/>
  <c r="N31" i="6"/>
  <c r="K30" i="6"/>
  <c r="K31" i="6"/>
  <c r="K29" i="6"/>
  <c r="H33" i="6"/>
  <c r="I33" i="6"/>
  <c r="J33" i="6"/>
  <c r="H34" i="6"/>
  <c r="I34" i="6"/>
  <c r="J34" i="6"/>
  <c r="H35" i="6"/>
  <c r="I35" i="6"/>
  <c r="J35" i="6"/>
  <c r="G34" i="6"/>
  <c r="G35" i="6"/>
  <c r="G33" i="6"/>
  <c r="H29" i="6"/>
  <c r="I29" i="6"/>
  <c r="J29" i="6"/>
  <c r="H30" i="6"/>
  <c r="I30" i="6"/>
  <c r="J30" i="6"/>
  <c r="H31" i="6"/>
  <c r="I31" i="6"/>
  <c r="J31" i="6"/>
  <c r="G30" i="6"/>
  <c r="G31" i="6"/>
  <c r="G29" i="6"/>
  <c r="D33" i="6"/>
  <c r="E33" i="6"/>
  <c r="F33" i="6"/>
  <c r="D34" i="6"/>
  <c r="E34" i="6"/>
  <c r="F34" i="6"/>
  <c r="D35" i="6"/>
  <c r="E35" i="6"/>
  <c r="F35" i="6"/>
  <c r="C34" i="6"/>
  <c r="C35" i="6"/>
  <c r="C33" i="6"/>
  <c r="C30" i="6"/>
  <c r="D30" i="6"/>
  <c r="E30" i="6"/>
  <c r="F30" i="6"/>
  <c r="C31" i="6"/>
  <c r="D31" i="6"/>
  <c r="E31" i="6"/>
  <c r="F31" i="6"/>
  <c r="D29" i="6"/>
  <c r="E29" i="6"/>
  <c r="F29" i="6"/>
  <c r="C29" i="6"/>
  <c r="E12" i="6"/>
  <c r="E7" i="6"/>
  <c r="M7" i="6"/>
  <c r="M12" i="6"/>
  <c r="I7" i="6"/>
  <c r="I12" i="6"/>
  <c r="I7" i="2" l="1"/>
  <c r="I12" i="2"/>
  <c r="E7" i="2"/>
</calcChain>
</file>

<file path=xl/sharedStrings.xml><?xml version="1.0" encoding="utf-8"?>
<sst xmlns="http://schemas.openxmlformats.org/spreadsheetml/2006/main" count="382" uniqueCount="41">
  <si>
    <t>Figure 1a</t>
  </si>
  <si>
    <t>Raw data</t>
  </si>
  <si>
    <t>0</t>
  </si>
  <si>
    <t>100</t>
  </si>
  <si>
    <t>% CM</t>
  </si>
  <si>
    <t>VC</t>
  </si>
  <si>
    <t>UAG</t>
  </si>
  <si>
    <t>CM</t>
  </si>
  <si>
    <t>CM+UAG</t>
  </si>
  <si>
    <t>MCF7</t>
  </si>
  <si>
    <t>T47D</t>
  </si>
  <si>
    <t>LCC2</t>
  </si>
  <si>
    <t>ZR75</t>
  </si>
  <si>
    <t>SKBR3</t>
  </si>
  <si>
    <t>MDA-MB-468</t>
  </si>
  <si>
    <t>DU4475</t>
  </si>
  <si>
    <t>MDA-MB-157</t>
  </si>
  <si>
    <t>HS578T</t>
  </si>
  <si>
    <t>MDA-MB-231</t>
  </si>
  <si>
    <t>Figure 1b</t>
  </si>
  <si>
    <t>% E2</t>
  </si>
  <si>
    <t>Figure 1c</t>
  </si>
  <si>
    <t>Figure 1d</t>
  </si>
  <si>
    <t>E2</t>
  </si>
  <si>
    <t>E2+UAG</t>
  </si>
  <si>
    <t>MCF7 Neg</t>
  </si>
  <si>
    <t>MCF7 transfected BRAF</t>
  </si>
  <si>
    <t>Figure 1e</t>
  </si>
  <si>
    <t>Figure 1f</t>
  </si>
  <si>
    <t>RKO</t>
  </si>
  <si>
    <t>T29</t>
  </si>
  <si>
    <t>A19</t>
  </si>
  <si>
    <t>HCT116</t>
  </si>
  <si>
    <t>H-WT</t>
  </si>
  <si>
    <t>H-MUT</t>
  </si>
  <si>
    <t>set 1</t>
  </si>
  <si>
    <t>set 2</t>
  </si>
  <si>
    <t>Validation</t>
  </si>
  <si>
    <t>Cell number count</t>
  </si>
  <si>
    <t>set 1 normalized</t>
  </si>
  <si>
    <t>set 2 normalized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</si>
</sst>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0"/>
  </numFmts>
  <fonts count="6" x14ac:knownFonts="1">
    <font>
      <sz val="12"/>
      <color theme="1"/>
      <name val="Calibri"/>
      <family val="2"/>
      <scheme val="minor"/>
    </font>
    <font>
      <sz val="12"/>
      <name val="Arial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2" borderId="0" xfId="0" applyFill="1"/>
    <xf numFmtId="0" fontId="2" fillId="0" borderId="0" xfId="0" applyFont="1"/>
    <xf numFmtId="0" fontId="1" fillId="0" borderId="0" xfId="0" applyFont="1" applyFill="1"/>
    <xf numFmtId="0" fontId="0" fillId="0" borderId="0" xfId="0" applyFill="1"/>
    <xf numFmtId="0" fontId="3" fillId="0" borderId="0" xfId="0" applyFont="1"/>
    <xf numFmtId="0" fontId="0" fillId="3" borderId="0" xfId="0" applyFill="1"/>
    <xf numFmtId="0" fontId="1" fillId="3" borderId="0" xfId="0" applyFont="1" applyFill="1"/>
    <xf numFmtId="0" fontId="4" fillId="0" borderId="0" xfId="0" applyFont="1"/>
    <xf numFmtId="0" fontId="0" fillId="0" borderId="0" xfId="0" applyFont="1"/>
    <xf numFmtId="1" fontId="0" fillId="0" borderId="0" xfId="0" applyNumberFormat="1"/>
    <xf numFmtId="164" fontId="0" fillId="0" borderId="0" xfId="0" applyNumberFormat="1" applyFont="1"/>
    <xf numFmtId="0" fontId="5" fillId="0" borderId="0" xfId="0" applyFont="1"/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"/>
  <sheetViews>
    <sheetView zoomScale="90" zoomScaleNormal="90" workbookViewId="0">
      <selection activeCell="A2" sqref="A2"/>
    </sheetView>
  </sheetViews>
  <sheetFormatPr defaultColWidth="11" defaultRowHeight="15.75" x14ac:dyDescent="0.25"/>
  <sheetData>
    <row r="1" spans="1:22" x14ac:dyDescent="0.25">
      <c r="A1" t="s">
        <v>0</v>
      </c>
      <c r="C1" s="3" t="s">
        <v>9</v>
      </c>
      <c r="D1" s="3"/>
      <c r="E1" s="3"/>
      <c r="F1" s="3"/>
      <c r="G1" t="s">
        <v>10</v>
      </c>
      <c r="K1" s="3" t="s">
        <v>11</v>
      </c>
      <c r="L1" s="3"/>
      <c r="M1" s="3"/>
      <c r="N1" s="3"/>
      <c r="O1" t="s">
        <v>12</v>
      </c>
      <c r="S1" s="3" t="s">
        <v>13</v>
      </c>
      <c r="T1" s="3"/>
      <c r="U1" s="3"/>
      <c r="V1" s="3"/>
    </row>
    <row r="2" spans="1:22" x14ac:dyDescent="0.25">
      <c r="A2" t="s">
        <v>38</v>
      </c>
      <c r="C2" s="3" t="s">
        <v>5</v>
      </c>
      <c r="D2" s="3" t="s">
        <v>6</v>
      </c>
      <c r="E2" s="3" t="s">
        <v>7</v>
      </c>
      <c r="F2" s="3" t="s">
        <v>8</v>
      </c>
      <c r="G2" t="s">
        <v>5</v>
      </c>
      <c r="H2" t="s">
        <v>6</v>
      </c>
      <c r="I2" t="s">
        <v>7</v>
      </c>
      <c r="J2" t="s">
        <v>8</v>
      </c>
      <c r="K2" s="3" t="s">
        <v>5</v>
      </c>
      <c r="L2" s="3" t="s">
        <v>6</v>
      </c>
      <c r="M2" s="3" t="s">
        <v>7</v>
      </c>
      <c r="N2" s="3" t="s">
        <v>8</v>
      </c>
      <c r="O2" t="s">
        <v>5</v>
      </c>
      <c r="P2" t="s">
        <v>6</v>
      </c>
      <c r="Q2" t="s">
        <v>7</v>
      </c>
      <c r="R2" t="s">
        <v>8</v>
      </c>
      <c r="S2" s="3" t="s">
        <v>5</v>
      </c>
      <c r="T2" s="3" t="s">
        <v>6</v>
      </c>
      <c r="U2" s="3" t="s">
        <v>7</v>
      </c>
      <c r="V2" s="3" t="s">
        <v>8</v>
      </c>
    </row>
    <row r="3" spans="1:22" x14ac:dyDescent="0.25">
      <c r="A3" t="s">
        <v>1</v>
      </c>
      <c r="C3">
        <v>1250</v>
      </c>
      <c r="D3">
        <v>1222</v>
      </c>
      <c r="E3">
        <v>1774</v>
      </c>
      <c r="F3">
        <v>1254</v>
      </c>
      <c r="G3">
        <v>2122</v>
      </c>
      <c r="H3">
        <v>3217</v>
      </c>
      <c r="I3">
        <v>5097</v>
      </c>
      <c r="J3">
        <v>1185</v>
      </c>
      <c r="K3">
        <v>1118</v>
      </c>
      <c r="L3">
        <v>1657</v>
      </c>
      <c r="M3">
        <v>4038</v>
      </c>
      <c r="N3">
        <v>1918</v>
      </c>
      <c r="O3">
        <v>251</v>
      </c>
      <c r="P3">
        <v>676</v>
      </c>
      <c r="Q3">
        <v>1122</v>
      </c>
      <c r="R3">
        <v>375</v>
      </c>
      <c r="S3">
        <v>933</v>
      </c>
      <c r="T3">
        <v>1109</v>
      </c>
      <c r="U3">
        <v>2117</v>
      </c>
      <c r="V3">
        <v>1082</v>
      </c>
    </row>
    <row r="4" spans="1:22" x14ac:dyDescent="0.25">
      <c r="C4">
        <v>668</v>
      </c>
      <c r="D4">
        <v>1960</v>
      </c>
      <c r="E4">
        <v>2346</v>
      </c>
      <c r="F4">
        <v>1384</v>
      </c>
      <c r="G4">
        <v>1978</v>
      </c>
      <c r="H4">
        <v>2826</v>
      </c>
      <c r="I4">
        <v>4926</v>
      </c>
      <c r="J4">
        <v>2557</v>
      </c>
      <c r="K4">
        <v>869</v>
      </c>
      <c r="L4">
        <v>1541</v>
      </c>
      <c r="M4">
        <v>4282</v>
      </c>
      <c r="N4">
        <v>2016</v>
      </c>
      <c r="O4">
        <v>408</v>
      </c>
      <c r="P4">
        <v>564</v>
      </c>
      <c r="Q4">
        <v>958</v>
      </c>
      <c r="R4">
        <v>544</v>
      </c>
      <c r="S4">
        <v>1034</v>
      </c>
      <c r="T4">
        <v>1117</v>
      </c>
      <c r="U4">
        <v>2630</v>
      </c>
      <c r="V4">
        <v>1161</v>
      </c>
    </row>
    <row r="5" spans="1:22" x14ac:dyDescent="0.25">
      <c r="C5">
        <v>955</v>
      </c>
      <c r="D5">
        <v>1468</v>
      </c>
      <c r="E5">
        <v>2430</v>
      </c>
      <c r="F5">
        <v>1034</v>
      </c>
      <c r="G5">
        <v>1402</v>
      </c>
      <c r="H5">
        <v>2758</v>
      </c>
      <c r="I5">
        <v>3639</v>
      </c>
      <c r="J5">
        <v>3432</v>
      </c>
      <c r="K5">
        <v>654</v>
      </c>
      <c r="L5">
        <v>1617</v>
      </c>
      <c r="M5">
        <v>3505</v>
      </c>
      <c r="N5">
        <v>1711</v>
      </c>
      <c r="O5">
        <v>259</v>
      </c>
      <c r="P5">
        <v>670</v>
      </c>
      <c r="Q5">
        <v>1595</v>
      </c>
      <c r="R5">
        <v>658</v>
      </c>
      <c r="S5">
        <v>1135</v>
      </c>
      <c r="T5">
        <v>1118</v>
      </c>
      <c r="U5">
        <v>3218</v>
      </c>
      <c r="V5">
        <v>918</v>
      </c>
    </row>
    <row r="6" spans="1:22" x14ac:dyDescent="0.25">
      <c r="E6">
        <f>AVERAGE(E3:E5)</f>
        <v>2183.3333333333335</v>
      </c>
      <c r="I6">
        <f>AVERAGE(I3:I5)</f>
        <v>4554</v>
      </c>
      <c r="M6">
        <f>AVERAGE(M3:M5)</f>
        <v>3941.6666666666665</v>
      </c>
      <c r="Q6">
        <f>AVERAGE(Q3:Q5)</f>
        <v>1225</v>
      </c>
      <c r="U6">
        <f>AVERAGE(U3:U5)</f>
        <v>2655</v>
      </c>
    </row>
    <row r="9" spans="1:22" x14ac:dyDescent="0.25">
      <c r="C9">
        <v>3418</v>
      </c>
      <c r="D9">
        <v>5088</v>
      </c>
      <c r="E9">
        <v>7934</v>
      </c>
      <c r="F9">
        <v>4539</v>
      </c>
      <c r="G9">
        <v>1250</v>
      </c>
      <c r="H9">
        <v>3418</v>
      </c>
      <c r="I9">
        <v>4959</v>
      </c>
      <c r="J9">
        <v>2150</v>
      </c>
      <c r="K9">
        <v>1617</v>
      </c>
      <c r="L9">
        <v>1955</v>
      </c>
      <c r="M9">
        <v>8045</v>
      </c>
      <c r="N9">
        <v>1770</v>
      </c>
      <c r="O9">
        <v>750</v>
      </c>
      <c r="P9">
        <v>945</v>
      </c>
      <c r="Q9">
        <v>2788</v>
      </c>
      <c r="R9">
        <v>912</v>
      </c>
      <c r="S9" s="1">
        <v>386</v>
      </c>
      <c r="T9" s="1">
        <v>380</v>
      </c>
      <c r="U9" s="1">
        <v>705</v>
      </c>
      <c r="V9" s="1">
        <v>410</v>
      </c>
    </row>
    <row r="10" spans="1:22" x14ac:dyDescent="0.25">
      <c r="C10">
        <v>3603</v>
      </c>
      <c r="D10">
        <v>5525</v>
      </c>
      <c r="E10">
        <v>6591</v>
      </c>
      <c r="F10">
        <v>6770</v>
      </c>
      <c r="G10">
        <v>1096</v>
      </c>
      <c r="H10">
        <v>2613</v>
      </c>
      <c r="I10">
        <v>7074</v>
      </c>
      <c r="J10">
        <v>2673</v>
      </c>
      <c r="K10">
        <v>1140</v>
      </c>
      <c r="L10">
        <v>2671</v>
      </c>
      <c r="M10">
        <v>6913</v>
      </c>
      <c r="N10">
        <v>2750</v>
      </c>
      <c r="O10">
        <v>832</v>
      </c>
      <c r="P10">
        <v>1056</v>
      </c>
      <c r="Q10">
        <v>3162</v>
      </c>
      <c r="R10">
        <v>983</v>
      </c>
      <c r="S10" s="1">
        <v>311</v>
      </c>
      <c r="T10" s="1">
        <v>368</v>
      </c>
      <c r="U10" s="1">
        <v>984</v>
      </c>
      <c r="V10" s="1">
        <v>512</v>
      </c>
    </row>
    <row r="11" spans="1:22" x14ac:dyDescent="0.25">
      <c r="C11">
        <v>4033</v>
      </c>
      <c r="D11">
        <v>4490</v>
      </c>
      <c r="E11">
        <v>9489</v>
      </c>
      <c r="F11">
        <v>6044</v>
      </c>
      <c r="G11">
        <v>1071</v>
      </c>
      <c r="H11">
        <v>3371</v>
      </c>
      <c r="I11">
        <v>7264</v>
      </c>
      <c r="J11">
        <v>2568</v>
      </c>
      <c r="K11">
        <v>1341</v>
      </c>
      <c r="L11">
        <v>2051</v>
      </c>
      <c r="M11">
        <v>6690</v>
      </c>
      <c r="N11">
        <v>2457</v>
      </c>
      <c r="O11">
        <v>988</v>
      </c>
      <c r="P11">
        <v>1047</v>
      </c>
      <c r="Q11">
        <v>2606</v>
      </c>
      <c r="R11">
        <v>921</v>
      </c>
      <c r="S11" s="1">
        <v>283</v>
      </c>
      <c r="T11" s="1">
        <v>517</v>
      </c>
      <c r="U11" s="1">
        <v>1122</v>
      </c>
      <c r="V11" s="1">
        <v>372</v>
      </c>
    </row>
    <row r="12" spans="1:22" x14ac:dyDescent="0.25">
      <c r="E12">
        <f>AVERAGE(E9:E11)</f>
        <v>8004.666666666667</v>
      </c>
      <c r="I12">
        <f>AVERAGE(I9:I11)</f>
        <v>6432.333333333333</v>
      </c>
      <c r="M12">
        <f>AVERAGE(M9:M11)</f>
        <v>7216</v>
      </c>
      <c r="Q12">
        <f>AVERAGE(Q9:Q11)</f>
        <v>2852</v>
      </c>
      <c r="U12">
        <f>AVERAGE(U9:U11)</f>
        <v>937</v>
      </c>
    </row>
    <row r="16" spans="1:22" x14ac:dyDescent="0.25">
      <c r="C16" s="3" t="s">
        <v>9</v>
      </c>
      <c r="D16" s="3"/>
      <c r="E16" s="3"/>
      <c r="F16" s="3"/>
      <c r="G16" t="s">
        <v>10</v>
      </c>
      <c r="K16" s="3" t="s">
        <v>11</v>
      </c>
      <c r="L16" s="3"/>
      <c r="M16" s="3"/>
      <c r="N16" s="3"/>
      <c r="O16" t="s">
        <v>12</v>
      </c>
      <c r="S16" s="3" t="s">
        <v>13</v>
      </c>
      <c r="T16" s="3"/>
      <c r="U16" s="3"/>
      <c r="V16" s="3"/>
    </row>
    <row r="17" spans="1:22" x14ac:dyDescent="0.25">
      <c r="C17" s="3" t="s">
        <v>5</v>
      </c>
      <c r="D17" s="3" t="s">
        <v>6</v>
      </c>
      <c r="E17" s="3" t="s">
        <v>7</v>
      </c>
      <c r="F17" s="3" t="s">
        <v>8</v>
      </c>
      <c r="G17" t="s">
        <v>5</v>
      </c>
      <c r="H17" t="s">
        <v>6</v>
      </c>
      <c r="I17" t="s">
        <v>7</v>
      </c>
      <c r="J17" t="s">
        <v>8</v>
      </c>
      <c r="K17" s="3" t="s">
        <v>5</v>
      </c>
      <c r="L17" s="3" t="s">
        <v>6</v>
      </c>
      <c r="M17" s="3" t="s">
        <v>7</v>
      </c>
      <c r="N17" s="3" t="s">
        <v>8</v>
      </c>
      <c r="O17" t="s">
        <v>5</v>
      </c>
      <c r="P17" t="s">
        <v>6</v>
      </c>
      <c r="Q17" t="s">
        <v>7</v>
      </c>
      <c r="R17" t="s">
        <v>8</v>
      </c>
      <c r="S17" s="3" t="s">
        <v>5</v>
      </c>
      <c r="T17" s="3" t="s">
        <v>6</v>
      </c>
      <c r="U17" s="3" t="s">
        <v>7</v>
      </c>
      <c r="V17" s="3" t="s">
        <v>8</v>
      </c>
    </row>
    <row r="18" spans="1:22" x14ac:dyDescent="0.25">
      <c r="A18" t="s">
        <v>4</v>
      </c>
      <c r="C18" s="2" t="s">
        <v>2</v>
      </c>
      <c r="D18" s="2" t="s">
        <v>3</v>
      </c>
      <c r="E18" s="2" t="s">
        <v>2</v>
      </c>
      <c r="F18" s="2" t="s">
        <v>3</v>
      </c>
      <c r="G18" s="2" t="s">
        <v>2</v>
      </c>
      <c r="H18" s="2" t="s">
        <v>3</v>
      </c>
      <c r="I18" s="2" t="s">
        <v>2</v>
      </c>
      <c r="J18" s="2" t="s">
        <v>3</v>
      </c>
      <c r="K18" s="2" t="s">
        <v>2</v>
      </c>
      <c r="L18" s="2" t="s">
        <v>3</v>
      </c>
      <c r="M18" s="2" t="s">
        <v>2</v>
      </c>
      <c r="N18" s="2" t="s">
        <v>3</v>
      </c>
      <c r="O18" s="2" t="s">
        <v>2</v>
      </c>
      <c r="P18" s="2" t="s">
        <v>3</v>
      </c>
      <c r="Q18" s="2" t="s">
        <v>2</v>
      </c>
      <c r="R18" s="2" t="s">
        <v>3</v>
      </c>
      <c r="S18" s="2" t="s">
        <v>2</v>
      </c>
      <c r="T18" s="2" t="s">
        <v>3</v>
      </c>
      <c r="U18" s="2" t="s">
        <v>2</v>
      </c>
      <c r="V18" s="2" t="s">
        <v>3</v>
      </c>
    </row>
    <row r="19" spans="1:22" x14ac:dyDescent="0.25">
      <c r="C19" s="1">
        <v>57.251909271021525</v>
      </c>
      <c r="D19" s="1">
        <v>55.969466503350638</v>
      </c>
      <c r="E19" s="1">
        <v>81.251909637433741</v>
      </c>
      <c r="F19" s="1">
        <v>57.435115380688792</v>
      </c>
      <c r="G19" s="1">
        <v>46.596400000000003</v>
      </c>
      <c r="H19" s="1">
        <v>70.641199999999998</v>
      </c>
      <c r="I19" s="1">
        <v>111.92359999999999</v>
      </c>
      <c r="J19" s="1">
        <v>26.021080000000001</v>
      </c>
      <c r="K19" s="1">
        <v>28.36364</v>
      </c>
      <c r="L19" s="1">
        <v>42.038060000000002</v>
      </c>
      <c r="M19" s="1">
        <v>102.444</v>
      </c>
      <c r="N19" s="1">
        <v>48.659619999999997</v>
      </c>
      <c r="O19" s="1">
        <v>20.489799999999999</v>
      </c>
      <c r="P19" s="1">
        <v>55.183669999999999</v>
      </c>
      <c r="Q19" s="1">
        <v>91.591840000000005</v>
      </c>
      <c r="R19" s="1">
        <v>30.61225</v>
      </c>
      <c r="S19" s="1">
        <v>35.141240000000003</v>
      </c>
      <c r="T19" s="1">
        <v>41.770249999999997</v>
      </c>
      <c r="U19" s="1">
        <v>79.736339999999998</v>
      </c>
      <c r="V19" s="1">
        <v>40.753300000000003</v>
      </c>
    </row>
    <row r="20" spans="1:22" x14ac:dyDescent="0.25">
      <c r="C20" s="1">
        <v>30.595420314433902</v>
      </c>
      <c r="D20" s="1">
        <v>89.770993736961742</v>
      </c>
      <c r="E20" s="1">
        <v>107.45038331985319</v>
      </c>
      <c r="F20" s="1">
        <v>63.389313944875028</v>
      </c>
      <c r="G20" s="1">
        <v>43.434350000000002</v>
      </c>
      <c r="H20" s="1">
        <v>62.055340000000001</v>
      </c>
      <c r="I20" s="1">
        <v>108.1686</v>
      </c>
      <c r="J20" s="1">
        <v>56.148440000000001</v>
      </c>
      <c r="K20" s="1">
        <v>22.046510000000001</v>
      </c>
      <c r="L20" s="1">
        <v>39.095140000000001</v>
      </c>
      <c r="M20" s="1">
        <v>108.6343</v>
      </c>
      <c r="N20" s="1">
        <v>51.145879999999998</v>
      </c>
      <c r="O20" s="1">
        <v>33.30612</v>
      </c>
      <c r="P20" s="1">
        <v>46.040819999999997</v>
      </c>
      <c r="Q20" s="1">
        <v>78.204080000000005</v>
      </c>
      <c r="R20" s="1">
        <v>44.408169999999998</v>
      </c>
      <c r="S20" s="1">
        <v>38.945390000000003</v>
      </c>
      <c r="T20" s="1">
        <v>42.071559999999998</v>
      </c>
      <c r="U20" s="1">
        <v>99.05838</v>
      </c>
      <c r="V20" s="1">
        <v>43.728810000000003</v>
      </c>
    </row>
    <row r="21" spans="1:22" x14ac:dyDescent="0.25">
      <c r="C21" s="1">
        <v>43.740458683060446</v>
      </c>
      <c r="D21" s="1">
        <v>67.236642247887673</v>
      </c>
      <c r="E21" s="1">
        <v>111.29771162286583</v>
      </c>
      <c r="F21" s="1">
        <v>47.358779348989003</v>
      </c>
      <c r="G21" s="1">
        <v>30.78612</v>
      </c>
      <c r="H21" s="1">
        <v>60.562139999999999</v>
      </c>
      <c r="I21" s="1">
        <v>79.907780000000002</v>
      </c>
      <c r="J21" s="1">
        <v>75.362319999999997</v>
      </c>
      <c r="K21" s="1">
        <v>16.59197</v>
      </c>
      <c r="L21" s="1">
        <v>41.023249999999997</v>
      </c>
      <c r="M21" s="1">
        <v>88.921779999999998</v>
      </c>
      <c r="N21" s="1">
        <v>43.40804</v>
      </c>
      <c r="O21" s="1">
        <v>21.142859999999999</v>
      </c>
      <c r="P21" s="1">
        <v>54.69388</v>
      </c>
      <c r="Q21" s="1">
        <v>130.20410000000001</v>
      </c>
      <c r="R21" s="1">
        <v>53.714289999999998</v>
      </c>
      <c r="S21" s="1">
        <v>42.74953</v>
      </c>
      <c r="T21" s="1">
        <v>42.109229999999997</v>
      </c>
      <c r="U21" s="1">
        <v>121.20529999999999</v>
      </c>
      <c r="V21" s="1">
        <v>34.576270000000001</v>
      </c>
    </row>
    <row r="22" spans="1:22" x14ac:dyDescent="0.25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x14ac:dyDescent="0.25">
      <c r="C23" s="1">
        <v>42.700090000000003</v>
      </c>
      <c r="D23" s="1">
        <v>63.562919999999998</v>
      </c>
      <c r="E23" s="1">
        <v>99.117180000000005</v>
      </c>
      <c r="F23" s="1">
        <v>56.704419999999999</v>
      </c>
      <c r="G23" s="1">
        <v>19.433070000000001</v>
      </c>
      <c r="H23" s="1">
        <v>53.137790000000003</v>
      </c>
      <c r="I23" s="1">
        <v>77.094890000000007</v>
      </c>
      <c r="J23" s="1">
        <v>33.424889999999998</v>
      </c>
      <c r="K23" s="1">
        <v>22.408539999999999</v>
      </c>
      <c r="L23" s="1">
        <v>27.092569999999998</v>
      </c>
      <c r="M23" s="1">
        <v>111.4884</v>
      </c>
      <c r="N23" s="1">
        <v>24.528829999999999</v>
      </c>
      <c r="O23" s="1">
        <v>26.297339999999998</v>
      </c>
      <c r="P23" s="1">
        <v>33.134639999999997</v>
      </c>
      <c r="Q23" s="1">
        <v>97.755960000000002</v>
      </c>
      <c r="R23" s="1">
        <v>31.97756</v>
      </c>
      <c r="S23" s="1">
        <v>41.195309999999999</v>
      </c>
      <c r="T23" s="1">
        <v>40.554960000000001</v>
      </c>
      <c r="U23" s="1">
        <v>75.240129999999994</v>
      </c>
      <c r="V23" s="1">
        <v>43.75667</v>
      </c>
    </row>
    <row r="24" spans="1:22" x14ac:dyDescent="0.25">
      <c r="C24" s="1">
        <v>45.011240000000001</v>
      </c>
      <c r="D24" s="1">
        <v>69.022239999999996</v>
      </c>
      <c r="E24" s="1">
        <v>82.339470000000006</v>
      </c>
      <c r="F24" s="1">
        <v>84.575659999999999</v>
      </c>
      <c r="G24" s="1">
        <v>17.038920000000001</v>
      </c>
      <c r="H24" s="1">
        <v>40.622889999999998</v>
      </c>
      <c r="I24" s="1">
        <v>109.9757</v>
      </c>
      <c r="J24" s="1">
        <v>41.555680000000002</v>
      </c>
      <c r="K24" s="1">
        <v>15.79823</v>
      </c>
      <c r="L24" s="1">
        <v>37.014969999999998</v>
      </c>
      <c r="M24" s="1">
        <v>95.801000000000002</v>
      </c>
      <c r="N24" s="1">
        <v>38.109760000000001</v>
      </c>
      <c r="O24" s="1">
        <v>29.172509999999999</v>
      </c>
      <c r="P24" s="1">
        <v>37.026649999999997</v>
      </c>
      <c r="Q24" s="1">
        <v>110.86960000000001</v>
      </c>
      <c r="R24" s="1">
        <v>34.467039999999997</v>
      </c>
      <c r="S24" s="1">
        <v>33.191040000000001</v>
      </c>
      <c r="T24" s="1">
        <v>39.274279999999997</v>
      </c>
      <c r="U24" s="1">
        <v>105.01600000000001</v>
      </c>
      <c r="V24" s="1">
        <v>54.642479999999999</v>
      </c>
    </row>
    <row r="25" spans="1:22" x14ac:dyDescent="0.25">
      <c r="C25" s="1">
        <v>50.383110000000002</v>
      </c>
      <c r="D25" s="1">
        <v>56.092280000000002</v>
      </c>
      <c r="E25" s="1">
        <v>118.54340000000001</v>
      </c>
      <c r="F25" s="1">
        <v>75.505960000000002</v>
      </c>
      <c r="G25" s="1">
        <v>16.650259999999999</v>
      </c>
      <c r="H25" s="1">
        <v>52.407110000000003</v>
      </c>
      <c r="I25" s="1">
        <v>112.9295</v>
      </c>
      <c r="J25" s="1">
        <v>39.923310000000001</v>
      </c>
      <c r="K25" s="1">
        <v>18.5837</v>
      </c>
      <c r="L25" s="1">
        <v>28.42295</v>
      </c>
      <c r="M25" s="1">
        <v>92.710639999999998</v>
      </c>
      <c r="N25" s="1">
        <v>34.049340000000001</v>
      </c>
      <c r="O25" s="1">
        <v>34.642359999999996</v>
      </c>
      <c r="P25" s="1">
        <v>36.711080000000003</v>
      </c>
      <c r="Q25" s="1">
        <v>91.374470000000002</v>
      </c>
      <c r="R25" s="1">
        <v>32.293129999999998</v>
      </c>
      <c r="S25" s="1">
        <v>30.202770000000001</v>
      </c>
      <c r="T25" s="1">
        <v>55.176090000000002</v>
      </c>
      <c r="U25" s="1">
        <v>119.7439</v>
      </c>
      <c r="V25" s="1">
        <v>39.701180000000001</v>
      </c>
    </row>
    <row r="26" spans="1:22" x14ac:dyDescent="0.25"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x14ac:dyDescent="0.25"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s="8" customFormat="1" x14ac:dyDescent="0.25">
      <c r="A28" s="8" t="s">
        <v>37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x14ac:dyDescent="0.25">
      <c r="C29" s="1">
        <f>C3*100/2183.3333</f>
        <v>57.251909271021525</v>
      </c>
      <c r="D29" s="1">
        <f t="shared" ref="D29:F29" si="0">D3*100/2183.3333</f>
        <v>55.969466503350638</v>
      </c>
      <c r="E29" s="1">
        <f t="shared" si="0"/>
        <v>81.251909637433741</v>
      </c>
      <c r="F29" s="1">
        <f t="shared" si="0"/>
        <v>57.435115380688792</v>
      </c>
      <c r="G29" s="1">
        <f>G3*100/4554</f>
        <v>46.596398770311815</v>
      </c>
      <c r="H29" s="1">
        <f t="shared" ref="H29:J29" si="1">H3*100/4554</f>
        <v>70.641194554238027</v>
      </c>
      <c r="I29" s="1">
        <f t="shared" si="1"/>
        <v>111.92358366271409</v>
      </c>
      <c r="J29" s="1">
        <f t="shared" si="1"/>
        <v>26.021080368906457</v>
      </c>
      <c r="K29" s="1">
        <f>K3*100/3941.6667</f>
        <v>28.363636123774747</v>
      </c>
      <c r="L29" s="1">
        <f t="shared" ref="L29:N29" si="2">L3*100/3941.6667</f>
        <v>42.038054612786006</v>
      </c>
      <c r="M29" s="1">
        <f t="shared" si="2"/>
        <v>102.44397376368732</v>
      </c>
      <c r="N29" s="1">
        <f t="shared" si="2"/>
        <v>48.659619038819287</v>
      </c>
      <c r="O29" s="1">
        <f>O3*100/1225</f>
        <v>20.489795918367346</v>
      </c>
      <c r="P29" s="1">
        <f t="shared" ref="P29:R29" si="3">P3*100/1225</f>
        <v>55.183673469387756</v>
      </c>
      <c r="Q29" s="1">
        <f t="shared" si="3"/>
        <v>91.591836734693871</v>
      </c>
      <c r="R29" s="1">
        <f t="shared" si="3"/>
        <v>30.612244897959183</v>
      </c>
      <c r="S29" s="1">
        <f>S3*100/2655</f>
        <v>35.141242937853107</v>
      </c>
      <c r="T29" s="1">
        <f t="shared" ref="T29:V29" si="4">T3*100/2655</f>
        <v>41.770244821092277</v>
      </c>
      <c r="U29" s="1">
        <f t="shared" si="4"/>
        <v>79.736346516007529</v>
      </c>
      <c r="V29" s="1">
        <f t="shared" si="4"/>
        <v>40.753295668549903</v>
      </c>
    </row>
    <row r="30" spans="1:22" x14ac:dyDescent="0.25">
      <c r="C30" s="1">
        <f t="shared" ref="C30:F31" si="5">C4*100/2183.3333</f>
        <v>30.595420314433902</v>
      </c>
      <c r="D30" s="1">
        <f t="shared" si="5"/>
        <v>89.770993736961742</v>
      </c>
      <c r="E30" s="1">
        <f t="shared" si="5"/>
        <v>107.45038331985319</v>
      </c>
      <c r="F30" s="1">
        <f t="shared" si="5"/>
        <v>63.389313944875028</v>
      </c>
      <c r="G30" s="1">
        <f t="shared" ref="G30:J30" si="6">G4*100/4554</f>
        <v>43.434343434343432</v>
      </c>
      <c r="H30" s="1">
        <f t="shared" si="6"/>
        <v>62.055335968379445</v>
      </c>
      <c r="I30" s="1">
        <f t="shared" si="6"/>
        <v>108.16864295125164</v>
      </c>
      <c r="J30" s="1">
        <f t="shared" si="6"/>
        <v>56.148440931049628</v>
      </c>
      <c r="K30" s="1">
        <f t="shared" ref="K30:N31" si="7">K4*100/3941.6667</f>
        <v>22.046511441467132</v>
      </c>
      <c r="L30" s="1">
        <f t="shared" si="7"/>
        <v>39.095137090104544</v>
      </c>
      <c r="M30" s="1">
        <f t="shared" si="7"/>
        <v>108.6342485527759</v>
      </c>
      <c r="N30" s="1">
        <f t="shared" si="7"/>
        <v>51.145876945912242</v>
      </c>
      <c r="O30" s="1">
        <f t="shared" ref="O30:R31" si="8">O4*100/1225</f>
        <v>33.306122448979593</v>
      </c>
      <c r="P30" s="1">
        <f t="shared" si="8"/>
        <v>46.04081632653061</v>
      </c>
      <c r="Q30" s="1">
        <f t="shared" si="8"/>
        <v>78.204081632653057</v>
      </c>
      <c r="R30" s="1">
        <f t="shared" si="8"/>
        <v>44.408163265306122</v>
      </c>
      <c r="S30" s="1">
        <f t="shared" ref="S30:V31" si="9">S4*100/2655</f>
        <v>38.945386064030131</v>
      </c>
      <c r="T30" s="1">
        <f t="shared" si="9"/>
        <v>42.071563088512242</v>
      </c>
      <c r="U30" s="1">
        <f t="shared" si="9"/>
        <v>99.058380414312623</v>
      </c>
      <c r="V30" s="1">
        <f t="shared" si="9"/>
        <v>43.728813559322035</v>
      </c>
    </row>
    <row r="31" spans="1:22" x14ac:dyDescent="0.25">
      <c r="C31" s="1">
        <f t="shared" si="5"/>
        <v>43.740458683060446</v>
      </c>
      <c r="D31" s="1">
        <f t="shared" si="5"/>
        <v>67.236642247887673</v>
      </c>
      <c r="E31" s="1">
        <f t="shared" si="5"/>
        <v>111.29771162286583</v>
      </c>
      <c r="F31" s="1">
        <f t="shared" si="5"/>
        <v>47.358779348989003</v>
      </c>
      <c r="G31" s="1">
        <f t="shared" ref="G31:J31" si="10">G5*100/4554</f>
        <v>30.786122090469917</v>
      </c>
      <c r="H31" s="1">
        <f t="shared" si="10"/>
        <v>60.562143170838823</v>
      </c>
      <c r="I31" s="1">
        <f t="shared" si="10"/>
        <v>79.907773386034251</v>
      </c>
      <c r="J31" s="1">
        <f t="shared" si="10"/>
        <v>75.362318840579704</v>
      </c>
      <c r="K31" s="1">
        <f t="shared" si="7"/>
        <v>16.591966033048912</v>
      </c>
      <c r="L31" s="1">
        <f t="shared" si="7"/>
        <v>41.023255467033778</v>
      </c>
      <c r="M31" s="1">
        <f t="shared" si="7"/>
        <v>88.921775146538891</v>
      </c>
      <c r="N31" s="1">
        <f t="shared" si="7"/>
        <v>43.408033459551511</v>
      </c>
      <c r="O31" s="1">
        <f t="shared" si="8"/>
        <v>21.142857142857142</v>
      </c>
      <c r="P31" s="1">
        <f t="shared" si="8"/>
        <v>54.693877551020407</v>
      </c>
      <c r="Q31" s="1">
        <f t="shared" si="8"/>
        <v>130.20408163265307</v>
      </c>
      <c r="R31" s="1">
        <f t="shared" si="8"/>
        <v>53.714285714285715</v>
      </c>
      <c r="S31" s="1">
        <f t="shared" si="9"/>
        <v>42.749529190207156</v>
      </c>
      <c r="T31" s="1">
        <f t="shared" si="9"/>
        <v>42.109227871939737</v>
      </c>
      <c r="U31" s="1">
        <f t="shared" si="9"/>
        <v>121.20527306967985</v>
      </c>
      <c r="V31" s="1">
        <f t="shared" si="9"/>
        <v>34.576271186440678</v>
      </c>
    </row>
    <row r="35" spans="3:22" x14ac:dyDescent="0.25">
      <c r="C35">
        <f t="shared" ref="C35:F37" si="11">C9*100/8004.6667</f>
        <v>42.700091435412297</v>
      </c>
      <c r="D35">
        <f t="shared" si="11"/>
        <v>63.562921364358623</v>
      </c>
      <c r="E35">
        <f t="shared" si="11"/>
        <v>99.1171812312935</v>
      </c>
      <c r="F35">
        <f t="shared" si="11"/>
        <v>56.704422184124169</v>
      </c>
      <c r="G35">
        <f>G9*100/6432.3333</f>
        <v>19.433072599020949</v>
      </c>
      <c r="H35">
        <f t="shared" ref="H35:J35" si="12">H9*100/6432.3333</f>
        <v>53.137793714762878</v>
      </c>
      <c r="I35">
        <f t="shared" si="12"/>
        <v>77.094885614835903</v>
      </c>
      <c r="J35">
        <f t="shared" si="12"/>
        <v>33.424884870316035</v>
      </c>
      <c r="K35">
        <f>K9*100/7216</f>
        <v>22.408536585365855</v>
      </c>
      <c r="L35">
        <f t="shared" ref="L35:N35" si="13">L9*100/7216</f>
        <v>27.092572062084258</v>
      </c>
      <c r="M35">
        <f t="shared" si="13"/>
        <v>111.48835920177383</v>
      </c>
      <c r="N35">
        <f t="shared" si="13"/>
        <v>24.528824833702881</v>
      </c>
      <c r="O35">
        <f>O9*100/2852</f>
        <v>26.29733520336606</v>
      </c>
      <c r="P35">
        <f t="shared" ref="P35:R35" si="14">P9*100/2852</f>
        <v>33.134642356241237</v>
      </c>
      <c r="Q35">
        <f t="shared" si="14"/>
        <v>97.755960729312761</v>
      </c>
      <c r="R35">
        <f t="shared" si="14"/>
        <v>31.977559607293127</v>
      </c>
      <c r="S35">
        <f t="shared" ref="S35:V37" si="15">S9*100/937</f>
        <v>41.195304162219848</v>
      </c>
      <c r="T35">
        <f t="shared" si="15"/>
        <v>40.554962646744933</v>
      </c>
      <c r="U35">
        <f t="shared" si="15"/>
        <v>75.240128068303093</v>
      </c>
      <c r="V35">
        <f t="shared" si="15"/>
        <v>43.756670224119532</v>
      </c>
    </row>
    <row r="36" spans="3:22" x14ac:dyDescent="0.25">
      <c r="C36">
        <f t="shared" si="11"/>
        <v>45.011243253888388</v>
      </c>
      <c r="D36">
        <f t="shared" si="11"/>
        <v>69.022236740975117</v>
      </c>
      <c r="E36">
        <f t="shared" si="11"/>
        <v>82.339468300410317</v>
      </c>
      <c r="F36">
        <f t="shared" si="11"/>
        <v>84.575663843692581</v>
      </c>
      <c r="G36">
        <f t="shared" ref="G36:J36" si="16">G10*100/6432.3333</f>
        <v>17.038918054821568</v>
      </c>
      <c r="H36">
        <f t="shared" si="16"/>
        <v>40.622894960993392</v>
      </c>
      <c r="I36">
        <f t="shared" si="16"/>
        <v>109.97564445237936</v>
      </c>
      <c r="J36">
        <f t="shared" si="16"/>
        <v>41.555682445746399</v>
      </c>
      <c r="K36">
        <f t="shared" ref="K36:N37" si="17">K10*100/7216</f>
        <v>15.798226164079823</v>
      </c>
      <c r="L36">
        <f t="shared" si="17"/>
        <v>37.014966740576497</v>
      </c>
      <c r="M36">
        <f t="shared" si="17"/>
        <v>95.800997782705096</v>
      </c>
      <c r="N36">
        <f t="shared" si="17"/>
        <v>38.109756097560975</v>
      </c>
      <c r="O36">
        <f t="shared" ref="O36:R37" si="18">O10*100/2852</f>
        <v>29.172510518934082</v>
      </c>
      <c r="P36">
        <f t="shared" si="18"/>
        <v>37.026647966339411</v>
      </c>
      <c r="Q36">
        <f t="shared" si="18"/>
        <v>110.8695652173913</v>
      </c>
      <c r="R36">
        <f t="shared" si="18"/>
        <v>34.467040673211784</v>
      </c>
      <c r="S36">
        <f t="shared" si="15"/>
        <v>33.191035218783348</v>
      </c>
      <c r="T36">
        <f t="shared" si="15"/>
        <v>39.274279615795088</v>
      </c>
      <c r="U36">
        <f t="shared" si="15"/>
        <v>105.01600853788688</v>
      </c>
      <c r="V36">
        <f t="shared" si="15"/>
        <v>54.642475987193173</v>
      </c>
    </row>
    <row r="37" spans="3:22" x14ac:dyDescent="0.25">
      <c r="C37">
        <f t="shared" si="11"/>
        <v>50.383109642778756</v>
      </c>
      <c r="D37">
        <f t="shared" si="11"/>
        <v>56.092279270041317</v>
      </c>
      <c r="E37">
        <f t="shared" si="11"/>
        <v>118.54334921902495</v>
      </c>
      <c r="F37">
        <f t="shared" si="11"/>
        <v>75.505954545240471</v>
      </c>
      <c r="G37">
        <f t="shared" ref="G37:J37" si="19">G11*100/6432.3333</f>
        <v>16.65025660284115</v>
      </c>
      <c r="H37">
        <f t="shared" si="19"/>
        <v>52.407110185039691</v>
      </c>
      <c r="I37">
        <f t="shared" si="19"/>
        <v>112.92947148743053</v>
      </c>
      <c r="J37">
        <f t="shared" si="19"/>
        <v>39.92330434742864</v>
      </c>
      <c r="K37">
        <f t="shared" si="17"/>
        <v>18.583702882483369</v>
      </c>
      <c r="L37">
        <f t="shared" si="17"/>
        <v>28.422949002217294</v>
      </c>
      <c r="M37">
        <f t="shared" si="17"/>
        <v>92.710643015521057</v>
      </c>
      <c r="N37">
        <f t="shared" si="17"/>
        <v>34.049334811529931</v>
      </c>
      <c r="O37">
        <f t="shared" si="18"/>
        <v>34.642356241234225</v>
      </c>
      <c r="P37">
        <f t="shared" si="18"/>
        <v>36.711079943899016</v>
      </c>
      <c r="Q37">
        <f t="shared" si="18"/>
        <v>91.374474053295927</v>
      </c>
      <c r="R37">
        <f t="shared" si="18"/>
        <v>32.293127629733519</v>
      </c>
      <c r="S37">
        <f t="shared" si="15"/>
        <v>30.202774813233724</v>
      </c>
      <c r="T37">
        <f t="shared" si="15"/>
        <v>55.176093916755605</v>
      </c>
      <c r="U37">
        <f t="shared" si="15"/>
        <v>119.74386339381003</v>
      </c>
      <c r="V37">
        <f t="shared" si="15"/>
        <v>39.701173959445036</v>
      </c>
    </row>
    <row r="46" spans="3:22" x14ac:dyDescent="0.25">
      <c r="C46" s="12"/>
      <c r="D46" s="12"/>
      <c r="E46" s="12"/>
      <c r="F46" s="12"/>
    </row>
    <row r="47" spans="3:22" x14ac:dyDescent="0.25">
      <c r="C47" s="12"/>
      <c r="D47" s="12"/>
      <c r="E47" s="12"/>
      <c r="F47" s="12"/>
    </row>
    <row r="48" spans="3:22" x14ac:dyDescent="0.25">
      <c r="C48" s="12"/>
      <c r="D48" s="12"/>
      <c r="E48" s="12"/>
      <c r="F48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activeCell="A3" sqref="A3"/>
    </sheetView>
  </sheetViews>
  <sheetFormatPr defaultColWidth="11" defaultRowHeight="15.75" x14ac:dyDescent="0.25"/>
  <cols>
    <col min="3" max="4" width="11.875" bestFit="1" customWidth="1"/>
    <col min="5" max="5" width="12.625" bestFit="1" customWidth="1"/>
    <col min="6" max="6" width="11.875" bestFit="1" customWidth="1"/>
  </cols>
  <sheetData>
    <row r="1" spans="1:14" x14ac:dyDescent="0.25">
      <c r="A1" t="s">
        <v>19</v>
      </c>
      <c r="C1" s="3" t="s">
        <v>9</v>
      </c>
      <c r="D1" s="3"/>
      <c r="E1" s="3"/>
      <c r="F1" s="3"/>
      <c r="G1" t="s">
        <v>11</v>
      </c>
      <c r="K1" s="3" t="s">
        <v>12</v>
      </c>
      <c r="L1" s="3"/>
      <c r="M1" s="3"/>
      <c r="N1" s="3"/>
    </row>
    <row r="2" spans="1:14" x14ac:dyDescent="0.25">
      <c r="C2" s="3" t="s">
        <v>5</v>
      </c>
      <c r="D2" s="3" t="s">
        <v>6</v>
      </c>
      <c r="E2" s="3" t="s">
        <v>23</v>
      </c>
      <c r="F2" s="3" t="s">
        <v>24</v>
      </c>
      <c r="G2" s="3" t="s">
        <v>5</v>
      </c>
      <c r="H2" s="3" t="s">
        <v>6</v>
      </c>
      <c r="I2" s="3" t="s">
        <v>23</v>
      </c>
      <c r="J2" s="3" t="s">
        <v>24</v>
      </c>
      <c r="K2" s="3" t="s">
        <v>5</v>
      </c>
      <c r="L2" s="3" t="s">
        <v>6</v>
      </c>
      <c r="M2" s="3" t="s">
        <v>23</v>
      </c>
      <c r="N2" s="3" t="s">
        <v>24</v>
      </c>
    </row>
    <row r="3" spans="1:14" x14ac:dyDescent="0.25">
      <c r="A3" t="s">
        <v>38</v>
      </c>
      <c r="C3" s="2" t="s">
        <v>2</v>
      </c>
      <c r="D3" s="2" t="s">
        <v>3</v>
      </c>
      <c r="E3" s="2" t="s">
        <v>2</v>
      </c>
      <c r="F3" s="2" t="s">
        <v>3</v>
      </c>
      <c r="G3" s="2" t="s">
        <v>2</v>
      </c>
      <c r="H3" s="2" t="s">
        <v>3</v>
      </c>
      <c r="I3" s="2" t="s">
        <v>2</v>
      </c>
      <c r="J3" s="2" t="s">
        <v>3</v>
      </c>
      <c r="K3" s="2" t="s">
        <v>2</v>
      </c>
      <c r="L3" s="2" t="s">
        <v>3</v>
      </c>
      <c r="M3" s="2" t="s">
        <v>2</v>
      </c>
      <c r="N3" s="2" t="s">
        <v>3</v>
      </c>
    </row>
    <row r="4" spans="1:14" x14ac:dyDescent="0.25">
      <c r="A4" t="s">
        <v>1</v>
      </c>
      <c r="C4">
        <v>2238</v>
      </c>
      <c r="D4">
        <v>2601</v>
      </c>
      <c r="E4">
        <v>7831</v>
      </c>
      <c r="F4">
        <v>3206</v>
      </c>
      <c r="G4">
        <v>2198</v>
      </c>
      <c r="H4">
        <v>2727</v>
      </c>
      <c r="I4">
        <v>5034</v>
      </c>
      <c r="J4">
        <v>2426</v>
      </c>
      <c r="K4" s="10">
        <v>208</v>
      </c>
      <c r="L4" s="10">
        <v>209</v>
      </c>
      <c r="M4" s="10">
        <v>500</v>
      </c>
      <c r="N4" s="10">
        <v>282</v>
      </c>
    </row>
    <row r="5" spans="1:14" x14ac:dyDescent="0.25">
      <c r="C5">
        <v>2070</v>
      </c>
      <c r="D5">
        <v>3752</v>
      </c>
      <c r="E5">
        <v>9386</v>
      </c>
      <c r="F5">
        <v>3108</v>
      </c>
      <c r="G5">
        <v>2453</v>
      </c>
      <c r="H5">
        <v>2116</v>
      </c>
      <c r="I5">
        <v>4735</v>
      </c>
      <c r="J5">
        <v>2803</v>
      </c>
      <c r="K5" s="10">
        <v>218</v>
      </c>
      <c r="L5" s="10">
        <v>242</v>
      </c>
      <c r="M5" s="10">
        <v>452</v>
      </c>
      <c r="N5" s="10">
        <v>293</v>
      </c>
    </row>
    <row r="6" spans="1:14" x14ac:dyDescent="0.25">
      <c r="C6">
        <v>1881</v>
      </c>
      <c r="D6">
        <v>3103</v>
      </c>
      <c r="E6">
        <v>6129</v>
      </c>
      <c r="F6">
        <v>2628</v>
      </c>
      <c r="G6">
        <v>2338</v>
      </c>
      <c r="H6">
        <v>1368</v>
      </c>
      <c r="I6">
        <v>4447</v>
      </c>
      <c r="J6">
        <v>2710</v>
      </c>
      <c r="K6" s="10">
        <v>268</v>
      </c>
      <c r="L6" s="10">
        <v>179</v>
      </c>
      <c r="M6" s="10">
        <v>531</v>
      </c>
      <c r="N6" s="10">
        <v>236</v>
      </c>
    </row>
    <row r="7" spans="1:14" x14ac:dyDescent="0.25">
      <c r="E7">
        <f>AVERAGE(E4:E6)</f>
        <v>7782</v>
      </c>
      <c r="I7">
        <f>AVERAGE(I4:I6)</f>
        <v>4738.666666666667</v>
      </c>
      <c r="M7">
        <f>AVERAGE(M4:M6)</f>
        <v>494.33333333333331</v>
      </c>
    </row>
    <row r="9" spans="1:14" x14ac:dyDescent="0.25">
      <c r="C9" s="10">
        <v>1044</v>
      </c>
      <c r="D9" s="10">
        <v>1412</v>
      </c>
      <c r="E9" s="10">
        <v>2167</v>
      </c>
      <c r="F9" s="10">
        <v>1235</v>
      </c>
      <c r="G9" s="10">
        <v>1118</v>
      </c>
      <c r="H9" s="10">
        <v>1657</v>
      </c>
      <c r="I9" s="10">
        <v>3638</v>
      </c>
      <c r="J9" s="10">
        <v>2486</v>
      </c>
      <c r="K9" s="10">
        <v>332</v>
      </c>
      <c r="L9" s="10">
        <v>618</v>
      </c>
      <c r="M9" s="10">
        <v>1107</v>
      </c>
      <c r="N9" s="10">
        <v>639</v>
      </c>
    </row>
    <row r="10" spans="1:14" x14ac:dyDescent="0.25">
      <c r="C10" s="10">
        <v>1230</v>
      </c>
      <c r="D10" s="10">
        <v>1171</v>
      </c>
      <c r="E10" s="10">
        <v>1649</v>
      </c>
      <c r="F10" s="10">
        <v>1196</v>
      </c>
      <c r="G10" s="10">
        <v>869</v>
      </c>
      <c r="H10" s="10">
        <v>1541</v>
      </c>
      <c r="I10" s="10">
        <v>3815</v>
      </c>
      <c r="J10" s="10">
        <v>2913</v>
      </c>
      <c r="K10" s="10">
        <v>169</v>
      </c>
      <c r="L10" s="10">
        <v>618</v>
      </c>
      <c r="M10" s="10">
        <v>1353</v>
      </c>
      <c r="N10" s="10">
        <v>649</v>
      </c>
    </row>
    <row r="11" spans="1:14" x14ac:dyDescent="0.25">
      <c r="C11" s="10">
        <v>846</v>
      </c>
      <c r="D11" s="10">
        <v>1549</v>
      </c>
      <c r="E11" s="10">
        <v>2046</v>
      </c>
      <c r="F11" s="10">
        <v>1238</v>
      </c>
      <c r="G11" s="10">
        <v>654</v>
      </c>
      <c r="H11" s="10">
        <v>1617</v>
      </c>
      <c r="I11" s="10">
        <v>4132</v>
      </c>
      <c r="J11" s="10">
        <v>2796</v>
      </c>
      <c r="K11" s="10">
        <v>235</v>
      </c>
      <c r="L11" s="10">
        <v>536</v>
      </c>
      <c r="M11" s="10">
        <v>1124</v>
      </c>
      <c r="N11" s="10">
        <v>516</v>
      </c>
    </row>
    <row r="12" spans="1:14" x14ac:dyDescent="0.25">
      <c r="C12" s="7"/>
      <c r="D12" s="7"/>
      <c r="E12" s="11">
        <f>AVERAGE(E9:E11)</f>
        <v>1954</v>
      </c>
      <c r="F12" s="7"/>
      <c r="G12" s="7"/>
      <c r="H12" s="7"/>
      <c r="I12" s="11">
        <f>AVERAGE(I9:I11)</f>
        <v>3861.6666666666665</v>
      </c>
      <c r="J12" s="7"/>
      <c r="K12" s="7"/>
      <c r="L12" s="7"/>
      <c r="M12" s="11">
        <f>AVERAGE(M9:M11)</f>
        <v>1194.6666666666667</v>
      </c>
      <c r="N12" s="7"/>
    </row>
    <row r="17" spans="1:22" x14ac:dyDescent="0.25">
      <c r="C17" s="3" t="s">
        <v>9</v>
      </c>
      <c r="D17" s="3"/>
      <c r="E17" s="3"/>
      <c r="F17" s="3"/>
      <c r="G17" t="s">
        <v>11</v>
      </c>
      <c r="K17" s="3" t="s">
        <v>12</v>
      </c>
      <c r="L17" s="3"/>
      <c r="M17" s="3"/>
      <c r="N17" s="3"/>
    </row>
    <row r="18" spans="1:22" x14ac:dyDescent="0.25">
      <c r="C18" s="3" t="s">
        <v>5</v>
      </c>
      <c r="D18" s="3" t="s">
        <v>6</v>
      </c>
      <c r="E18" s="3" t="s">
        <v>23</v>
      </c>
      <c r="F18" s="3" t="s">
        <v>24</v>
      </c>
      <c r="G18" s="3" t="s">
        <v>5</v>
      </c>
      <c r="H18" s="3" t="s">
        <v>6</v>
      </c>
      <c r="I18" s="3" t="s">
        <v>23</v>
      </c>
      <c r="J18" s="3" t="s">
        <v>24</v>
      </c>
      <c r="K18" s="3" t="s">
        <v>5</v>
      </c>
      <c r="L18" s="3" t="s">
        <v>6</v>
      </c>
      <c r="M18" s="3" t="s">
        <v>23</v>
      </c>
      <c r="N18" s="3" t="s">
        <v>24</v>
      </c>
    </row>
    <row r="19" spans="1:22" x14ac:dyDescent="0.25">
      <c r="A19" t="s">
        <v>20</v>
      </c>
      <c r="C19" s="2" t="s">
        <v>2</v>
      </c>
      <c r="D19" s="2" t="s">
        <v>3</v>
      </c>
      <c r="E19" s="2" t="s">
        <v>2</v>
      </c>
      <c r="F19" s="2" t="s">
        <v>3</v>
      </c>
      <c r="G19" s="2" t="s">
        <v>2</v>
      </c>
      <c r="H19" s="2" t="s">
        <v>3</v>
      </c>
      <c r="I19" s="2" t="s">
        <v>2</v>
      </c>
      <c r="J19" s="2" t="s">
        <v>3</v>
      </c>
      <c r="K19" s="2" t="s">
        <v>2</v>
      </c>
      <c r="L19" s="2" t="s">
        <v>3</v>
      </c>
      <c r="M19" s="2" t="s">
        <v>2</v>
      </c>
      <c r="N19" s="2" t="s">
        <v>3</v>
      </c>
    </row>
    <row r="20" spans="1:22" x14ac:dyDescent="0.25">
      <c r="C20" s="1">
        <v>28.758679999999998</v>
      </c>
      <c r="D20" s="1">
        <v>33.423279999999998</v>
      </c>
      <c r="E20" s="1">
        <v>100.6297</v>
      </c>
      <c r="F20" s="1">
        <v>41.19764</v>
      </c>
      <c r="G20" s="1">
        <v>46.384360000000001</v>
      </c>
      <c r="H20" s="1">
        <v>57.547829999999998</v>
      </c>
      <c r="I20" s="1">
        <v>106.2324</v>
      </c>
      <c r="J20" s="1">
        <v>51.195839999999997</v>
      </c>
      <c r="K20" s="1">
        <v>42.07687</v>
      </c>
      <c r="L20" s="1">
        <v>42.279159999999997</v>
      </c>
      <c r="M20" s="1">
        <v>101.1463</v>
      </c>
      <c r="N20" s="1">
        <v>57.046529999999997</v>
      </c>
    </row>
    <row r="21" spans="1:22" x14ac:dyDescent="0.25">
      <c r="C21" s="1">
        <v>26.59985</v>
      </c>
      <c r="D21" s="1">
        <v>48.213830000000002</v>
      </c>
      <c r="E21" s="1">
        <v>120.6117</v>
      </c>
      <c r="F21" s="1">
        <v>39.938319999999997</v>
      </c>
      <c r="G21" s="1">
        <v>51.765619999999998</v>
      </c>
      <c r="H21" s="1">
        <v>44.653910000000003</v>
      </c>
      <c r="I21" s="1">
        <v>99.922619999999995</v>
      </c>
      <c r="J21" s="1">
        <v>59.15166</v>
      </c>
      <c r="K21" s="1">
        <v>44.099800000000002</v>
      </c>
      <c r="L21" s="1">
        <v>48.954819999999998</v>
      </c>
      <c r="M21" s="1">
        <v>91.436279999999996</v>
      </c>
      <c r="N21" s="1">
        <v>59.271749999999997</v>
      </c>
    </row>
    <row r="22" spans="1:22" x14ac:dyDescent="0.25">
      <c r="C22" s="1">
        <v>24.17116</v>
      </c>
      <c r="D22" s="1">
        <v>39.874070000000003</v>
      </c>
      <c r="E22" s="1">
        <v>78.758679999999998</v>
      </c>
      <c r="F22" s="1">
        <v>33.770240000000001</v>
      </c>
      <c r="G22" s="1">
        <v>49.338769999999997</v>
      </c>
      <c r="H22" s="1">
        <v>28.868880000000001</v>
      </c>
      <c r="I22" s="1">
        <v>93.84496</v>
      </c>
      <c r="J22" s="1">
        <v>57.189079999999997</v>
      </c>
      <c r="K22" s="1">
        <v>54.21443</v>
      </c>
      <c r="L22" s="1">
        <v>36.210380000000001</v>
      </c>
      <c r="M22" s="1">
        <v>107.4174</v>
      </c>
      <c r="N22" s="1">
        <v>47.741070000000001</v>
      </c>
    </row>
    <row r="23" spans="1:22" x14ac:dyDescent="0.25"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22" x14ac:dyDescent="0.25">
      <c r="C24" s="1">
        <v>53.425379999999997</v>
      </c>
      <c r="D24" s="1">
        <v>72.254279999999994</v>
      </c>
      <c r="E24" s="1">
        <v>110.9023</v>
      </c>
      <c r="F24" s="1">
        <v>63.221550000000001</v>
      </c>
      <c r="G24" s="1">
        <v>28.951229999999999</v>
      </c>
      <c r="H24" s="1">
        <v>42.908940000000001</v>
      </c>
      <c r="I24" s="1">
        <v>94.208029999999994</v>
      </c>
      <c r="J24" s="1">
        <v>64.376350000000002</v>
      </c>
      <c r="K24" s="1">
        <v>27.790179999999999</v>
      </c>
      <c r="L24" s="1">
        <v>51.729909999999997</v>
      </c>
      <c r="M24" s="1">
        <v>92.661829999999995</v>
      </c>
      <c r="N24" s="1">
        <v>53.487720000000003</v>
      </c>
    </row>
    <row r="25" spans="1:22" x14ac:dyDescent="0.25">
      <c r="C25" s="1">
        <v>62.956989999999998</v>
      </c>
      <c r="D25" s="1">
        <v>59.918370000000003</v>
      </c>
      <c r="E25" s="1">
        <v>84.393659999999997</v>
      </c>
      <c r="F25" s="1">
        <v>61.203360000000004</v>
      </c>
      <c r="G25" s="1">
        <v>22.503240000000002</v>
      </c>
      <c r="H25" s="1">
        <v>39.905050000000003</v>
      </c>
      <c r="I25" s="1">
        <v>98.791539999999998</v>
      </c>
      <c r="J25" s="1">
        <v>75.433750000000003</v>
      </c>
      <c r="K25" s="1">
        <v>14.14621</v>
      </c>
      <c r="L25" s="1">
        <v>51.729909999999997</v>
      </c>
      <c r="M25" s="1">
        <v>113.2534</v>
      </c>
      <c r="N25" s="1">
        <v>54.324779999999997</v>
      </c>
    </row>
    <row r="26" spans="1:22" x14ac:dyDescent="0.25">
      <c r="C26" s="1">
        <v>43.311750000000004</v>
      </c>
      <c r="D26" s="1">
        <v>79.268810000000002</v>
      </c>
      <c r="E26" s="1">
        <v>104.7041</v>
      </c>
      <c r="F26" s="1">
        <v>63.365169999999999</v>
      </c>
      <c r="G26" s="1">
        <v>16.935690000000001</v>
      </c>
      <c r="H26" s="1">
        <v>41.873109999999997</v>
      </c>
      <c r="I26" s="1">
        <v>107.0004</v>
      </c>
      <c r="J26" s="1">
        <v>72.403970000000001</v>
      </c>
      <c r="K26" s="1">
        <v>19.670760000000001</v>
      </c>
      <c r="L26" s="1">
        <v>44.866070000000001</v>
      </c>
      <c r="M26" s="1">
        <v>94.084819999999993</v>
      </c>
      <c r="N26" s="1">
        <v>43.191960000000002</v>
      </c>
    </row>
    <row r="27" spans="1:22" x14ac:dyDescent="0.25"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22" s="8" customFormat="1" x14ac:dyDescent="0.25">
      <c r="A28" s="8" t="s">
        <v>37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x14ac:dyDescent="0.25">
      <c r="C29">
        <f>C4*100/7782</f>
        <v>28.758673862760215</v>
      </c>
      <c r="D29">
        <f t="shared" ref="D29:F29" si="0">D4*100/7782</f>
        <v>33.423284502698536</v>
      </c>
      <c r="E29">
        <f t="shared" si="0"/>
        <v>100.62965818555641</v>
      </c>
      <c r="F29">
        <f t="shared" si="0"/>
        <v>41.197635569262403</v>
      </c>
      <c r="G29">
        <f>G4*100/4738.66667</f>
        <v>46.38435562297105</v>
      </c>
      <c r="H29">
        <f t="shared" ref="H29:I29" si="1">H4*100/4738.66667</f>
        <v>57.54783338664334</v>
      </c>
      <c r="I29">
        <f t="shared" si="1"/>
        <v>106.23241410647692</v>
      </c>
      <c r="J29">
        <f>J4*100/4738.66667</f>
        <v>51.195835642096348</v>
      </c>
      <c r="K29">
        <f>K4*100/494.333333</f>
        <v>42.076871235385617</v>
      </c>
      <c r="L29">
        <f t="shared" ref="L29:N29" si="2">L4*100/494.333333</f>
        <v>42.279163885555739</v>
      </c>
      <c r="M29">
        <f t="shared" si="2"/>
        <v>101.14632508506159</v>
      </c>
      <c r="N29">
        <f t="shared" si="2"/>
        <v>57.046527347974731</v>
      </c>
    </row>
    <row r="30" spans="1:22" x14ac:dyDescent="0.25">
      <c r="C30">
        <f t="shared" ref="C30:F30" si="3">C5*100/7782</f>
        <v>26.599845797995375</v>
      </c>
      <c r="D30">
        <f t="shared" si="3"/>
        <v>48.213826779748139</v>
      </c>
      <c r="E30">
        <f t="shared" si="3"/>
        <v>120.61166795168337</v>
      </c>
      <c r="F30">
        <f t="shared" si="3"/>
        <v>39.938319198149578</v>
      </c>
      <c r="G30">
        <f t="shared" ref="G30:I31" si="4">G5*100/4738.66667</f>
        <v>51.765616170676978</v>
      </c>
      <c r="H30">
        <f t="shared" si="4"/>
        <v>44.653911054689146</v>
      </c>
      <c r="I30">
        <f t="shared" si="4"/>
        <v>99.922622327009975</v>
      </c>
      <c r="J30">
        <f t="shared" ref="J30" si="5">J5*100/4738.66667</f>
        <v>59.151660059685106</v>
      </c>
      <c r="K30">
        <f t="shared" ref="K30:N31" si="6">K5*100/494.333333</f>
        <v>44.099797737086853</v>
      </c>
      <c r="L30">
        <f t="shared" si="6"/>
        <v>48.954821341169804</v>
      </c>
      <c r="M30">
        <f t="shared" si="6"/>
        <v>91.436277876895673</v>
      </c>
      <c r="N30">
        <f t="shared" si="6"/>
        <v>59.271746499846088</v>
      </c>
    </row>
    <row r="31" spans="1:22" x14ac:dyDescent="0.25">
      <c r="C31">
        <f t="shared" ref="C31:F31" si="7">C6*100/7782</f>
        <v>24.171164225134927</v>
      </c>
      <c r="D31">
        <f t="shared" si="7"/>
        <v>39.874068362888714</v>
      </c>
      <c r="E31">
        <f t="shared" si="7"/>
        <v>78.758673862760219</v>
      </c>
      <c r="F31">
        <f t="shared" si="7"/>
        <v>33.770239013107172</v>
      </c>
      <c r="G31">
        <f t="shared" si="4"/>
        <v>49.338773178574307</v>
      </c>
      <c r="H31">
        <f t="shared" si="4"/>
        <v>28.868880114751775</v>
      </c>
      <c r="I31">
        <f t="shared" si="4"/>
        <v>93.844963355483287</v>
      </c>
      <c r="J31">
        <f t="shared" ref="J31" si="8">J6*100/4738.66667</f>
        <v>57.189082683462949</v>
      </c>
      <c r="K31">
        <f t="shared" si="6"/>
        <v>54.214430245593007</v>
      </c>
      <c r="L31">
        <f t="shared" si="6"/>
        <v>36.210384380452048</v>
      </c>
      <c r="M31">
        <f t="shared" si="6"/>
        <v>107.4173972403354</v>
      </c>
      <c r="N31">
        <f t="shared" si="6"/>
        <v>47.741065440149065</v>
      </c>
    </row>
    <row r="33" spans="3:14" x14ac:dyDescent="0.25">
      <c r="C33" s="13">
        <f>C9*100/1954</f>
        <v>53.428863868986696</v>
      </c>
      <c r="D33" s="13">
        <f t="shared" ref="D33:F33" si="9">D9*100/1954</f>
        <v>72.26202661207779</v>
      </c>
      <c r="E33" s="13">
        <f t="shared" si="9"/>
        <v>110.9007164790174</v>
      </c>
      <c r="F33" s="13">
        <f t="shared" si="9"/>
        <v>63.203684749232345</v>
      </c>
      <c r="G33">
        <f>G9*100/3861.66667</f>
        <v>28.95123001385306</v>
      </c>
      <c r="H33">
        <f t="shared" ref="H33:J33" si="10">H9*100/3861.66667</f>
        <v>42.908933929297426</v>
      </c>
      <c r="I33">
        <f t="shared" si="10"/>
        <v>94.208027540605926</v>
      </c>
      <c r="J33">
        <f t="shared" si="10"/>
        <v>64.376348671233188</v>
      </c>
      <c r="K33" s="11">
        <f t="shared" ref="K33:N35" si="11">K9*100/1194.66667</f>
        <v>27.790178493889009</v>
      </c>
      <c r="L33" s="11">
        <f t="shared" si="11"/>
        <v>51.729910569950022</v>
      </c>
      <c r="M33" s="11">
        <f t="shared" si="11"/>
        <v>92.661830098599793</v>
      </c>
      <c r="N33" s="11">
        <f t="shared" si="11"/>
        <v>53.487723065045415</v>
      </c>
    </row>
    <row r="34" spans="3:14" x14ac:dyDescent="0.25">
      <c r="C34" s="13">
        <f t="shared" ref="C34:F35" si="12">C10*100/1954</f>
        <v>62.947799385875129</v>
      </c>
      <c r="D34" s="13">
        <f t="shared" si="12"/>
        <v>59.928352098259978</v>
      </c>
      <c r="E34" s="13">
        <f t="shared" si="12"/>
        <v>84.390992835209829</v>
      </c>
      <c r="F34" s="13">
        <f t="shared" si="12"/>
        <v>61.207778915046056</v>
      </c>
      <c r="G34">
        <f t="shared" ref="G34:J35" si="13">G10*100/3861.66667</f>
        <v>22.503236924900097</v>
      </c>
      <c r="H34">
        <f t="shared" si="13"/>
        <v>39.905049598700863</v>
      </c>
      <c r="I34">
        <f t="shared" si="13"/>
        <v>98.791540700223095</v>
      </c>
      <c r="J34">
        <f t="shared" si="13"/>
        <v>75.433750474377419</v>
      </c>
      <c r="K34" s="11">
        <f t="shared" si="11"/>
        <v>14.146205317672418</v>
      </c>
      <c r="L34" s="11">
        <f t="shared" si="11"/>
        <v>51.729910569950022</v>
      </c>
      <c r="M34" s="11">
        <f t="shared" si="11"/>
        <v>113.25334789828864</v>
      </c>
      <c r="N34" s="11">
        <f t="shared" si="11"/>
        <v>54.324776634138452</v>
      </c>
    </row>
    <row r="35" spans="3:14" x14ac:dyDescent="0.25">
      <c r="C35" s="13">
        <f t="shared" si="12"/>
        <v>43.295803480040945</v>
      </c>
      <c r="D35" s="13">
        <f t="shared" si="12"/>
        <v>79.273285568065504</v>
      </c>
      <c r="E35" s="13">
        <f t="shared" si="12"/>
        <v>104.70829068577278</v>
      </c>
      <c r="F35" s="13">
        <f t="shared" si="12"/>
        <v>63.357215967246674</v>
      </c>
      <c r="G35">
        <f t="shared" si="13"/>
        <v>16.935692691466816</v>
      </c>
      <c r="H35">
        <f t="shared" si="13"/>
        <v>41.873111746333095</v>
      </c>
      <c r="I35">
        <f t="shared" si="13"/>
        <v>107.00043150021543</v>
      </c>
      <c r="J35">
        <f t="shared" si="13"/>
        <v>72.40397058920675</v>
      </c>
      <c r="K35" s="11">
        <f t="shared" si="11"/>
        <v>19.670758873686498</v>
      </c>
      <c r="L35" s="11">
        <f t="shared" si="11"/>
        <v>44.866071303387073</v>
      </c>
      <c r="M35" s="11">
        <f t="shared" si="11"/>
        <v>94.084821166057978</v>
      </c>
      <c r="N35" s="11">
        <f t="shared" si="11"/>
        <v>43.191964165200993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2"/>
  <sheetViews>
    <sheetView topLeftCell="A10" workbookViewId="0">
      <selection activeCell="F17" sqref="F17"/>
    </sheetView>
  </sheetViews>
  <sheetFormatPr defaultColWidth="11" defaultRowHeight="15.75" x14ac:dyDescent="0.25"/>
  <sheetData>
    <row r="1" spans="1:22" x14ac:dyDescent="0.25">
      <c r="A1" t="s">
        <v>21</v>
      </c>
      <c r="C1" s="3" t="s">
        <v>14</v>
      </c>
      <c r="D1" s="3"/>
      <c r="E1" s="3"/>
      <c r="F1" s="3"/>
      <c r="G1" t="s">
        <v>15</v>
      </c>
      <c r="K1" s="3" t="s">
        <v>16</v>
      </c>
      <c r="L1" s="3"/>
      <c r="M1" s="3"/>
      <c r="N1" s="3"/>
      <c r="O1" t="s">
        <v>17</v>
      </c>
      <c r="S1" s="3" t="s">
        <v>18</v>
      </c>
      <c r="T1" s="3"/>
      <c r="U1" s="3"/>
      <c r="V1" s="3"/>
    </row>
    <row r="2" spans="1:22" x14ac:dyDescent="0.25">
      <c r="C2" s="3" t="s">
        <v>5</v>
      </c>
      <c r="D2" s="3" t="s">
        <v>6</v>
      </c>
      <c r="E2" s="3" t="s">
        <v>7</v>
      </c>
      <c r="F2" s="3" t="s">
        <v>8</v>
      </c>
      <c r="G2" t="s">
        <v>5</v>
      </c>
      <c r="H2" t="s">
        <v>6</v>
      </c>
      <c r="I2" t="s">
        <v>7</v>
      </c>
      <c r="J2" t="s">
        <v>8</v>
      </c>
      <c r="K2" s="3" t="s">
        <v>5</v>
      </c>
      <c r="L2" s="3" t="s">
        <v>6</v>
      </c>
      <c r="M2" s="3" t="s">
        <v>7</v>
      </c>
      <c r="N2" s="3" t="s">
        <v>8</v>
      </c>
      <c r="O2" t="s">
        <v>5</v>
      </c>
      <c r="P2" t="s">
        <v>6</v>
      </c>
      <c r="Q2" t="s">
        <v>7</v>
      </c>
      <c r="R2" t="s">
        <v>8</v>
      </c>
      <c r="S2" s="3" t="s">
        <v>5</v>
      </c>
      <c r="T2" s="3" t="s">
        <v>6</v>
      </c>
      <c r="U2" s="3" t="s">
        <v>7</v>
      </c>
      <c r="V2" s="3" t="s">
        <v>8</v>
      </c>
    </row>
    <row r="3" spans="1:22" x14ac:dyDescent="0.25">
      <c r="A3" t="s">
        <v>38</v>
      </c>
      <c r="C3" s="2" t="s">
        <v>2</v>
      </c>
      <c r="D3" s="2" t="s">
        <v>3</v>
      </c>
      <c r="E3" s="2" t="s">
        <v>2</v>
      </c>
      <c r="F3" s="2" t="s">
        <v>3</v>
      </c>
      <c r="G3" s="2" t="s">
        <v>2</v>
      </c>
      <c r="H3" s="2" t="s">
        <v>3</v>
      </c>
      <c r="I3" s="2" t="s">
        <v>2</v>
      </c>
      <c r="J3" s="2" t="s">
        <v>3</v>
      </c>
      <c r="K3" s="2" t="s">
        <v>2</v>
      </c>
      <c r="L3" s="2" t="s">
        <v>3</v>
      </c>
      <c r="M3" s="2" t="s">
        <v>2</v>
      </c>
      <c r="N3" s="2" t="s">
        <v>3</v>
      </c>
      <c r="O3" s="2" t="s">
        <v>2</v>
      </c>
      <c r="P3" s="2" t="s">
        <v>3</v>
      </c>
      <c r="Q3" s="2" t="s">
        <v>2</v>
      </c>
      <c r="R3" s="2" t="s">
        <v>3</v>
      </c>
      <c r="S3" s="2" t="s">
        <v>2</v>
      </c>
      <c r="T3" s="2" t="s">
        <v>3</v>
      </c>
      <c r="U3" s="2" t="s">
        <v>2</v>
      </c>
      <c r="V3" s="2" t="s">
        <v>3</v>
      </c>
    </row>
    <row r="4" spans="1:22" x14ac:dyDescent="0.25">
      <c r="A4" t="s">
        <v>1</v>
      </c>
      <c r="C4" s="1">
        <v>428</v>
      </c>
      <c r="D4" s="1">
        <v>597</v>
      </c>
      <c r="E4" s="1">
        <v>1575</v>
      </c>
      <c r="F4" s="1">
        <v>627</v>
      </c>
      <c r="G4" s="1">
        <v>164</v>
      </c>
      <c r="H4" s="1">
        <v>229</v>
      </c>
      <c r="I4" s="1">
        <v>575</v>
      </c>
      <c r="J4" s="1">
        <v>513</v>
      </c>
      <c r="K4" s="1">
        <v>233</v>
      </c>
      <c r="L4" s="1">
        <v>745</v>
      </c>
      <c r="M4" s="1">
        <v>1015</v>
      </c>
      <c r="N4" s="1">
        <v>701</v>
      </c>
      <c r="O4">
        <v>4434</v>
      </c>
      <c r="P4">
        <v>5545</v>
      </c>
      <c r="Q4">
        <v>7226</v>
      </c>
      <c r="R4">
        <v>8248</v>
      </c>
      <c r="S4" s="1">
        <v>2237</v>
      </c>
      <c r="T4" s="1">
        <v>3686</v>
      </c>
      <c r="U4" s="1">
        <v>4534</v>
      </c>
      <c r="V4" s="1">
        <v>3901</v>
      </c>
    </row>
    <row r="5" spans="1:22" x14ac:dyDescent="0.25">
      <c r="C5" s="1">
        <v>438</v>
      </c>
      <c r="D5" s="1">
        <v>599</v>
      </c>
      <c r="E5" s="1">
        <v>1471</v>
      </c>
      <c r="F5" s="1">
        <v>626</v>
      </c>
      <c r="G5" s="1">
        <v>125</v>
      </c>
      <c r="H5" s="1">
        <v>181</v>
      </c>
      <c r="I5" s="1">
        <v>536</v>
      </c>
      <c r="J5" s="1">
        <v>625</v>
      </c>
      <c r="K5" s="1">
        <v>406</v>
      </c>
      <c r="L5" s="1">
        <v>878</v>
      </c>
      <c r="M5" s="1">
        <v>1062</v>
      </c>
      <c r="N5" s="1">
        <v>659</v>
      </c>
      <c r="O5">
        <v>5093</v>
      </c>
      <c r="P5">
        <v>6196</v>
      </c>
      <c r="Q5">
        <v>6996</v>
      </c>
      <c r="R5">
        <v>5782</v>
      </c>
      <c r="S5" s="1">
        <v>1778</v>
      </c>
      <c r="T5" s="1">
        <v>3112</v>
      </c>
      <c r="U5" s="1">
        <v>4703</v>
      </c>
      <c r="V5" s="1">
        <v>4295</v>
      </c>
    </row>
    <row r="6" spans="1:22" x14ac:dyDescent="0.25">
      <c r="C6" s="1">
        <v>510</v>
      </c>
      <c r="D6" s="1">
        <v>610</v>
      </c>
      <c r="E6" s="1">
        <v>1151</v>
      </c>
      <c r="F6" s="1">
        <v>694</v>
      </c>
      <c r="G6" s="1">
        <v>132</v>
      </c>
      <c r="H6" s="1">
        <v>215</v>
      </c>
      <c r="I6" s="1">
        <v>489</v>
      </c>
      <c r="J6" s="1">
        <v>621</v>
      </c>
      <c r="K6" s="1">
        <v>280</v>
      </c>
      <c r="L6" s="1">
        <v>788</v>
      </c>
      <c r="M6" s="1">
        <v>895</v>
      </c>
      <c r="N6" s="1">
        <v>725</v>
      </c>
      <c r="O6">
        <v>5523</v>
      </c>
      <c r="P6">
        <v>6882</v>
      </c>
      <c r="Q6">
        <v>8881</v>
      </c>
      <c r="R6">
        <v>6826</v>
      </c>
      <c r="S6" s="1">
        <v>1539</v>
      </c>
      <c r="T6" s="1">
        <v>2964</v>
      </c>
      <c r="U6" s="1">
        <v>4911</v>
      </c>
      <c r="V6" s="1">
        <v>4486</v>
      </c>
    </row>
    <row r="7" spans="1:22" x14ac:dyDescent="0.25">
      <c r="E7">
        <f>AVERAGE(E4:E6)</f>
        <v>1399</v>
      </c>
      <c r="I7">
        <f>AVERAGE(I4:I6)</f>
        <v>533.33333333333337</v>
      </c>
      <c r="M7">
        <f>AVERAGE(M4:M6)</f>
        <v>990.66666666666663</v>
      </c>
      <c r="Q7">
        <f>AVERAGE(Q4:Q6)</f>
        <v>7701</v>
      </c>
      <c r="U7">
        <f>AVERAGE(U4:U6)</f>
        <v>4716</v>
      </c>
    </row>
    <row r="9" spans="1:22" x14ac:dyDescent="0.25">
      <c r="C9" s="14">
        <v>456</v>
      </c>
      <c r="D9" s="14">
        <v>892</v>
      </c>
      <c r="E9" s="14">
        <v>1490</v>
      </c>
      <c r="F9" s="14">
        <v>1232</v>
      </c>
      <c r="G9" s="1">
        <v>242</v>
      </c>
      <c r="H9" s="1">
        <v>343</v>
      </c>
      <c r="I9" s="1">
        <v>1319</v>
      </c>
      <c r="J9" s="1">
        <v>1011</v>
      </c>
      <c r="K9" s="1">
        <v>525</v>
      </c>
      <c r="L9" s="1">
        <v>1614</v>
      </c>
      <c r="M9" s="1">
        <v>2226</v>
      </c>
      <c r="N9" s="1">
        <v>1429</v>
      </c>
      <c r="O9">
        <v>553</v>
      </c>
      <c r="P9">
        <v>2290</v>
      </c>
      <c r="Q9">
        <v>2928</v>
      </c>
      <c r="R9">
        <v>2753</v>
      </c>
      <c r="S9" s="14">
        <v>882</v>
      </c>
      <c r="T9" s="14">
        <v>790</v>
      </c>
      <c r="U9" s="14">
        <v>2071</v>
      </c>
      <c r="V9" s="14">
        <v>1503</v>
      </c>
    </row>
    <row r="10" spans="1:22" x14ac:dyDescent="0.25">
      <c r="C10" s="14">
        <v>658</v>
      </c>
      <c r="D10" s="14">
        <v>859</v>
      </c>
      <c r="E10" s="14">
        <v>1862</v>
      </c>
      <c r="F10" s="14">
        <v>1250</v>
      </c>
      <c r="G10" s="1">
        <v>182</v>
      </c>
      <c r="H10" s="1">
        <v>208</v>
      </c>
      <c r="I10" s="1">
        <v>1733</v>
      </c>
      <c r="J10" s="1">
        <v>1791</v>
      </c>
      <c r="K10" s="1">
        <v>654</v>
      </c>
      <c r="L10" s="1">
        <v>1388</v>
      </c>
      <c r="M10" s="1">
        <v>2120</v>
      </c>
      <c r="N10" s="1">
        <v>1255</v>
      </c>
      <c r="O10">
        <v>794</v>
      </c>
      <c r="P10">
        <v>1610</v>
      </c>
      <c r="Q10">
        <v>2888</v>
      </c>
      <c r="R10">
        <v>2684</v>
      </c>
      <c r="S10" s="14">
        <v>530</v>
      </c>
      <c r="T10" s="14">
        <v>368</v>
      </c>
      <c r="U10" s="14">
        <v>1279</v>
      </c>
      <c r="V10" s="14">
        <v>1226</v>
      </c>
    </row>
    <row r="11" spans="1:22" x14ac:dyDescent="0.25">
      <c r="C11" s="14">
        <v>807</v>
      </c>
      <c r="D11" s="14">
        <v>1777</v>
      </c>
      <c r="E11" s="14">
        <v>2215</v>
      </c>
      <c r="F11" s="14">
        <v>1050</v>
      </c>
      <c r="G11" s="1">
        <v>153</v>
      </c>
      <c r="H11" s="1">
        <v>294</v>
      </c>
      <c r="I11" s="1">
        <v>1414</v>
      </c>
      <c r="J11" s="1">
        <v>1238</v>
      </c>
      <c r="K11" s="1">
        <v>973</v>
      </c>
      <c r="L11" s="1">
        <v>1492</v>
      </c>
      <c r="M11" s="1">
        <v>2517</v>
      </c>
      <c r="N11" s="1">
        <v>1179</v>
      </c>
      <c r="O11">
        <v>821</v>
      </c>
      <c r="P11">
        <v>2290</v>
      </c>
      <c r="Q11">
        <v>2613</v>
      </c>
      <c r="R11">
        <v>2340</v>
      </c>
      <c r="S11" s="14">
        <v>494</v>
      </c>
      <c r="T11" s="14">
        <v>503</v>
      </c>
      <c r="U11" s="14">
        <v>2104</v>
      </c>
      <c r="V11" s="14">
        <v>1406</v>
      </c>
    </row>
    <row r="12" spans="1:22" x14ac:dyDescent="0.25">
      <c r="C12" s="11"/>
      <c r="D12" s="11"/>
      <c r="E12" s="11">
        <f>AVERAGE(E9:E11)</f>
        <v>1855.6666666666667</v>
      </c>
      <c r="F12" s="11"/>
      <c r="I12">
        <f>AVERAGE(I9:I11)</f>
        <v>1488.6666666666667</v>
      </c>
      <c r="M12">
        <f>AVERAGE(M9:M11)</f>
        <v>2287.6666666666665</v>
      </c>
      <c r="Q12">
        <f>AVERAGE(Q9:Q11)</f>
        <v>2809.6666666666665</v>
      </c>
      <c r="S12" s="11"/>
      <c r="T12" s="11"/>
      <c r="U12" s="11">
        <f>AVERAGE(U9:U11)</f>
        <v>1818</v>
      </c>
      <c r="V12" s="11"/>
    </row>
    <row r="15" spans="1:22" x14ac:dyDescent="0.25">
      <c r="C15" s="1">
        <v>63</v>
      </c>
      <c r="D15" s="1">
        <v>368</v>
      </c>
      <c r="E15" s="1">
        <v>1204</v>
      </c>
      <c r="F15" s="1">
        <v>456</v>
      </c>
      <c r="S15">
        <v>408</v>
      </c>
      <c r="T15">
        <v>489</v>
      </c>
      <c r="U15">
        <v>1192</v>
      </c>
      <c r="V15">
        <v>1386</v>
      </c>
    </row>
    <row r="16" spans="1:22" x14ac:dyDescent="0.25">
      <c r="C16" s="1">
        <v>87</v>
      </c>
      <c r="D16" s="1">
        <v>528</v>
      </c>
      <c r="E16" s="1">
        <v>1517</v>
      </c>
      <c r="F16" s="1">
        <v>522</v>
      </c>
      <c r="S16">
        <v>655</v>
      </c>
      <c r="T16">
        <v>643</v>
      </c>
      <c r="U16">
        <v>1211</v>
      </c>
      <c r="V16">
        <v>1308</v>
      </c>
    </row>
    <row r="17" spans="1:22" x14ac:dyDescent="0.25">
      <c r="C17" s="1">
        <v>143</v>
      </c>
      <c r="D17" s="1">
        <v>282</v>
      </c>
      <c r="E17" s="1">
        <v>1420</v>
      </c>
      <c r="F17" s="1">
        <v>503</v>
      </c>
      <c r="S17">
        <v>438</v>
      </c>
      <c r="T17">
        <v>677</v>
      </c>
      <c r="U17">
        <v>1191</v>
      </c>
      <c r="V17">
        <v>1128</v>
      </c>
    </row>
    <row r="18" spans="1:22" x14ac:dyDescent="0.25">
      <c r="E18">
        <f>AVERAGE(E15:E17)</f>
        <v>1380.3333333333333</v>
      </c>
      <c r="U18">
        <f>AVERAGE(U15:U17)</f>
        <v>1198</v>
      </c>
    </row>
    <row r="21" spans="1:22" x14ac:dyDescent="0.25">
      <c r="C21" s="1"/>
      <c r="D21" s="1"/>
      <c r="E21" s="1"/>
      <c r="F21" s="1"/>
    </row>
    <row r="22" spans="1:22" x14ac:dyDescent="0.25">
      <c r="C22" s="1"/>
      <c r="D22" s="1"/>
      <c r="E22" s="1"/>
      <c r="F22" s="1"/>
    </row>
    <row r="23" spans="1:22" x14ac:dyDescent="0.25">
      <c r="C23" s="1"/>
      <c r="D23" s="1"/>
      <c r="E23" s="1"/>
      <c r="F23" s="1"/>
    </row>
    <row r="24" spans="1:22" x14ac:dyDescent="0.25">
      <c r="A24" t="s">
        <v>4</v>
      </c>
      <c r="C24" s="3" t="s">
        <v>14</v>
      </c>
      <c r="D24" s="3"/>
      <c r="E24" s="3"/>
      <c r="F24" s="3"/>
      <c r="G24" t="s">
        <v>15</v>
      </c>
      <c r="K24" s="3" t="s">
        <v>16</v>
      </c>
      <c r="L24" s="3"/>
      <c r="M24" s="3"/>
      <c r="N24" s="3"/>
      <c r="O24" t="s">
        <v>17</v>
      </c>
      <c r="S24" s="3" t="s">
        <v>18</v>
      </c>
      <c r="T24" s="3"/>
      <c r="U24" s="3"/>
      <c r="V24" s="3"/>
    </row>
    <row r="25" spans="1:22" x14ac:dyDescent="0.25">
      <c r="C25" s="3" t="s">
        <v>5</v>
      </c>
      <c r="D25" s="3" t="s">
        <v>6</v>
      </c>
      <c r="E25" s="3" t="s">
        <v>7</v>
      </c>
      <c r="F25" s="3" t="s">
        <v>8</v>
      </c>
      <c r="G25" t="s">
        <v>5</v>
      </c>
      <c r="H25" t="s">
        <v>6</v>
      </c>
      <c r="I25" t="s">
        <v>7</v>
      </c>
      <c r="J25" t="s">
        <v>8</v>
      </c>
      <c r="K25" s="3" t="s">
        <v>5</v>
      </c>
      <c r="L25" s="3" t="s">
        <v>6</v>
      </c>
      <c r="M25" s="3" t="s">
        <v>7</v>
      </c>
      <c r="N25" s="3" t="s">
        <v>8</v>
      </c>
      <c r="O25" t="s">
        <v>5</v>
      </c>
      <c r="P25" t="s">
        <v>6</v>
      </c>
      <c r="Q25" t="s">
        <v>7</v>
      </c>
      <c r="R25" t="s">
        <v>8</v>
      </c>
      <c r="S25" s="3" t="s">
        <v>5</v>
      </c>
      <c r="T25" s="3" t="s">
        <v>6</v>
      </c>
      <c r="U25" s="3" t="s">
        <v>7</v>
      </c>
      <c r="V25" s="3" t="s">
        <v>8</v>
      </c>
    </row>
    <row r="26" spans="1:22" x14ac:dyDescent="0.25">
      <c r="C26" s="2" t="s">
        <v>2</v>
      </c>
      <c r="D26" s="2" t="s">
        <v>3</v>
      </c>
      <c r="E26" s="2" t="s">
        <v>2</v>
      </c>
      <c r="F26" s="2" t="s">
        <v>3</v>
      </c>
      <c r="G26" s="2" t="s">
        <v>2</v>
      </c>
      <c r="H26" s="2" t="s">
        <v>3</v>
      </c>
      <c r="I26" s="2" t="s">
        <v>2</v>
      </c>
      <c r="J26" s="2" t="s">
        <v>3</v>
      </c>
      <c r="K26" s="2" t="s">
        <v>2</v>
      </c>
      <c r="L26" s="2" t="s">
        <v>3</v>
      </c>
      <c r="M26" s="2" t="s">
        <v>2</v>
      </c>
      <c r="N26" s="2" t="s">
        <v>3</v>
      </c>
      <c r="O26" s="2" t="s">
        <v>2</v>
      </c>
      <c r="P26" s="2" t="s">
        <v>3</v>
      </c>
      <c r="Q26" s="2" t="s">
        <v>2</v>
      </c>
      <c r="R26" s="2" t="s">
        <v>3</v>
      </c>
      <c r="S26" s="2" t="s">
        <v>2</v>
      </c>
      <c r="T26" s="2" t="s">
        <v>3</v>
      </c>
      <c r="U26" s="2" t="s">
        <v>2</v>
      </c>
      <c r="V26" s="2" t="s">
        <v>3</v>
      </c>
    </row>
    <row r="27" spans="1:22" x14ac:dyDescent="0.25">
      <c r="C27" s="1">
        <v>30.59328</v>
      </c>
      <c r="D27" s="1">
        <v>42.673340000000003</v>
      </c>
      <c r="E27" s="1">
        <v>112.5804</v>
      </c>
      <c r="F27" s="1">
        <v>44.817729999999997</v>
      </c>
      <c r="G27" s="1">
        <v>30.75019</v>
      </c>
      <c r="H27" s="1">
        <v>42.93777</v>
      </c>
      <c r="I27" s="1">
        <v>107.81319999999999</v>
      </c>
      <c r="J27" s="1">
        <v>96.188100000000006</v>
      </c>
      <c r="K27" s="1">
        <v>23.51951</v>
      </c>
      <c r="L27" s="1">
        <v>75.201880000000003</v>
      </c>
      <c r="M27" s="1">
        <v>102.4563</v>
      </c>
      <c r="N27" s="1">
        <v>70.760429999999999</v>
      </c>
      <c r="O27" s="1">
        <v>57.57694</v>
      </c>
      <c r="P27" s="1">
        <v>72.003640000000004</v>
      </c>
      <c r="Q27" s="1">
        <v>93.831969999999998</v>
      </c>
      <c r="R27" s="1">
        <v>107.10299999999999</v>
      </c>
      <c r="S27" s="1">
        <v>47.434269999999998</v>
      </c>
      <c r="T27" s="1">
        <v>78.159459999999996</v>
      </c>
      <c r="U27" s="1">
        <v>96.140799999999999</v>
      </c>
      <c r="V27" s="1">
        <v>82.718410000000006</v>
      </c>
    </row>
    <row r="28" spans="1:22" x14ac:dyDescent="0.25">
      <c r="C28" s="1">
        <v>31.30808</v>
      </c>
      <c r="D28" s="1">
        <v>42.816299999999998</v>
      </c>
      <c r="E28" s="1">
        <v>105.1465</v>
      </c>
      <c r="F28" s="1">
        <v>44.746250000000003</v>
      </c>
      <c r="G28" s="1">
        <v>23.437650000000001</v>
      </c>
      <c r="H28" s="1">
        <v>33.937710000000003</v>
      </c>
      <c r="I28" s="1">
        <v>100.50060000000001</v>
      </c>
      <c r="J28" s="1">
        <v>117.18819999999999</v>
      </c>
      <c r="K28" s="1">
        <v>40.982500000000002</v>
      </c>
      <c r="L28" s="1">
        <v>88.627179999999996</v>
      </c>
      <c r="M28" s="1">
        <v>107.20050000000001</v>
      </c>
      <c r="N28" s="1">
        <v>66.520859999999999</v>
      </c>
      <c r="O28" s="1">
        <v>66.134270000000001</v>
      </c>
      <c r="P28" s="1">
        <v>80.457089999999994</v>
      </c>
      <c r="Q28" s="1">
        <v>90.845349999999996</v>
      </c>
      <c r="R28" s="1">
        <v>75.081159999999997</v>
      </c>
      <c r="S28" s="1">
        <v>37.701439999999998</v>
      </c>
      <c r="T28" s="1">
        <v>65.988129999999998</v>
      </c>
      <c r="U28" s="1">
        <v>99.724339999999998</v>
      </c>
      <c r="V28" s="1">
        <v>91.072940000000003</v>
      </c>
    </row>
    <row r="29" spans="1:22" x14ac:dyDescent="0.25">
      <c r="C29" s="1">
        <v>36.454610000000002</v>
      </c>
      <c r="D29" s="1">
        <v>43.60257</v>
      </c>
      <c r="E29" s="1">
        <v>82.273049999999998</v>
      </c>
      <c r="F29" s="1">
        <v>49.606859999999998</v>
      </c>
      <c r="G29" s="1">
        <v>24.750150000000001</v>
      </c>
      <c r="H29" s="1">
        <v>40.312750000000001</v>
      </c>
      <c r="I29" s="1">
        <v>91.688069999999996</v>
      </c>
      <c r="J29" s="1">
        <v>116.43819999999999</v>
      </c>
      <c r="K29" s="1">
        <v>28.26379</v>
      </c>
      <c r="L29" s="1">
        <v>79.542389999999997</v>
      </c>
      <c r="M29" s="1">
        <v>90.343199999999996</v>
      </c>
      <c r="N29" s="1">
        <v>73.183040000000005</v>
      </c>
      <c r="O29" s="1">
        <v>71.717960000000005</v>
      </c>
      <c r="P29" s="1">
        <v>89.365020000000001</v>
      </c>
      <c r="Q29" s="1">
        <v>115.3227</v>
      </c>
      <c r="R29" s="1">
        <v>88.637839999999997</v>
      </c>
      <c r="S29" s="1">
        <v>32.633589999999998</v>
      </c>
      <c r="T29" s="1">
        <v>62.849870000000003</v>
      </c>
      <c r="U29" s="1">
        <v>104.1349</v>
      </c>
      <c r="V29" s="1">
        <v>95.122990000000001</v>
      </c>
    </row>
    <row r="30" spans="1:22" x14ac:dyDescent="0.25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x14ac:dyDescent="0.25">
      <c r="C31" s="1">
        <v>24.57337879544929</v>
      </c>
      <c r="D31" s="1">
        <v>48.068977819168353</v>
      </c>
      <c r="E31" s="1">
        <v>80.294592993902285</v>
      </c>
      <c r="F31" s="1">
        <v>66.391233938582303</v>
      </c>
      <c r="G31" s="1">
        <v>16.256150000000002</v>
      </c>
      <c r="H31" s="1">
        <v>23.040749999999999</v>
      </c>
      <c r="I31" s="1">
        <v>88.602760000000004</v>
      </c>
      <c r="J31" s="1">
        <v>67.913110000000003</v>
      </c>
      <c r="K31" s="1">
        <v>22.94914</v>
      </c>
      <c r="L31" s="1">
        <v>70.552229999999994</v>
      </c>
      <c r="M31" s="1">
        <v>97.304370000000006</v>
      </c>
      <c r="N31" s="1">
        <v>62.465389999999999</v>
      </c>
      <c r="O31" s="1">
        <v>19.68205</v>
      </c>
      <c r="P31" s="1">
        <v>81.504329999999996</v>
      </c>
      <c r="Q31" s="1">
        <v>104.21169999999999</v>
      </c>
      <c r="R31" s="1">
        <v>97.983149999999995</v>
      </c>
      <c r="S31" s="1">
        <v>48.514851485148512</v>
      </c>
      <c r="T31" s="1">
        <v>43.454345434543455</v>
      </c>
      <c r="U31" s="1">
        <v>113.91639163916392</v>
      </c>
      <c r="V31" s="1">
        <v>82.67326732673267</v>
      </c>
    </row>
    <row r="32" spans="1:22" x14ac:dyDescent="0.25">
      <c r="C32" s="1">
        <v>35.458954489924636</v>
      </c>
      <c r="D32" s="1">
        <v>46.290641195813471</v>
      </c>
      <c r="E32" s="1">
        <v>100.3412967480846</v>
      </c>
      <c r="F32" s="1">
        <v>67.361235733139509</v>
      </c>
      <c r="G32" s="1">
        <v>12.2257</v>
      </c>
      <c r="H32" s="1">
        <v>13.97223</v>
      </c>
      <c r="I32" s="1">
        <v>116.41289999999999</v>
      </c>
      <c r="J32" s="1">
        <v>120.309</v>
      </c>
      <c r="K32" s="1">
        <v>28.588080000000001</v>
      </c>
      <c r="L32" s="1">
        <v>60.673169999999999</v>
      </c>
      <c r="M32" s="1">
        <v>92.670829999999995</v>
      </c>
      <c r="N32" s="1">
        <v>54.859380000000002</v>
      </c>
      <c r="O32" s="1">
        <v>28.25958</v>
      </c>
      <c r="P32" s="1">
        <v>57.302169999999997</v>
      </c>
      <c r="Q32" s="1">
        <v>102.788</v>
      </c>
      <c r="R32" s="1">
        <v>95.527339999999995</v>
      </c>
      <c r="S32" s="1">
        <v>29.152915291529151</v>
      </c>
      <c r="T32" s="1">
        <v>20.242024202420243</v>
      </c>
      <c r="U32" s="1">
        <v>70.352035203520359</v>
      </c>
      <c r="V32" s="1">
        <v>67.436743674367435</v>
      </c>
    </row>
    <row r="33" spans="1:22" x14ac:dyDescent="0.25">
      <c r="C33" s="1">
        <v>43.488413789314862</v>
      </c>
      <c r="D33" s="1">
        <v>95.760732718231125</v>
      </c>
      <c r="E33" s="1">
        <v>119.36410971912321</v>
      </c>
      <c r="F33" s="1">
        <v>56.583438015837181</v>
      </c>
      <c r="G33" s="1">
        <v>10.27765</v>
      </c>
      <c r="H33" s="1">
        <v>19.749210000000001</v>
      </c>
      <c r="I33" s="1">
        <v>94.984300000000005</v>
      </c>
      <c r="J33" s="1">
        <v>83.161649999999995</v>
      </c>
      <c r="K33" s="1">
        <v>42.532409999999999</v>
      </c>
      <c r="L33" s="1">
        <v>65.219279999999998</v>
      </c>
      <c r="M33" s="1">
        <v>110.0248</v>
      </c>
      <c r="N33" s="1">
        <v>51.537219999999998</v>
      </c>
      <c r="O33" s="1">
        <v>29.220549999999999</v>
      </c>
      <c r="P33" s="1">
        <v>81.504329999999996</v>
      </c>
      <c r="Q33" s="1">
        <v>93.000360000000001</v>
      </c>
      <c r="R33" s="1">
        <v>83.283900000000003</v>
      </c>
      <c r="S33" s="1">
        <v>27.172717271727173</v>
      </c>
      <c r="T33" s="1">
        <v>27.667766776677666</v>
      </c>
      <c r="U33" s="1">
        <v>115.73157315731574</v>
      </c>
      <c r="V33" s="1">
        <v>77.337733773377337</v>
      </c>
    </row>
    <row r="34" spans="1:22" x14ac:dyDescent="0.25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x14ac:dyDescent="0.25">
      <c r="C35" s="1">
        <v>4.5641150000000001</v>
      </c>
      <c r="D35" s="1">
        <v>26.660229999999999</v>
      </c>
      <c r="E35" s="1">
        <v>87.225309999999993</v>
      </c>
      <c r="F35" s="1">
        <v>33.035499999999999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>
        <v>34.056761268781301</v>
      </c>
      <c r="T35" s="1">
        <v>40.818030050083472</v>
      </c>
      <c r="U35" s="1">
        <v>99.499165275459092</v>
      </c>
      <c r="V35" s="1">
        <v>115.69282136894824</v>
      </c>
    </row>
    <row r="36" spans="1:22" x14ac:dyDescent="0.25">
      <c r="C36" s="1">
        <v>6.3028259999999996</v>
      </c>
      <c r="D36" s="1">
        <v>38.251629999999999</v>
      </c>
      <c r="E36" s="1">
        <v>109.901</v>
      </c>
      <c r="F36" s="1">
        <v>37.816949999999999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>
        <v>54.674457429048417</v>
      </c>
      <c r="T36" s="1">
        <v>53.672787979966614</v>
      </c>
      <c r="U36" s="1">
        <v>101.08514190317196</v>
      </c>
      <c r="V36" s="1">
        <v>109.18196994991652</v>
      </c>
    </row>
    <row r="37" spans="1:22" x14ac:dyDescent="0.25">
      <c r="C37" s="1">
        <v>10.359819999999999</v>
      </c>
      <c r="D37" s="1">
        <v>20.429849999999998</v>
      </c>
      <c r="E37" s="1">
        <v>102.8737</v>
      </c>
      <c r="F37" s="1">
        <v>36.440469999999998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>
        <v>36.560934891485807</v>
      </c>
      <c r="T37" s="1">
        <v>56.510851419031717</v>
      </c>
      <c r="U37" s="1">
        <v>99.41569282136895</v>
      </c>
      <c r="V37" s="1">
        <v>94.156928213689483</v>
      </c>
    </row>
    <row r="38" spans="1:22" x14ac:dyDescent="0.25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s="8" customFormat="1" x14ac:dyDescent="0.25">
      <c r="A39" s="8" t="s">
        <v>37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x14ac:dyDescent="0.25">
      <c r="C40" s="1">
        <f>C4*100/1399</f>
        <v>30.593280914939243</v>
      </c>
      <c r="D40" s="1">
        <f t="shared" ref="D40:F40" si="0">D4*100/1399</f>
        <v>42.673338098641885</v>
      </c>
      <c r="E40" s="1">
        <f t="shared" si="0"/>
        <v>112.58041458184418</v>
      </c>
      <c r="F40" s="1">
        <f t="shared" si="0"/>
        <v>44.817726947819871</v>
      </c>
      <c r="G40" s="1">
        <f>G4*100/533.33333333</f>
        <v>30.750000000192191</v>
      </c>
      <c r="H40" s="1">
        <f t="shared" ref="H40:J40" si="1">H4*100/533.33333333</f>
        <v>42.937500000268365</v>
      </c>
      <c r="I40" s="1">
        <f t="shared" si="1"/>
        <v>107.81250000067384</v>
      </c>
      <c r="J40" s="1">
        <f t="shared" si="1"/>
        <v>96.187500000601176</v>
      </c>
      <c r="K40" s="1">
        <f>K4*100/990.666667</f>
        <v>23.519515469879032</v>
      </c>
      <c r="L40" s="1">
        <f t="shared" ref="L40:N40" si="2">L4*100/990.666667</f>
        <v>75.201884227724804</v>
      </c>
      <c r="M40" s="1">
        <f t="shared" si="2"/>
        <v>102.45625837737003</v>
      </c>
      <c r="N40" s="1">
        <f t="shared" si="2"/>
        <v>70.760430662597429</v>
      </c>
      <c r="O40" s="1">
        <f>O4*100/7701</f>
        <v>57.576938059992209</v>
      </c>
      <c r="P40" s="1">
        <f t="shared" ref="P40:R40" si="3">P4*100/7701</f>
        <v>72.00363589144267</v>
      </c>
      <c r="Q40" s="1">
        <f t="shared" si="3"/>
        <v>93.831969874042329</v>
      </c>
      <c r="R40" s="1">
        <f t="shared" si="3"/>
        <v>107.10297363978704</v>
      </c>
      <c r="S40" s="1">
        <f>S4*100/4716</f>
        <v>47.434266327396095</v>
      </c>
      <c r="T40" s="1">
        <f t="shared" ref="T40:V40" si="4">T4*100/4716</f>
        <v>78.15945716709075</v>
      </c>
      <c r="U40" s="1">
        <f t="shared" si="4"/>
        <v>96.140797285835447</v>
      </c>
      <c r="V40" s="1">
        <f t="shared" si="4"/>
        <v>82.718405428329092</v>
      </c>
    </row>
    <row r="41" spans="1:22" x14ac:dyDescent="0.25">
      <c r="C41" s="1">
        <f t="shared" ref="C41:F41" si="5">C5*100/1399</f>
        <v>31.308077197998571</v>
      </c>
      <c r="D41" s="1">
        <f t="shared" si="5"/>
        <v>42.816297355253752</v>
      </c>
      <c r="E41" s="1">
        <f t="shared" si="5"/>
        <v>105.14653323802716</v>
      </c>
      <c r="F41" s="1">
        <f t="shared" si="5"/>
        <v>44.746247319513941</v>
      </c>
      <c r="G41" s="1">
        <f t="shared" ref="G41:J41" si="6">G5*100/533.33333333</f>
        <v>23.437500000146485</v>
      </c>
      <c r="H41" s="1">
        <f t="shared" si="6"/>
        <v>33.937500000212111</v>
      </c>
      <c r="I41" s="1">
        <f t="shared" si="6"/>
        <v>100.50000000062813</v>
      </c>
      <c r="J41" s="1">
        <f t="shared" si="6"/>
        <v>117.18750000073243</v>
      </c>
      <c r="K41" s="1">
        <f t="shared" ref="K41:N42" si="7">K5*100/990.666667</f>
        <v>40.982503350948015</v>
      </c>
      <c r="L41" s="1">
        <f t="shared" si="7"/>
        <v>88.627187049587093</v>
      </c>
      <c r="M41" s="1">
        <f t="shared" si="7"/>
        <v>107.20053832193791</v>
      </c>
      <c r="N41" s="1">
        <f t="shared" si="7"/>
        <v>66.520861350430394</v>
      </c>
      <c r="O41" s="1">
        <f t="shared" ref="O41:R42" si="8">O5*100/7701</f>
        <v>66.134268276847166</v>
      </c>
      <c r="P41" s="1">
        <f t="shared" si="8"/>
        <v>80.457083495649911</v>
      </c>
      <c r="Q41" s="1">
        <f t="shared" si="8"/>
        <v>90.84534476042073</v>
      </c>
      <c r="R41" s="1">
        <f t="shared" si="8"/>
        <v>75.081158291131018</v>
      </c>
      <c r="S41" s="1">
        <f t="shared" ref="S41:V42" si="9">S5*100/4716</f>
        <v>37.701441899915181</v>
      </c>
      <c r="T41" s="1">
        <f t="shared" si="9"/>
        <v>65.988125530110267</v>
      </c>
      <c r="U41" s="1">
        <f t="shared" si="9"/>
        <v>99.724342663273958</v>
      </c>
      <c r="V41" s="1">
        <f t="shared" si="9"/>
        <v>91.072943172179819</v>
      </c>
    </row>
    <row r="42" spans="1:22" x14ac:dyDescent="0.25">
      <c r="C42" s="1">
        <f t="shared" ref="C42:F42" si="10">C6*100/1399</f>
        <v>36.454610436025732</v>
      </c>
      <c r="D42" s="1">
        <f t="shared" si="10"/>
        <v>43.602573266619011</v>
      </c>
      <c r="E42" s="1">
        <f t="shared" si="10"/>
        <v>82.273052180128659</v>
      </c>
      <c r="F42" s="1">
        <f t="shared" si="10"/>
        <v>49.606862044317367</v>
      </c>
      <c r="G42" s="1">
        <f t="shared" ref="G42:J42" si="11">G6*100/533.33333333</f>
        <v>24.750000000154689</v>
      </c>
      <c r="H42" s="1">
        <f t="shared" si="11"/>
        <v>40.312500000251958</v>
      </c>
      <c r="I42" s="1">
        <f t="shared" si="11"/>
        <v>91.687500000573053</v>
      </c>
      <c r="J42" s="1">
        <f t="shared" si="11"/>
        <v>116.43750000072774</v>
      </c>
      <c r="K42" s="1">
        <f t="shared" si="7"/>
        <v>28.263795414446907</v>
      </c>
      <c r="L42" s="1">
        <f t="shared" si="7"/>
        <v>79.542395666372016</v>
      </c>
      <c r="M42" s="1">
        <f t="shared" si="7"/>
        <v>90.343203199749937</v>
      </c>
      <c r="N42" s="1">
        <f t="shared" si="7"/>
        <v>73.183041698121457</v>
      </c>
      <c r="O42" s="1">
        <f t="shared" si="8"/>
        <v>71.717958706661477</v>
      </c>
      <c r="P42" s="1">
        <f t="shared" si="8"/>
        <v>89.365017530190883</v>
      </c>
      <c r="Q42" s="1">
        <f t="shared" si="8"/>
        <v>115.32268536553694</v>
      </c>
      <c r="R42" s="1">
        <f t="shared" si="8"/>
        <v>88.637839241656934</v>
      </c>
      <c r="S42" s="1">
        <f t="shared" si="9"/>
        <v>32.63358778625954</v>
      </c>
      <c r="T42" s="1">
        <f t="shared" si="9"/>
        <v>62.849872773536894</v>
      </c>
      <c r="U42" s="1">
        <f t="shared" si="9"/>
        <v>104.13486005089058</v>
      </c>
      <c r="V42" s="1">
        <f t="shared" si="9"/>
        <v>95.122985581000847</v>
      </c>
    </row>
    <row r="43" spans="1:22" x14ac:dyDescent="0.25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22" x14ac:dyDescent="0.25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22" x14ac:dyDescent="0.25">
      <c r="C45" s="14">
        <f>C9*100/1855.66667</f>
        <v>24.57337879544929</v>
      </c>
      <c r="D45" s="14">
        <f t="shared" ref="D45:F45" si="12">D9*100/1855.66667</f>
        <v>48.068977819168353</v>
      </c>
      <c r="E45" s="14">
        <f t="shared" si="12"/>
        <v>80.294592993902285</v>
      </c>
      <c r="F45" s="14">
        <f t="shared" si="12"/>
        <v>66.391233938582303</v>
      </c>
      <c r="G45" s="1">
        <f t="shared" ref="G45:J47" si="13">G9*100/1488.66667</f>
        <v>16.256157599068164</v>
      </c>
      <c r="H45" s="1">
        <f t="shared" si="13"/>
        <v>23.040752299505705</v>
      </c>
      <c r="I45" s="1">
        <f t="shared" si="13"/>
        <v>88.602776335416976</v>
      </c>
      <c r="J45" s="1">
        <f t="shared" si="13"/>
        <v>67.913121209330228</v>
      </c>
      <c r="K45">
        <f>K9*100/2287.66667</f>
        <v>22.949147569650084</v>
      </c>
      <c r="L45">
        <f t="shared" ref="L45:N45" si="14">L9*100/2287.66667</f>
        <v>70.552236528409964</v>
      </c>
      <c r="M45">
        <f t="shared" si="14"/>
        <v>97.304385695316356</v>
      </c>
      <c r="N45">
        <f t="shared" si="14"/>
        <v>62.465394051485653</v>
      </c>
      <c r="O45" s="1">
        <f>O9*100/2809.66667</f>
        <v>19.682050041900521</v>
      </c>
      <c r="P45" s="1">
        <f t="shared" ref="P45:R45" si="15">P9*100/2809.66667</f>
        <v>81.504330191595287</v>
      </c>
      <c r="Q45" s="1">
        <f t="shared" si="15"/>
        <v>104.21165013143712</v>
      </c>
      <c r="R45" s="1">
        <f t="shared" si="15"/>
        <v>97.98315328273442</v>
      </c>
      <c r="S45" s="14">
        <f>S9*100/1818</f>
        <v>48.514851485148512</v>
      </c>
      <c r="T45" s="14">
        <f t="shared" ref="T45:V45" si="16">T9*100/1818</f>
        <v>43.454345434543455</v>
      </c>
      <c r="U45" s="14">
        <f t="shared" si="16"/>
        <v>113.91639163916392</v>
      </c>
      <c r="V45" s="14">
        <f t="shared" si="16"/>
        <v>82.67326732673267</v>
      </c>
    </row>
    <row r="46" spans="1:22" x14ac:dyDescent="0.25">
      <c r="C46" s="14">
        <f t="shared" ref="C46:F47" si="17">C10*100/1855.66667</f>
        <v>35.458954489924636</v>
      </c>
      <c r="D46" s="14">
        <f t="shared" si="17"/>
        <v>46.290641195813471</v>
      </c>
      <c r="E46" s="14">
        <f t="shared" si="17"/>
        <v>100.3412967480846</v>
      </c>
      <c r="F46" s="14">
        <f t="shared" si="17"/>
        <v>67.361235733139509</v>
      </c>
      <c r="G46" s="1">
        <f t="shared" si="13"/>
        <v>12.225705301778536</v>
      </c>
      <c r="H46" s="1">
        <f t="shared" si="13"/>
        <v>13.972234630604042</v>
      </c>
      <c r="I46" s="1">
        <f t="shared" si="13"/>
        <v>116.41289718671541</v>
      </c>
      <c r="J46" s="1">
        <f t="shared" si="13"/>
        <v>120.30900107409538</v>
      </c>
      <c r="K46">
        <f t="shared" ref="K46:N47" si="18">K10*100/2287.66667</f>
        <v>28.588080972478391</v>
      </c>
      <c r="L46">
        <f t="shared" si="18"/>
        <v>60.673174907951079</v>
      </c>
      <c r="M46">
        <f t="shared" si="18"/>
        <v>92.670843519348907</v>
      </c>
      <c r="N46">
        <f t="shared" si="18"/>
        <v>54.859390856973057</v>
      </c>
      <c r="O46" s="1">
        <f t="shared" ref="O46:R46" si="19">O10*100/2809.66667</f>
        <v>28.259579987828236</v>
      </c>
      <c r="P46" s="1">
        <f t="shared" si="19"/>
        <v>57.302171008064811</v>
      </c>
      <c r="Q46" s="1">
        <f t="shared" si="19"/>
        <v>102.7879937088765</v>
      </c>
      <c r="R46" s="1">
        <f t="shared" si="19"/>
        <v>95.52734595381736</v>
      </c>
      <c r="S46" s="14">
        <f t="shared" ref="S46:V47" si="20">S10*100/1818</f>
        <v>29.152915291529151</v>
      </c>
      <c r="T46" s="14">
        <f t="shared" si="20"/>
        <v>20.242024202420243</v>
      </c>
      <c r="U46" s="14">
        <f t="shared" si="20"/>
        <v>70.352035203520359</v>
      </c>
      <c r="V46" s="14">
        <f t="shared" si="20"/>
        <v>67.436743674367435</v>
      </c>
    </row>
    <row r="47" spans="1:22" x14ac:dyDescent="0.25">
      <c r="C47" s="14">
        <f t="shared" si="17"/>
        <v>43.488413789314862</v>
      </c>
      <c r="D47" s="14">
        <f t="shared" si="17"/>
        <v>95.760732718231125</v>
      </c>
      <c r="E47" s="14">
        <f t="shared" si="17"/>
        <v>119.36410971912321</v>
      </c>
      <c r="F47" s="14">
        <f t="shared" si="17"/>
        <v>56.583438015837181</v>
      </c>
      <c r="G47" s="1">
        <f t="shared" si="13"/>
        <v>10.27765335808855</v>
      </c>
      <c r="H47" s="1">
        <f t="shared" si="13"/>
        <v>19.749216256719176</v>
      </c>
      <c r="I47" s="1">
        <f t="shared" si="13"/>
        <v>94.984325806125554</v>
      </c>
      <c r="J47" s="1">
        <f t="shared" si="13"/>
        <v>83.161665734075982</v>
      </c>
      <c r="K47">
        <f t="shared" si="18"/>
        <v>42.532420162418155</v>
      </c>
      <c r="L47">
        <f t="shared" si="18"/>
        <v>65.219291759843671</v>
      </c>
      <c r="M47">
        <f t="shared" si="18"/>
        <v>110.02477034820811</v>
      </c>
      <c r="N47">
        <f t="shared" si="18"/>
        <v>51.537228542128474</v>
      </c>
      <c r="O47" s="1">
        <f t="shared" ref="O47:R47" si="21">O11*100/2809.66667</f>
        <v>29.220548073056651</v>
      </c>
      <c r="P47" s="1">
        <f t="shared" si="21"/>
        <v>81.504330191595287</v>
      </c>
      <c r="Q47" s="1">
        <f t="shared" si="21"/>
        <v>93.000355803772266</v>
      </c>
      <c r="R47" s="1">
        <f t="shared" si="21"/>
        <v>83.283900719796065</v>
      </c>
      <c r="S47" s="14">
        <f t="shared" si="20"/>
        <v>27.172717271727173</v>
      </c>
      <c r="T47" s="14">
        <f t="shared" si="20"/>
        <v>27.667766776677666</v>
      </c>
      <c r="U47" s="14">
        <f t="shared" si="20"/>
        <v>115.73157315731574</v>
      </c>
      <c r="V47" s="14">
        <f t="shared" si="20"/>
        <v>77.337733773377337</v>
      </c>
    </row>
    <row r="50" spans="3:22" x14ac:dyDescent="0.25">
      <c r="C50" s="1">
        <f t="shared" ref="C50:F52" si="22">C9*100/1380.33</f>
        <v>33.035578448631853</v>
      </c>
      <c r="D50" s="1">
        <f t="shared" si="22"/>
        <v>64.622228017937744</v>
      </c>
      <c r="E50" s="1">
        <f t="shared" si="22"/>
        <v>107.9452015097839</v>
      </c>
      <c r="F50" s="1">
        <f t="shared" si="22"/>
        <v>89.254018966479038</v>
      </c>
      <c r="S50">
        <f>S15*100/1198</f>
        <v>34.056761268781301</v>
      </c>
      <c r="T50">
        <f t="shared" ref="T50:V50" si="23">T15*100/1198</f>
        <v>40.818030050083472</v>
      </c>
      <c r="U50">
        <f t="shared" si="23"/>
        <v>99.499165275459092</v>
      </c>
      <c r="V50">
        <f t="shared" si="23"/>
        <v>115.69282136894824</v>
      </c>
    </row>
    <row r="51" spans="3:22" x14ac:dyDescent="0.25">
      <c r="C51" s="1">
        <f t="shared" si="22"/>
        <v>47.669760129824027</v>
      </c>
      <c r="D51" s="1">
        <f t="shared" si="22"/>
        <v>62.231495367049909</v>
      </c>
      <c r="E51" s="1">
        <f t="shared" si="22"/>
        <v>134.89527866524674</v>
      </c>
      <c r="F51" s="1">
        <f t="shared" si="22"/>
        <v>90.5580549578724</v>
      </c>
      <c r="S51">
        <f t="shared" ref="S51:V52" si="24">S16*100/1198</f>
        <v>54.674457429048417</v>
      </c>
      <c r="T51">
        <f t="shared" si="24"/>
        <v>53.672787979966614</v>
      </c>
      <c r="U51">
        <f t="shared" si="24"/>
        <v>101.08514190317196</v>
      </c>
      <c r="V51">
        <f t="shared" si="24"/>
        <v>109.18196994991652</v>
      </c>
    </row>
    <row r="52" spans="3:22" x14ac:dyDescent="0.25">
      <c r="C52" s="1">
        <f t="shared" si="22"/>
        <v>58.46428028080242</v>
      </c>
      <c r="D52" s="1">
        <f t="shared" si="22"/>
        <v>128.73733092811139</v>
      </c>
      <c r="E52" s="1">
        <f t="shared" si="22"/>
        <v>160.46887338534989</v>
      </c>
      <c r="F52" s="1">
        <f t="shared" si="22"/>
        <v>76.068766164612811</v>
      </c>
      <c r="S52">
        <f t="shared" si="24"/>
        <v>36.560934891485807</v>
      </c>
      <c r="T52">
        <f t="shared" si="24"/>
        <v>56.510851419031717</v>
      </c>
      <c r="U52">
        <f t="shared" si="24"/>
        <v>99.41569282136895</v>
      </c>
      <c r="V52">
        <f t="shared" si="24"/>
        <v>94.156928213689483</v>
      </c>
    </row>
    <row r="54" spans="3:22" x14ac:dyDescent="0.25">
      <c r="S54" s="12"/>
      <c r="T54" s="12"/>
      <c r="U54" s="12"/>
      <c r="V54" s="12"/>
    </row>
    <row r="55" spans="3:22" x14ac:dyDescent="0.25">
      <c r="S55" s="12"/>
      <c r="T55" s="12"/>
      <c r="U55" s="12"/>
      <c r="V55" s="12"/>
    </row>
    <row r="56" spans="3:22" x14ac:dyDescent="0.25">
      <c r="S56" s="12"/>
      <c r="T56" s="12"/>
      <c r="U56" s="12"/>
      <c r="V56" s="12"/>
    </row>
    <row r="60" spans="3:22" x14ac:dyDescent="0.25">
      <c r="C60" s="12"/>
      <c r="D60" s="12"/>
      <c r="E60" s="12"/>
      <c r="F60" s="12"/>
    </row>
    <row r="61" spans="3:22" x14ac:dyDescent="0.25">
      <c r="C61" s="12"/>
      <c r="D61" s="12"/>
      <c r="E61" s="12"/>
      <c r="F61" s="12"/>
    </row>
    <row r="62" spans="3:22" x14ac:dyDescent="0.25">
      <c r="C62" s="12"/>
      <c r="D62" s="12"/>
      <c r="E62" s="12"/>
      <c r="F62" s="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4"/>
  <sheetViews>
    <sheetView tabSelected="1" workbookViewId="0">
      <selection activeCell="B2" sqref="B2"/>
    </sheetView>
  </sheetViews>
  <sheetFormatPr defaultColWidth="11" defaultRowHeight="15.75" x14ac:dyDescent="0.25"/>
  <cols>
    <col min="2" max="2" width="17.5" customWidth="1"/>
    <col min="26" max="37" width="11" style="6"/>
  </cols>
  <sheetData>
    <row r="1" spans="1:37" x14ac:dyDescent="0.25">
      <c r="A1" t="s">
        <v>22</v>
      </c>
      <c r="P1" s="6"/>
      <c r="Q1" s="6"/>
    </row>
    <row r="3" spans="1:37" x14ac:dyDescent="0.25">
      <c r="A3" t="s">
        <v>38</v>
      </c>
    </row>
    <row r="4" spans="1:37" x14ac:dyDescent="0.25">
      <c r="A4" t="s">
        <v>1</v>
      </c>
      <c r="C4" s="3" t="s">
        <v>25</v>
      </c>
      <c r="D4" s="3"/>
      <c r="E4" s="3"/>
      <c r="F4" s="3"/>
      <c r="G4" s="3"/>
      <c r="H4" s="3"/>
      <c r="I4" t="s">
        <v>26</v>
      </c>
      <c r="Q4" s="10"/>
      <c r="R4" s="10"/>
      <c r="S4" s="10"/>
      <c r="T4" s="10"/>
      <c r="U4" s="10"/>
      <c r="V4" s="10"/>
      <c r="W4" s="10"/>
      <c r="X4" s="10"/>
    </row>
    <row r="5" spans="1:37" x14ac:dyDescent="0.25">
      <c r="C5" s="3" t="s">
        <v>5</v>
      </c>
      <c r="D5" s="3" t="s">
        <v>6</v>
      </c>
      <c r="E5" s="3" t="s">
        <v>23</v>
      </c>
      <c r="F5" s="3" t="s">
        <v>24</v>
      </c>
      <c r="G5" s="3" t="s">
        <v>7</v>
      </c>
      <c r="H5" s="3" t="s">
        <v>8</v>
      </c>
      <c r="I5" t="s">
        <v>5</v>
      </c>
      <c r="J5" t="s">
        <v>6</v>
      </c>
      <c r="K5" t="s">
        <v>23</v>
      </c>
      <c r="L5" t="s">
        <v>24</v>
      </c>
      <c r="M5" t="s">
        <v>7</v>
      </c>
      <c r="N5" t="s">
        <v>8</v>
      </c>
      <c r="Q5" s="10"/>
      <c r="R5" s="10"/>
      <c r="S5" s="10"/>
      <c r="T5" s="10"/>
      <c r="U5" s="10"/>
      <c r="V5" s="10"/>
      <c r="W5" s="10"/>
      <c r="X5" s="10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</row>
    <row r="6" spans="1:37" x14ac:dyDescent="0.25">
      <c r="C6" s="2" t="s">
        <v>2</v>
      </c>
      <c r="D6" s="2" t="s">
        <v>3</v>
      </c>
      <c r="E6" s="2" t="s">
        <v>2</v>
      </c>
      <c r="F6" s="2" t="s">
        <v>3</v>
      </c>
      <c r="G6" s="2" t="s">
        <v>2</v>
      </c>
      <c r="H6" s="2" t="s">
        <v>3</v>
      </c>
      <c r="I6" s="2" t="s">
        <v>2</v>
      </c>
      <c r="J6" s="2" t="s">
        <v>3</v>
      </c>
      <c r="K6" s="2" t="s">
        <v>2</v>
      </c>
      <c r="L6" s="2" t="s">
        <v>3</v>
      </c>
      <c r="M6" s="2" t="s">
        <v>2</v>
      </c>
      <c r="N6" s="2" t="s">
        <v>3</v>
      </c>
      <c r="Q6" s="10"/>
      <c r="R6" s="10"/>
      <c r="S6" s="10"/>
      <c r="T6" s="10"/>
      <c r="U6" s="10"/>
      <c r="V6" s="10"/>
      <c r="W6" s="10"/>
      <c r="X6" s="10"/>
    </row>
    <row r="7" spans="1:37" x14ac:dyDescent="0.25">
      <c r="B7" t="s">
        <v>35</v>
      </c>
      <c r="C7" s="10">
        <v>950</v>
      </c>
      <c r="D7" s="10">
        <v>2357</v>
      </c>
      <c r="E7" s="10">
        <v>2396</v>
      </c>
      <c r="F7" s="10">
        <v>1258</v>
      </c>
      <c r="G7" s="10">
        <v>2714</v>
      </c>
      <c r="H7" s="10">
        <v>1212</v>
      </c>
      <c r="I7" s="10">
        <v>1590</v>
      </c>
      <c r="J7" s="10">
        <v>1668</v>
      </c>
      <c r="K7" s="10">
        <v>2714</v>
      </c>
      <c r="L7" s="10">
        <v>1904</v>
      </c>
      <c r="M7" s="10">
        <v>5815</v>
      </c>
      <c r="N7" s="10">
        <v>5538</v>
      </c>
    </row>
    <row r="8" spans="1:37" x14ac:dyDescent="0.25">
      <c r="C8" s="10">
        <v>1046</v>
      </c>
      <c r="D8" s="10">
        <v>1799</v>
      </c>
      <c r="E8" s="10">
        <v>3115</v>
      </c>
      <c r="F8" s="10">
        <v>1448</v>
      </c>
      <c r="G8" s="10">
        <v>2661</v>
      </c>
      <c r="H8" s="10">
        <v>1243</v>
      </c>
      <c r="I8" s="10">
        <v>1379</v>
      </c>
      <c r="J8" s="10">
        <v>1744</v>
      </c>
      <c r="K8" s="10">
        <v>1627</v>
      </c>
      <c r="L8" s="10">
        <v>2162</v>
      </c>
      <c r="M8" s="10">
        <v>4901</v>
      </c>
      <c r="N8" s="10">
        <v>4082</v>
      </c>
    </row>
    <row r="9" spans="1:37" x14ac:dyDescent="0.25">
      <c r="C9" s="10">
        <v>708</v>
      </c>
      <c r="D9" s="10">
        <v>1755</v>
      </c>
      <c r="E9" s="10">
        <v>2314</v>
      </c>
      <c r="F9" s="10">
        <v>1184</v>
      </c>
      <c r="G9" s="10">
        <v>2750</v>
      </c>
      <c r="H9" s="10">
        <v>1285</v>
      </c>
      <c r="I9" s="10">
        <v>1369</v>
      </c>
      <c r="J9" s="10">
        <v>2079</v>
      </c>
      <c r="K9" s="10">
        <v>2675</v>
      </c>
      <c r="L9" s="10">
        <v>1834</v>
      </c>
      <c r="M9" s="10">
        <v>6631</v>
      </c>
      <c r="N9" s="10">
        <v>3713</v>
      </c>
    </row>
    <row r="10" spans="1:37" x14ac:dyDescent="0.25">
      <c r="C10" s="1"/>
      <c r="D10" s="1"/>
      <c r="E10" s="1">
        <f>AVERAGE(E7:E9)</f>
        <v>2608.3333333333335</v>
      </c>
      <c r="F10" s="1"/>
      <c r="G10" s="1">
        <f>AVERAGE(G7:G9)</f>
        <v>2708.3333333333335</v>
      </c>
      <c r="H10" s="1"/>
      <c r="I10" s="1"/>
      <c r="J10" s="1"/>
      <c r="K10" s="1">
        <f>AVERAGE(K7:K9)</f>
        <v>2338.6666666666665</v>
      </c>
      <c r="L10" s="1"/>
      <c r="M10" s="1">
        <f>AVERAGE(M7:M9)</f>
        <v>5782.333333333333</v>
      </c>
      <c r="N10" s="1"/>
    </row>
    <row r="12" spans="1:37" x14ac:dyDescent="0.25">
      <c r="C12" s="1"/>
      <c r="D12" s="1"/>
      <c r="E12" s="1"/>
      <c r="F12" s="1"/>
      <c r="K12" s="1"/>
      <c r="L12" s="1"/>
      <c r="M12" s="1"/>
      <c r="N12" s="1"/>
    </row>
    <row r="13" spans="1:37" x14ac:dyDescent="0.25">
      <c r="B13" t="s">
        <v>36</v>
      </c>
      <c r="C13">
        <v>597</v>
      </c>
      <c r="D13">
        <v>1804</v>
      </c>
      <c r="E13">
        <v>4064</v>
      </c>
      <c r="F13">
        <v>878</v>
      </c>
      <c r="G13">
        <v>5503</v>
      </c>
      <c r="H13">
        <v>1745</v>
      </c>
      <c r="I13">
        <v>979</v>
      </c>
      <c r="J13">
        <v>1615</v>
      </c>
      <c r="K13">
        <v>2965</v>
      </c>
      <c r="L13">
        <v>3692</v>
      </c>
      <c r="M13">
        <v>7827</v>
      </c>
      <c r="N13">
        <v>8073</v>
      </c>
    </row>
    <row r="14" spans="1:37" x14ac:dyDescent="0.25">
      <c r="C14">
        <v>591</v>
      </c>
      <c r="D14">
        <v>1533</v>
      </c>
      <c r="E14">
        <v>3790</v>
      </c>
      <c r="F14">
        <v>1097</v>
      </c>
      <c r="G14">
        <v>5681</v>
      </c>
      <c r="H14">
        <v>2560</v>
      </c>
      <c r="I14">
        <v>1385</v>
      </c>
      <c r="J14">
        <v>1599</v>
      </c>
      <c r="K14">
        <v>3094</v>
      </c>
      <c r="L14">
        <v>2554</v>
      </c>
      <c r="M14">
        <v>7173</v>
      </c>
      <c r="N14">
        <v>5512</v>
      </c>
    </row>
    <row r="15" spans="1:37" x14ac:dyDescent="0.25">
      <c r="C15">
        <v>833</v>
      </c>
      <c r="D15">
        <v>1980</v>
      </c>
      <c r="E15">
        <v>3782</v>
      </c>
      <c r="F15">
        <v>1379</v>
      </c>
      <c r="G15">
        <v>4963</v>
      </c>
      <c r="H15">
        <v>2470</v>
      </c>
      <c r="I15">
        <v>772</v>
      </c>
      <c r="J15">
        <v>1626</v>
      </c>
      <c r="K15">
        <v>2758</v>
      </c>
      <c r="L15">
        <v>2890</v>
      </c>
      <c r="M15">
        <v>9404</v>
      </c>
      <c r="N15">
        <v>8127</v>
      </c>
    </row>
    <row r="16" spans="1:37" x14ac:dyDescent="0.25">
      <c r="E16" s="1">
        <f>AVERAGE(E13:E15)</f>
        <v>3878.6666666666665</v>
      </c>
      <c r="G16" s="1">
        <f>AVERAGE(G13:G15)</f>
        <v>5382.333333333333</v>
      </c>
      <c r="K16" s="1">
        <f>AVERAGE(K13:K15)</f>
        <v>2939</v>
      </c>
      <c r="M16" s="1">
        <f>AVERAGE(M13:M15)</f>
        <v>8134.666666666667</v>
      </c>
    </row>
    <row r="18" spans="2:24" x14ac:dyDescent="0.25">
      <c r="C18">
        <f>AVERAGE(C7:C9)</f>
        <v>901.33333333333337</v>
      </c>
      <c r="I18">
        <f>AVERAGE(I7:I9)</f>
        <v>1446</v>
      </c>
    </row>
    <row r="20" spans="2:24" x14ac:dyDescent="0.25">
      <c r="B20" t="s">
        <v>39</v>
      </c>
      <c r="C20">
        <f>C7*100/901.3333</f>
        <v>105.39941218193093</v>
      </c>
      <c r="D20">
        <f t="shared" ref="D20:H20" si="0">D7*100/901.3333</f>
        <v>261.50148896085386</v>
      </c>
      <c r="E20">
        <f t="shared" si="0"/>
        <v>265.8284121977963</v>
      </c>
      <c r="F20">
        <f t="shared" si="0"/>
        <v>139.57101107880959</v>
      </c>
      <c r="G20">
        <f t="shared" si="0"/>
        <v>301.10947859132688</v>
      </c>
      <c r="H20">
        <f t="shared" si="0"/>
        <v>134.46746059421082</v>
      </c>
      <c r="I20">
        <f>I7*100/1446</f>
        <v>109.95850622406638</v>
      </c>
      <c r="J20">
        <f t="shared" ref="J20:N20" si="1">J7*100/1446</f>
        <v>115.35269709543569</v>
      </c>
      <c r="K20">
        <f t="shared" si="1"/>
        <v>187.69017980636238</v>
      </c>
      <c r="L20">
        <f t="shared" si="1"/>
        <v>131.67358229598892</v>
      </c>
      <c r="M20">
        <f t="shared" si="1"/>
        <v>402.14384508990321</v>
      </c>
      <c r="N20">
        <f t="shared" si="1"/>
        <v>382.98755186721991</v>
      </c>
    </row>
    <row r="21" spans="2:24" x14ac:dyDescent="0.25">
      <c r="C21">
        <f t="shared" ref="C21:H22" si="2">C8*100/901.3333</f>
        <v>116.05030014978921</v>
      </c>
      <c r="D21">
        <f t="shared" si="2"/>
        <v>199.5932026476776</v>
      </c>
      <c r="E21">
        <f t="shared" si="2"/>
        <v>345.59912520706825</v>
      </c>
      <c r="F21">
        <f t="shared" si="2"/>
        <v>160.65089351519578</v>
      </c>
      <c r="G21">
        <f t="shared" si="2"/>
        <v>295.22930085907177</v>
      </c>
      <c r="H21">
        <f t="shared" si="2"/>
        <v>137.90680983383172</v>
      </c>
      <c r="I21">
        <f t="shared" ref="I21:N22" si="3">I8*100/1446</f>
        <v>95.366528354080216</v>
      </c>
      <c r="J21">
        <f t="shared" si="3"/>
        <v>120.60857538035961</v>
      </c>
      <c r="K21">
        <f t="shared" si="3"/>
        <v>112.51728907330568</v>
      </c>
      <c r="L21">
        <f t="shared" si="3"/>
        <v>149.51590594744121</v>
      </c>
      <c r="M21">
        <f t="shared" si="3"/>
        <v>338.93499308437066</v>
      </c>
      <c r="N21">
        <f t="shared" si="3"/>
        <v>282.29598893499309</v>
      </c>
    </row>
    <row r="22" spans="2:24" x14ac:dyDescent="0.25">
      <c r="C22">
        <f t="shared" si="2"/>
        <v>78.550298762954839</v>
      </c>
      <c r="D22">
        <f t="shared" si="2"/>
        <v>194.71154566240924</v>
      </c>
      <c r="E22">
        <f t="shared" si="2"/>
        <v>256.73077872525067</v>
      </c>
      <c r="F22">
        <f t="shared" si="2"/>
        <v>131.36095160358548</v>
      </c>
      <c r="G22">
        <f t="shared" si="2"/>
        <v>305.10356157927373</v>
      </c>
      <c r="H22">
        <f t="shared" si="2"/>
        <v>142.56657331976973</v>
      </c>
      <c r="I22">
        <f t="shared" si="3"/>
        <v>94.674965421853386</v>
      </c>
      <c r="J22">
        <f t="shared" si="3"/>
        <v>143.77593360995851</v>
      </c>
      <c r="K22">
        <f t="shared" si="3"/>
        <v>184.99308437067774</v>
      </c>
      <c r="L22">
        <f t="shared" si="3"/>
        <v>126.83264177040111</v>
      </c>
      <c r="M22">
        <f t="shared" si="3"/>
        <v>458.57538035961272</v>
      </c>
      <c r="N22">
        <f t="shared" si="3"/>
        <v>256.77731673582298</v>
      </c>
    </row>
    <row r="24" spans="2:24" x14ac:dyDescent="0.25">
      <c r="C24">
        <f>AVERAGE(C13:C15)</f>
        <v>673.66666666666663</v>
      </c>
      <c r="I24">
        <f>AVERAGE(I13:I15)</f>
        <v>1045.3333333333333</v>
      </c>
    </row>
    <row r="25" spans="2:24" x14ac:dyDescent="0.25">
      <c r="Q25" s="4"/>
      <c r="R25" s="4"/>
      <c r="S25" s="4"/>
      <c r="T25" s="4"/>
      <c r="U25" s="4"/>
    </row>
    <row r="26" spans="2:24" x14ac:dyDescent="0.25">
      <c r="B26" t="s">
        <v>40</v>
      </c>
      <c r="C26">
        <f>C13*100/673.6666</f>
        <v>88.619504069223552</v>
      </c>
      <c r="D26">
        <f t="shared" ref="D26:H26" si="4">D13*100/673.6666</f>
        <v>267.78825015222662</v>
      </c>
      <c r="E26">
        <f t="shared" si="4"/>
        <v>603.26576974426223</v>
      </c>
      <c r="F26">
        <f t="shared" si="4"/>
        <v>130.33153194770233</v>
      </c>
      <c r="G26">
        <f t="shared" si="4"/>
        <v>816.87291606857161</v>
      </c>
      <c r="H26">
        <f t="shared" si="4"/>
        <v>259.03020871154962</v>
      </c>
      <c r="I26">
        <f>I13*100/1045.3333</f>
        <v>93.654339721120522</v>
      </c>
      <c r="J26">
        <f t="shared" ref="J26:N26" si="5">J13*100/1045.3333</f>
        <v>154.49617839592406</v>
      </c>
      <c r="K26">
        <f t="shared" si="5"/>
        <v>283.64159067734664</v>
      </c>
      <c r="L26">
        <f t="shared" si="5"/>
        <v>353.18878677260159</v>
      </c>
      <c r="M26">
        <f t="shared" si="5"/>
        <v>748.75640142718112</v>
      </c>
      <c r="N26">
        <f t="shared" si="5"/>
        <v>772.28956544290702</v>
      </c>
    </row>
    <row r="27" spans="2:24" x14ac:dyDescent="0.25">
      <c r="C27">
        <f t="shared" ref="C27:H28" si="6">C14*100/673.6666</f>
        <v>87.728855787120807</v>
      </c>
      <c r="D27">
        <f t="shared" si="6"/>
        <v>227.56063607725244</v>
      </c>
      <c r="E27">
        <f t="shared" si="6"/>
        <v>562.59283152823662</v>
      </c>
      <c r="F27">
        <f t="shared" si="6"/>
        <v>162.84019424445268</v>
      </c>
      <c r="G27">
        <f t="shared" si="6"/>
        <v>843.29548177095319</v>
      </c>
      <c r="H27">
        <f t="shared" si="6"/>
        <v>380.00993369717304</v>
      </c>
      <c r="I27">
        <f t="shared" ref="I27:N28" si="7">I14*100/1045.3333</f>
        <v>132.49362667390392</v>
      </c>
      <c r="J27">
        <f t="shared" si="7"/>
        <v>152.9655661022183</v>
      </c>
      <c r="K27">
        <f t="shared" si="7"/>
        <v>295.98215229534924</v>
      </c>
      <c r="L27">
        <f t="shared" si="7"/>
        <v>244.32398738278022</v>
      </c>
      <c r="M27">
        <f t="shared" si="7"/>
        <v>686.19262392195867</v>
      </c>
      <c r="N27">
        <f t="shared" si="7"/>
        <v>527.29593518163063</v>
      </c>
      <c r="Q27" s="10"/>
      <c r="R27" s="10"/>
      <c r="S27" s="10"/>
      <c r="T27" s="10"/>
      <c r="U27" s="10"/>
      <c r="V27" s="10"/>
      <c r="W27" s="10"/>
      <c r="X27" s="10"/>
    </row>
    <row r="28" spans="2:24" x14ac:dyDescent="0.25">
      <c r="C28">
        <f t="shared" si="6"/>
        <v>123.6516698319317</v>
      </c>
      <c r="D28">
        <f t="shared" si="6"/>
        <v>293.9139330939073</v>
      </c>
      <c r="E28">
        <f t="shared" si="6"/>
        <v>561.40530048543303</v>
      </c>
      <c r="F28">
        <f t="shared" si="6"/>
        <v>204.70066350328187</v>
      </c>
      <c r="G28">
        <f t="shared" si="6"/>
        <v>736.7145706793242</v>
      </c>
      <c r="H28">
        <f t="shared" si="6"/>
        <v>366.6502094656318</v>
      </c>
      <c r="I28">
        <f t="shared" si="7"/>
        <v>73.852043171302398</v>
      </c>
      <c r="J28">
        <f t="shared" si="7"/>
        <v>155.54847434784676</v>
      </c>
      <c r="K28">
        <f t="shared" si="7"/>
        <v>263.83929412752849</v>
      </c>
      <c r="L28">
        <f t="shared" si="7"/>
        <v>276.46684555060096</v>
      </c>
      <c r="M28">
        <f t="shared" si="7"/>
        <v>899.61737562555402</v>
      </c>
      <c r="N28">
        <f t="shared" si="7"/>
        <v>777.45538193416394</v>
      </c>
      <c r="Q28" s="10"/>
      <c r="R28" s="10"/>
      <c r="S28" s="10"/>
      <c r="T28" s="10"/>
      <c r="U28" s="10"/>
      <c r="V28" s="10"/>
      <c r="W28" s="10"/>
      <c r="X28" s="10"/>
    </row>
    <row r="29" spans="2:24" x14ac:dyDescent="0.25">
      <c r="Q29" s="10"/>
      <c r="R29" s="10"/>
      <c r="S29" s="10"/>
      <c r="T29" s="10"/>
      <c r="U29" s="10"/>
      <c r="V29" s="10"/>
      <c r="W29" s="10"/>
      <c r="X29" s="10"/>
    </row>
    <row r="37" spans="3:21" x14ac:dyDescent="0.25">
      <c r="Q37" s="4"/>
      <c r="R37" s="4"/>
      <c r="S37" s="4"/>
      <c r="T37" s="4"/>
      <c r="U37" s="4"/>
    </row>
    <row r="45" spans="3:21" x14ac:dyDescent="0.25">
      <c r="C45" s="3"/>
      <c r="D45" s="3"/>
      <c r="E45" s="3"/>
      <c r="F45" s="3"/>
      <c r="G45" s="3"/>
      <c r="H45" s="3"/>
    </row>
    <row r="46" spans="3:21" x14ac:dyDescent="0.25">
      <c r="C46" s="3"/>
      <c r="D46" s="3"/>
      <c r="E46" s="3"/>
      <c r="F46" s="3"/>
      <c r="G46" s="3"/>
      <c r="H46" s="3"/>
    </row>
    <row r="47" spans="3:21" x14ac:dyDescent="0.25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63" spans="3:14" x14ac:dyDescent="0.2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3:14" x14ac:dyDescent="0.2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workbookViewId="0">
      <selection activeCell="H44" sqref="H44"/>
    </sheetView>
  </sheetViews>
  <sheetFormatPr defaultColWidth="11" defaultRowHeight="15.75" x14ac:dyDescent="0.25"/>
  <sheetData>
    <row r="1" spans="1:14" x14ac:dyDescent="0.25">
      <c r="A1" t="s">
        <v>27</v>
      </c>
      <c r="C1" s="3" t="s">
        <v>29</v>
      </c>
      <c r="D1" s="3"/>
      <c r="E1" s="3"/>
      <c r="F1" s="3"/>
      <c r="G1" t="s">
        <v>30</v>
      </c>
      <c r="K1" s="3" t="s">
        <v>31</v>
      </c>
      <c r="L1" s="3"/>
      <c r="M1" s="3"/>
      <c r="N1" s="3"/>
    </row>
    <row r="2" spans="1:14" x14ac:dyDescent="0.25">
      <c r="C2" s="3" t="s">
        <v>5</v>
      </c>
      <c r="D2" s="3" t="s">
        <v>6</v>
      </c>
      <c r="E2" s="3" t="s">
        <v>7</v>
      </c>
      <c r="F2" s="3" t="s">
        <v>8</v>
      </c>
      <c r="G2" t="s">
        <v>5</v>
      </c>
      <c r="H2" t="s">
        <v>6</v>
      </c>
      <c r="I2" t="s">
        <v>7</v>
      </c>
      <c r="J2" t="s">
        <v>8</v>
      </c>
      <c r="K2" s="3" t="s">
        <v>5</v>
      </c>
      <c r="L2" s="3" t="s">
        <v>6</v>
      </c>
      <c r="M2" s="3" t="s">
        <v>7</v>
      </c>
      <c r="N2" s="3" t="s">
        <v>8</v>
      </c>
    </row>
    <row r="3" spans="1:14" x14ac:dyDescent="0.25">
      <c r="A3" t="s">
        <v>38</v>
      </c>
      <c r="C3" s="2" t="s">
        <v>2</v>
      </c>
      <c r="D3" s="2" t="s">
        <v>3</v>
      </c>
      <c r="E3" s="2" t="s">
        <v>2</v>
      </c>
      <c r="F3" s="2" t="s">
        <v>3</v>
      </c>
      <c r="G3" s="2" t="s">
        <v>2</v>
      </c>
      <c r="H3" s="2" t="s">
        <v>3</v>
      </c>
      <c r="I3" s="2" t="s">
        <v>2</v>
      </c>
      <c r="J3" s="2" t="s">
        <v>3</v>
      </c>
      <c r="K3" s="2" t="s">
        <v>2</v>
      </c>
      <c r="L3" s="2" t="s">
        <v>3</v>
      </c>
      <c r="M3" s="2" t="s">
        <v>2</v>
      </c>
      <c r="N3" s="2" t="s">
        <v>3</v>
      </c>
    </row>
    <row r="4" spans="1:14" x14ac:dyDescent="0.25">
      <c r="A4" t="s">
        <v>1</v>
      </c>
      <c r="C4" s="5">
        <v>65</v>
      </c>
      <c r="D4" s="5">
        <v>430</v>
      </c>
      <c r="E4" s="5">
        <v>1183</v>
      </c>
      <c r="F4" s="5">
        <v>1532</v>
      </c>
      <c r="G4" s="5">
        <v>109</v>
      </c>
      <c r="H4" s="5">
        <v>173</v>
      </c>
      <c r="I4" s="5">
        <v>740</v>
      </c>
      <c r="J4" s="5">
        <v>435</v>
      </c>
      <c r="K4" s="5">
        <v>88</v>
      </c>
      <c r="L4" s="5">
        <v>151</v>
      </c>
      <c r="M4" s="5">
        <v>382</v>
      </c>
      <c r="N4" s="5">
        <v>597</v>
      </c>
    </row>
    <row r="5" spans="1:14" x14ac:dyDescent="0.25">
      <c r="C5" s="5">
        <v>159</v>
      </c>
      <c r="D5" s="5">
        <v>495</v>
      </c>
      <c r="E5" s="5">
        <v>1233</v>
      </c>
      <c r="F5" s="5">
        <v>1476</v>
      </c>
      <c r="G5" s="5">
        <v>80</v>
      </c>
      <c r="H5" s="5">
        <v>124</v>
      </c>
      <c r="I5" s="5">
        <v>653</v>
      </c>
      <c r="J5" s="5">
        <v>325</v>
      </c>
      <c r="K5" s="5">
        <v>99</v>
      </c>
      <c r="L5" s="5">
        <v>158</v>
      </c>
      <c r="M5" s="5">
        <v>267</v>
      </c>
      <c r="N5" s="5">
        <v>708</v>
      </c>
    </row>
    <row r="6" spans="1:14" x14ac:dyDescent="0.25">
      <c r="C6" s="5">
        <v>235</v>
      </c>
      <c r="D6" s="5">
        <v>523</v>
      </c>
      <c r="E6" s="5">
        <v>1828</v>
      </c>
      <c r="F6" s="5">
        <v>1510</v>
      </c>
      <c r="G6" s="5">
        <v>151</v>
      </c>
      <c r="H6" s="5">
        <v>100</v>
      </c>
      <c r="I6" s="5">
        <v>737</v>
      </c>
      <c r="J6" s="5">
        <v>339</v>
      </c>
      <c r="K6" s="5">
        <v>77</v>
      </c>
      <c r="L6" s="5">
        <v>69</v>
      </c>
      <c r="M6" s="5">
        <v>544</v>
      </c>
      <c r="N6" s="5">
        <v>350</v>
      </c>
    </row>
    <row r="7" spans="1:14" x14ac:dyDescent="0.25">
      <c r="C7" s="6"/>
      <c r="D7" s="6"/>
      <c r="E7" s="6">
        <f>AVERAGE(E4:E6)</f>
        <v>1414.6666666666667</v>
      </c>
      <c r="F7" s="6"/>
      <c r="G7" s="6"/>
      <c r="H7" s="6"/>
      <c r="I7" s="6">
        <f>AVERAGE(I4:I6)</f>
        <v>710</v>
      </c>
      <c r="J7" s="6"/>
      <c r="K7" s="6"/>
      <c r="L7" s="6"/>
      <c r="M7" s="6">
        <f>AVERAGE(M4:M6)</f>
        <v>397.66666666666669</v>
      </c>
      <c r="N7" s="6"/>
    </row>
    <row r="8" spans="1:14" x14ac:dyDescent="0.25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25">
      <c r="C9" s="1">
        <v>148</v>
      </c>
      <c r="D9" s="1">
        <v>474</v>
      </c>
      <c r="E9" s="1">
        <v>736</v>
      </c>
      <c r="F9" s="1">
        <v>675</v>
      </c>
      <c r="G9" s="1">
        <v>70</v>
      </c>
      <c r="H9" s="1">
        <v>93</v>
      </c>
      <c r="I9" s="1">
        <v>189</v>
      </c>
      <c r="J9" s="1">
        <v>50</v>
      </c>
      <c r="K9" s="1">
        <v>75</v>
      </c>
      <c r="L9" s="1">
        <v>742</v>
      </c>
      <c r="M9" s="1">
        <v>1286</v>
      </c>
      <c r="N9" s="1">
        <v>1645</v>
      </c>
    </row>
    <row r="10" spans="1:14" x14ac:dyDescent="0.25">
      <c r="C10" s="1">
        <v>386</v>
      </c>
      <c r="D10" s="1">
        <v>763</v>
      </c>
      <c r="E10" s="1">
        <v>1280</v>
      </c>
      <c r="F10" s="1">
        <v>872</v>
      </c>
      <c r="G10" s="1">
        <v>41</v>
      </c>
      <c r="H10" s="1">
        <v>92</v>
      </c>
      <c r="I10" s="1">
        <v>223</v>
      </c>
      <c r="J10" s="1">
        <v>86</v>
      </c>
      <c r="K10" s="1">
        <v>330</v>
      </c>
      <c r="L10" s="1">
        <v>417</v>
      </c>
      <c r="M10" s="1">
        <v>1155</v>
      </c>
      <c r="N10" s="1">
        <v>1116</v>
      </c>
    </row>
    <row r="11" spans="1:14" x14ac:dyDescent="0.25">
      <c r="C11" s="1">
        <v>470</v>
      </c>
      <c r="D11" s="1">
        <v>418</v>
      </c>
      <c r="E11" s="1">
        <v>1369</v>
      </c>
      <c r="F11" s="1">
        <v>1011</v>
      </c>
      <c r="G11" s="1">
        <v>72</v>
      </c>
      <c r="H11" s="1">
        <v>67</v>
      </c>
      <c r="I11" s="1">
        <v>86</v>
      </c>
      <c r="J11" s="1">
        <v>48</v>
      </c>
      <c r="K11" s="1">
        <v>645</v>
      </c>
      <c r="L11" s="1">
        <v>394</v>
      </c>
      <c r="M11" s="1">
        <v>1129</v>
      </c>
      <c r="N11" s="1">
        <v>633</v>
      </c>
    </row>
    <row r="12" spans="1:14" x14ac:dyDescent="0.25">
      <c r="E12">
        <f>AVERAGE(E9:E11)</f>
        <v>1128.3333333333333</v>
      </c>
      <c r="I12">
        <f>AVERAGE(I9:I11)</f>
        <v>166</v>
      </c>
      <c r="M12">
        <f>AVERAGE(M9:M11)</f>
        <v>1190</v>
      </c>
    </row>
    <row r="15" spans="1:14" x14ac:dyDescent="0.25">
      <c r="A15" t="s">
        <v>4</v>
      </c>
      <c r="C15" s="3" t="s">
        <v>29</v>
      </c>
      <c r="D15" s="3"/>
      <c r="E15" s="3"/>
      <c r="F15" s="3"/>
      <c r="G15" t="s">
        <v>30</v>
      </c>
      <c r="K15" s="3" t="s">
        <v>31</v>
      </c>
      <c r="L15" s="3"/>
      <c r="M15" s="3"/>
      <c r="N15" s="3"/>
    </row>
    <row r="16" spans="1:14" x14ac:dyDescent="0.25">
      <c r="C16" s="3" t="s">
        <v>5</v>
      </c>
      <c r="D16" s="3" t="s">
        <v>6</v>
      </c>
      <c r="E16" s="3" t="s">
        <v>7</v>
      </c>
      <c r="F16" s="3" t="s">
        <v>8</v>
      </c>
      <c r="G16" t="s">
        <v>5</v>
      </c>
      <c r="H16" t="s">
        <v>6</v>
      </c>
      <c r="I16" t="s">
        <v>7</v>
      </c>
      <c r="J16" t="s">
        <v>8</v>
      </c>
      <c r="K16" s="3" t="s">
        <v>5</v>
      </c>
      <c r="L16" s="3" t="s">
        <v>6</v>
      </c>
      <c r="M16" s="3" t="s">
        <v>7</v>
      </c>
      <c r="N16" s="3" t="s">
        <v>8</v>
      </c>
    </row>
    <row r="17" spans="1:22" x14ac:dyDescent="0.25">
      <c r="C17" s="2" t="s">
        <v>2</v>
      </c>
      <c r="D17" s="2" t="s">
        <v>3</v>
      </c>
      <c r="E17" s="2" t="s">
        <v>2</v>
      </c>
      <c r="F17" s="2" t="s">
        <v>3</v>
      </c>
      <c r="G17" s="2" t="s">
        <v>2</v>
      </c>
      <c r="H17" s="2" t="s">
        <v>3</v>
      </c>
      <c r="I17" s="2" t="s">
        <v>2</v>
      </c>
      <c r="J17" s="2" t="s">
        <v>3</v>
      </c>
      <c r="K17" s="2" t="s">
        <v>2</v>
      </c>
      <c r="L17" s="2" t="s">
        <v>3</v>
      </c>
      <c r="M17" s="2" t="s">
        <v>2</v>
      </c>
      <c r="N17" s="2" t="s">
        <v>3</v>
      </c>
    </row>
    <row r="18" spans="1:22" x14ac:dyDescent="0.25">
      <c r="C18" s="1">
        <v>4.5947219500000003</v>
      </c>
      <c r="D18" s="1">
        <v>30.395852900000001</v>
      </c>
      <c r="E18" s="1">
        <v>83.623939500000006</v>
      </c>
      <c r="F18" s="1">
        <v>108.294062</v>
      </c>
      <c r="G18" s="1">
        <v>15.352112699999999</v>
      </c>
      <c r="H18" s="1">
        <v>24.366197199999998</v>
      </c>
      <c r="I18" s="1">
        <v>104.225352</v>
      </c>
      <c r="J18" s="1">
        <v>61.267605600000003</v>
      </c>
      <c r="K18" s="1">
        <v>22.129086300000001</v>
      </c>
      <c r="L18" s="1">
        <v>37.971500399999996</v>
      </c>
      <c r="M18" s="1">
        <v>96.060351999999995</v>
      </c>
      <c r="N18" s="1">
        <v>150.125733</v>
      </c>
    </row>
    <row r="19" spans="1:22" x14ac:dyDescent="0.25">
      <c r="C19" s="1">
        <v>11.2393968</v>
      </c>
      <c r="D19" s="1">
        <v>34.990574799999997</v>
      </c>
      <c r="E19" s="1">
        <v>87.158340999999993</v>
      </c>
      <c r="F19" s="1">
        <v>104.335532</v>
      </c>
      <c r="G19" s="1">
        <v>11.2676056</v>
      </c>
      <c r="H19" s="1">
        <v>17.4647887</v>
      </c>
      <c r="I19" s="1">
        <v>91.971830999999995</v>
      </c>
      <c r="J19" s="1">
        <v>45.774647899999998</v>
      </c>
      <c r="K19" s="1">
        <v>24.895222100000002</v>
      </c>
      <c r="L19" s="1">
        <v>39.731768600000002</v>
      </c>
      <c r="M19" s="1">
        <v>67.141659599999997</v>
      </c>
      <c r="N19" s="1">
        <v>178.03855799999999</v>
      </c>
    </row>
    <row r="20" spans="1:22" x14ac:dyDescent="0.25">
      <c r="C20" s="1">
        <v>16.611687</v>
      </c>
      <c r="D20" s="1">
        <v>36.969839700000001</v>
      </c>
      <c r="E20" s="1">
        <v>129.21771899999999</v>
      </c>
      <c r="F20" s="1">
        <v>106.73892499999999</v>
      </c>
      <c r="G20" s="1">
        <v>21.2676056</v>
      </c>
      <c r="H20" s="1">
        <v>14.084507</v>
      </c>
      <c r="I20" s="1">
        <v>103.802817</v>
      </c>
      <c r="J20" s="1">
        <v>47.7464789</v>
      </c>
      <c r="K20" s="1">
        <v>19.3629505</v>
      </c>
      <c r="L20" s="1">
        <v>17.351215400000001</v>
      </c>
      <c r="M20" s="1">
        <v>136.797988</v>
      </c>
      <c r="N20" s="1">
        <v>88.013411500000004</v>
      </c>
    </row>
    <row r="21" spans="1:22" x14ac:dyDescent="0.25"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22" x14ac:dyDescent="0.25">
      <c r="C22" s="1">
        <v>13.11669167</v>
      </c>
      <c r="D22" s="1">
        <v>42.008863869999999</v>
      </c>
      <c r="E22" s="1">
        <v>65.228953180000005</v>
      </c>
      <c r="F22" s="1">
        <v>59.822749180000002</v>
      </c>
      <c r="G22" s="1">
        <v>42.168674699999997</v>
      </c>
      <c r="H22" s="1">
        <v>56.024096389999997</v>
      </c>
      <c r="I22" s="1">
        <v>113.85542169999999</v>
      </c>
      <c r="J22" s="1">
        <v>30.12048193</v>
      </c>
      <c r="K22" s="1">
        <v>6.3025210080000003</v>
      </c>
      <c r="L22" s="1">
        <v>62.352941180000002</v>
      </c>
      <c r="M22" s="1">
        <v>108.06722689999999</v>
      </c>
      <c r="N22" s="1">
        <v>138.2352941</v>
      </c>
    </row>
    <row r="23" spans="1:22" x14ac:dyDescent="0.25">
      <c r="C23" s="1">
        <v>34.209749899999998</v>
      </c>
      <c r="D23" s="1">
        <v>67.621863149999996</v>
      </c>
      <c r="E23" s="1">
        <v>113.44165769999999</v>
      </c>
      <c r="F23" s="1">
        <v>77.282129310000002</v>
      </c>
      <c r="G23" s="1">
        <v>24.698795180000001</v>
      </c>
      <c r="H23" s="1">
        <v>55.421686749999999</v>
      </c>
      <c r="I23" s="1">
        <v>134.33734939999999</v>
      </c>
      <c r="J23" s="1">
        <v>51.80722892</v>
      </c>
      <c r="K23" s="1">
        <v>27.731092440000001</v>
      </c>
      <c r="L23" s="1">
        <v>35.04201681</v>
      </c>
      <c r="M23" s="1">
        <v>97.058823529999998</v>
      </c>
      <c r="N23" s="1">
        <v>93.781512609999993</v>
      </c>
    </row>
    <row r="24" spans="1:22" x14ac:dyDescent="0.25">
      <c r="C24" s="1">
        <v>41.654358690000002</v>
      </c>
      <c r="D24" s="1">
        <v>37.045791350000002</v>
      </c>
      <c r="E24" s="1">
        <v>121.329398</v>
      </c>
      <c r="F24" s="1">
        <v>89.601184329999995</v>
      </c>
      <c r="G24" s="1">
        <v>43.373493979999999</v>
      </c>
      <c r="H24" s="1">
        <v>40.361445779999997</v>
      </c>
      <c r="I24" s="1">
        <v>51.80722892</v>
      </c>
      <c r="J24" s="1">
        <v>28.915662650000002</v>
      </c>
      <c r="K24" s="1">
        <v>54.201680670000002</v>
      </c>
      <c r="L24" s="1">
        <v>33.1092437</v>
      </c>
      <c r="M24" s="1">
        <v>94.873949580000001</v>
      </c>
      <c r="N24" s="1">
        <v>53.193277309999999</v>
      </c>
    </row>
    <row r="26" spans="1:22" s="8" customFormat="1" x14ac:dyDescent="0.25">
      <c r="A26" s="8" t="s">
        <v>37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x14ac:dyDescent="0.25">
      <c r="C27" s="6">
        <f>C4*100/1414.66667</f>
        <v>4.5947219495883083</v>
      </c>
      <c r="D27" s="6">
        <f t="shared" ref="D27:F27" si="0">D4*100/1414.66667</f>
        <v>30.395852897276498</v>
      </c>
      <c r="E27" s="6">
        <f t="shared" si="0"/>
        <v>83.623939482507211</v>
      </c>
      <c r="F27" s="6">
        <f t="shared" si="0"/>
        <v>108.29406195029674</v>
      </c>
      <c r="G27" s="6">
        <f>G4*100/710</f>
        <v>15.352112676056338</v>
      </c>
      <c r="H27" s="6">
        <f t="shared" ref="H27:J27" si="1">H4*100/710</f>
        <v>24.366197183098592</v>
      </c>
      <c r="I27" s="6">
        <f t="shared" si="1"/>
        <v>104.22535211267606</v>
      </c>
      <c r="J27" s="6">
        <f t="shared" si="1"/>
        <v>61.267605633802816</v>
      </c>
      <c r="K27" s="6">
        <f>K4*100/397.666667</f>
        <v>22.129086318416523</v>
      </c>
      <c r="L27" s="6">
        <f t="shared" ref="L27:N27" si="2">L4*100/397.666667</f>
        <v>37.971500387282902</v>
      </c>
      <c r="M27" s="6">
        <f t="shared" si="2"/>
        <v>96.060351973126274</v>
      </c>
      <c r="N27" s="6">
        <f t="shared" si="2"/>
        <v>150.12573331925756</v>
      </c>
    </row>
    <row r="28" spans="1:22" x14ac:dyDescent="0.25">
      <c r="C28" s="6">
        <f t="shared" ref="C28:F29" si="3">C5*100/1414.66667</f>
        <v>11.239396768992938</v>
      </c>
      <c r="D28" s="6">
        <f t="shared" si="3"/>
        <v>34.99057484686481</v>
      </c>
      <c r="E28" s="6">
        <f t="shared" si="3"/>
        <v>87.158340982190524</v>
      </c>
      <c r="F28" s="6">
        <f t="shared" si="3"/>
        <v>104.33553227065143</v>
      </c>
      <c r="G28" s="6">
        <f t="shared" ref="G28:J29" si="4">G5*100/710</f>
        <v>11.267605633802816</v>
      </c>
      <c r="H28" s="6">
        <f t="shared" si="4"/>
        <v>17.464788732394368</v>
      </c>
      <c r="I28" s="6">
        <f t="shared" si="4"/>
        <v>91.971830985915489</v>
      </c>
      <c r="J28" s="6">
        <f t="shared" si="4"/>
        <v>45.774647887323944</v>
      </c>
      <c r="K28" s="6">
        <f t="shared" ref="K28:N29" si="5">K5*100/397.666667</f>
        <v>24.89522210821859</v>
      </c>
      <c r="L28" s="6">
        <f t="shared" si="5"/>
        <v>39.731768617156938</v>
      </c>
      <c r="M28" s="6">
        <f t="shared" si="5"/>
        <v>67.141659625195587</v>
      </c>
      <c r="N28" s="6">
        <f t="shared" si="5"/>
        <v>178.0385581072602</v>
      </c>
    </row>
    <row r="29" spans="1:22" x14ac:dyDescent="0.25">
      <c r="C29" s="6">
        <f t="shared" si="3"/>
        <v>16.611687048511577</v>
      </c>
      <c r="D29" s="6">
        <f t="shared" si="3"/>
        <v>36.969839686687465</v>
      </c>
      <c r="E29" s="6">
        <f t="shared" si="3"/>
        <v>129.21771882842197</v>
      </c>
      <c r="F29" s="6">
        <f t="shared" si="3"/>
        <v>106.73892529043609</v>
      </c>
      <c r="G29" s="6">
        <f t="shared" si="4"/>
        <v>21.267605633802816</v>
      </c>
      <c r="H29" s="6">
        <f t="shared" si="4"/>
        <v>14.084507042253522</v>
      </c>
      <c r="I29" s="6">
        <f t="shared" si="4"/>
        <v>103.80281690140845</v>
      </c>
      <c r="J29" s="6">
        <f t="shared" si="4"/>
        <v>47.74647887323944</v>
      </c>
      <c r="K29" s="6">
        <f t="shared" si="5"/>
        <v>19.362950528614459</v>
      </c>
      <c r="L29" s="6">
        <f t="shared" si="5"/>
        <v>17.35121540875841</v>
      </c>
      <c r="M29" s="6">
        <f t="shared" si="5"/>
        <v>136.79798815021124</v>
      </c>
      <c r="N29" s="6">
        <f t="shared" si="5"/>
        <v>88.01341149370208</v>
      </c>
    </row>
    <row r="31" spans="1:22" x14ac:dyDescent="0.25">
      <c r="C31">
        <f>C9*100/1128.333</f>
        <v>13.116695160028112</v>
      </c>
      <c r="D31">
        <f t="shared" ref="D31:F31" si="6">D9*100/1128.333</f>
        <v>42.008875039549494</v>
      </c>
      <c r="E31">
        <f t="shared" si="6"/>
        <v>65.228970525545208</v>
      </c>
      <c r="F31">
        <f t="shared" si="6"/>
        <v>59.822765087966047</v>
      </c>
      <c r="G31">
        <f>G9*100/166</f>
        <v>42.168674698795179</v>
      </c>
      <c r="H31">
        <f t="shared" ref="H31:J31" si="7">H9*100/166</f>
        <v>56.024096385542165</v>
      </c>
      <c r="I31">
        <f t="shared" si="7"/>
        <v>113.85542168674699</v>
      </c>
      <c r="J31">
        <f t="shared" si="7"/>
        <v>30.120481927710845</v>
      </c>
      <c r="K31">
        <f>K9*100/1190</f>
        <v>6.3025210084033612</v>
      </c>
      <c r="L31">
        <f t="shared" ref="L31:N31" si="8">L9*100/1190</f>
        <v>62.352941176470587</v>
      </c>
      <c r="M31">
        <f t="shared" si="8"/>
        <v>108.0672268907563</v>
      </c>
      <c r="N31">
        <f t="shared" si="8"/>
        <v>138.23529411764707</v>
      </c>
    </row>
    <row r="32" spans="1:22" x14ac:dyDescent="0.25">
      <c r="C32">
        <f t="shared" ref="C32:F33" si="9">C10*100/1128.333</f>
        <v>34.209758998451697</v>
      </c>
      <c r="D32">
        <f t="shared" si="9"/>
        <v>67.621881129063837</v>
      </c>
      <c r="E32">
        <f t="shared" si="9"/>
        <v>113.44168787051339</v>
      </c>
      <c r="F32">
        <f t="shared" si="9"/>
        <v>77.282149861787246</v>
      </c>
      <c r="G32">
        <f t="shared" ref="G32:J33" si="10">G10*100/166</f>
        <v>24.698795180722893</v>
      </c>
      <c r="H32">
        <f t="shared" si="10"/>
        <v>55.421686746987952</v>
      </c>
      <c r="I32">
        <f t="shared" si="10"/>
        <v>134.33734939759037</v>
      </c>
      <c r="J32">
        <f t="shared" si="10"/>
        <v>51.807228915662648</v>
      </c>
      <c r="K32">
        <f t="shared" ref="K32:N33" si="11">K10*100/1190</f>
        <v>27.731092436974791</v>
      </c>
      <c r="L32">
        <f t="shared" si="11"/>
        <v>35.042016806722692</v>
      </c>
      <c r="M32">
        <f t="shared" si="11"/>
        <v>97.058823529411768</v>
      </c>
      <c r="N32">
        <f t="shared" si="11"/>
        <v>93.78151260504201</v>
      </c>
    </row>
    <row r="33" spans="3:14" x14ac:dyDescent="0.25">
      <c r="C33">
        <f t="shared" si="9"/>
        <v>41.65436976495414</v>
      </c>
      <c r="D33">
        <f t="shared" si="9"/>
        <v>37.04580119521453</v>
      </c>
      <c r="E33">
        <f t="shared" si="9"/>
        <v>121.32943023026003</v>
      </c>
      <c r="F33">
        <f t="shared" si="9"/>
        <v>89.601208153975819</v>
      </c>
      <c r="G33">
        <f t="shared" si="10"/>
        <v>43.373493975903614</v>
      </c>
      <c r="H33">
        <f t="shared" si="10"/>
        <v>40.361445783132531</v>
      </c>
      <c r="I33">
        <f t="shared" si="10"/>
        <v>51.807228915662648</v>
      </c>
      <c r="J33">
        <f t="shared" si="10"/>
        <v>28.91566265060241</v>
      </c>
      <c r="K33">
        <f t="shared" si="11"/>
        <v>54.201680672268907</v>
      </c>
      <c r="L33">
        <f t="shared" si="11"/>
        <v>33.109243697478995</v>
      </c>
      <c r="M33">
        <f t="shared" si="11"/>
        <v>94.87394957983193</v>
      </c>
      <c r="N33">
        <f t="shared" si="11"/>
        <v>53.193277310924373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activeCell="H46" sqref="H46"/>
    </sheetView>
  </sheetViews>
  <sheetFormatPr defaultColWidth="11" defaultRowHeight="15.75" x14ac:dyDescent="0.25"/>
  <sheetData>
    <row r="1" spans="1:14" x14ac:dyDescent="0.25">
      <c r="A1" s="4" t="s">
        <v>28</v>
      </c>
      <c r="C1" s="3" t="s">
        <v>32</v>
      </c>
      <c r="D1" s="3"/>
      <c r="E1" s="3"/>
      <c r="F1" s="3"/>
      <c r="G1" t="s">
        <v>33</v>
      </c>
      <c r="K1" s="3" t="s">
        <v>34</v>
      </c>
      <c r="L1" s="3"/>
      <c r="M1" s="3"/>
      <c r="N1" s="3"/>
    </row>
    <row r="2" spans="1:14" x14ac:dyDescent="0.25">
      <c r="A2" s="4"/>
      <c r="C2" s="3" t="s">
        <v>5</v>
      </c>
      <c r="D2" s="3" t="s">
        <v>6</v>
      </c>
      <c r="E2" s="3" t="s">
        <v>7</v>
      </c>
      <c r="F2" s="3" t="s">
        <v>8</v>
      </c>
      <c r="G2" t="s">
        <v>5</v>
      </c>
      <c r="H2" t="s">
        <v>6</v>
      </c>
      <c r="I2" t="s">
        <v>7</v>
      </c>
      <c r="J2" t="s">
        <v>8</v>
      </c>
      <c r="K2" s="3" t="s">
        <v>5</v>
      </c>
      <c r="L2" s="3" t="s">
        <v>6</v>
      </c>
      <c r="M2" s="3" t="s">
        <v>7</v>
      </c>
      <c r="N2" s="3" t="s">
        <v>8</v>
      </c>
    </row>
    <row r="3" spans="1:14" x14ac:dyDescent="0.25">
      <c r="A3" t="s">
        <v>38</v>
      </c>
      <c r="C3" s="2" t="s">
        <v>2</v>
      </c>
      <c r="D3" s="2" t="s">
        <v>3</v>
      </c>
      <c r="E3" s="2" t="s">
        <v>2</v>
      </c>
      <c r="F3" s="2" t="s">
        <v>3</v>
      </c>
      <c r="G3" s="2" t="s">
        <v>2</v>
      </c>
      <c r="H3" s="2" t="s">
        <v>3</v>
      </c>
      <c r="I3" s="2" t="s">
        <v>2</v>
      </c>
      <c r="J3" s="2" t="s">
        <v>3</v>
      </c>
      <c r="K3" s="2" t="s">
        <v>2</v>
      </c>
      <c r="L3" s="2" t="s">
        <v>3</v>
      </c>
      <c r="M3" s="2" t="s">
        <v>2</v>
      </c>
      <c r="N3" s="2" t="s">
        <v>3</v>
      </c>
    </row>
    <row r="4" spans="1:14" x14ac:dyDescent="0.25">
      <c r="A4" s="4" t="s">
        <v>1</v>
      </c>
      <c r="B4" t="s">
        <v>35</v>
      </c>
      <c r="C4" s="1">
        <v>356</v>
      </c>
      <c r="D4" s="1">
        <v>501</v>
      </c>
      <c r="E4" s="1">
        <v>1617</v>
      </c>
      <c r="F4" s="1">
        <v>955</v>
      </c>
      <c r="G4" s="1">
        <v>66</v>
      </c>
      <c r="H4" s="1">
        <v>535</v>
      </c>
      <c r="I4" s="1">
        <v>488</v>
      </c>
      <c r="J4" s="1">
        <v>192</v>
      </c>
      <c r="K4" s="1">
        <v>503</v>
      </c>
      <c r="L4" s="1">
        <v>1056</v>
      </c>
      <c r="M4" s="1">
        <v>1536</v>
      </c>
      <c r="N4" s="1">
        <v>1707</v>
      </c>
    </row>
    <row r="5" spans="1:14" x14ac:dyDescent="0.25">
      <c r="A5" s="4"/>
      <c r="C5" s="1">
        <v>467</v>
      </c>
      <c r="D5" s="1">
        <v>383</v>
      </c>
      <c r="E5" s="1">
        <v>1220</v>
      </c>
      <c r="F5" s="1">
        <v>850</v>
      </c>
      <c r="G5" s="1">
        <v>78</v>
      </c>
      <c r="H5" s="1">
        <v>81</v>
      </c>
      <c r="I5" s="1">
        <v>632</v>
      </c>
      <c r="J5" s="1">
        <v>273</v>
      </c>
      <c r="K5" s="1">
        <v>812</v>
      </c>
      <c r="L5" s="1">
        <v>707</v>
      </c>
      <c r="M5" s="1">
        <v>1843</v>
      </c>
      <c r="N5" s="1">
        <v>1895</v>
      </c>
    </row>
    <row r="6" spans="1:14" x14ac:dyDescent="0.25">
      <c r="A6" s="4"/>
      <c r="C6" s="1">
        <v>466</v>
      </c>
      <c r="D6" s="1">
        <v>620</v>
      </c>
      <c r="E6" s="1">
        <v>1525</v>
      </c>
      <c r="F6" s="1">
        <v>1765</v>
      </c>
      <c r="G6" s="1">
        <v>136</v>
      </c>
      <c r="H6" s="1">
        <v>177</v>
      </c>
      <c r="I6" s="1">
        <v>608</v>
      </c>
      <c r="J6" s="1">
        <v>147</v>
      </c>
      <c r="K6" s="1">
        <v>585</v>
      </c>
      <c r="L6" s="1">
        <v>503</v>
      </c>
      <c r="M6" s="1">
        <v>1733</v>
      </c>
      <c r="N6" s="1">
        <v>1587</v>
      </c>
    </row>
    <row r="7" spans="1:14" x14ac:dyDescent="0.25">
      <c r="A7" s="4"/>
      <c r="E7">
        <f>AVERAGE(E4:E6)</f>
        <v>1454</v>
      </c>
      <c r="I7">
        <f>AVERAGE(I4:I6)</f>
        <v>576</v>
      </c>
      <c r="M7">
        <f>AVERAGE(M4:M6)</f>
        <v>1704</v>
      </c>
    </row>
    <row r="8" spans="1:14" x14ac:dyDescent="0.25">
      <c r="A8" s="4"/>
      <c r="G8" s="2"/>
      <c r="H8" s="2"/>
      <c r="I8" s="2"/>
      <c r="J8" s="2"/>
    </row>
    <row r="9" spans="1:14" x14ac:dyDescent="0.25">
      <c r="A9" s="4"/>
      <c r="B9" t="s">
        <v>36</v>
      </c>
      <c r="C9" s="1">
        <v>106</v>
      </c>
      <c r="D9" s="1">
        <v>228</v>
      </c>
      <c r="E9" s="1">
        <v>1691</v>
      </c>
      <c r="F9" s="1">
        <v>885</v>
      </c>
      <c r="G9" s="1">
        <v>123</v>
      </c>
      <c r="H9" s="1">
        <v>94</v>
      </c>
      <c r="I9" s="1">
        <v>1264</v>
      </c>
      <c r="J9" s="1">
        <v>237</v>
      </c>
      <c r="K9" s="1">
        <v>68</v>
      </c>
      <c r="L9" s="1">
        <v>90</v>
      </c>
      <c r="M9" s="1">
        <v>803</v>
      </c>
      <c r="N9" s="1">
        <v>930</v>
      </c>
    </row>
    <row r="10" spans="1:14" x14ac:dyDescent="0.25">
      <c r="A10" s="4"/>
      <c r="C10" s="1">
        <v>201</v>
      </c>
      <c r="D10" s="1">
        <v>260</v>
      </c>
      <c r="E10" s="1">
        <v>1275</v>
      </c>
      <c r="F10" s="1">
        <v>1363</v>
      </c>
      <c r="G10" s="1">
        <v>101</v>
      </c>
      <c r="H10" s="1">
        <v>203</v>
      </c>
      <c r="I10" s="1">
        <v>640</v>
      </c>
      <c r="J10" s="1">
        <v>275</v>
      </c>
      <c r="K10" s="1">
        <v>90</v>
      </c>
      <c r="L10" s="1">
        <v>127</v>
      </c>
      <c r="M10" s="1">
        <v>891</v>
      </c>
      <c r="N10" s="1">
        <v>801</v>
      </c>
    </row>
    <row r="11" spans="1:14" x14ac:dyDescent="0.25">
      <c r="A11" s="4"/>
      <c r="C11" s="1">
        <v>302</v>
      </c>
      <c r="D11" s="1">
        <v>207</v>
      </c>
      <c r="E11" s="1">
        <v>918</v>
      </c>
      <c r="F11" s="1">
        <v>773</v>
      </c>
      <c r="G11" s="1">
        <v>50</v>
      </c>
      <c r="H11" s="1">
        <v>182</v>
      </c>
      <c r="I11" s="1">
        <v>631</v>
      </c>
      <c r="J11" s="1">
        <v>325</v>
      </c>
      <c r="K11" s="1">
        <v>88</v>
      </c>
      <c r="L11" s="1">
        <v>112</v>
      </c>
      <c r="M11" s="1">
        <v>1057</v>
      </c>
      <c r="N11" s="1">
        <v>894</v>
      </c>
    </row>
    <row r="12" spans="1:14" x14ac:dyDescent="0.25">
      <c r="A12" s="4"/>
      <c r="E12">
        <f>AVERAGE(E9:E11)</f>
        <v>1294.6666666666667</v>
      </c>
      <c r="I12">
        <f>AVERAGE(I9:I11)</f>
        <v>845</v>
      </c>
      <c r="M12">
        <f>AVERAGE(M9:M11)</f>
        <v>917</v>
      </c>
    </row>
    <row r="13" spans="1:14" x14ac:dyDescent="0.25">
      <c r="A13" s="4"/>
    </row>
    <row r="14" spans="1:14" x14ac:dyDescent="0.25">
      <c r="A14" s="4"/>
    </row>
    <row r="15" spans="1:14" x14ac:dyDescent="0.25">
      <c r="A15" s="4"/>
    </row>
    <row r="16" spans="1:14" x14ac:dyDescent="0.25">
      <c r="A16" s="4"/>
      <c r="C16" s="3" t="s">
        <v>32</v>
      </c>
      <c r="D16" s="3"/>
      <c r="E16" s="3"/>
      <c r="F16" s="3"/>
      <c r="G16" t="s">
        <v>33</v>
      </c>
      <c r="K16" s="3" t="s">
        <v>34</v>
      </c>
      <c r="L16" s="3"/>
      <c r="M16" s="3"/>
      <c r="N16" s="3"/>
    </row>
    <row r="17" spans="1:22" x14ac:dyDescent="0.25">
      <c r="A17" s="4"/>
      <c r="C17" s="3" t="s">
        <v>5</v>
      </c>
      <c r="D17" s="3" t="s">
        <v>6</v>
      </c>
      <c r="E17" s="3" t="s">
        <v>7</v>
      </c>
      <c r="F17" s="3" t="s">
        <v>8</v>
      </c>
      <c r="G17" t="s">
        <v>5</v>
      </c>
      <c r="H17" t="s">
        <v>6</v>
      </c>
      <c r="I17" t="s">
        <v>7</v>
      </c>
      <c r="J17" t="s">
        <v>8</v>
      </c>
      <c r="K17" s="3" t="s">
        <v>5</v>
      </c>
      <c r="L17" s="3" t="s">
        <v>6</v>
      </c>
      <c r="M17" s="3" t="s">
        <v>7</v>
      </c>
      <c r="N17" s="3" t="s">
        <v>8</v>
      </c>
    </row>
    <row r="18" spans="1:22" x14ac:dyDescent="0.25">
      <c r="A18" s="4" t="s">
        <v>4</v>
      </c>
      <c r="C18" s="2" t="s">
        <v>2</v>
      </c>
      <c r="D18" s="2" t="s">
        <v>3</v>
      </c>
      <c r="E18" s="2" t="s">
        <v>2</v>
      </c>
      <c r="F18" s="2" t="s">
        <v>3</v>
      </c>
      <c r="G18" s="2" t="s">
        <v>2</v>
      </c>
      <c r="H18" s="2" t="s">
        <v>3</v>
      </c>
      <c r="I18" s="2" t="s">
        <v>2</v>
      </c>
      <c r="J18" s="2" t="s">
        <v>3</v>
      </c>
      <c r="K18" s="2" t="s">
        <v>2</v>
      </c>
      <c r="L18" s="2" t="s">
        <v>3</v>
      </c>
      <c r="M18" s="2" t="s">
        <v>2</v>
      </c>
      <c r="N18" s="2" t="s">
        <v>3</v>
      </c>
    </row>
    <row r="19" spans="1:22" x14ac:dyDescent="0.25">
      <c r="A19" s="4"/>
      <c r="C19" s="1">
        <v>24.484181570000001</v>
      </c>
      <c r="D19" s="1">
        <v>34.456671249999999</v>
      </c>
      <c r="E19" s="1">
        <v>111.2104539</v>
      </c>
      <c r="F19" s="1">
        <v>65.680880329999994</v>
      </c>
      <c r="G19" s="1">
        <v>11.45833333</v>
      </c>
      <c r="H19" s="1">
        <v>92.881944439999998</v>
      </c>
      <c r="I19" s="1">
        <v>84.722222220000006</v>
      </c>
      <c r="J19" s="1">
        <v>33.333333330000002</v>
      </c>
      <c r="K19" s="1">
        <v>29.518779339999998</v>
      </c>
      <c r="L19" s="1">
        <v>61.971830990000001</v>
      </c>
      <c r="M19" s="1">
        <v>90.140845069999997</v>
      </c>
      <c r="N19" s="1">
        <v>100.1760563</v>
      </c>
    </row>
    <row r="20" spans="1:22" x14ac:dyDescent="0.25">
      <c r="A20" s="4"/>
      <c r="C20" s="1">
        <v>32.11829436</v>
      </c>
      <c r="D20" s="1">
        <v>26.341127920000002</v>
      </c>
      <c r="E20" s="1">
        <v>83.906464920000005</v>
      </c>
      <c r="F20" s="1">
        <v>58.459422279999998</v>
      </c>
      <c r="G20" s="1">
        <v>13.54166667</v>
      </c>
      <c r="H20" s="1">
        <v>14.0625</v>
      </c>
      <c r="I20" s="1">
        <v>109.7222222</v>
      </c>
      <c r="J20" s="1">
        <v>47.395833330000002</v>
      </c>
      <c r="K20" s="1">
        <v>47.652582160000001</v>
      </c>
      <c r="L20" s="1">
        <v>41.490610330000003</v>
      </c>
      <c r="M20" s="1">
        <v>108.15727699999999</v>
      </c>
      <c r="N20" s="1">
        <v>111.20892019999999</v>
      </c>
    </row>
    <row r="21" spans="1:22" x14ac:dyDescent="0.25">
      <c r="A21" s="4"/>
      <c r="C21" s="1">
        <v>32.049518569999996</v>
      </c>
      <c r="D21" s="1">
        <v>42.640990369999997</v>
      </c>
      <c r="E21" s="1">
        <v>104.88308120000001</v>
      </c>
      <c r="F21" s="1">
        <v>121.38927099999999</v>
      </c>
      <c r="G21" s="1">
        <v>23.61111111</v>
      </c>
      <c r="H21" s="1">
        <v>30.729166670000001</v>
      </c>
      <c r="I21" s="1">
        <v>105.55555560000001</v>
      </c>
      <c r="J21" s="1">
        <v>25.520833329999999</v>
      </c>
      <c r="K21" s="1">
        <v>34.330985920000003</v>
      </c>
      <c r="L21" s="1">
        <v>29.518779339999998</v>
      </c>
      <c r="M21" s="1">
        <v>101.7018779</v>
      </c>
      <c r="N21" s="1">
        <v>93.13380282</v>
      </c>
    </row>
    <row r="22" spans="1:22" x14ac:dyDescent="0.25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22" x14ac:dyDescent="0.25">
      <c r="C23" s="1">
        <v>8.1874356309999996</v>
      </c>
      <c r="D23" s="1">
        <v>17.610710600000001</v>
      </c>
      <c r="E23" s="1">
        <v>130.61277029999999</v>
      </c>
      <c r="F23" s="1">
        <v>68.357363530000001</v>
      </c>
      <c r="G23" s="1">
        <v>14.55621302</v>
      </c>
      <c r="H23" s="1">
        <v>11.124260359999999</v>
      </c>
      <c r="I23" s="1">
        <v>149.58579879999999</v>
      </c>
      <c r="J23" s="1">
        <v>28.047337280000001</v>
      </c>
      <c r="K23" s="1">
        <v>7.4154852780000002</v>
      </c>
      <c r="L23" s="1">
        <v>9.8146128679999993</v>
      </c>
      <c r="M23" s="1">
        <v>87.568157029999995</v>
      </c>
      <c r="N23" s="1">
        <v>101.41766629999999</v>
      </c>
    </row>
    <row r="24" spans="1:22" x14ac:dyDescent="0.25">
      <c r="C24" s="1">
        <v>15.525231720000001</v>
      </c>
      <c r="D24" s="1">
        <v>20.082389280000001</v>
      </c>
      <c r="E24" s="1">
        <v>98.480947450000002</v>
      </c>
      <c r="F24" s="1">
        <v>105.2780638</v>
      </c>
      <c r="G24" s="1">
        <v>11.952662719999999</v>
      </c>
      <c r="H24" s="1">
        <v>24.02366864</v>
      </c>
      <c r="I24" s="1">
        <v>75.739644970000001</v>
      </c>
      <c r="J24" s="1">
        <v>32.544378700000003</v>
      </c>
      <c r="K24" s="1">
        <v>9.8146128679999993</v>
      </c>
      <c r="L24" s="1">
        <v>13.84950927</v>
      </c>
      <c r="M24" s="1">
        <v>97.164667390000005</v>
      </c>
      <c r="N24" s="1">
        <v>87.350054529999994</v>
      </c>
    </row>
    <row r="25" spans="1:22" x14ac:dyDescent="0.25">
      <c r="C25" s="1">
        <v>23.32646755</v>
      </c>
      <c r="D25" s="1">
        <v>15.98867147</v>
      </c>
      <c r="E25" s="1">
        <v>70.906282169999997</v>
      </c>
      <c r="F25" s="1">
        <v>59.706488139999998</v>
      </c>
      <c r="G25" s="1">
        <v>5.9171597629999999</v>
      </c>
      <c r="H25" s="1">
        <v>21.53846154</v>
      </c>
      <c r="I25" s="1">
        <v>74.674556210000006</v>
      </c>
      <c r="J25" s="1">
        <v>38.46153846</v>
      </c>
      <c r="K25" s="1">
        <v>9.5965103599999999</v>
      </c>
      <c r="L25" s="1">
        <v>12.21374046</v>
      </c>
      <c r="M25" s="1">
        <v>115.2671756</v>
      </c>
      <c r="N25" s="1">
        <v>97.491821160000001</v>
      </c>
    </row>
    <row r="28" spans="1:22" s="8" customFormat="1" x14ac:dyDescent="0.25">
      <c r="A28" s="8" t="s">
        <v>37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x14ac:dyDescent="0.25">
      <c r="C29">
        <f>C4*100/1454</f>
        <v>24.484181568088033</v>
      </c>
      <c r="D29">
        <f t="shared" ref="D29:F29" si="0">D4*100/1454</f>
        <v>34.456671251719392</v>
      </c>
      <c r="E29">
        <f t="shared" si="0"/>
        <v>111.21045392022008</v>
      </c>
      <c r="F29">
        <f t="shared" si="0"/>
        <v>65.680880330123799</v>
      </c>
      <c r="G29">
        <f>G4*100/576</f>
        <v>11.458333333333334</v>
      </c>
      <c r="H29">
        <f t="shared" ref="H29:J29" si="1">H4*100/576</f>
        <v>92.881944444444443</v>
      </c>
      <c r="I29">
        <f t="shared" si="1"/>
        <v>84.722222222222229</v>
      </c>
      <c r="J29">
        <f t="shared" si="1"/>
        <v>33.333333333333336</v>
      </c>
      <c r="K29">
        <f>K4*100/1704</f>
        <v>29.518779342723004</v>
      </c>
      <c r="L29">
        <f t="shared" ref="L29:N29" si="2">L4*100/1704</f>
        <v>61.971830985915496</v>
      </c>
      <c r="M29">
        <f t="shared" si="2"/>
        <v>90.140845070422529</v>
      </c>
      <c r="N29">
        <f t="shared" si="2"/>
        <v>100.17605633802818</v>
      </c>
    </row>
    <row r="30" spans="1:22" x14ac:dyDescent="0.25">
      <c r="C30">
        <f t="shared" ref="C30:F30" si="3">C5*100/1454</f>
        <v>32.118294360385143</v>
      </c>
      <c r="D30">
        <f t="shared" si="3"/>
        <v>26.341127922971115</v>
      </c>
      <c r="E30">
        <f t="shared" si="3"/>
        <v>83.906464924346636</v>
      </c>
      <c r="F30">
        <f t="shared" si="3"/>
        <v>58.459422283356261</v>
      </c>
      <c r="G30">
        <f t="shared" ref="G30:J31" si="4">G5*100/576</f>
        <v>13.541666666666666</v>
      </c>
      <c r="H30">
        <f t="shared" si="4"/>
        <v>14.0625</v>
      </c>
      <c r="I30">
        <f t="shared" si="4"/>
        <v>109.72222222222223</v>
      </c>
      <c r="J30">
        <f t="shared" si="4"/>
        <v>47.395833333333336</v>
      </c>
      <c r="K30">
        <f t="shared" ref="K30:N31" si="5">K5*100/1704</f>
        <v>47.652582159624416</v>
      </c>
      <c r="L30">
        <f t="shared" si="5"/>
        <v>41.490610328638496</v>
      </c>
      <c r="M30">
        <f t="shared" si="5"/>
        <v>108.15727699530517</v>
      </c>
      <c r="N30">
        <f t="shared" si="5"/>
        <v>111.20892018779342</v>
      </c>
    </row>
    <row r="31" spans="1:22" x14ac:dyDescent="0.25">
      <c r="C31">
        <f t="shared" ref="C31:F31" si="6">C6*100/1454</f>
        <v>32.049518569463551</v>
      </c>
      <c r="D31">
        <f t="shared" si="6"/>
        <v>42.640990371389272</v>
      </c>
      <c r="E31">
        <f t="shared" si="6"/>
        <v>104.88308115543329</v>
      </c>
      <c r="F31">
        <f t="shared" si="6"/>
        <v>121.38927097661623</v>
      </c>
      <c r="G31">
        <f t="shared" si="4"/>
        <v>23.611111111111111</v>
      </c>
      <c r="H31">
        <f t="shared" si="4"/>
        <v>30.729166666666668</v>
      </c>
      <c r="I31">
        <f t="shared" si="4"/>
        <v>105.55555555555556</v>
      </c>
      <c r="J31">
        <f t="shared" si="4"/>
        <v>25.520833333333332</v>
      </c>
      <c r="K31">
        <f t="shared" si="5"/>
        <v>34.33098591549296</v>
      </c>
      <c r="L31">
        <f t="shared" si="5"/>
        <v>29.518779342723004</v>
      </c>
      <c r="M31">
        <f t="shared" si="5"/>
        <v>101.7018779342723</v>
      </c>
      <c r="N31">
        <f t="shared" si="5"/>
        <v>93.133802816901408</v>
      </c>
    </row>
    <row r="33" spans="3:14" x14ac:dyDescent="0.25">
      <c r="C33">
        <f>C9*100/1294.66667</f>
        <v>8.1874356122877554</v>
      </c>
      <c r="D33">
        <f t="shared" ref="D33:F33" si="7">D9*100/1294.66667</f>
        <v>17.610710562279323</v>
      </c>
      <c r="E33">
        <f t="shared" si="7"/>
        <v>130.61277000357165</v>
      </c>
      <c r="F33">
        <f t="shared" si="7"/>
        <v>68.357363366742106</v>
      </c>
      <c r="G33">
        <f>G9*100/845</f>
        <v>14.55621301775148</v>
      </c>
      <c r="H33">
        <f t="shared" ref="H33:J33" si="8">H9*100/845</f>
        <v>11.124260355029586</v>
      </c>
      <c r="I33">
        <f t="shared" si="8"/>
        <v>149.58579881656806</v>
      </c>
      <c r="J33">
        <f t="shared" si="8"/>
        <v>28.047337278106507</v>
      </c>
      <c r="K33">
        <f>K9*100/917</f>
        <v>7.4154852780806984</v>
      </c>
      <c r="L33">
        <f t="shared" ref="L33:N33" si="9">L9*100/917</f>
        <v>9.8146128680479823</v>
      </c>
      <c r="M33">
        <f t="shared" si="9"/>
        <v>87.568157033805889</v>
      </c>
      <c r="N33">
        <f t="shared" si="9"/>
        <v>101.41766630316249</v>
      </c>
    </row>
    <row r="34" spans="3:14" x14ac:dyDescent="0.25">
      <c r="C34">
        <f t="shared" ref="C34:F35" si="10">C10*100/1294.66667</f>
        <v>15.52523167990414</v>
      </c>
      <c r="D34">
        <f t="shared" si="10"/>
        <v>20.082389237686947</v>
      </c>
      <c r="E34">
        <f t="shared" si="10"/>
        <v>98.480947223272537</v>
      </c>
      <c r="F34">
        <f t="shared" si="10"/>
        <v>105.27806358064349</v>
      </c>
      <c r="G34">
        <f t="shared" ref="G34:J35" si="11">G10*100/845</f>
        <v>11.952662721893491</v>
      </c>
      <c r="H34">
        <f t="shared" si="11"/>
        <v>24.023668639053255</v>
      </c>
      <c r="I34">
        <f t="shared" si="11"/>
        <v>75.739644970414204</v>
      </c>
      <c r="J34">
        <f t="shared" si="11"/>
        <v>32.544378698224854</v>
      </c>
      <c r="K34">
        <f t="shared" ref="K34:N35" si="12">K10*100/917</f>
        <v>9.8146128680479823</v>
      </c>
      <c r="L34">
        <f t="shared" si="12"/>
        <v>13.849509269356597</v>
      </c>
      <c r="M34">
        <f t="shared" si="12"/>
        <v>97.164667393675032</v>
      </c>
      <c r="N34">
        <f t="shared" si="12"/>
        <v>87.350054525627044</v>
      </c>
    </row>
    <row r="35" spans="3:14" x14ac:dyDescent="0.25">
      <c r="C35">
        <f t="shared" si="10"/>
        <v>23.326467499159453</v>
      </c>
      <c r="D35">
        <f t="shared" si="10"/>
        <v>15.98867143154307</v>
      </c>
      <c r="E35">
        <f t="shared" si="10"/>
        <v>70.906282000756221</v>
      </c>
      <c r="F35">
        <f t="shared" si="10"/>
        <v>59.706488002815426</v>
      </c>
      <c r="G35">
        <f t="shared" si="11"/>
        <v>5.9171597633136095</v>
      </c>
      <c r="H35">
        <f t="shared" si="11"/>
        <v>21.53846153846154</v>
      </c>
      <c r="I35">
        <f t="shared" si="11"/>
        <v>74.674556213017752</v>
      </c>
      <c r="J35">
        <f t="shared" si="11"/>
        <v>38.46153846153846</v>
      </c>
      <c r="K35">
        <f t="shared" si="12"/>
        <v>9.5965103598691393</v>
      </c>
      <c r="L35">
        <f t="shared" si="12"/>
        <v>12.213740458015268</v>
      </c>
      <c r="M35">
        <f t="shared" si="12"/>
        <v>115.26717557251908</v>
      </c>
      <c r="N35">
        <f t="shared" si="12"/>
        <v>97.491821155943299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 1a</vt:lpstr>
      <vt:lpstr>Figure 1b</vt:lpstr>
      <vt:lpstr>Figure 1c</vt:lpstr>
      <vt:lpstr>Figure 1d</vt:lpstr>
      <vt:lpstr>Figure 1e</vt:lpstr>
      <vt:lpstr>Figure 1f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Cheuk Man Cherie Au</dc:creator>
  <cp:lastModifiedBy>Kristy A. Brown</cp:lastModifiedBy>
  <dcterms:created xsi:type="dcterms:W3CDTF">2020-03-28T05:32:36Z</dcterms:created>
  <dcterms:modified xsi:type="dcterms:W3CDTF">2020-05-14T18:47:43Z</dcterms:modified>
</cp:coreProperties>
</file>