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2.xml" ContentType="application/vnd.openxmlformats-officedocument.drawing+xml"/>
  <Override PartName="/xl/charts/chart6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7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8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9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10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11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12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13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4.xml" ContentType="application/vnd.openxmlformats-officedocument.drawing+xml"/>
  <Override PartName="/xl/charts/chart14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5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6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7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8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9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20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21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22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23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24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5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r1\evo-lab\Users\Ian Keesey\DATA 2018\Obscura project\Final Figures\FINAL 190701\eLife (Oct 2019)\Revision 200313\FINAL 200316\"/>
    </mc:Choice>
  </mc:AlternateContent>
  <bookViews>
    <workbookView xWindow="480" yWindow="360" windowWidth="27795" windowHeight="14130" tabRatio="711" activeTab="4"/>
  </bookViews>
  <sheets>
    <sheet name="Ommat Counts" sheetId="1" r:id="rId1"/>
    <sheet name="body" sheetId="2" r:id="rId2"/>
    <sheet name="population (eye)" sheetId="4" r:id="rId3"/>
    <sheet name="population (ant)" sheetId="5" r:id="rId4"/>
    <sheet name="EF Ratio" sheetId="6" r:id="rId5"/>
    <sheet name="Correlations" sheetId="9" r:id="rId6"/>
    <sheet name="Courtship" sheetId="8" r:id="rId7"/>
    <sheet name="pop comparisons" sheetId="7" r:id="rId8"/>
    <sheet name="Ommat Dia" sheetId="10" r:id="rId9"/>
  </sheets>
  <externalReferences>
    <externalReference r:id="rId10"/>
    <externalReference r:id="rId11"/>
  </externalReferences>
  <definedNames>
    <definedName name="_xlnm._FilterDatabase" localSheetId="2" hidden="1">'population (eye)'!$Z$12:$AC$26</definedName>
  </definedNames>
  <calcPr calcId="162913"/>
</workbook>
</file>

<file path=xl/calcChain.xml><?xml version="1.0" encoding="utf-8"?>
<calcChain xmlns="http://schemas.openxmlformats.org/spreadsheetml/2006/main">
  <c r="O22" i="2" l="1"/>
  <c r="V22" i="2"/>
  <c r="P22" i="2"/>
  <c r="V20" i="2"/>
  <c r="P20" i="2"/>
  <c r="Y16" i="1"/>
  <c r="U20" i="2"/>
  <c r="U22" i="2" s="1"/>
  <c r="T20" i="2"/>
  <c r="O20" i="2"/>
  <c r="N20" i="2"/>
  <c r="S47" i="5" l="1"/>
  <c r="S59" i="5" s="1"/>
  <c r="S73" i="5" s="1"/>
  <c r="S35" i="5"/>
  <c r="S85" i="5" s="1"/>
  <c r="S39" i="4"/>
  <c r="S53" i="4" s="1"/>
  <c r="S46" i="5"/>
  <c r="S58" i="5" s="1"/>
  <c r="S72" i="5" s="1"/>
  <c r="S34" i="5"/>
  <c r="S84" i="5" s="1"/>
  <c r="S38" i="4"/>
  <c r="S52" i="4" s="1"/>
  <c r="S57" i="5"/>
  <c r="S71" i="5" s="1"/>
  <c r="S45" i="5"/>
  <c r="S33" i="5"/>
  <c r="S83" i="5" s="1"/>
  <c r="S37" i="4"/>
  <c r="S51" i="4" s="1"/>
  <c r="S44" i="5"/>
  <c r="S56" i="5" s="1"/>
  <c r="S70" i="5" s="1"/>
  <c r="S32" i="5"/>
  <c r="S82" i="5" s="1"/>
  <c r="S36" i="4"/>
  <c r="S50" i="4" s="1"/>
  <c r="S43" i="5"/>
  <c r="S55" i="5" s="1"/>
  <c r="S69" i="5" s="1"/>
  <c r="S31" i="5"/>
  <c r="S81" i="5" s="1"/>
  <c r="S35" i="4"/>
  <c r="S49" i="4" s="1"/>
  <c r="S42" i="5"/>
  <c r="S54" i="5" s="1"/>
  <c r="S68" i="5" s="1"/>
  <c r="S30" i="5"/>
  <c r="S80" i="5" s="1"/>
  <c r="S34" i="4"/>
  <c r="S48" i="4" s="1"/>
  <c r="S41" i="5"/>
  <c r="S53" i="5" s="1"/>
  <c r="S67" i="5" s="1"/>
  <c r="S29" i="5"/>
  <c r="S33" i="4"/>
  <c r="S47" i="4" s="1"/>
  <c r="S97" i="5" l="1"/>
  <c r="S94" i="5"/>
  <c r="S93" i="5"/>
  <c r="S95" i="5"/>
  <c r="S92" i="5"/>
  <c r="S96" i="5"/>
  <c r="S60" i="4"/>
  <c r="X47" i="6" l="1"/>
  <c r="V46" i="6"/>
  <c r="V47" i="6"/>
  <c r="V48" i="6"/>
  <c r="V49" i="6"/>
  <c r="P47" i="6"/>
  <c r="K47" i="6"/>
  <c r="I46" i="6"/>
  <c r="X46" i="6"/>
  <c r="X45" i="6"/>
  <c r="W45" i="6"/>
  <c r="V45" i="6"/>
  <c r="X44" i="6"/>
  <c r="W44" i="6"/>
  <c r="V44" i="6"/>
  <c r="X43" i="6"/>
  <c r="W43" i="6"/>
  <c r="V43" i="6"/>
  <c r="X42" i="6"/>
  <c r="W42" i="6"/>
  <c r="V42" i="6"/>
  <c r="X41" i="6"/>
  <c r="W41" i="6"/>
  <c r="V41" i="6"/>
  <c r="X40" i="6"/>
  <c r="W40" i="6"/>
  <c r="V40" i="6"/>
  <c r="S46" i="6"/>
  <c r="T45" i="6"/>
  <c r="S45" i="6"/>
  <c r="T44" i="6"/>
  <c r="S44" i="6"/>
  <c r="R44" i="6"/>
  <c r="T43" i="6"/>
  <c r="S43" i="6"/>
  <c r="R43" i="6"/>
  <c r="T42" i="6"/>
  <c r="S42" i="6"/>
  <c r="R42" i="6"/>
  <c r="T41" i="6"/>
  <c r="S41" i="6"/>
  <c r="R41" i="6"/>
  <c r="T40" i="6"/>
  <c r="S40" i="6"/>
  <c r="R40" i="6"/>
  <c r="O47" i="6"/>
  <c r="P46" i="6"/>
  <c r="O46" i="6"/>
  <c r="P45" i="6"/>
  <c r="O45" i="6"/>
  <c r="P44" i="6"/>
  <c r="O44" i="6"/>
  <c r="P43" i="6"/>
  <c r="O43" i="6"/>
  <c r="N43" i="6"/>
  <c r="P42" i="6"/>
  <c r="O42" i="6"/>
  <c r="N42" i="6"/>
  <c r="P41" i="6"/>
  <c r="O41" i="6"/>
  <c r="N41" i="6"/>
  <c r="P40" i="6"/>
  <c r="O40" i="6"/>
  <c r="N40" i="6"/>
  <c r="J47" i="6"/>
  <c r="K46" i="6"/>
  <c r="J46" i="6"/>
  <c r="K45" i="6"/>
  <c r="J45" i="6"/>
  <c r="I45" i="6"/>
  <c r="K44" i="6"/>
  <c r="J44" i="6"/>
  <c r="I44" i="6"/>
  <c r="K43" i="6"/>
  <c r="J43" i="6"/>
  <c r="I43" i="6"/>
  <c r="K42" i="6"/>
  <c r="J42" i="6"/>
  <c r="I42" i="6"/>
  <c r="K41" i="6"/>
  <c r="J41" i="6"/>
  <c r="I41" i="6"/>
  <c r="K40" i="6"/>
  <c r="J40" i="6"/>
  <c r="I40" i="6"/>
  <c r="G41" i="6"/>
  <c r="G42" i="6"/>
  <c r="G43" i="6"/>
  <c r="G44" i="6"/>
  <c r="G45" i="6"/>
  <c r="G46" i="6"/>
  <c r="F41" i="6"/>
  <c r="F42" i="6"/>
  <c r="F43" i="6"/>
  <c r="F44" i="6"/>
  <c r="F45" i="6"/>
  <c r="F46" i="6"/>
  <c r="F47" i="6"/>
  <c r="F40" i="6"/>
  <c r="G40" i="6"/>
  <c r="E41" i="6"/>
  <c r="E42" i="6"/>
  <c r="E43" i="6"/>
  <c r="E44" i="6"/>
  <c r="E45" i="6"/>
  <c r="E40" i="6"/>
  <c r="F48" i="5"/>
  <c r="F60" i="5" s="1"/>
  <c r="F74" i="5" s="1"/>
  <c r="F36" i="5"/>
  <c r="F86" i="5" s="1"/>
  <c r="F40" i="4"/>
  <c r="F54" i="4" s="1"/>
  <c r="F47" i="5"/>
  <c r="F59" i="5" s="1"/>
  <c r="F73" i="5" s="1"/>
  <c r="F35" i="5"/>
  <c r="F85" i="5" s="1"/>
  <c r="F39" i="4"/>
  <c r="F53" i="4" s="1"/>
  <c r="F46" i="5"/>
  <c r="F58" i="5" s="1"/>
  <c r="F72" i="5" s="1"/>
  <c r="F34" i="5"/>
  <c r="F84" i="5" s="1"/>
  <c r="F38" i="4"/>
  <c r="F52" i="4" s="1"/>
  <c r="F45" i="5"/>
  <c r="F57" i="5" s="1"/>
  <c r="F71" i="5" s="1"/>
  <c r="F33" i="5"/>
  <c r="F83" i="5" s="1"/>
  <c r="F37" i="4"/>
  <c r="F51" i="4" s="1"/>
  <c r="F44" i="5"/>
  <c r="F56" i="5" s="1"/>
  <c r="F70" i="5" s="1"/>
  <c r="F32" i="5"/>
  <c r="F82" i="5" s="1"/>
  <c r="F36" i="4"/>
  <c r="F50" i="4" s="1"/>
  <c r="F35" i="4"/>
  <c r="F49" i="4" s="1"/>
  <c r="F43" i="5"/>
  <c r="F55" i="5" s="1"/>
  <c r="F69" i="5" s="1"/>
  <c r="F31" i="5"/>
  <c r="F81" i="5" s="1"/>
  <c r="F42" i="5"/>
  <c r="F54" i="5" s="1"/>
  <c r="F68" i="5" s="1"/>
  <c r="F30" i="5"/>
  <c r="F80" i="5" s="1"/>
  <c r="F34" i="4"/>
  <c r="F48" i="4" s="1"/>
  <c r="F41" i="5"/>
  <c r="F53" i="5" s="1"/>
  <c r="F67" i="5" s="1"/>
  <c r="F91" i="5" s="1"/>
  <c r="F29" i="5"/>
  <c r="F79" i="5" s="1"/>
  <c r="F12" i="6"/>
  <c r="F33" i="4"/>
  <c r="F47" i="4" s="1"/>
  <c r="O48" i="5"/>
  <c r="O60" i="5" s="1"/>
  <c r="O74" i="5" s="1"/>
  <c r="O36" i="5"/>
  <c r="O86" i="5" s="1"/>
  <c r="O41" i="4"/>
  <c r="O55" i="4" s="1"/>
  <c r="O47" i="5"/>
  <c r="O59" i="5" s="1"/>
  <c r="O73" i="5" s="1"/>
  <c r="O35" i="5"/>
  <c r="O85" i="5" s="1"/>
  <c r="O40" i="4"/>
  <c r="O54" i="4" s="1"/>
  <c r="O46" i="5"/>
  <c r="O58" i="5" s="1"/>
  <c r="O72" i="5" s="1"/>
  <c r="O34" i="5"/>
  <c r="O84" i="5" s="1"/>
  <c r="O39" i="4"/>
  <c r="O53" i="4" s="1"/>
  <c r="O45" i="5"/>
  <c r="O57" i="5" s="1"/>
  <c r="O71" i="5" s="1"/>
  <c r="O33" i="5"/>
  <c r="O83" i="5" s="1"/>
  <c r="O38" i="4"/>
  <c r="O52" i="4" s="1"/>
  <c r="O82" i="5"/>
  <c r="O44" i="5"/>
  <c r="O56" i="5" s="1"/>
  <c r="O70" i="5" s="1"/>
  <c r="O32" i="5"/>
  <c r="O37" i="4"/>
  <c r="O51" i="4" s="1"/>
  <c r="O43" i="5"/>
  <c r="O55" i="5" s="1"/>
  <c r="O69" i="5" s="1"/>
  <c r="O31" i="5"/>
  <c r="O81" i="5" s="1"/>
  <c r="O12" i="6"/>
  <c r="O36" i="4"/>
  <c r="O50" i="4" s="1"/>
  <c r="O42" i="5"/>
  <c r="O54" i="5" s="1"/>
  <c r="O68" i="5" s="1"/>
  <c r="O30" i="5"/>
  <c r="O80" i="5" s="1"/>
  <c r="O35" i="4"/>
  <c r="O49" i="4" s="1"/>
  <c r="O34" i="4"/>
  <c r="O48" i="4" s="1"/>
  <c r="O41" i="5"/>
  <c r="O53" i="5" s="1"/>
  <c r="O67" i="5" s="1"/>
  <c r="O29" i="5"/>
  <c r="O79" i="5" s="1"/>
  <c r="O33" i="4"/>
  <c r="O47" i="4" s="1"/>
  <c r="J48" i="5"/>
  <c r="J60" i="5" s="1"/>
  <c r="J74" i="5" s="1"/>
  <c r="J36" i="5"/>
  <c r="J86" i="5" s="1"/>
  <c r="J40" i="4"/>
  <c r="J54" i="4" s="1"/>
  <c r="J47" i="5"/>
  <c r="J59" i="5" s="1"/>
  <c r="J73" i="5" s="1"/>
  <c r="J35" i="5"/>
  <c r="J85" i="5" s="1"/>
  <c r="J39" i="4"/>
  <c r="J53" i="4" s="1"/>
  <c r="J46" i="5"/>
  <c r="J58" i="5" s="1"/>
  <c r="J72" i="5" s="1"/>
  <c r="J34" i="5"/>
  <c r="J84" i="5" s="1"/>
  <c r="J38" i="4"/>
  <c r="J52" i="4" s="1"/>
  <c r="J83" i="5"/>
  <c r="J45" i="5"/>
  <c r="J57" i="5" s="1"/>
  <c r="J71" i="5" s="1"/>
  <c r="J95" i="5" s="1"/>
  <c r="J33" i="5"/>
  <c r="J37" i="4"/>
  <c r="J51" i="4" s="1"/>
  <c r="J44" i="5"/>
  <c r="J56" i="5" s="1"/>
  <c r="J70" i="5" s="1"/>
  <c r="J32" i="5"/>
  <c r="J82" i="5" s="1"/>
  <c r="J36" i="4"/>
  <c r="J50" i="4" s="1"/>
  <c r="J43" i="5"/>
  <c r="J55" i="5" s="1"/>
  <c r="J69" i="5" s="1"/>
  <c r="J31" i="5"/>
  <c r="J81" i="5" s="1"/>
  <c r="J35" i="4"/>
  <c r="J49" i="4" s="1"/>
  <c r="J42" i="5"/>
  <c r="J54" i="5" s="1"/>
  <c r="J68" i="5" s="1"/>
  <c r="J30" i="5"/>
  <c r="J80" i="5" s="1"/>
  <c r="J34" i="4"/>
  <c r="J48" i="4" s="1"/>
  <c r="J12" i="6"/>
  <c r="J41" i="5"/>
  <c r="J53" i="5" s="1"/>
  <c r="J67" i="5" s="1"/>
  <c r="J29" i="5"/>
  <c r="J79" i="5" s="1"/>
  <c r="J33" i="4"/>
  <c r="J47" i="4" s="1"/>
  <c r="V51" i="6" l="1"/>
  <c r="P51" i="6"/>
  <c r="R51" i="6"/>
  <c r="T53" i="6" s="1"/>
  <c r="W51" i="6"/>
  <c r="N51" i="6"/>
  <c r="S51" i="6"/>
  <c r="X51" i="6"/>
  <c r="I51" i="6"/>
  <c r="K53" i="6" s="1"/>
  <c r="O51" i="6"/>
  <c r="T51" i="6"/>
  <c r="F51" i="6"/>
  <c r="G51" i="6"/>
  <c r="E51" i="6"/>
  <c r="F98" i="5"/>
  <c r="J51" i="6"/>
  <c r="F97" i="5"/>
  <c r="O94" i="5"/>
  <c r="K51" i="6"/>
  <c r="F96" i="5"/>
  <c r="F94" i="5"/>
  <c r="F95" i="5"/>
  <c r="F60" i="4"/>
  <c r="F93" i="5"/>
  <c r="F92" i="5"/>
  <c r="J91" i="5"/>
  <c r="J98" i="5"/>
  <c r="O98" i="5"/>
  <c r="O91" i="5"/>
  <c r="O93" i="5"/>
  <c r="O97" i="5"/>
  <c r="O96" i="5"/>
  <c r="O95" i="5"/>
  <c r="O60" i="4"/>
  <c r="O92" i="5"/>
  <c r="J97" i="5"/>
  <c r="J96" i="5"/>
  <c r="J94" i="5"/>
  <c r="J60" i="4"/>
  <c r="J93" i="5"/>
  <c r="J92" i="5"/>
  <c r="R12" i="6"/>
  <c r="R42" i="5"/>
  <c r="R54" i="5" s="1"/>
  <c r="R68" i="5" s="1"/>
  <c r="R43" i="5"/>
  <c r="R55" i="5" s="1"/>
  <c r="R69" i="5" s="1"/>
  <c r="R44" i="5"/>
  <c r="R56" i="5" s="1"/>
  <c r="R70" i="5" s="1"/>
  <c r="R45" i="5"/>
  <c r="R57" i="5" s="1"/>
  <c r="R71" i="5" s="1"/>
  <c r="R41" i="5"/>
  <c r="R53" i="5" s="1"/>
  <c r="R67" i="5" s="1"/>
  <c r="R30" i="5"/>
  <c r="R80" i="5" s="1"/>
  <c r="R31" i="5"/>
  <c r="R81" i="5" s="1"/>
  <c r="R32" i="5"/>
  <c r="R82" i="5" s="1"/>
  <c r="R33" i="5"/>
  <c r="R83" i="5" s="1"/>
  <c r="R29" i="5"/>
  <c r="R79" i="5" s="1"/>
  <c r="R34" i="4"/>
  <c r="R48" i="4" s="1"/>
  <c r="R35" i="4"/>
  <c r="R49" i="4" s="1"/>
  <c r="R36" i="4"/>
  <c r="R50" i="4" s="1"/>
  <c r="R37" i="4"/>
  <c r="R51" i="4" s="1"/>
  <c r="R33" i="4"/>
  <c r="R47" i="4" s="1"/>
  <c r="V48" i="5"/>
  <c r="V60" i="5" s="1"/>
  <c r="V74" i="5" s="1"/>
  <c r="V49" i="5"/>
  <c r="V61" i="5" s="1"/>
  <c r="V75" i="5" s="1"/>
  <c r="V50" i="5"/>
  <c r="V62" i="5" s="1"/>
  <c r="V76" i="5" s="1"/>
  <c r="V36" i="5"/>
  <c r="V86" i="5" s="1"/>
  <c r="V37" i="5"/>
  <c r="V87" i="5" s="1"/>
  <c r="V38" i="5"/>
  <c r="V88" i="5" s="1"/>
  <c r="V56" i="4"/>
  <c r="V40" i="4"/>
  <c r="V54" i="4" s="1"/>
  <c r="V41" i="4"/>
  <c r="V55" i="4" s="1"/>
  <c r="V42" i="4"/>
  <c r="V98" i="5" l="1"/>
  <c r="G53" i="6"/>
  <c r="P53" i="6"/>
  <c r="X53" i="6"/>
  <c r="R95" i="5"/>
  <c r="V100" i="5"/>
  <c r="R91" i="5"/>
  <c r="V99" i="5"/>
  <c r="F105" i="5"/>
  <c r="R94" i="5"/>
  <c r="R93" i="5"/>
  <c r="R92" i="5"/>
  <c r="O105" i="5"/>
  <c r="R60" i="4"/>
  <c r="J105" i="5"/>
  <c r="V34" i="4"/>
  <c r="V48" i="4" s="1"/>
  <c r="V35" i="4"/>
  <c r="V49" i="4" s="1"/>
  <c r="V36" i="4"/>
  <c r="V50" i="4" s="1"/>
  <c r="V37" i="4"/>
  <c r="V51" i="4" s="1"/>
  <c r="V38" i="4"/>
  <c r="V52" i="4" s="1"/>
  <c r="V39" i="4"/>
  <c r="V53" i="4" s="1"/>
  <c r="V33" i="4"/>
  <c r="V47" i="4" s="1"/>
  <c r="V47" i="5"/>
  <c r="V59" i="5" s="1"/>
  <c r="V73" i="5" s="1"/>
  <c r="V35" i="5"/>
  <c r="V85" i="5" s="1"/>
  <c r="V46" i="5"/>
  <c r="V58" i="5" s="1"/>
  <c r="V72" i="5" s="1"/>
  <c r="V34" i="5"/>
  <c r="V84" i="5" s="1"/>
  <c r="V83" i="5"/>
  <c r="V45" i="5"/>
  <c r="V57" i="5" s="1"/>
  <c r="V71" i="5" s="1"/>
  <c r="V33" i="5"/>
  <c r="V44" i="5"/>
  <c r="V56" i="5" s="1"/>
  <c r="V70" i="5" s="1"/>
  <c r="V32" i="5"/>
  <c r="V82" i="5" s="1"/>
  <c r="V43" i="5"/>
  <c r="V55" i="5" s="1"/>
  <c r="V69" i="5" s="1"/>
  <c r="V31" i="5"/>
  <c r="V81" i="5" s="1"/>
  <c r="V42" i="5"/>
  <c r="V54" i="5" s="1"/>
  <c r="V68" i="5" s="1"/>
  <c r="V30" i="5"/>
  <c r="V80" i="5" s="1"/>
  <c r="V12" i="6"/>
  <c r="V41" i="5"/>
  <c r="V53" i="5" s="1"/>
  <c r="V67" i="5" s="1"/>
  <c r="V29" i="5"/>
  <c r="V79" i="5" s="1"/>
  <c r="R105" i="5" l="1"/>
  <c r="V93" i="5"/>
  <c r="V96" i="5"/>
  <c r="V91" i="5"/>
  <c r="V92" i="5"/>
  <c r="V95" i="5"/>
  <c r="V94" i="5"/>
  <c r="V97" i="5"/>
  <c r="V60" i="4"/>
  <c r="T34" i="4"/>
  <c r="T48" i="4" s="1"/>
  <c r="T35" i="4"/>
  <c r="T49" i="4" s="1"/>
  <c r="T36" i="4"/>
  <c r="T50" i="4" s="1"/>
  <c r="T37" i="4"/>
  <c r="T51" i="4" s="1"/>
  <c r="T38" i="4"/>
  <c r="T52" i="4" s="1"/>
  <c r="T39" i="4"/>
  <c r="T53" i="4" s="1"/>
  <c r="T42" i="5"/>
  <c r="T54" i="5" s="1"/>
  <c r="T68" i="5" s="1"/>
  <c r="T43" i="5"/>
  <c r="T55" i="5" s="1"/>
  <c r="T69" i="5" s="1"/>
  <c r="T44" i="5"/>
  <c r="T56" i="5" s="1"/>
  <c r="T70" i="5" s="1"/>
  <c r="T45" i="5"/>
  <c r="T57" i="5" s="1"/>
  <c r="T71" i="5" s="1"/>
  <c r="T46" i="5"/>
  <c r="T58" i="5" s="1"/>
  <c r="T72" i="5" s="1"/>
  <c r="T30" i="5"/>
  <c r="T80" i="5" s="1"/>
  <c r="T31" i="5"/>
  <c r="T81" i="5" s="1"/>
  <c r="T32" i="5"/>
  <c r="T82" i="5" s="1"/>
  <c r="T33" i="5"/>
  <c r="T83" i="5" s="1"/>
  <c r="T34" i="5"/>
  <c r="T84" i="5" s="1"/>
  <c r="T33" i="4"/>
  <c r="T96" i="5" l="1"/>
  <c r="T92" i="5"/>
  <c r="V105" i="5"/>
  <c r="T94" i="5"/>
  <c r="T93" i="5"/>
  <c r="T95" i="5"/>
  <c r="T12" i="6"/>
  <c r="T41" i="5"/>
  <c r="T53" i="5" s="1"/>
  <c r="T67" i="5" s="1"/>
  <c r="T29" i="5"/>
  <c r="T79" i="5" s="1"/>
  <c r="T47" i="4"/>
  <c r="T60" i="4" s="1"/>
  <c r="T91" i="5" l="1"/>
  <c r="T105" i="5" s="1"/>
  <c r="W46" i="5"/>
  <c r="W58" i="5" s="1"/>
  <c r="W72" i="5" s="1"/>
  <c r="W45" i="5"/>
  <c r="W57" i="5" s="1"/>
  <c r="W71" i="5" s="1"/>
  <c r="W44" i="5"/>
  <c r="W56" i="5" s="1"/>
  <c r="W70" i="5" s="1"/>
  <c r="W43" i="5"/>
  <c r="W55" i="5" s="1"/>
  <c r="W69" i="5" s="1"/>
  <c r="W42" i="5"/>
  <c r="W54" i="5" s="1"/>
  <c r="W68" i="5" s="1"/>
  <c r="W92" i="5" s="1"/>
  <c r="W41" i="5"/>
  <c r="W53" i="5" s="1"/>
  <c r="W67" i="5" s="1"/>
  <c r="W34" i="5"/>
  <c r="W84" i="5" s="1"/>
  <c r="W33" i="5"/>
  <c r="W83" i="5" s="1"/>
  <c r="W32" i="5"/>
  <c r="W82" i="5" s="1"/>
  <c r="W31" i="5"/>
  <c r="W81" i="5" s="1"/>
  <c r="W30" i="5"/>
  <c r="W80" i="5" s="1"/>
  <c r="W29" i="5"/>
  <c r="W79" i="5" s="1"/>
  <c r="S79" i="5"/>
  <c r="S91" i="5" s="1"/>
  <c r="S40" i="4"/>
  <c r="W38" i="4"/>
  <c r="W52" i="4" s="1"/>
  <c r="W37" i="4"/>
  <c r="W51" i="4" s="1"/>
  <c r="W36" i="4"/>
  <c r="W50" i="4" s="1"/>
  <c r="W35" i="4"/>
  <c r="W49" i="4" s="1"/>
  <c r="W34" i="4"/>
  <c r="W48" i="4" s="1"/>
  <c r="W33" i="4"/>
  <c r="W47" i="4" s="1"/>
  <c r="W93" i="5" l="1"/>
  <c r="W94" i="5"/>
  <c r="W60" i="4"/>
  <c r="W95" i="5"/>
  <c r="W91" i="5"/>
  <c r="W96" i="5"/>
  <c r="T62" i="4"/>
  <c r="C65" i="4" s="1"/>
  <c r="X12" i="6"/>
  <c r="X34" i="4"/>
  <c r="X48" i="4" s="1"/>
  <c r="X35" i="4"/>
  <c r="X49" i="4" s="1"/>
  <c r="X36" i="4"/>
  <c r="X50" i="4" s="1"/>
  <c r="X37" i="4"/>
  <c r="X51" i="4" s="1"/>
  <c r="X38" i="4"/>
  <c r="X52" i="4" s="1"/>
  <c r="X39" i="4"/>
  <c r="X53" i="4" s="1"/>
  <c r="X40" i="4"/>
  <c r="X54" i="4" s="1"/>
  <c r="X33" i="4"/>
  <c r="X47" i="4" s="1"/>
  <c r="X42" i="5"/>
  <c r="X54" i="5" s="1"/>
  <c r="X68" i="5" s="1"/>
  <c r="X43" i="5"/>
  <c r="X55" i="5" s="1"/>
  <c r="X69" i="5" s="1"/>
  <c r="X44" i="5"/>
  <c r="X56" i="5" s="1"/>
  <c r="X70" i="5" s="1"/>
  <c r="X45" i="5"/>
  <c r="X57" i="5" s="1"/>
  <c r="X71" i="5" s="1"/>
  <c r="X46" i="5"/>
  <c r="X58" i="5" s="1"/>
  <c r="X72" i="5" s="1"/>
  <c r="X47" i="5"/>
  <c r="X59" i="5" s="1"/>
  <c r="X73" i="5" s="1"/>
  <c r="X48" i="5"/>
  <c r="X60" i="5" s="1"/>
  <c r="X74" i="5" s="1"/>
  <c r="X41" i="5"/>
  <c r="X53" i="5" s="1"/>
  <c r="X67" i="5" s="1"/>
  <c r="X30" i="5"/>
  <c r="X80" i="5" s="1"/>
  <c r="X31" i="5"/>
  <c r="X81" i="5" s="1"/>
  <c r="X32" i="5"/>
  <c r="X82" i="5" s="1"/>
  <c r="X33" i="5"/>
  <c r="X83" i="5" s="1"/>
  <c r="X34" i="5"/>
  <c r="X84" i="5" s="1"/>
  <c r="X35" i="5"/>
  <c r="X85" i="5" s="1"/>
  <c r="X36" i="5"/>
  <c r="X86" i="5" s="1"/>
  <c r="X29" i="5"/>
  <c r="X79" i="5" s="1"/>
  <c r="X98" i="5" l="1"/>
  <c r="X97" i="5"/>
  <c r="X96" i="5"/>
  <c r="X95" i="5"/>
  <c r="X94" i="5"/>
  <c r="X93" i="5"/>
  <c r="X92" i="5"/>
  <c r="X91" i="5"/>
  <c r="X60" i="4"/>
  <c r="X62" i="4" s="1"/>
  <c r="C67" i="4" s="1"/>
  <c r="W105" i="5"/>
  <c r="S105" i="5"/>
  <c r="T107" i="5" s="1"/>
  <c r="C111" i="5" s="1"/>
  <c r="W12" i="6"/>
  <c r="X14" i="6" s="1"/>
  <c r="X105" i="5" l="1"/>
  <c r="X107" i="5" s="1"/>
  <c r="C113" i="5" s="1"/>
  <c r="S12" i="6"/>
  <c r="T14" i="6" s="1"/>
  <c r="P12" i="6" l="1"/>
  <c r="P42" i="5"/>
  <c r="P54" i="5" s="1"/>
  <c r="P68" i="5" s="1"/>
  <c r="P43" i="5"/>
  <c r="P55" i="5" s="1"/>
  <c r="P69" i="5" s="1"/>
  <c r="P44" i="5"/>
  <c r="P56" i="5" s="1"/>
  <c r="P70" i="5" s="1"/>
  <c r="P45" i="5"/>
  <c r="P57" i="5" s="1"/>
  <c r="P71" i="5" s="1"/>
  <c r="P46" i="5"/>
  <c r="P58" i="5" s="1"/>
  <c r="P72" i="5" s="1"/>
  <c r="P47" i="5"/>
  <c r="P59" i="5" s="1"/>
  <c r="P73" i="5" s="1"/>
  <c r="P48" i="5"/>
  <c r="P60" i="5" s="1"/>
  <c r="P74" i="5" s="1"/>
  <c r="P41" i="5"/>
  <c r="P53" i="5" s="1"/>
  <c r="P67" i="5" s="1"/>
  <c r="P30" i="5"/>
  <c r="P80" i="5" s="1"/>
  <c r="P31" i="5"/>
  <c r="P81" i="5" s="1"/>
  <c r="P32" i="5"/>
  <c r="P82" i="5" s="1"/>
  <c r="P33" i="5"/>
  <c r="P83" i="5" s="1"/>
  <c r="P34" i="5"/>
  <c r="P84" i="5" s="1"/>
  <c r="P35" i="5"/>
  <c r="P85" i="5" s="1"/>
  <c r="P36" i="5"/>
  <c r="P86" i="5" s="1"/>
  <c r="P29" i="5"/>
  <c r="P79" i="5" s="1"/>
  <c r="P34" i="4"/>
  <c r="P48" i="4" s="1"/>
  <c r="P35" i="4"/>
  <c r="P49" i="4" s="1"/>
  <c r="P36" i="4"/>
  <c r="P50" i="4" s="1"/>
  <c r="P37" i="4"/>
  <c r="P51" i="4" s="1"/>
  <c r="P38" i="4"/>
  <c r="P52" i="4" s="1"/>
  <c r="P39" i="4"/>
  <c r="P53" i="4" s="1"/>
  <c r="P40" i="4"/>
  <c r="P54" i="4" s="1"/>
  <c r="P33" i="4"/>
  <c r="P47" i="4" s="1"/>
  <c r="P91" i="5" l="1"/>
  <c r="P98" i="5"/>
  <c r="P97" i="5"/>
  <c r="P94" i="5"/>
  <c r="P95" i="5"/>
  <c r="P93" i="5"/>
  <c r="P96" i="5"/>
  <c r="P92" i="5"/>
  <c r="P60" i="4"/>
  <c r="K12" i="6"/>
  <c r="K60" i="5"/>
  <c r="K74" i="5" s="1"/>
  <c r="K42" i="5"/>
  <c r="K54" i="5" s="1"/>
  <c r="K68" i="5" s="1"/>
  <c r="K43" i="5"/>
  <c r="K55" i="5" s="1"/>
  <c r="K69" i="5" s="1"/>
  <c r="K44" i="5"/>
  <c r="K56" i="5" s="1"/>
  <c r="K70" i="5" s="1"/>
  <c r="K45" i="5"/>
  <c r="K57" i="5" s="1"/>
  <c r="K71" i="5" s="1"/>
  <c r="K46" i="5"/>
  <c r="K58" i="5" s="1"/>
  <c r="K72" i="5" s="1"/>
  <c r="K47" i="5"/>
  <c r="K59" i="5" s="1"/>
  <c r="K73" i="5" s="1"/>
  <c r="K48" i="5"/>
  <c r="K41" i="5"/>
  <c r="K53" i="5" s="1"/>
  <c r="K67" i="5" s="1"/>
  <c r="K30" i="5"/>
  <c r="K80" i="5" s="1"/>
  <c r="K31" i="5"/>
  <c r="K81" i="5" s="1"/>
  <c r="K32" i="5"/>
  <c r="K82" i="5" s="1"/>
  <c r="K33" i="5"/>
  <c r="K83" i="5" s="1"/>
  <c r="K34" i="5"/>
  <c r="K84" i="5" s="1"/>
  <c r="K35" i="5"/>
  <c r="K85" i="5" s="1"/>
  <c r="K36" i="5"/>
  <c r="K86" i="5" s="1"/>
  <c r="K29" i="5"/>
  <c r="K79" i="5" s="1"/>
  <c r="K34" i="4"/>
  <c r="K48" i="4" s="1"/>
  <c r="K35" i="4"/>
  <c r="K49" i="4" s="1"/>
  <c r="K36" i="4"/>
  <c r="K50" i="4" s="1"/>
  <c r="K37" i="4"/>
  <c r="K51" i="4" s="1"/>
  <c r="K38" i="4"/>
  <c r="K52" i="4" s="1"/>
  <c r="K39" i="4"/>
  <c r="K53" i="4" s="1"/>
  <c r="K40" i="4"/>
  <c r="K54" i="4" s="1"/>
  <c r="K33" i="4"/>
  <c r="K47" i="4" s="1"/>
  <c r="K98" i="5" l="1"/>
  <c r="P105" i="5"/>
  <c r="K94" i="5"/>
  <c r="K93" i="5"/>
  <c r="K92" i="5"/>
  <c r="K91" i="5"/>
  <c r="K97" i="5"/>
  <c r="K96" i="5"/>
  <c r="K95" i="5"/>
  <c r="K60" i="4"/>
  <c r="G12" i="6"/>
  <c r="G42" i="5"/>
  <c r="G54" i="5" s="1"/>
  <c r="G68" i="5" s="1"/>
  <c r="G43" i="5"/>
  <c r="G55" i="5" s="1"/>
  <c r="G69" i="5" s="1"/>
  <c r="G44" i="5"/>
  <c r="G56" i="5" s="1"/>
  <c r="G70" i="5" s="1"/>
  <c r="G45" i="5"/>
  <c r="G57" i="5" s="1"/>
  <c r="G71" i="5" s="1"/>
  <c r="G46" i="5"/>
  <c r="G58" i="5" s="1"/>
  <c r="G72" i="5" s="1"/>
  <c r="G47" i="5"/>
  <c r="G59" i="5" s="1"/>
  <c r="G73" i="5" s="1"/>
  <c r="G48" i="5"/>
  <c r="G60" i="5" s="1"/>
  <c r="G74" i="5" s="1"/>
  <c r="G41" i="5"/>
  <c r="G53" i="5" s="1"/>
  <c r="G67" i="5" s="1"/>
  <c r="G30" i="5"/>
  <c r="G80" i="5" s="1"/>
  <c r="G31" i="5"/>
  <c r="G81" i="5" s="1"/>
  <c r="G32" i="5"/>
  <c r="G82" i="5" s="1"/>
  <c r="G33" i="5"/>
  <c r="G83" i="5" s="1"/>
  <c r="G34" i="5"/>
  <c r="G84" i="5" s="1"/>
  <c r="G35" i="5"/>
  <c r="G85" i="5" s="1"/>
  <c r="G29" i="5"/>
  <c r="G79" i="5" s="1"/>
  <c r="G34" i="4"/>
  <c r="G48" i="4" s="1"/>
  <c r="G35" i="4"/>
  <c r="G49" i="4" s="1"/>
  <c r="G36" i="4"/>
  <c r="G50" i="4" s="1"/>
  <c r="G37" i="4"/>
  <c r="G51" i="4" s="1"/>
  <c r="G38" i="4"/>
  <c r="G52" i="4" s="1"/>
  <c r="G39" i="4"/>
  <c r="G53" i="4" s="1"/>
  <c r="G40" i="4"/>
  <c r="G54" i="4" s="1"/>
  <c r="G33" i="4"/>
  <c r="G47" i="4" s="1"/>
  <c r="G95" i="5" l="1"/>
  <c r="G94" i="5"/>
  <c r="G96" i="5"/>
  <c r="G92" i="5"/>
  <c r="G93" i="5"/>
  <c r="G97" i="5"/>
  <c r="G91" i="5"/>
  <c r="K105" i="5"/>
  <c r="G60" i="4"/>
  <c r="N12" i="6"/>
  <c r="P14" i="6" s="1"/>
  <c r="I12" i="6"/>
  <c r="K14" i="6" s="1"/>
  <c r="E12" i="6"/>
  <c r="G14" i="6" s="1"/>
  <c r="G105" i="5" l="1"/>
  <c r="I44" i="5"/>
  <c r="I56" i="5" s="1"/>
  <c r="I70" i="5" s="1"/>
  <c r="I45" i="5"/>
  <c r="I57" i="5" s="1"/>
  <c r="I71" i="5" s="1"/>
  <c r="I46" i="5"/>
  <c r="I58" i="5" s="1"/>
  <c r="I72" i="5" s="1"/>
  <c r="I47" i="5"/>
  <c r="I59" i="5" s="1"/>
  <c r="I73" i="5" s="1"/>
  <c r="I43" i="5"/>
  <c r="I55" i="5" s="1"/>
  <c r="I69" i="5" s="1"/>
  <c r="I42" i="5"/>
  <c r="I54" i="5" s="1"/>
  <c r="I68" i="5" s="1"/>
  <c r="I41" i="5"/>
  <c r="I53" i="5" s="1"/>
  <c r="I67" i="5" s="1"/>
  <c r="I32" i="5"/>
  <c r="I82" i="5" s="1"/>
  <c r="I33" i="5"/>
  <c r="I83" i="5" s="1"/>
  <c r="I34" i="5"/>
  <c r="I84" i="5" s="1"/>
  <c r="I35" i="5"/>
  <c r="I85" i="5" s="1"/>
  <c r="I31" i="5"/>
  <c r="I81" i="5" s="1"/>
  <c r="I30" i="5"/>
  <c r="I80" i="5" s="1"/>
  <c r="I29" i="5"/>
  <c r="I79" i="5" s="1"/>
  <c r="E45" i="5"/>
  <c r="E57" i="5" s="1"/>
  <c r="E71" i="5" s="1"/>
  <c r="E46" i="5"/>
  <c r="E58" i="5" s="1"/>
  <c r="E72" i="5" s="1"/>
  <c r="E33" i="5"/>
  <c r="E83" i="5" s="1"/>
  <c r="E34" i="5"/>
  <c r="E84" i="5" s="1"/>
  <c r="E44" i="5"/>
  <c r="E56" i="5" s="1"/>
  <c r="E70" i="5" s="1"/>
  <c r="E43" i="5"/>
  <c r="E55" i="5" s="1"/>
  <c r="E69" i="5" s="1"/>
  <c r="E42" i="5"/>
  <c r="E54" i="5" s="1"/>
  <c r="E68" i="5" s="1"/>
  <c r="E41" i="5"/>
  <c r="E53" i="5" s="1"/>
  <c r="E67" i="5" s="1"/>
  <c r="E32" i="5"/>
  <c r="E82" i="5" s="1"/>
  <c r="E31" i="5"/>
  <c r="E81" i="5" s="1"/>
  <c r="E30" i="5"/>
  <c r="E80" i="5" s="1"/>
  <c r="E29" i="5"/>
  <c r="E79" i="5" s="1"/>
  <c r="N42" i="5"/>
  <c r="N54" i="5" s="1"/>
  <c r="N68" i="5" s="1"/>
  <c r="N43" i="5"/>
  <c r="N55" i="5" s="1"/>
  <c r="N69" i="5" s="1"/>
  <c r="N44" i="5"/>
  <c r="N56" i="5" s="1"/>
  <c r="N70" i="5" s="1"/>
  <c r="N41" i="5"/>
  <c r="N53" i="5" s="1"/>
  <c r="N67" i="5" s="1"/>
  <c r="N29" i="5"/>
  <c r="N79" i="5" s="1"/>
  <c r="N32" i="5"/>
  <c r="N82" i="5" s="1"/>
  <c r="N31" i="5"/>
  <c r="N81" i="5" s="1"/>
  <c r="N30" i="5"/>
  <c r="N80" i="5" s="1"/>
  <c r="I39" i="4"/>
  <c r="I53" i="4" s="1"/>
  <c r="I38" i="4"/>
  <c r="I52" i="4" s="1"/>
  <c r="I37" i="4"/>
  <c r="I51" i="4" s="1"/>
  <c r="I36" i="4"/>
  <c r="I50" i="4" s="1"/>
  <c r="I35" i="4"/>
  <c r="I49" i="4" s="1"/>
  <c r="I34" i="4"/>
  <c r="I48" i="4" s="1"/>
  <c r="I33" i="4"/>
  <c r="I47" i="4" s="1"/>
  <c r="E38" i="4"/>
  <c r="E52" i="4" s="1"/>
  <c r="E37" i="4"/>
  <c r="E51" i="4" s="1"/>
  <c r="E36" i="4"/>
  <c r="E50" i="4" s="1"/>
  <c r="E35" i="4"/>
  <c r="E49" i="4" s="1"/>
  <c r="E34" i="4"/>
  <c r="E48" i="4" s="1"/>
  <c r="E33" i="4"/>
  <c r="E47" i="4" s="1"/>
  <c r="N36" i="4"/>
  <c r="N50" i="4" s="1"/>
  <c r="N35" i="4"/>
  <c r="N49" i="4" s="1"/>
  <c r="N34" i="4"/>
  <c r="N48" i="4" s="1"/>
  <c r="N33" i="4"/>
  <c r="N47" i="4" s="1"/>
  <c r="E93" i="5" l="1"/>
  <c r="E96" i="5"/>
  <c r="E91" i="5"/>
  <c r="E92" i="5"/>
  <c r="N91" i="5"/>
  <c r="E95" i="5"/>
  <c r="I91" i="5"/>
  <c r="N93" i="5"/>
  <c r="E94" i="5"/>
  <c r="I94" i="5"/>
  <c r="N92" i="5"/>
  <c r="N94" i="5"/>
  <c r="I95" i="5"/>
  <c r="I93" i="5"/>
  <c r="I92" i="5"/>
  <c r="I97" i="5"/>
  <c r="I96" i="5"/>
  <c r="N60" i="4"/>
  <c r="P62" i="4" s="1"/>
  <c r="C66" i="4" s="1"/>
  <c r="E60" i="4"/>
  <c r="G62" i="4" s="1"/>
  <c r="C68" i="4" s="1"/>
  <c r="I60" i="4"/>
  <c r="K62" i="4" s="1"/>
  <c r="C64" i="4" s="1"/>
  <c r="E105" i="5" l="1"/>
  <c r="G107" i="5" s="1"/>
  <c r="C114" i="5" s="1"/>
  <c r="N105" i="5"/>
  <c r="P107" i="5" s="1"/>
  <c r="C112" i="5" s="1"/>
  <c r="I105" i="5"/>
  <c r="K107" i="5" s="1"/>
  <c r="C110" i="5" s="1"/>
  <c r="J60" i="1"/>
  <c r="F60" i="1" l="1"/>
  <c r="B60" i="1"/>
  <c r="J15" i="2" l="1"/>
  <c r="I15" i="2"/>
  <c r="K15" i="2"/>
  <c r="H15" i="2"/>
  <c r="C14" i="2"/>
  <c r="D14" i="2"/>
  <c r="E14" i="2"/>
  <c r="B14" i="2"/>
  <c r="AD14" i="1" l="1"/>
  <c r="AC14" i="1"/>
  <c r="Z14" i="1"/>
  <c r="Y14" i="1"/>
  <c r="AC16" i="1" l="1"/>
  <c r="F29" i="1"/>
  <c r="B29" i="1"/>
  <c r="M29" i="1"/>
  <c r="I29" i="1"/>
  <c r="M14" i="1"/>
  <c r="I14" i="1"/>
  <c r="F14" i="1"/>
  <c r="B14" i="1" l="1"/>
</calcChain>
</file>

<file path=xl/sharedStrings.xml><?xml version="1.0" encoding="utf-8"?>
<sst xmlns="http://schemas.openxmlformats.org/spreadsheetml/2006/main" count="314" uniqueCount="145">
  <si>
    <t>Ommatidia counts</t>
  </si>
  <si>
    <t>Dpseudoobscura</t>
  </si>
  <si>
    <t>Dpse 1</t>
  </si>
  <si>
    <t>Dpse 2</t>
  </si>
  <si>
    <t>Dpse 3</t>
  </si>
  <si>
    <t>Dpse 4</t>
  </si>
  <si>
    <t>Dpse 5</t>
  </si>
  <si>
    <t>Dpse 6</t>
  </si>
  <si>
    <t>Dpse 7</t>
  </si>
  <si>
    <t>Dpse 8</t>
  </si>
  <si>
    <t>Dsubobscura</t>
  </si>
  <si>
    <t>dsub 1</t>
  </si>
  <si>
    <t>dsub 2</t>
  </si>
  <si>
    <t>dsub 3</t>
  </si>
  <si>
    <t>dsub 4</t>
  </si>
  <si>
    <t>dsub 5</t>
  </si>
  <si>
    <t>dsub 6</t>
  </si>
  <si>
    <t>dsub 7</t>
  </si>
  <si>
    <t>dsub 8</t>
  </si>
  <si>
    <t>average</t>
  </si>
  <si>
    <t>Palp measurements</t>
  </si>
  <si>
    <t>Antenna surface area (side view)</t>
  </si>
  <si>
    <t>Eye surface area (side view)</t>
  </si>
  <si>
    <t>Not visible</t>
  </si>
  <si>
    <t>Need antenna surface FRONT view</t>
  </si>
  <si>
    <t>Antenna surface area (front view)</t>
  </si>
  <si>
    <t>Need to measure OCELLI</t>
  </si>
  <si>
    <t>21.37% increase</t>
  </si>
  <si>
    <t>19.56% increase</t>
  </si>
  <si>
    <t>9.21% decrease</t>
  </si>
  <si>
    <t>HEAD</t>
  </si>
  <si>
    <t>Thorax</t>
  </si>
  <si>
    <t>Abdomen</t>
  </si>
  <si>
    <t>tibia</t>
  </si>
  <si>
    <t>reps</t>
  </si>
  <si>
    <t>Dpersimilis</t>
  </si>
  <si>
    <t>Dper1</t>
  </si>
  <si>
    <t>Dper2</t>
  </si>
  <si>
    <t>Dper3</t>
  </si>
  <si>
    <t>Dper4</t>
  </si>
  <si>
    <t>Dper5</t>
  </si>
  <si>
    <t>Dbifasciata</t>
  </si>
  <si>
    <t>Dbif1</t>
  </si>
  <si>
    <t>Dbif2</t>
  </si>
  <si>
    <t>Dbif3</t>
  </si>
  <si>
    <t>Dbif4</t>
  </si>
  <si>
    <t>Dbif5</t>
  </si>
  <si>
    <t>Daffinis</t>
  </si>
  <si>
    <t>ommatidia</t>
  </si>
  <si>
    <t>surface area</t>
  </si>
  <si>
    <t>Daff1</t>
  </si>
  <si>
    <t>Daff2</t>
  </si>
  <si>
    <t>Daff3</t>
  </si>
  <si>
    <t>Daff4</t>
  </si>
  <si>
    <t>Daff5</t>
  </si>
  <si>
    <t>eye</t>
  </si>
  <si>
    <t>width</t>
  </si>
  <si>
    <t>height</t>
  </si>
  <si>
    <t>radius</t>
  </si>
  <si>
    <t>PI</t>
  </si>
  <si>
    <t>3D eye surface</t>
  </si>
  <si>
    <t>D.sub 16</t>
  </si>
  <si>
    <t>D.sub 04</t>
  </si>
  <si>
    <t>D.sub 05</t>
  </si>
  <si>
    <t>D.pseob 00</t>
  </si>
  <si>
    <t>D.pseob 03</t>
  </si>
  <si>
    <t>D.pseob 100</t>
  </si>
  <si>
    <t>D.pseob 116</t>
  </si>
  <si>
    <t>D.aff 00</t>
  </si>
  <si>
    <t>D.aff 05</t>
  </si>
  <si>
    <t>D.aff 09</t>
  </si>
  <si>
    <t>D.per 00</t>
  </si>
  <si>
    <t>D.per 41</t>
  </si>
  <si>
    <t>D.per 63</t>
  </si>
  <si>
    <t>D.bif E-12733</t>
  </si>
  <si>
    <t>D.bif E-12701</t>
  </si>
  <si>
    <t>D.bif E-12710</t>
  </si>
  <si>
    <t>D.bif 02</t>
  </si>
  <si>
    <t>Frontal Views</t>
  </si>
  <si>
    <t>AVERAGE</t>
  </si>
  <si>
    <t>length</t>
  </si>
  <si>
    <t>funiculus</t>
  </si>
  <si>
    <t>radius a</t>
  </si>
  <si>
    <t>diameter</t>
  </si>
  <si>
    <t>radius b</t>
  </si>
  <si>
    <t>3D funiculus surface</t>
  </si>
  <si>
    <t>proximal base area</t>
  </si>
  <si>
    <t>Eye</t>
  </si>
  <si>
    <t>Ant</t>
  </si>
  <si>
    <t>EF Ratio</t>
  </si>
  <si>
    <t>pseob</t>
  </si>
  <si>
    <t>per</t>
  </si>
  <si>
    <t>aff</t>
  </si>
  <si>
    <t>bif</t>
  </si>
  <si>
    <t>subob</t>
  </si>
  <si>
    <t>3D eye</t>
  </si>
  <si>
    <t>3D ant</t>
  </si>
  <si>
    <t>EF ratio</t>
  </si>
  <si>
    <t>Dpseob</t>
  </si>
  <si>
    <t>Dper</t>
  </si>
  <si>
    <t>Daff</t>
  </si>
  <si>
    <t>Dbif</t>
  </si>
  <si>
    <t>Dsubob</t>
  </si>
  <si>
    <t>mean</t>
  </si>
  <si>
    <t>SD</t>
  </si>
  <si>
    <t>SEM</t>
  </si>
  <si>
    <t>ANOVA</t>
  </si>
  <si>
    <t>p &lt; 0.0001</t>
  </si>
  <si>
    <t>OLD</t>
  </si>
  <si>
    <t>NEW</t>
  </si>
  <si>
    <t>(w/o populations)</t>
  </si>
  <si>
    <t>(w/ 3 pops per species)</t>
  </si>
  <si>
    <t>Dpse a_f</t>
  </si>
  <si>
    <t>Dpse b_f</t>
  </si>
  <si>
    <t>Dpse c_f</t>
  </si>
  <si>
    <t>Dpse d_f</t>
  </si>
  <si>
    <t>Dpse e_f</t>
  </si>
  <si>
    <t>Dsub f_f</t>
  </si>
  <si>
    <t>Dsub g_f</t>
  </si>
  <si>
    <t>Dsub h_f</t>
  </si>
  <si>
    <t>Dsub i_f</t>
  </si>
  <si>
    <t>Dsub j_f</t>
  </si>
  <si>
    <t>Daff aj_f</t>
  </si>
  <si>
    <t>Daff ak_f</t>
  </si>
  <si>
    <t>Daff al_f</t>
  </si>
  <si>
    <t>Daff am_f</t>
  </si>
  <si>
    <t>Daff an_f</t>
  </si>
  <si>
    <t>Dper o_f</t>
  </si>
  <si>
    <t>Dper p_f</t>
  </si>
  <si>
    <t>Dper q_f</t>
  </si>
  <si>
    <t>Dper r_f</t>
  </si>
  <si>
    <t>Dper s_f</t>
  </si>
  <si>
    <t>Dbif aa_f</t>
  </si>
  <si>
    <t>Dbif ab_f</t>
  </si>
  <si>
    <t>Dbif ac_f</t>
  </si>
  <si>
    <t>Dbif ad_f</t>
  </si>
  <si>
    <t>Dbif ae_f</t>
  </si>
  <si>
    <t>Ommatidia Diameter</t>
  </si>
  <si>
    <t>percentage of recording time spent in front of female</t>
  </si>
  <si>
    <t>Dpse</t>
  </si>
  <si>
    <t>Dsub</t>
  </si>
  <si>
    <t>ommat</t>
  </si>
  <si>
    <t>ave</t>
  </si>
  <si>
    <t>ratio</t>
  </si>
  <si>
    <t>ant surface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</si>
</sst>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00"/>
  </numFmts>
  <fonts count="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5" borderId="0" xfId="0" applyFill="1"/>
    <xf numFmtId="0" fontId="0" fillId="6" borderId="0" xfId="0" applyFill="1"/>
    <xf numFmtId="0" fontId="0" fillId="7" borderId="0" xfId="0" applyFill="1"/>
    <xf numFmtId="0" fontId="0" fillId="8" borderId="0" xfId="0" applyFill="1"/>
    <xf numFmtId="0" fontId="0" fillId="0" borderId="0" xfId="0" applyAlignment="1">
      <alignment horizontal="center"/>
    </xf>
    <xf numFmtId="0" fontId="0" fillId="0" borderId="0" xfId="0" applyFont="1" applyAlignment="1">
      <alignment horizontal="left"/>
    </xf>
    <xf numFmtId="0" fontId="2" fillId="0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164" fontId="0" fillId="0" borderId="0" xfId="0" applyNumberFormat="1" applyFont="1" applyBorder="1" applyAlignment="1">
      <alignment horizontal="center"/>
    </xf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/>
    </xf>
    <xf numFmtId="164" fontId="0" fillId="0" borderId="0" xfId="0" applyNumberFormat="1" applyFont="1" applyAlignment="1">
      <alignment horizontal="center"/>
    </xf>
    <xf numFmtId="0" fontId="3" fillId="0" borderId="0" xfId="0" applyFont="1" applyFill="1" applyBorder="1" applyAlignment="1">
      <alignment horizontal="left"/>
    </xf>
    <xf numFmtId="164" fontId="0" fillId="0" borderId="0" xfId="0" applyNumberFormat="1"/>
    <xf numFmtId="165" fontId="0" fillId="0" borderId="0" xfId="0" applyNumberFormat="1"/>
    <xf numFmtId="0" fontId="0" fillId="9" borderId="0" xfId="0" applyFill="1" applyAlignment="1">
      <alignment horizontal="center"/>
    </xf>
    <xf numFmtId="0" fontId="3" fillId="9" borderId="0" xfId="0" applyFont="1" applyFill="1" applyBorder="1" applyAlignment="1">
      <alignment horizontal="left"/>
    </xf>
    <xf numFmtId="0" fontId="0" fillId="9" borderId="0" xfId="0" applyFill="1"/>
    <xf numFmtId="0" fontId="0" fillId="8" borderId="0" xfId="0" applyFill="1" applyAlignment="1">
      <alignment horizontal="center"/>
    </xf>
    <xf numFmtId="0" fontId="3" fillId="8" borderId="0" xfId="0" applyFont="1" applyFill="1" applyBorder="1" applyAlignment="1">
      <alignment horizontal="left"/>
    </xf>
    <xf numFmtId="0" fontId="0" fillId="7" borderId="0" xfId="0" applyFill="1" applyAlignment="1">
      <alignment horizontal="center"/>
    </xf>
    <xf numFmtId="0" fontId="3" fillId="7" borderId="0" xfId="0" applyFont="1" applyFill="1" applyBorder="1" applyAlignment="1">
      <alignment horizontal="left"/>
    </xf>
    <xf numFmtId="0" fontId="0" fillId="6" borderId="0" xfId="0" applyFill="1" applyAlignment="1">
      <alignment horizontal="center"/>
    </xf>
    <xf numFmtId="0" fontId="3" fillId="6" borderId="0" xfId="0" applyFont="1" applyFill="1" applyBorder="1" applyAlignment="1">
      <alignment horizontal="left"/>
    </xf>
    <xf numFmtId="0" fontId="0" fillId="10" borderId="0" xfId="0" applyFill="1" applyAlignment="1">
      <alignment horizontal="center"/>
    </xf>
    <xf numFmtId="0" fontId="3" fillId="10" borderId="0" xfId="0" applyFont="1" applyFill="1" applyBorder="1" applyAlignment="1">
      <alignment horizontal="left"/>
    </xf>
    <xf numFmtId="0" fontId="0" fillId="10" borderId="0" xfId="0" applyFill="1"/>
    <xf numFmtId="0" fontId="4" fillId="0" borderId="0" xfId="0" applyFont="1"/>
    <xf numFmtId="165" fontId="4" fillId="8" borderId="0" xfId="0" applyNumberFormat="1" applyFont="1" applyFill="1"/>
    <xf numFmtId="165" fontId="4" fillId="7" borderId="0" xfId="0" applyNumberFormat="1" applyFont="1" applyFill="1"/>
    <xf numFmtId="0" fontId="4" fillId="7" borderId="0" xfId="0" applyFont="1" applyFill="1"/>
    <xf numFmtId="165" fontId="4" fillId="6" borderId="0" xfId="0" applyNumberFormat="1" applyFont="1" applyFill="1"/>
    <xf numFmtId="0" fontId="4" fillId="9" borderId="0" xfId="0" applyFont="1" applyFill="1"/>
    <xf numFmtId="165" fontId="4" fillId="10" borderId="0" xfId="0" applyNumberFormat="1" applyFont="1" applyFill="1"/>
    <xf numFmtId="165" fontId="4" fillId="9" borderId="0" xfId="0" applyNumberFormat="1" applyFont="1" applyFill="1"/>
    <xf numFmtId="165" fontId="0" fillId="0" borderId="0" xfId="0" applyNumberFormat="1" applyFont="1" applyAlignment="1">
      <alignment horizontal="right"/>
    </xf>
    <xf numFmtId="165" fontId="0" fillId="0" borderId="0" xfId="0" applyNumberFormat="1" applyAlignment="1">
      <alignment horizontal="right"/>
    </xf>
    <xf numFmtId="0" fontId="0" fillId="0" borderId="0" xfId="0" applyFont="1"/>
    <xf numFmtId="3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Ommatidia vs Surface Area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Dpseu</c:v>
          </c:tx>
          <c:spPr>
            <a:ln w="28575">
              <a:noFill/>
            </a:ln>
          </c:spPr>
          <c:trendline>
            <c:spPr>
              <a:ln>
                <a:solidFill>
                  <a:schemeClr val="accent1"/>
                </a:solidFill>
              </a:ln>
            </c:spPr>
            <c:trendlineType val="linear"/>
            <c:dispRSqr val="0"/>
            <c:dispEq val="1"/>
            <c:trendlineLbl>
              <c:layout>
                <c:manualLayout>
                  <c:x val="9.672331583552056E-2"/>
                  <c:y val="0.16321777486147565"/>
                </c:manualLayout>
              </c:layout>
              <c:numFmt formatCode="General" sourceLinked="0"/>
            </c:trendlineLbl>
          </c:trendline>
          <c:xVal>
            <c:numRef>
              <c:f>'Ommat Counts'!$B$20:$B$27</c:f>
              <c:numCache>
                <c:formatCode>General</c:formatCode>
                <c:ptCount val="8"/>
                <c:pt idx="0">
                  <c:v>137508</c:v>
                </c:pt>
                <c:pt idx="1">
                  <c:v>156508</c:v>
                </c:pt>
                <c:pt idx="2">
                  <c:v>168722</c:v>
                </c:pt>
                <c:pt idx="3">
                  <c:v>150996</c:v>
                </c:pt>
                <c:pt idx="4">
                  <c:v>187013</c:v>
                </c:pt>
                <c:pt idx="5">
                  <c:v>177616</c:v>
                </c:pt>
                <c:pt idx="6">
                  <c:v>135426</c:v>
                </c:pt>
                <c:pt idx="7">
                  <c:v>145249</c:v>
                </c:pt>
              </c:numCache>
            </c:numRef>
          </c:xVal>
          <c:yVal>
            <c:numRef>
              <c:f>'Ommat Counts'!$B$5:$B$12</c:f>
              <c:numCache>
                <c:formatCode>General</c:formatCode>
                <c:ptCount val="8"/>
                <c:pt idx="0">
                  <c:v>873</c:v>
                </c:pt>
                <c:pt idx="1">
                  <c:v>975</c:v>
                </c:pt>
                <c:pt idx="2">
                  <c:v>1046</c:v>
                </c:pt>
                <c:pt idx="3">
                  <c:v>943</c:v>
                </c:pt>
                <c:pt idx="4">
                  <c:v>1055</c:v>
                </c:pt>
                <c:pt idx="5">
                  <c:v>1040</c:v>
                </c:pt>
                <c:pt idx="6">
                  <c:v>883</c:v>
                </c:pt>
                <c:pt idx="7">
                  <c:v>936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5DD-4069-8563-CB9E3455139E}"/>
            </c:ext>
          </c:extLst>
        </c:ser>
        <c:ser>
          <c:idx val="1"/>
          <c:order val="1"/>
          <c:tx>
            <c:v>Dsub</c:v>
          </c:tx>
          <c:spPr>
            <a:ln w="28575">
              <a:noFill/>
            </a:ln>
          </c:spPr>
          <c:trendline>
            <c:spPr>
              <a:ln>
                <a:solidFill>
                  <a:schemeClr val="accent2"/>
                </a:solidFill>
              </a:ln>
            </c:spPr>
            <c:trendlineType val="linear"/>
            <c:dispRSqr val="0"/>
            <c:dispEq val="1"/>
            <c:trendlineLbl>
              <c:layout>
                <c:manualLayout>
                  <c:x val="-6.6225065616797904E-2"/>
                  <c:y val="-5.3705526392534265E-2"/>
                </c:manualLayout>
              </c:layout>
              <c:numFmt formatCode="General" sourceLinked="0"/>
            </c:trendlineLbl>
          </c:trendline>
          <c:xVal>
            <c:numRef>
              <c:f>'Ommat Counts'!$F$20:$F$27</c:f>
              <c:numCache>
                <c:formatCode>General</c:formatCode>
                <c:ptCount val="8"/>
                <c:pt idx="0">
                  <c:v>217443</c:v>
                </c:pt>
                <c:pt idx="1">
                  <c:v>177955</c:v>
                </c:pt>
                <c:pt idx="2">
                  <c:v>206555</c:v>
                </c:pt>
                <c:pt idx="3">
                  <c:v>204846</c:v>
                </c:pt>
                <c:pt idx="4">
                  <c:v>193309</c:v>
                </c:pt>
                <c:pt idx="5">
                  <c:v>188451</c:v>
                </c:pt>
                <c:pt idx="6">
                  <c:v>194248</c:v>
                </c:pt>
                <c:pt idx="7">
                  <c:v>182368</c:v>
                </c:pt>
              </c:numCache>
            </c:numRef>
          </c:xVal>
          <c:yVal>
            <c:numRef>
              <c:f>'Ommat Counts'!$F$5:$F$12</c:f>
              <c:numCache>
                <c:formatCode>General</c:formatCode>
                <c:ptCount val="8"/>
                <c:pt idx="0">
                  <c:v>1272</c:v>
                </c:pt>
                <c:pt idx="1">
                  <c:v>1171</c:v>
                </c:pt>
                <c:pt idx="2">
                  <c:v>1350</c:v>
                </c:pt>
                <c:pt idx="3">
                  <c:v>1234</c:v>
                </c:pt>
                <c:pt idx="4">
                  <c:v>1258</c:v>
                </c:pt>
                <c:pt idx="5">
                  <c:v>1187</c:v>
                </c:pt>
                <c:pt idx="6">
                  <c:v>1157</c:v>
                </c:pt>
                <c:pt idx="7">
                  <c:v>1228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5DD-4069-8563-CB9E3455139E}"/>
            </c:ext>
          </c:extLst>
        </c:ser>
        <c:ser>
          <c:idx val="2"/>
          <c:order val="2"/>
          <c:tx>
            <c:v>Dbif</c:v>
          </c:tx>
          <c:spPr>
            <a:ln w="28575">
              <a:noFill/>
            </a:ln>
          </c:spPr>
          <c:trendline>
            <c:spPr>
              <a:ln>
                <a:solidFill>
                  <a:srgbClr val="92D050"/>
                </a:solidFill>
              </a:ln>
            </c:spPr>
            <c:trendlineType val="linear"/>
            <c:dispRSqr val="0"/>
            <c:dispEq val="1"/>
            <c:trendlineLbl>
              <c:layout>
                <c:manualLayout>
                  <c:x val="-0.11316885389326334"/>
                  <c:y val="5.4460119568387283E-2"/>
                </c:manualLayout>
              </c:layout>
              <c:numFmt formatCode="General" sourceLinked="0"/>
            </c:trendlineLbl>
          </c:trendline>
          <c:xVal>
            <c:numRef>
              <c:f>'Ommat Counts'!$G$51:$G$55</c:f>
              <c:numCache>
                <c:formatCode>General</c:formatCode>
                <c:ptCount val="5"/>
                <c:pt idx="0">
                  <c:v>157908</c:v>
                </c:pt>
                <c:pt idx="1">
                  <c:v>186051</c:v>
                </c:pt>
                <c:pt idx="2">
                  <c:v>197183</c:v>
                </c:pt>
                <c:pt idx="3">
                  <c:v>196945</c:v>
                </c:pt>
                <c:pt idx="4">
                  <c:v>185978</c:v>
                </c:pt>
              </c:numCache>
            </c:numRef>
          </c:xVal>
          <c:yVal>
            <c:numRef>
              <c:f>'Ommat Counts'!$F$51:$F$55</c:f>
              <c:numCache>
                <c:formatCode>General</c:formatCode>
                <c:ptCount val="5"/>
                <c:pt idx="0">
                  <c:v>1125</c:v>
                </c:pt>
                <c:pt idx="1">
                  <c:v>1203</c:v>
                </c:pt>
                <c:pt idx="2">
                  <c:v>1220</c:v>
                </c:pt>
                <c:pt idx="3">
                  <c:v>1238</c:v>
                </c:pt>
                <c:pt idx="4">
                  <c:v>1151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361-484F-8DBA-845F9FAFC017}"/>
            </c:ext>
          </c:extLst>
        </c:ser>
        <c:ser>
          <c:idx val="3"/>
          <c:order val="3"/>
          <c:tx>
            <c:v>Dper</c:v>
          </c:tx>
          <c:spPr>
            <a:ln w="28575">
              <a:noFill/>
            </a:ln>
          </c:spPr>
          <c:trendline>
            <c:trendlineType val="linear"/>
            <c:dispRSqr val="0"/>
            <c:dispEq val="1"/>
            <c:trendlineLbl>
              <c:layout>
                <c:manualLayout>
                  <c:x val="0.25889481122551988"/>
                  <c:y val="-1.4376327959005125E-3"/>
                </c:manualLayout>
              </c:layout>
              <c:numFmt formatCode="General" sourceLinked="0"/>
            </c:trendlineLbl>
          </c:trendline>
          <c:xVal>
            <c:numRef>
              <c:f>'Ommat Counts'!$C$51:$C$55</c:f>
              <c:numCache>
                <c:formatCode>General</c:formatCode>
                <c:ptCount val="5"/>
                <c:pt idx="0">
                  <c:v>196575</c:v>
                </c:pt>
                <c:pt idx="1">
                  <c:v>195813</c:v>
                </c:pt>
                <c:pt idx="2">
                  <c:v>187265</c:v>
                </c:pt>
                <c:pt idx="3">
                  <c:v>197211</c:v>
                </c:pt>
                <c:pt idx="4">
                  <c:v>193539</c:v>
                </c:pt>
              </c:numCache>
            </c:numRef>
          </c:xVal>
          <c:yVal>
            <c:numRef>
              <c:f>'Ommat Counts'!$B$51:$B$55</c:f>
              <c:numCache>
                <c:formatCode>General</c:formatCode>
                <c:ptCount val="5"/>
                <c:pt idx="0">
                  <c:v>1155</c:v>
                </c:pt>
                <c:pt idx="1">
                  <c:v>1161</c:v>
                </c:pt>
                <c:pt idx="2">
                  <c:v>1133</c:v>
                </c:pt>
                <c:pt idx="3">
                  <c:v>1164</c:v>
                </c:pt>
                <c:pt idx="4">
                  <c:v>1160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361-484F-8DBA-845F9FAFC017}"/>
            </c:ext>
          </c:extLst>
        </c:ser>
        <c:ser>
          <c:idx val="4"/>
          <c:order val="4"/>
          <c:tx>
            <c:v>Daff</c:v>
          </c:tx>
          <c:spPr>
            <a:ln w="28575">
              <a:noFill/>
            </a:ln>
          </c:spPr>
          <c:marker>
            <c:symbol val="circle"/>
            <c:size val="7"/>
          </c:marker>
          <c:trendline>
            <c:trendlineType val="linear"/>
            <c:dispRSqr val="0"/>
            <c:dispEq val="1"/>
            <c:trendlineLbl>
              <c:layout>
                <c:manualLayout>
                  <c:x val="0.2544609327680194"/>
                  <c:y val="0.12389138857642795"/>
                </c:manualLayout>
              </c:layout>
              <c:numFmt formatCode="General" sourceLinked="0"/>
            </c:trendlineLbl>
          </c:trendline>
          <c:xVal>
            <c:numRef>
              <c:f>'Ommat Counts'!$K$51:$K$56</c:f>
              <c:numCache>
                <c:formatCode>General</c:formatCode>
                <c:ptCount val="6"/>
                <c:pt idx="0">
                  <c:v>189591</c:v>
                </c:pt>
                <c:pt idx="1">
                  <c:v>185181</c:v>
                </c:pt>
                <c:pt idx="2">
                  <c:v>183070</c:v>
                </c:pt>
                <c:pt idx="3">
                  <c:v>195377</c:v>
                </c:pt>
                <c:pt idx="4">
                  <c:v>192259</c:v>
                </c:pt>
                <c:pt idx="5">
                  <c:v>182646</c:v>
                </c:pt>
              </c:numCache>
            </c:numRef>
          </c:xVal>
          <c:yVal>
            <c:numRef>
              <c:f>'Ommat Counts'!$J$51:$J$56</c:f>
              <c:numCache>
                <c:formatCode>General</c:formatCode>
                <c:ptCount val="6"/>
                <c:pt idx="0">
                  <c:v>1092</c:v>
                </c:pt>
                <c:pt idx="1">
                  <c:v>1123</c:v>
                </c:pt>
                <c:pt idx="2">
                  <c:v>1086</c:v>
                </c:pt>
                <c:pt idx="3">
                  <c:v>1141</c:v>
                </c:pt>
                <c:pt idx="4">
                  <c:v>1122</c:v>
                </c:pt>
                <c:pt idx="5">
                  <c:v>1091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B9C-4668-BCAA-3B152FF35D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4953728"/>
        <c:axId val="104955264"/>
      </c:scatterChart>
      <c:valAx>
        <c:axId val="104953728"/>
        <c:scaling>
          <c:orientation val="minMax"/>
          <c:min val="130000"/>
        </c:scaling>
        <c:delete val="0"/>
        <c:axPos val="b"/>
        <c:numFmt formatCode="General" sourceLinked="1"/>
        <c:majorTickMark val="out"/>
        <c:minorTickMark val="none"/>
        <c:tickLblPos val="nextTo"/>
        <c:crossAx val="104955264"/>
        <c:crosses val="autoZero"/>
        <c:crossBetween val="midCat"/>
      </c:valAx>
      <c:valAx>
        <c:axId val="104955264"/>
        <c:scaling>
          <c:orientation val="minMax"/>
          <c:max val="1400"/>
          <c:min val="80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4953728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12574540682414698"/>
                  <c:y val="-6.233595800524934E-5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[2]Correlations!$B$12:$B$16</c:f>
              <c:numCache>
                <c:formatCode>General</c:formatCode>
                <c:ptCount val="5"/>
                <c:pt idx="0">
                  <c:v>7.7425469945931429</c:v>
                </c:pt>
                <c:pt idx="1">
                  <c:v>7.8986368448819633</c:v>
                </c:pt>
                <c:pt idx="2">
                  <c:v>9.9705175979969223</c:v>
                </c:pt>
                <c:pt idx="3">
                  <c:v>10.144915750036258</c:v>
                </c:pt>
                <c:pt idx="4">
                  <c:v>10.71689635890605</c:v>
                </c:pt>
              </c:numCache>
            </c:numRef>
          </c:xVal>
          <c:yVal>
            <c:numRef>
              <c:f>[2]Correlations!$C$12:$C$16</c:f>
              <c:numCache>
                <c:formatCode>General</c:formatCode>
                <c:ptCount val="5"/>
                <c:pt idx="0">
                  <c:v>16</c:v>
                </c:pt>
                <c:pt idx="1">
                  <c:v>39</c:v>
                </c:pt>
                <c:pt idx="2">
                  <c:v>58</c:v>
                </c:pt>
                <c:pt idx="3">
                  <c:v>54</c:v>
                </c:pt>
                <c:pt idx="4">
                  <c:v>76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8F5-4B96-8505-0747B14A1C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8103424"/>
        <c:axId val="118105216"/>
      </c:scatterChart>
      <c:valAx>
        <c:axId val="118103424"/>
        <c:scaling>
          <c:orientation val="minMax"/>
          <c:min val="7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105216"/>
        <c:crosses val="autoZero"/>
        <c:crossBetween val="midCat"/>
      </c:valAx>
      <c:valAx>
        <c:axId val="118105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10342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14118985126859143"/>
                  <c:y val="7.1558763487897343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[2]Correlations!$K$5:$K$9</c:f>
              <c:numCache>
                <c:formatCode>General</c:formatCode>
                <c:ptCount val="5"/>
                <c:pt idx="0">
                  <c:v>7.7407248562965227</c:v>
                </c:pt>
                <c:pt idx="1">
                  <c:v>8.2723133584600337</c:v>
                </c:pt>
                <c:pt idx="2">
                  <c:v>9.6720634413550624</c:v>
                </c:pt>
                <c:pt idx="3">
                  <c:v>9.6732024408365174</c:v>
                </c:pt>
                <c:pt idx="4">
                  <c:v>10.603154923245674</c:v>
                </c:pt>
              </c:numCache>
            </c:numRef>
          </c:xVal>
          <c:yVal>
            <c:numRef>
              <c:f>[2]Correlations!$L$5:$L$9</c:f>
              <c:numCache>
                <c:formatCode>General</c:formatCode>
                <c:ptCount val="5"/>
                <c:pt idx="0">
                  <c:v>2</c:v>
                </c:pt>
                <c:pt idx="1">
                  <c:v>11</c:v>
                </c:pt>
                <c:pt idx="2">
                  <c:v>31</c:v>
                </c:pt>
                <c:pt idx="3">
                  <c:v>36</c:v>
                </c:pt>
                <c:pt idx="4">
                  <c:v>51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062-41BC-9C23-BA98FAC2AF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8151808"/>
        <c:axId val="118157696"/>
      </c:scatterChart>
      <c:valAx>
        <c:axId val="118151808"/>
        <c:scaling>
          <c:orientation val="minMax"/>
          <c:min val="7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157696"/>
        <c:crosses val="autoZero"/>
        <c:crossBetween val="midCat"/>
      </c:valAx>
      <c:valAx>
        <c:axId val="1181576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15180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12574540682414698"/>
                  <c:y val="-6.233595800524934E-5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[2]Correlations!$K$12:$K$16</c:f>
              <c:numCache>
                <c:formatCode>General</c:formatCode>
                <c:ptCount val="5"/>
                <c:pt idx="0">
                  <c:v>7.7407248562965227</c:v>
                </c:pt>
                <c:pt idx="1">
                  <c:v>8.2723133584600337</c:v>
                </c:pt>
                <c:pt idx="2">
                  <c:v>9.6720634413550624</c:v>
                </c:pt>
                <c:pt idx="3">
                  <c:v>9.6732024408365174</c:v>
                </c:pt>
                <c:pt idx="4">
                  <c:v>10.603154923245674</c:v>
                </c:pt>
              </c:numCache>
            </c:numRef>
          </c:xVal>
          <c:yVal>
            <c:numRef>
              <c:f>[2]Correlations!$L$12:$L$16</c:f>
              <c:numCache>
                <c:formatCode>General</c:formatCode>
                <c:ptCount val="5"/>
                <c:pt idx="0">
                  <c:v>16</c:v>
                </c:pt>
                <c:pt idx="1">
                  <c:v>39</c:v>
                </c:pt>
                <c:pt idx="2">
                  <c:v>58</c:v>
                </c:pt>
                <c:pt idx="3">
                  <c:v>54</c:v>
                </c:pt>
                <c:pt idx="4">
                  <c:v>76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A5D-49F2-BD9F-9005EBFA37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8179712"/>
        <c:axId val="118181248"/>
      </c:scatterChart>
      <c:valAx>
        <c:axId val="118179712"/>
        <c:scaling>
          <c:orientation val="minMax"/>
          <c:min val="7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181248"/>
        <c:crosses val="autoZero"/>
        <c:crossBetween val="midCat"/>
      </c:valAx>
      <c:valAx>
        <c:axId val="1181812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17971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Sympatric spp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0.4080664294187426"/>
                  <c:y val="0.13237350539515894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Correlations!$K$12:$K$13</c:f>
              <c:numCache>
                <c:formatCode>General</c:formatCode>
                <c:ptCount val="2"/>
                <c:pt idx="0">
                  <c:v>7.7407248562965227</c:v>
                </c:pt>
                <c:pt idx="1">
                  <c:v>8.2723133584600337</c:v>
                </c:pt>
              </c:numCache>
            </c:numRef>
          </c:xVal>
          <c:yVal>
            <c:numRef>
              <c:f>Correlations!$L$12:$L$13</c:f>
              <c:numCache>
                <c:formatCode>General</c:formatCode>
                <c:ptCount val="2"/>
                <c:pt idx="0">
                  <c:v>16</c:v>
                </c:pt>
                <c:pt idx="1">
                  <c:v>39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E92-4700-A4DD-2CDF16E0B3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8179712"/>
        <c:axId val="118181248"/>
      </c:scatterChart>
      <c:valAx>
        <c:axId val="118179712"/>
        <c:scaling>
          <c:orientation val="minMax"/>
          <c:max val="11"/>
          <c:min val="7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181248"/>
        <c:crosses val="autoZero"/>
        <c:crossBetween val="midCat"/>
      </c:valAx>
      <c:valAx>
        <c:axId val="118181248"/>
        <c:scaling>
          <c:orientation val="minMax"/>
          <c:max val="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17971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'pop comparisons'!$C$4:$V$4</c:f>
              <c:numCache>
                <c:formatCode>General</c:formatCode>
                <c:ptCount val="20"/>
                <c:pt idx="0">
                  <c:v>445143.59794612858</c:v>
                </c:pt>
                <c:pt idx="1">
                  <c:v>509018.7927450412</c:v>
                </c:pt>
                <c:pt idx="2">
                  <c:v>473039.2261205882</c:v>
                </c:pt>
                <c:pt idx="4">
                  <c:v>377572.85105105594</c:v>
                </c:pt>
                <c:pt idx="5">
                  <c:v>409431.93578267621</c:v>
                </c:pt>
                <c:pt idx="6">
                  <c:v>407403.76828973321</c:v>
                </c:pt>
                <c:pt idx="9">
                  <c:v>466711.89842749992</c:v>
                </c:pt>
                <c:pt idx="10">
                  <c:v>392146.18275703274</c:v>
                </c:pt>
                <c:pt idx="11">
                  <c:v>468171.27134023461</c:v>
                </c:pt>
                <c:pt idx="13">
                  <c:v>447827.40666145098</c:v>
                </c:pt>
                <c:pt idx="14">
                  <c:v>481842.1961445029</c:v>
                </c:pt>
                <c:pt idx="15">
                  <c:v>431927.50562137057</c:v>
                </c:pt>
                <c:pt idx="17">
                  <c:v>512969.58878345892</c:v>
                </c:pt>
                <c:pt idx="18">
                  <c:v>506282.52282776718</c:v>
                </c:pt>
                <c:pt idx="19">
                  <c:v>491792.8250808423</c:v>
                </c:pt>
              </c:numCache>
            </c:numRef>
          </c:xVal>
          <c:yVal>
            <c:numRef>
              <c:f>'pop comparisons'!$C$5:$V$5</c:f>
              <c:numCache>
                <c:formatCode>General</c:formatCode>
                <c:ptCount val="20"/>
                <c:pt idx="0">
                  <c:v>511529.78313681274</c:v>
                </c:pt>
                <c:pt idx="1">
                  <c:v>456880.68678665458</c:v>
                </c:pt>
                <c:pt idx="2">
                  <c:v>478021.61243470281</c:v>
                </c:pt>
                <c:pt idx="4">
                  <c:v>361300.01078913372</c:v>
                </c:pt>
                <c:pt idx="5">
                  <c:v>391062.20667609276</c:v>
                </c:pt>
                <c:pt idx="6">
                  <c:v>423694.6420692961</c:v>
                </c:pt>
                <c:pt idx="9">
                  <c:v>463719.75218999991</c:v>
                </c:pt>
                <c:pt idx="10">
                  <c:v>397390.61538567068</c:v>
                </c:pt>
                <c:pt idx="11">
                  <c:v>439955.63079617632</c:v>
                </c:pt>
                <c:pt idx="13">
                  <c:v>471231.49599132052</c:v>
                </c:pt>
                <c:pt idx="14">
                  <c:v>468861.04467034474</c:v>
                </c:pt>
                <c:pt idx="15">
                  <c:v>439887.87703327497</c:v>
                </c:pt>
                <c:pt idx="17">
                  <c:v>509606.03180539486</c:v>
                </c:pt>
                <c:pt idx="18">
                  <c:v>525213.78381081868</c:v>
                </c:pt>
                <c:pt idx="19">
                  <c:v>526460.33300724614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4467-472C-BAC4-8CF3A39D5A7B}"/>
            </c:ext>
          </c:extLst>
        </c:ser>
        <c:ser>
          <c:idx val="1"/>
          <c:order val="1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'pop comparisons'!$C$4:$V$4</c:f>
              <c:numCache>
                <c:formatCode>General</c:formatCode>
                <c:ptCount val="20"/>
                <c:pt idx="0">
                  <c:v>445143.59794612858</c:v>
                </c:pt>
                <c:pt idx="1">
                  <c:v>509018.7927450412</c:v>
                </c:pt>
                <c:pt idx="2">
                  <c:v>473039.2261205882</c:v>
                </c:pt>
                <c:pt idx="4">
                  <c:v>377572.85105105594</c:v>
                </c:pt>
                <c:pt idx="5">
                  <c:v>409431.93578267621</c:v>
                </c:pt>
                <c:pt idx="6">
                  <c:v>407403.76828973321</c:v>
                </c:pt>
                <c:pt idx="9">
                  <c:v>466711.89842749992</c:v>
                </c:pt>
                <c:pt idx="10">
                  <c:v>392146.18275703274</c:v>
                </c:pt>
                <c:pt idx="11">
                  <c:v>468171.27134023461</c:v>
                </c:pt>
                <c:pt idx="13">
                  <c:v>447827.40666145098</c:v>
                </c:pt>
                <c:pt idx="14">
                  <c:v>481842.1961445029</c:v>
                </c:pt>
                <c:pt idx="15">
                  <c:v>431927.50562137057</c:v>
                </c:pt>
                <c:pt idx="17">
                  <c:v>512969.58878345892</c:v>
                </c:pt>
                <c:pt idx="18">
                  <c:v>506282.52282776718</c:v>
                </c:pt>
                <c:pt idx="19">
                  <c:v>491792.8250808423</c:v>
                </c:pt>
              </c:numCache>
            </c:numRef>
          </c:xVal>
          <c:yVal>
            <c:numRef>
              <c:f>'pop comparisons'!$C$6:$V$6</c:f>
              <c:numCache>
                <c:formatCode>General</c:formatCode>
                <c:ptCount val="20"/>
                <c:pt idx="0">
                  <c:v>452569.7253409446</c:v>
                </c:pt>
                <c:pt idx="1">
                  <c:v>527813.9842711041</c:v>
                </c:pt>
                <c:pt idx="2">
                  <c:v>457191.24087652401</c:v>
                </c:pt>
                <c:pt idx="4">
                  <c:v>369352.58624276397</c:v>
                </c:pt>
                <c:pt idx="5">
                  <c:v>408832.25319923117</c:v>
                </c:pt>
                <c:pt idx="6">
                  <c:v>478055.84320948127</c:v>
                </c:pt>
                <c:pt idx="9">
                  <c:v>461758.72394750017</c:v>
                </c:pt>
                <c:pt idx="10">
                  <c:v>429805.26510207285</c:v>
                </c:pt>
                <c:pt idx="11">
                  <c:v>448152.9089507389</c:v>
                </c:pt>
                <c:pt idx="13">
                  <c:v>450404.45301717898</c:v>
                </c:pt>
                <c:pt idx="14">
                  <c:v>472007.04387598863</c:v>
                </c:pt>
                <c:pt idx="15">
                  <c:v>475310.45241958398</c:v>
                </c:pt>
                <c:pt idx="17">
                  <c:v>494000.21880004404</c:v>
                </c:pt>
                <c:pt idx="18">
                  <c:v>546264.17700689624</c:v>
                </c:pt>
                <c:pt idx="19">
                  <c:v>514531.88642886875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4467-472C-BAC4-8CF3A39D5A7B}"/>
            </c:ext>
          </c:extLst>
        </c:ser>
        <c:ser>
          <c:idx val="2"/>
          <c:order val="2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'pop comparisons'!$C$4:$V$4</c:f>
              <c:numCache>
                <c:formatCode>General</c:formatCode>
                <c:ptCount val="20"/>
                <c:pt idx="0">
                  <c:v>445143.59794612858</c:v>
                </c:pt>
                <c:pt idx="1">
                  <c:v>509018.7927450412</c:v>
                </c:pt>
                <c:pt idx="2">
                  <c:v>473039.2261205882</c:v>
                </c:pt>
                <c:pt idx="4">
                  <c:v>377572.85105105594</c:v>
                </c:pt>
                <c:pt idx="5">
                  <c:v>409431.93578267621</c:v>
                </c:pt>
                <c:pt idx="6">
                  <c:v>407403.76828973321</c:v>
                </c:pt>
                <c:pt idx="9">
                  <c:v>466711.89842749992</c:v>
                </c:pt>
                <c:pt idx="10">
                  <c:v>392146.18275703274</c:v>
                </c:pt>
                <c:pt idx="11">
                  <c:v>468171.27134023461</c:v>
                </c:pt>
                <c:pt idx="13">
                  <c:v>447827.40666145098</c:v>
                </c:pt>
                <c:pt idx="14">
                  <c:v>481842.1961445029</c:v>
                </c:pt>
                <c:pt idx="15">
                  <c:v>431927.50562137057</c:v>
                </c:pt>
                <c:pt idx="17">
                  <c:v>512969.58878345892</c:v>
                </c:pt>
                <c:pt idx="18">
                  <c:v>506282.52282776718</c:v>
                </c:pt>
                <c:pt idx="19">
                  <c:v>491792.8250808423</c:v>
                </c:pt>
              </c:numCache>
            </c:numRef>
          </c:xVal>
          <c:yVal>
            <c:numRef>
              <c:f>'pop comparisons'!$C$7:$V$7</c:f>
              <c:numCache>
                <c:formatCode>General</c:formatCode>
                <c:ptCount val="20"/>
                <c:pt idx="0">
                  <c:v>485836.54010085081</c:v>
                </c:pt>
                <c:pt idx="1">
                  <c:v>494776.64130793489</c:v>
                </c:pt>
                <c:pt idx="2">
                  <c:v>517751.98857447278</c:v>
                </c:pt>
                <c:pt idx="4">
                  <c:v>361050.68044965318</c:v>
                </c:pt>
                <c:pt idx="5">
                  <c:v>383110.9177120172</c:v>
                </c:pt>
                <c:pt idx="6">
                  <c:v>454588.90805709286</c:v>
                </c:pt>
                <c:pt idx="9">
                  <c:v>472122.01004000008</c:v>
                </c:pt>
                <c:pt idx="10">
                  <c:v>394895.37301789213</c:v>
                </c:pt>
                <c:pt idx="11">
                  <c:v>496081.89159332128</c:v>
                </c:pt>
                <c:pt idx="13">
                  <c:v>441382.99590659473</c:v>
                </c:pt>
                <c:pt idx="14">
                  <c:v>488516.18831733364</c:v>
                </c:pt>
                <c:pt idx="15">
                  <c:v>455086.79607073101</c:v>
                </c:pt>
                <c:pt idx="17">
                  <c:v>512559.86805370066</c:v>
                </c:pt>
                <c:pt idx="18">
                  <c:v>480018.57554268267</c:v>
                </c:pt>
                <c:pt idx="19">
                  <c:v>480462.42773881089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4467-472C-BAC4-8CF3A39D5A7B}"/>
            </c:ext>
          </c:extLst>
        </c:ser>
        <c:ser>
          <c:idx val="3"/>
          <c:order val="3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'pop comparisons'!$C$4:$V$4</c:f>
              <c:numCache>
                <c:formatCode>General</c:formatCode>
                <c:ptCount val="20"/>
                <c:pt idx="0">
                  <c:v>445143.59794612858</c:v>
                </c:pt>
                <c:pt idx="1">
                  <c:v>509018.7927450412</c:v>
                </c:pt>
                <c:pt idx="2">
                  <c:v>473039.2261205882</c:v>
                </c:pt>
                <c:pt idx="4">
                  <c:v>377572.85105105594</c:v>
                </c:pt>
                <c:pt idx="5">
                  <c:v>409431.93578267621</c:v>
                </c:pt>
                <c:pt idx="6">
                  <c:v>407403.76828973321</c:v>
                </c:pt>
                <c:pt idx="9">
                  <c:v>466711.89842749992</c:v>
                </c:pt>
                <c:pt idx="10">
                  <c:v>392146.18275703274</c:v>
                </c:pt>
                <c:pt idx="11">
                  <c:v>468171.27134023461</c:v>
                </c:pt>
                <c:pt idx="13">
                  <c:v>447827.40666145098</c:v>
                </c:pt>
                <c:pt idx="14">
                  <c:v>481842.1961445029</c:v>
                </c:pt>
                <c:pt idx="15">
                  <c:v>431927.50562137057</c:v>
                </c:pt>
                <c:pt idx="17">
                  <c:v>512969.58878345892</c:v>
                </c:pt>
                <c:pt idx="18">
                  <c:v>506282.52282776718</c:v>
                </c:pt>
                <c:pt idx="19">
                  <c:v>491792.8250808423</c:v>
                </c:pt>
              </c:numCache>
            </c:numRef>
          </c:xVal>
          <c:yVal>
            <c:numRef>
              <c:f>'pop comparisons'!$C$8:$V$8</c:f>
              <c:numCache>
                <c:formatCode>General</c:formatCode>
                <c:ptCount val="20"/>
                <c:pt idx="0">
                  <c:v>457731.67842885369</c:v>
                </c:pt>
                <c:pt idx="1">
                  <c:v>500682.65406052396</c:v>
                </c:pt>
                <c:pt idx="2">
                  <c:v>466171.74619518284</c:v>
                </c:pt>
                <c:pt idx="4">
                  <c:v>352362.3399259228</c:v>
                </c:pt>
                <c:pt idx="5">
                  <c:v>398637.62238671712</c:v>
                </c:pt>
                <c:pt idx="6">
                  <c:v>417235.41775502311</c:v>
                </c:pt>
                <c:pt idx="10">
                  <c:v>418251.29287509073</c:v>
                </c:pt>
                <c:pt idx="11">
                  <c:v>491070.5685741257</c:v>
                </c:pt>
                <c:pt idx="13">
                  <c:v>455358.25553781277</c:v>
                </c:pt>
                <c:pt idx="14">
                  <c:v>446998.24626090273</c:v>
                </c:pt>
                <c:pt idx="15">
                  <c:v>432881.51827409596</c:v>
                </c:pt>
                <c:pt idx="17">
                  <c:v>510487.30128395482</c:v>
                </c:pt>
                <c:pt idx="18">
                  <c:v>532889.07199582399</c:v>
                </c:pt>
                <c:pt idx="19">
                  <c:v>503041.44684871729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4467-472C-BAC4-8CF3A39D5A7B}"/>
            </c:ext>
          </c:extLst>
        </c:ser>
        <c:ser>
          <c:idx val="4"/>
          <c:order val="4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'pop comparisons'!$C$4:$V$4</c:f>
              <c:numCache>
                <c:formatCode>General</c:formatCode>
                <c:ptCount val="20"/>
                <c:pt idx="0">
                  <c:v>445143.59794612858</c:v>
                </c:pt>
                <c:pt idx="1">
                  <c:v>509018.7927450412</c:v>
                </c:pt>
                <c:pt idx="2">
                  <c:v>473039.2261205882</c:v>
                </c:pt>
                <c:pt idx="4">
                  <c:v>377572.85105105594</c:v>
                </c:pt>
                <c:pt idx="5">
                  <c:v>409431.93578267621</c:v>
                </c:pt>
                <c:pt idx="6">
                  <c:v>407403.76828973321</c:v>
                </c:pt>
                <c:pt idx="9">
                  <c:v>466711.89842749992</c:v>
                </c:pt>
                <c:pt idx="10">
                  <c:v>392146.18275703274</c:v>
                </c:pt>
                <c:pt idx="11">
                  <c:v>468171.27134023461</c:v>
                </c:pt>
                <c:pt idx="13">
                  <c:v>447827.40666145098</c:v>
                </c:pt>
                <c:pt idx="14">
                  <c:v>481842.1961445029</c:v>
                </c:pt>
                <c:pt idx="15">
                  <c:v>431927.50562137057</c:v>
                </c:pt>
                <c:pt idx="17">
                  <c:v>512969.58878345892</c:v>
                </c:pt>
                <c:pt idx="18">
                  <c:v>506282.52282776718</c:v>
                </c:pt>
                <c:pt idx="19">
                  <c:v>491792.8250808423</c:v>
                </c:pt>
              </c:numCache>
            </c:numRef>
          </c:xVal>
          <c:yVal>
            <c:numRef>
              <c:f>'pop comparisons'!$C$9:$V$9</c:f>
              <c:numCache>
                <c:formatCode>General</c:formatCode>
                <c:ptCount val="20"/>
                <c:pt idx="0">
                  <c:v>446676.93325569073</c:v>
                </c:pt>
                <c:pt idx="1">
                  <c:v>498759.95392133889</c:v>
                </c:pt>
                <c:pt idx="2">
                  <c:v>430066.20085421117</c:v>
                </c:pt>
                <c:pt idx="4">
                  <c:v>352699.83239090472</c:v>
                </c:pt>
                <c:pt idx="5">
                  <c:v>364159.88048511872</c:v>
                </c:pt>
                <c:pt idx="6">
                  <c:v>424486.39387165091</c:v>
                </c:pt>
                <c:pt idx="10">
                  <c:v>414730.59560117085</c:v>
                </c:pt>
                <c:pt idx="11">
                  <c:v>502479.32672750007</c:v>
                </c:pt>
                <c:pt idx="14">
                  <c:v>404578.61388073472</c:v>
                </c:pt>
                <c:pt idx="15">
                  <c:v>456763.77971174312</c:v>
                </c:pt>
                <c:pt idx="17">
                  <c:v>497803.9704208356</c:v>
                </c:pt>
                <c:pt idx="18">
                  <c:v>530865.71186745062</c:v>
                </c:pt>
                <c:pt idx="19">
                  <c:v>481300.3120551391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4467-472C-BAC4-8CF3A39D5A7B}"/>
            </c:ext>
          </c:extLst>
        </c:ser>
        <c:ser>
          <c:idx val="5"/>
          <c:order val="5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'pop comparisons'!$C$4:$V$4</c:f>
              <c:numCache>
                <c:formatCode>General</c:formatCode>
                <c:ptCount val="20"/>
                <c:pt idx="0">
                  <c:v>445143.59794612858</c:v>
                </c:pt>
                <c:pt idx="1">
                  <c:v>509018.7927450412</c:v>
                </c:pt>
                <c:pt idx="2">
                  <c:v>473039.2261205882</c:v>
                </c:pt>
                <c:pt idx="4">
                  <c:v>377572.85105105594</c:v>
                </c:pt>
                <c:pt idx="5">
                  <c:v>409431.93578267621</c:v>
                </c:pt>
                <c:pt idx="6">
                  <c:v>407403.76828973321</c:v>
                </c:pt>
                <c:pt idx="9">
                  <c:v>466711.89842749992</c:v>
                </c:pt>
                <c:pt idx="10">
                  <c:v>392146.18275703274</c:v>
                </c:pt>
                <c:pt idx="11">
                  <c:v>468171.27134023461</c:v>
                </c:pt>
                <c:pt idx="13">
                  <c:v>447827.40666145098</c:v>
                </c:pt>
                <c:pt idx="14">
                  <c:v>481842.1961445029</c:v>
                </c:pt>
                <c:pt idx="15">
                  <c:v>431927.50562137057</c:v>
                </c:pt>
                <c:pt idx="17">
                  <c:v>512969.58878345892</c:v>
                </c:pt>
                <c:pt idx="18">
                  <c:v>506282.52282776718</c:v>
                </c:pt>
                <c:pt idx="19">
                  <c:v>491792.8250808423</c:v>
                </c:pt>
              </c:numCache>
            </c:numRef>
          </c:xVal>
          <c:yVal>
            <c:numRef>
              <c:f>'pop comparisons'!$C$10:$V$10</c:f>
              <c:numCache>
                <c:formatCode>General</c:formatCode>
                <c:ptCount val="20"/>
                <c:pt idx="1">
                  <c:v>503462.02030893072</c:v>
                </c:pt>
                <c:pt idx="2">
                  <c:v>457548.95362545905</c:v>
                </c:pt>
                <c:pt idx="4">
                  <c:v>370012.93173057964</c:v>
                </c:pt>
                <c:pt idx="5">
                  <c:v>379573.32340385107</c:v>
                </c:pt>
                <c:pt idx="6">
                  <c:v>482790.13828405086</c:v>
                </c:pt>
                <c:pt idx="10">
                  <c:v>438466.66823109268</c:v>
                </c:pt>
                <c:pt idx="11">
                  <c:v>495969.34034164273</c:v>
                </c:pt>
                <c:pt idx="14">
                  <c:v>383897.5954906189</c:v>
                </c:pt>
                <c:pt idx="15">
                  <c:v>427267.03220902965</c:v>
                </c:pt>
                <c:pt idx="17">
                  <c:v>500157.31008805125</c:v>
                </c:pt>
                <c:pt idx="19">
                  <c:v>516350.51412993902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4467-472C-BAC4-8CF3A39D5A7B}"/>
            </c:ext>
          </c:extLst>
        </c:ser>
        <c:ser>
          <c:idx val="6"/>
          <c:order val="6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'pop comparisons'!$C$4:$V$4</c:f>
              <c:numCache>
                <c:formatCode>General</c:formatCode>
                <c:ptCount val="20"/>
                <c:pt idx="0">
                  <c:v>445143.59794612858</c:v>
                </c:pt>
                <c:pt idx="1">
                  <c:v>509018.7927450412</c:v>
                </c:pt>
                <c:pt idx="2">
                  <c:v>473039.2261205882</c:v>
                </c:pt>
                <c:pt idx="4">
                  <c:v>377572.85105105594</c:v>
                </c:pt>
                <c:pt idx="5">
                  <c:v>409431.93578267621</c:v>
                </c:pt>
                <c:pt idx="6">
                  <c:v>407403.76828973321</c:v>
                </c:pt>
                <c:pt idx="9">
                  <c:v>466711.89842749992</c:v>
                </c:pt>
                <c:pt idx="10">
                  <c:v>392146.18275703274</c:v>
                </c:pt>
                <c:pt idx="11">
                  <c:v>468171.27134023461</c:v>
                </c:pt>
                <c:pt idx="13">
                  <c:v>447827.40666145098</c:v>
                </c:pt>
                <c:pt idx="14">
                  <c:v>481842.1961445029</c:v>
                </c:pt>
                <c:pt idx="15">
                  <c:v>431927.50562137057</c:v>
                </c:pt>
                <c:pt idx="17">
                  <c:v>512969.58878345892</c:v>
                </c:pt>
                <c:pt idx="18">
                  <c:v>506282.52282776718</c:v>
                </c:pt>
                <c:pt idx="19">
                  <c:v>491792.8250808423</c:v>
                </c:pt>
              </c:numCache>
            </c:numRef>
          </c:xVal>
          <c:yVal>
            <c:numRef>
              <c:f>'pop comparisons'!$C$11:$V$11</c:f>
              <c:numCache>
                <c:formatCode>General</c:formatCode>
                <c:ptCount val="20"/>
                <c:pt idx="1">
                  <c:v>511815.78899639996</c:v>
                </c:pt>
                <c:pt idx="2">
                  <c:v>499424.9491146449</c:v>
                </c:pt>
                <c:pt idx="5">
                  <c:v>393640.47566885478</c:v>
                </c:pt>
                <c:pt idx="6">
                  <c:v>468730.60083906871</c:v>
                </c:pt>
                <c:pt idx="10">
                  <c:v>397107.01041508123</c:v>
                </c:pt>
                <c:pt idx="11">
                  <c:v>495055.27966492472</c:v>
                </c:pt>
                <c:pt idx="17">
                  <c:v>513219.63023697311</c:v>
                </c:pt>
                <c:pt idx="19">
                  <c:v>551369.28961213573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4467-472C-BAC4-8CF3A39D5A7B}"/>
            </c:ext>
          </c:extLst>
        </c:ser>
        <c:ser>
          <c:idx val="7"/>
          <c:order val="7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'pop comparisons'!$C$4:$V$4</c:f>
              <c:numCache>
                <c:formatCode>General</c:formatCode>
                <c:ptCount val="20"/>
                <c:pt idx="0">
                  <c:v>445143.59794612858</c:v>
                </c:pt>
                <c:pt idx="1">
                  <c:v>509018.7927450412</c:v>
                </c:pt>
                <c:pt idx="2">
                  <c:v>473039.2261205882</c:v>
                </c:pt>
                <c:pt idx="4">
                  <c:v>377572.85105105594</c:v>
                </c:pt>
                <c:pt idx="5">
                  <c:v>409431.93578267621</c:v>
                </c:pt>
                <c:pt idx="6">
                  <c:v>407403.76828973321</c:v>
                </c:pt>
                <c:pt idx="9">
                  <c:v>466711.89842749992</c:v>
                </c:pt>
                <c:pt idx="10">
                  <c:v>392146.18275703274</c:v>
                </c:pt>
                <c:pt idx="11">
                  <c:v>468171.27134023461</c:v>
                </c:pt>
                <c:pt idx="13">
                  <c:v>447827.40666145098</c:v>
                </c:pt>
                <c:pt idx="14">
                  <c:v>481842.1961445029</c:v>
                </c:pt>
                <c:pt idx="15">
                  <c:v>431927.50562137057</c:v>
                </c:pt>
                <c:pt idx="17">
                  <c:v>512969.58878345892</c:v>
                </c:pt>
                <c:pt idx="18">
                  <c:v>506282.52282776718</c:v>
                </c:pt>
                <c:pt idx="19">
                  <c:v>491792.8250808423</c:v>
                </c:pt>
              </c:numCache>
            </c:numRef>
          </c:xVal>
          <c:yVal>
            <c:numRef>
              <c:f>'pop comparisons'!$C$12:$V$12</c:f>
              <c:numCache>
                <c:formatCode>General</c:formatCode>
                <c:ptCount val="20"/>
                <c:pt idx="10">
                  <c:v>438762.59835699323</c:v>
                </c:pt>
                <c:pt idx="17">
                  <c:v>501786.55201759998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4467-472C-BAC4-8CF3A39D5A7B}"/>
            </c:ext>
          </c:extLst>
        </c:ser>
        <c:ser>
          <c:idx val="8"/>
          <c:order val="8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'pop comparisons'!$C$4:$V$4</c:f>
              <c:numCache>
                <c:formatCode>General</c:formatCode>
                <c:ptCount val="20"/>
                <c:pt idx="0">
                  <c:v>445143.59794612858</c:v>
                </c:pt>
                <c:pt idx="1">
                  <c:v>509018.7927450412</c:v>
                </c:pt>
                <c:pt idx="2">
                  <c:v>473039.2261205882</c:v>
                </c:pt>
                <c:pt idx="4">
                  <c:v>377572.85105105594</c:v>
                </c:pt>
                <c:pt idx="5">
                  <c:v>409431.93578267621</c:v>
                </c:pt>
                <c:pt idx="6">
                  <c:v>407403.76828973321</c:v>
                </c:pt>
                <c:pt idx="9">
                  <c:v>466711.89842749992</c:v>
                </c:pt>
                <c:pt idx="10">
                  <c:v>392146.18275703274</c:v>
                </c:pt>
                <c:pt idx="11">
                  <c:v>468171.27134023461</c:v>
                </c:pt>
                <c:pt idx="13">
                  <c:v>447827.40666145098</c:v>
                </c:pt>
                <c:pt idx="14">
                  <c:v>481842.1961445029</c:v>
                </c:pt>
                <c:pt idx="15">
                  <c:v>431927.50562137057</c:v>
                </c:pt>
                <c:pt idx="17">
                  <c:v>512969.58878345892</c:v>
                </c:pt>
                <c:pt idx="18">
                  <c:v>506282.52282776718</c:v>
                </c:pt>
                <c:pt idx="19">
                  <c:v>491792.8250808423</c:v>
                </c:pt>
              </c:numCache>
            </c:numRef>
          </c:xVal>
          <c:yVal>
            <c:numRef>
              <c:f>'pop comparisons'!$C$13:$V$13</c:f>
              <c:numCache>
                <c:formatCode>General</c:formatCode>
                <c:ptCount val="20"/>
                <c:pt idx="17">
                  <c:v>520326.89419261715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4467-472C-BAC4-8CF3A39D5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8842496"/>
        <c:axId val="118844416"/>
      </c:scatterChart>
      <c:valAx>
        <c:axId val="118842496"/>
        <c:scaling>
          <c:orientation val="minMax"/>
          <c:max val="600000"/>
          <c:min val="3000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844416"/>
        <c:crosses val="autoZero"/>
        <c:crossBetween val="midCat"/>
      </c:valAx>
      <c:valAx>
        <c:axId val="118844416"/>
        <c:scaling>
          <c:orientation val="minMax"/>
          <c:min val="3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84249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Dsub Eye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'pop comparisons'!$C$3</c:f>
              <c:strCache>
                <c:ptCount val="1"/>
                <c:pt idx="0">
                  <c:v>D.sub 16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'pop comparisons'!$C$4:$C$9</c:f>
              <c:numCache>
                <c:formatCode>General</c:formatCode>
                <c:ptCount val="6"/>
                <c:pt idx="0">
                  <c:v>445143.59794612858</c:v>
                </c:pt>
                <c:pt idx="1">
                  <c:v>511529.78313681274</c:v>
                </c:pt>
                <c:pt idx="2">
                  <c:v>452569.7253409446</c:v>
                </c:pt>
                <c:pt idx="3">
                  <c:v>485836.54010085081</c:v>
                </c:pt>
                <c:pt idx="4">
                  <c:v>457731.67842885369</c:v>
                </c:pt>
                <c:pt idx="5">
                  <c:v>446676.93325569073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160-4A4C-85F9-5E2D4CF849C6}"/>
            </c:ext>
          </c:extLst>
        </c:ser>
        <c:ser>
          <c:idx val="1"/>
          <c:order val="1"/>
          <c:tx>
            <c:strRef>
              <c:f>'pop comparisons'!$D$3</c:f>
              <c:strCache>
                <c:ptCount val="1"/>
                <c:pt idx="0">
                  <c:v>D.sub 04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'pop comparisons'!$D$4:$D$11</c:f>
              <c:numCache>
                <c:formatCode>General</c:formatCode>
                <c:ptCount val="8"/>
                <c:pt idx="0">
                  <c:v>509018.7927450412</c:v>
                </c:pt>
                <c:pt idx="1">
                  <c:v>456880.68678665458</c:v>
                </c:pt>
                <c:pt idx="2">
                  <c:v>527813.9842711041</c:v>
                </c:pt>
                <c:pt idx="3">
                  <c:v>494776.64130793489</c:v>
                </c:pt>
                <c:pt idx="4">
                  <c:v>500682.65406052396</c:v>
                </c:pt>
                <c:pt idx="5">
                  <c:v>498759.95392133889</c:v>
                </c:pt>
                <c:pt idx="6">
                  <c:v>503462.02030893072</c:v>
                </c:pt>
                <c:pt idx="7">
                  <c:v>511815.78899639996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6160-4A4C-85F9-5E2D4CF849C6}"/>
            </c:ext>
          </c:extLst>
        </c:ser>
        <c:ser>
          <c:idx val="2"/>
          <c:order val="2"/>
          <c:tx>
            <c:strRef>
              <c:f>'pop comparisons'!$E$3</c:f>
              <c:strCache>
                <c:ptCount val="1"/>
                <c:pt idx="0">
                  <c:v>D.sub 05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yVal>
            <c:numRef>
              <c:f>'pop comparisons'!$E$4:$E$11</c:f>
              <c:numCache>
                <c:formatCode>General</c:formatCode>
                <c:ptCount val="8"/>
                <c:pt idx="0">
                  <c:v>473039.2261205882</c:v>
                </c:pt>
                <c:pt idx="1">
                  <c:v>478021.61243470281</c:v>
                </c:pt>
                <c:pt idx="2">
                  <c:v>457191.24087652401</c:v>
                </c:pt>
                <c:pt idx="3">
                  <c:v>517751.98857447278</c:v>
                </c:pt>
                <c:pt idx="4">
                  <c:v>466171.74619518284</c:v>
                </c:pt>
                <c:pt idx="5">
                  <c:v>430066.20085421117</c:v>
                </c:pt>
                <c:pt idx="6">
                  <c:v>457548.95362545905</c:v>
                </c:pt>
                <c:pt idx="7">
                  <c:v>499424.9491146449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6160-4A4C-85F9-5E2D4CF849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8563968"/>
        <c:axId val="118565888"/>
      </c:scatterChart>
      <c:valAx>
        <c:axId val="1185639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565888"/>
        <c:crosses val="autoZero"/>
        <c:crossBetween val="midCat"/>
      </c:valAx>
      <c:valAx>
        <c:axId val="118565888"/>
        <c:scaling>
          <c:orientation val="minMax"/>
          <c:max val="600000"/>
          <c:min val="3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56396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Dpse Eye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'pop comparisons'!$G$3</c:f>
              <c:strCache>
                <c:ptCount val="1"/>
                <c:pt idx="0">
                  <c:v>D.pseob 00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'pop comparisons'!$G$4:$G$10</c:f>
              <c:numCache>
                <c:formatCode>General</c:formatCode>
                <c:ptCount val="7"/>
                <c:pt idx="0">
                  <c:v>377572.85105105594</c:v>
                </c:pt>
                <c:pt idx="1">
                  <c:v>361300.01078913372</c:v>
                </c:pt>
                <c:pt idx="2">
                  <c:v>369352.58624276397</c:v>
                </c:pt>
                <c:pt idx="3">
                  <c:v>361050.68044965318</c:v>
                </c:pt>
                <c:pt idx="4">
                  <c:v>352362.3399259228</c:v>
                </c:pt>
                <c:pt idx="5">
                  <c:v>352699.83239090472</c:v>
                </c:pt>
                <c:pt idx="6">
                  <c:v>370012.93173057964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487-4F85-893A-8515FCF9FBD4}"/>
            </c:ext>
          </c:extLst>
        </c:ser>
        <c:ser>
          <c:idx val="1"/>
          <c:order val="1"/>
          <c:tx>
            <c:strRef>
              <c:f>'pop comparisons'!$H$3</c:f>
              <c:strCache>
                <c:ptCount val="1"/>
                <c:pt idx="0">
                  <c:v>D.pseob 03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'pop comparisons'!$H$4:$H$11</c:f>
              <c:numCache>
                <c:formatCode>General</c:formatCode>
                <c:ptCount val="8"/>
                <c:pt idx="0">
                  <c:v>409431.93578267621</c:v>
                </c:pt>
                <c:pt idx="1">
                  <c:v>391062.20667609276</c:v>
                </c:pt>
                <c:pt idx="2">
                  <c:v>408832.25319923117</c:v>
                </c:pt>
                <c:pt idx="3">
                  <c:v>383110.9177120172</c:v>
                </c:pt>
                <c:pt idx="4">
                  <c:v>398637.62238671712</c:v>
                </c:pt>
                <c:pt idx="5">
                  <c:v>364159.88048511872</c:v>
                </c:pt>
                <c:pt idx="6">
                  <c:v>379573.32340385107</c:v>
                </c:pt>
                <c:pt idx="7">
                  <c:v>393640.47566885478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E487-4F85-893A-8515FCF9FBD4}"/>
            </c:ext>
          </c:extLst>
        </c:ser>
        <c:ser>
          <c:idx val="2"/>
          <c:order val="2"/>
          <c:tx>
            <c:strRef>
              <c:f>'pop comparisons'!$I$3</c:f>
              <c:strCache>
                <c:ptCount val="1"/>
                <c:pt idx="0">
                  <c:v>D.pseob 100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yVal>
            <c:numRef>
              <c:f>'pop comparisons'!$I$4:$I$11</c:f>
              <c:numCache>
                <c:formatCode>General</c:formatCode>
                <c:ptCount val="8"/>
                <c:pt idx="0">
                  <c:v>407403.76828973321</c:v>
                </c:pt>
                <c:pt idx="1">
                  <c:v>423694.6420692961</c:v>
                </c:pt>
                <c:pt idx="2">
                  <c:v>478055.84320948127</c:v>
                </c:pt>
                <c:pt idx="3">
                  <c:v>454588.90805709286</c:v>
                </c:pt>
                <c:pt idx="4">
                  <c:v>417235.41775502311</c:v>
                </c:pt>
                <c:pt idx="5">
                  <c:v>424486.39387165091</c:v>
                </c:pt>
                <c:pt idx="6">
                  <c:v>482790.13828405086</c:v>
                </c:pt>
                <c:pt idx="7">
                  <c:v>468730.60083906871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E487-4F85-893A-8515FCF9FB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8600832"/>
        <c:axId val="118602752"/>
      </c:scatterChart>
      <c:valAx>
        <c:axId val="1186008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602752"/>
        <c:crosses val="autoZero"/>
        <c:crossBetween val="midCat"/>
      </c:valAx>
      <c:valAx>
        <c:axId val="118602752"/>
        <c:scaling>
          <c:orientation val="minMax"/>
          <c:max val="600000"/>
          <c:min val="3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60083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Daff Eye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'pop comparisons'!$L$3</c:f>
              <c:strCache>
                <c:ptCount val="1"/>
                <c:pt idx="0">
                  <c:v>D.aff 00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'pop comparisons'!$L$4:$L$7</c:f>
              <c:numCache>
                <c:formatCode>General</c:formatCode>
                <c:ptCount val="4"/>
                <c:pt idx="0">
                  <c:v>466711.89842749992</c:v>
                </c:pt>
                <c:pt idx="1">
                  <c:v>463719.75218999991</c:v>
                </c:pt>
                <c:pt idx="2">
                  <c:v>461758.72394750017</c:v>
                </c:pt>
                <c:pt idx="3">
                  <c:v>472122.01004000008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FA8-4D34-9971-9243355857E2}"/>
            </c:ext>
          </c:extLst>
        </c:ser>
        <c:ser>
          <c:idx val="1"/>
          <c:order val="1"/>
          <c:tx>
            <c:strRef>
              <c:f>'pop comparisons'!$M$3</c:f>
              <c:strCache>
                <c:ptCount val="1"/>
                <c:pt idx="0">
                  <c:v>D.aff 05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'pop comparisons'!$M$4:$M$12</c:f>
              <c:numCache>
                <c:formatCode>General</c:formatCode>
                <c:ptCount val="9"/>
                <c:pt idx="0">
                  <c:v>392146.18275703274</c:v>
                </c:pt>
                <c:pt idx="1">
                  <c:v>397390.61538567068</c:v>
                </c:pt>
                <c:pt idx="2">
                  <c:v>429805.26510207285</c:v>
                </c:pt>
                <c:pt idx="3">
                  <c:v>394895.37301789213</c:v>
                </c:pt>
                <c:pt idx="4">
                  <c:v>418251.29287509073</c:v>
                </c:pt>
                <c:pt idx="5">
                  <c:v>414730.59560117085</c:v>
                </c:pt>
                <c:pt idx="6">
                  <c:v>438466.66823109268</c:v>
                </c:pt>
                <c:pt idx="7">
                  <c:v>397107.01041508123</c:v>
                </c:pt>
                <c:pt idx="8">
                  <c:v>438762.59835699323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EFA8-4D34-9971-9243355857E2}"/>
            </c:ext>
          </c:extLst>
        </c:ser>
        <c:ser>
          <c:idx val="2"/>
          <c:order val="2"/>
          <c:tx>
            <c:strRef>
              <c:f>'pop comparisons'!$N$3</c:f>
              <c:strCache>
                <c:ptCount val="1"/>
                <c:pt idx="0">
                  <c:v>D.aff 09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yVal>
            <c:numRef>
              <c:f>'pop comparisons'!$N$4:$N$11</c:f>
              <c:numCache>
                <c:formatCode>General</c:formatCode>
                <c:ptCount val="8"/>
                <c:pt idx="0">
                  <c:v>468171.27134023461</c:v>
                </c:pt>
                <c:pt idx="1">
                  <c:v>439955.63079617632</c:v>
                </c:pt>
                <c:pt idx="2">
                  <c:v>448152.9089507389</c:v>
                </c:pt>
                <c:pt idx="3">
                  <c:v>496081.89159332128</c:v>
                </c:pt>
                <c:pt idx="4">
                  <c:v>491070.5685741257</c:v>
                </c:pt>
                <c:pt idx="5">
                  <c:v>502479.32672750007</c:v>
                </c:pt>
                <c:pt idx="6">
                  <c:v>495969.34034164273</c:v>
                </c:pt>
                <c:pt idx="7">
                  <c:v>495055.27966492472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EFA8-4D34-9971-9243355857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8703232"/>
        <c:axId val="118705152"/>
      </c:scatterChart>
      <c:valAx>
        <c:axId val="1187032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705152"/>
        <c:crosses val="autoZero"/>
        <c:crossBetween val="midCat"/>
      </c:valAx>
      <c:valAx>
        <c:axId val="118705152"/>
        <c:scaling>
          <c:orientation val="minMax"/>
          <c:max val="600000"/>
          <c:min val="3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70323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Dper Eye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'pop comparisons'!$P$3</c:f>
              <c:strCache>
                <c:ptCount val="1"/>
                <c:pt idx="0">
                  <c:v>D.per 00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'pop comparisons'!$P$4:$P$8</c:f>
              <c:numCache>
                <c:formatCode>General</c:formatCode>
                <c:ptCount val="5"/>
                <c:pt idx="0">
                  <c:v>447827.40666145098</c:v>
                </c:pt>
                <c:pt idx="1">
                  <c:v>471231.49599132052</c:v>
                </c:pt>
                <c:pt idx="2">
                  <c:v>450404.45301717898</c:v>
                </c:pt>
                <c:pt idx="3">
                  <c:v>441382.99590659473</c:v>
                </c:pt>
                <c:pt idx="4">
                  <c:v>455358.25553781277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15B7-496D-9771-D44D36348B0A}"/>
            </c:ext>
          </c:extLst>
        </c:ser>
        <c:ser>
          <c:idx val="1"/>
          <c:order val="1"/>
          <c:tx>
            <c:strRef>
              <c:f>'pop comparisons'!$Q$3</c:f>
              <c:strCache>
                <c:ptCount val="1"/>
                <c:pt idx="0">
                  <c:v>D.per 41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'pop comparisons'!$Q$4:$Q$10</c:f>
              <c:numCache>
                <c:formatCode>General</c:formatCode>
                <c:ptCount val="7"/>
                <c:pt idx="0">
                  <c:v>481842.1961445029</c:v>
                </c:pt>
                <c:pt idx="1">
                  <c:v>468861.04467034474</c:v>
                </c:pt>
                <c:pt idx="2">
                  <c:v>472007.04387598863</c:v>
                </c:pt>
                <c:pt idx="3">
                  <c:v>488516.18831733364</c:v>
                </c:pt>
                <c:pt idx="4">
                  <c:v>446998.24626090273</c:v>
                </c:pt>
                <c:pt idx="5">
                  <c:v>404578.61388073472</c:v>
                </c:pt>
                <c:pt idx="6">
                  <c:v>383897.5954906189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15B7-496D-9771-D44D36348B0A}"/>
            </c:ext>
          </c:extLst>
        </c:ser>
        <c:ser>
          <c:idx val="2"/>
          <c:order val="2"/>
          <c:tx>
            <c:strRef>
              <c:f>'pop comparisons'!$R$3</c:f>
              <c:strCache>
                <c:ptCount val="1"/>
                <c:pt idx="0">
                  <c:v>D.per 63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yVal>
            <c:numRef>
              <c:f>'pop comparisons'!$R$4:$R$10</c:f>
              <c:numCache>
                <c:formatCode>General</c:formatCode>
                <c:ptCount val="7"/>
                <c:pt idx="0">
                  <c:v>431927.50562137057</c:v>
                </c:pt>
                <c:pt idx="1">
                  <c:v>439887.87703327497</c:v>
                </c:pt>
                <c:pt idx="2">
                  <c:v>475310.45241958398</c:v>
                </c:pt>
                <c:pt idx="3">
                  <c:v>455086.79607073101</c:v>
                </c:pt>
                <c:pt idx="4">
                  <c:v>432881.51827409596</c:v>
                </c:pt>
                <c:pt idx="5">
                  <c:v>456763.77971174312</c:v>
                </c:pt>
                <c:pt idx="6">
                  <c:v>427267.03220902965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15B7-496D-9771-D44D36348B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8748288"/>
        <c:axId val="118750208"/>
      </c:scatterChart>
      <c:valAx>
        <c:axId val="1187482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750208"/>
        <c:crosses val="autoZero"/>
        <c:crossBetween val="midCat"/>
      </c:valAx>
      <c:valAx>
        <c:axId val="118750208"/>
        <c:scaling>
          <c:orientation val="minMax"/>
          <c:max val="600000"/>
          <c:min val="3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74828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Dbif Eye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'pop comparisons'!$T$3</c:f>
              <c:strCache>
                <c:ptCount val="1"/>
                <c:pt idx="0">
                  <c:v>D.bif E-12733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'pop comparisons'!$T$4:$T$13</c:f>
              <c:numCache>
                <c:formatCode>General</c:formatCode>
                <c:ptCount val="10"/>
                <c:pt idx="0">
                  <c:v>512969.58878345892</c:v>
                </c:pt>
                <c:pt idx="1">
                  <c:v>509606.03180539486</c:v>
                </c:pt>
                <c:pt idx="2">
                  <c:v>494000.21880004404</c:v>
                </c:pt>
                <c:pt idx="3">
                  <c:v>512559.86805370066</c:v>
                </c:pt>
                <c:pt idx="4">
                  <c:v>510487.30128395482</c:v>
                </c:pt>
                <c:pt idx="5">
                  <c:v>497803.9704208356</c:v>
                </c:pt>
                <c:pt idx="6">
                  <c:v>500157.31008805125</c:v>
                </c:pt>
                <c:pt idx="7">
                  <c:v>513219.63023697311</c:v>
                </c:pt>
                <c:pt idx="8">
                  <c:v>501786.55201759998</c:v>
                </c:pt>
                <c:pt idx="9">
                  <c:v>520326.89419261715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0918-4D56-A0FD-8D6A45D10347}"/>
            </c:ext>
          </c:extLst>
        </c:ser>
        <c:ser>
          <c:idx val="1"/>
          <c:order val="1"/>
          <c:tx>
            <c:strRef>
              <c:f>'pop comparisons'!$U$3</c:f>
              <c:strCache>
                <c:ptCount val="1"/>
                <c:pt idx="0">
                  <c:v>D.bif E-12701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'pop comparisons'!$U$4:$U$9</c:f>
              <c:numCache>
                <c:formatCode>General</c:formatCode>
                <c:ptCount val="6"/>
                <c:pt idx="0">
                  <c:v>506282.52282776718</c:v>
                </c:pt>
                <c:pt idx="1">
                  <c:v>525213.78381081868</c:v>
                </c:pt>
                <c:pt idx="2">
                  <c:v>546264.17700689624</c:v>
                </c:pt>
                <c:pt idx="3">
                  <c:v>480018.57554268267</c:v>
                </c:pt>
                <c:pt idx="4">
                  <c:v>532889.07199582399</c:v>
                </c:pt>
                <c:pt idx="5">
                  <c:v>530865.71186745062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0918-4D56-A0FD-8D6A45D10347}"/>
            </c:ext>
          </c:extLst>
        </c:ser>
        <c:ser>
          <c:idx val="2"/>
          <c:order val="2"/>
          <c:tx>
            <c:strRef>
              <c:f>'pop comparisons'!$V$3</c:f>
              <c:strCache>
                <c:ptCount val="1"/>
                <c:pt idx="0">
                  <c:v>D.bif E-12710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yVal>
            <c:numRef>
              <c:f>'pop comparisons'!$V$4:$V$11</c:f>
              <c:numCache>
                <c:formatCode>General</c:formatCode>
                <c:ptCount val="8"/>
                <c:pt idx="0">
                  <c:v>491792.8250808423</c:v>
                </c:pt>
                <c:pt idx="1">
                  <c:v>526460.33300724614</c:v>
                </c:pt>
                <c:pt idx="2">
                  <c:v>514531.88642886875</c:v>
                </c:pt>
                <c:pt idx="3">
                  <c:v>480462.42773881089</c:v>
                </c:pt>
                <c:pt idx="4">
                  <c:v>503041.44684871729</c:v>
                </c:pt>
                <c:pt idx="5">
                  <c:v>481300.3120551391</c:v>
                </c:pt>
                <c:pt idx="6">
                  <c:v>516350.51412993902</c:v>
                </c:pt>
                <c:pt idx="7">
                  <c:v>551369.28961213573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0918-4D56-A0FD-8D6A45D103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8924416"/>
        <c:axId val="118926336"/>
      </c:scatterChart>
      <c:valAx>
        <c:axId val="1189244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926336"/>
        <c:crosses val="autoZero"/>
        <c:crossBetween val="midCat"/>
      </c:valAx>
      <c:valAx>
        <c:axId val="118926336"/>
        <c:scaling>
          <c:orientation val="minMax"/>
          <c:min val="3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92441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Ommatidia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val>
            <c:numRef>
              <c:f>('Ommat Counts'!$B$14,'Ommat Counts'!$F$14)</c:f>
              <c:numCache>
                <c:formatCode>General</c:formatCode>
                <c:ptCount val="2"/>
                <c:pt idx="0">
                  <c:v>968.875</c:v>
                </c:pt>
                <c:pt idx="1">
                  <c:v>1232.125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1F6-429F-967E-E9AD19B928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7252096"/>
        <c:axId val="117253632"/>
      </c:barChart>
      <c:catAx>
        <c:axId val="117252096"/>
        <c:scaling>
          <c:orientation val="minMax"/>
        </c:scaling>
        <c:delete val="0"/>
        <c:axPos val="b"/>
        <c:majorTickMark val="out"/>
        <c:minorTickMark val="none"/>
        <c:tickLblPos val="nextTo"/>
        <c:crossAx val="117253632"/>
        <c:crosses val="autoZero"/>
        <c:auto val="1"/>
        <c:lblAlgn val="ctr"/>
        <c:lblOffset val="100"/>
        <c:noMultiLvlLbl val="0"/>
      </c:catAx>
      <c:valAx>
        <c:axId val="11725363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725209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Dsub Ant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'pop comparisons'!$C$3</c:f>
              <c:strCache>
                <c:ptCount val="1"/>
                <c:pt idx="0">
                  <c:v>D.sub 16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'pop comparisons'!$C$15:$C$20</c:f>
              <c:numCache>
                <c:formatCode>General</c:formatCode>
                <c:ptCount val="6"/>
                <c:pt idx="0">
                  <c:v>39841.345499999996</c:v>
                </c:pt>
                <c:pt idx="1">
                  <c:v>47258.199098499987</c:v>
                </c:pt>
                <c:pt idx="2">
                  <c:v>42342.827304792503</c:v>
                </c:pt>
                <c:pt idx="3">
                  <c:v>42240.139889995837</c:v>
                </c:pt>
                <c:pt idx="4">
                  <c:v>43362.289903118501</c:v>
                </c:pt>
                <c:pt idx="5">
                  <c:v>45981.992512720499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E3D-4D9E-85A6-F9630ABBD1D8}"/>
            </c:ext>
          </c:extLst>
        </c:ser>
        <c:ser>
          <c:idx val="1"/>
          <c:order val="1"/>
          <c:tx>
            <c:strRef>
              <c:f>'pop comparisons'!$D$3</c:f>
              <c:strCache>
                <c:ptCount val="1"/>
                <c:pt idx="0">
                  <c:v>D.sub 04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'pop comparisons'!$D$15:$D$22</c:f>
              <c:numCache>
                <c:formatCode>General</c:formatCode>
                <c:ptCount val="8"/>
                <c:pt idx="0">
                  <c:v>47878.163050010997</c:v>
                </c:pt>
                <c:pt idx="1">
                  <c:v>45016.44895652886</c:v>
                </c:pt>
                <c:pt idx="2">
                  <c:v>47420.21826534663</c:v>
                </c:pt>
                <c:pt idx="3">
                  <c:v>41744.313443821629</c:v>
                </c:pt>
                <c:pt idx="4">
                  <c:v>45728.210974891503</c:v>
                </c:pt>
                <c:pt idx="5">
                  <c:v>47075.435495234633</c:v>
                </c:pt>
                <c:pt idx="6">
                  <c:v>45744.554813104376</c:v>
                </c:pt>
                <c:pt idx="7">
                  <c:v>48405.044110975985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E3D-4D9E-85A6-F9630ABBD1D8}"/>
            </c:ext>
          </c:extLst>
        </c:ser>
        <c:ser>
          <c:idx val="2"/>
          <c:order val="2"/>
          <c:tx>
            <c:strRef>
              <c:f>'pop comparisons'!$E$3</c:f>
              <c:strCache>
                <c:ptCount val="1"/>
                <c:pt idx="0">
                  <c:v>D.sub 05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yVal>
            <c:numRef>
              <c:f>'pop comparisons'!$E$15:$E$21</c:f>
              <c:numCache>
                <c:formatCode>General</c:formatCode>
                <c:ptCount val="7"/>
                <c:pt idx="0">
                  <c:v>48887.914319193122</c:v>
                </c:pt>
                <c:pt idx="1">
                  <c:v>46302.222367141127</c:v>
                </c:pt>
                <c:pt idx="2">
                  <c:v>46130.203522151991</c:v>
                </c:pt>
                <c:pt idx="3">
                  <c:v>48603.784810751997</c:v>
                </c:pt>
                <c:pt idx="4">
                  <c:v>46749.835538643994</c:v>
                </c:pt>
                <c:pt idx="5">
                  <c:v>42852.103670829871</c:v>
                </c:pt>
                <c:pt idx="6">
                  <c:v>43527.631358317878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E3D-4D9E-85A6-F9630ABBD1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8953088"/>
        <c:axId val="118955008"/>
      </c:scatterChart>
      <c:valAx>
        <c:axId val="1189530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955008"/>
        <c:crosses val="autoZero"/>
        <c:crossBetween val="midCat"/>
      </c:valAx>
      <c:valAx>
        <c:axId val="118955008"/>
        <c:scaling>
          <c:orientation val="minMax"/>
          <c:max val="70000"/>
          <c:min val="3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95308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Dpse Ant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'pop comparisons'!$G$3</c:f>
              <c:strCache>
                <c:ptCount val="1"/>
                <c:pt idx="0">
                  <c:v>D.pseob 00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'pop comparisons'!$G$15:$G$21</c:f>
              <c:numCache>
                <c:formatCode>General</c:formatCode>
                <c:ptCount val="7"/>
                <c:pt idx="0">
                  <c:v>42435.969824999978</c:v>
                </c:pt>
                <c:pt idx="1">
                  <c:v>48778.946146875009</c:v>
                </c:pt>
                <c:pt idx="2">
                  <c:v>51882.20020842112</c:v>
                </c:pt>
                <c:pt idx="3">
                  <c:v>49792.959432621879</c:v>
                </c:pt>
                <c:pt idx="4">
                  <c:v>48230.501007340994</c:v>
                </c:pt>
                <c:pt idx="5">
                  <c:v>48653.25383946464</c:v>
                </c:pt>
                <c:pt idx="6">
                  <c:v>51637.042233052001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BCC-4A9E-8A97-64F3DA9E328A}"/>
            </c:ext>
          </c:extLst>
        </c:ser>
        <c:ser>
          <c:idx val="1"/>
          <c:order val="1"/>
          <c:tx>
            <c:strRef>
              <c:f>'pop comparisons'!$H$3</c:f>
              <c:strCache>
                <c:ptCount val="1"/>
                <c:pt idx="0">
                  <c:v>D.pseob 03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'pop comparisons'!$H$15:$H$22</c:f>
              <c:numCache>
                <c:formatCode>General</c:formatCode>
                <c:ptCount val="8"/>
                <c:pt idx="0">
                  <c:v>45724.053604796871</c:v>
                </c:pt>
                <c:pt idx="1">
                  <c:v>50143.086351001999</c:v>
                </c:pt>
                <c:pt idx="2">
                  <c:v>47317.777000262991</c:v>
                </c:pt>
                <c:pt idx="3">
                  <c:v>52096.169327965887</c:v>
                </c:pt>
                <c:pt idx="4">
                  <c:v>50470.427525049869</c:v>
                </c:pt>
                <c:pt idx="5">
                  <c:v>43827.780075888382</c:v>
                </c:pt>
                <c:pt idx="6">
                  <c:v>48126.535839070006</c:v>
                </c:pt>
                <c:pt idx="7">
                  <c:v>45837.674191500002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BCC-4A9E-8A97-64F3DA9E328A}"/>
            </c:ext>
          </c:extLst>
        </c:ser>
        <c:ser>
          <c:idx val="2"/>
          <c:order val="2"/>
          <c:tx>
            <c:strRef>
              <c:f>'pop comparisons'!$I$3</c:f>
              <c:strCache>
                <c:ptCount val="1"/>
                <c:pt idx="0">
                  <c:v>D.pseob 100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yVal>
            <c:numRef>
              <c:f>'pop comparisons'!$I$15:$I$22</c:f>
              <c:numCache>
                <c:formatCode>General</c:formatCode>
                <c:ptCount val="8"/>
                <c:pt idx="0">
                  <c:v>56255.141975143997</c:v>
                </c:pt>
                <c:pt idx="1">
                  <c:v>52538.108647001638</c:v>
                </c:pt>
                <c:pt idx="2">
                  <c:v>59916.648791368891</c:v>
                </c:pt>
                <c:pt idx="3">
                  <c:v>60840.853641899987</c:v>
                </c:pt>
                <c:pt idx="4">
                  <c:v>59789.071331874002</c:v>
                </c:pt>
                <c:pt idx="5">
                  <c:v>55761.822120607874</c:v>
                </c:pt>
                <c:pt idx="6">
                  <c:v>64383.908001314019</c:v>
                </c:pt>
                <c:pt idx="7">
                  <c:v>57738.741611537997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BCC-4A9E-8A97-64F3DA9E32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8994048"/>
        <c:axId val="118995968"/>
      </c:scatterChart>
      <c:valAx>
        <c:axId val="1189940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995968"/>
        <c:crosses val="autoZero"/>
        <c:crossBetween val="midCat"/>
      </c:valAx>
      <c:valAx>
        <c:axId val="118995968"/>
        <c:scaling>
          <c:orientation val="minMax"/>
          <c:min val="3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99404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Daff Ant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'pop comparisons'!$L$3</c:f>
              <c:strCache>
                <c:ptCount val="1"/>
                <c:pt idx="0">
                  <c:v>D.aff 00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'pop comparisons'!$L$15:$L$18</c:f>
              <c:numCache>
                <c:formatCode>General</c:formatCode>
                <c:ptCount val="4"/>
                <c:pt idx="0">
                  <c:v>48778.825502911874</c:v>
                </c:pt>
                <c:pt idx="1">
                  <c:v>48810.036965819003</c:v>
                </c:pt>
                <c:pt idx="2">
                  <c:v>38824.543604026374</c:v>
                </c:pt>
                <c:pt idx="3">
                  <c:v>50569.577013350005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9B3-4EA8-95BD-E116FD0BD547}"/>
            </c:ext>
          </c:extLst>
        </c:ser>
        <c:ser>
          <c:idx val="1"/>
          <c:order val="1"/>
          <c:tx>
            <c:strRef>
              <c:f>'pop comparisons'!$M$3</c:f>
              <c:strCache>
                <c:ptCount val="1"/>
                <c:pt idx="0">
                  <c:v>D.aff 05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'pop comparisons'!$M$15:$M$22</c:f>
              <c:numCache>
                <c:formatCode>General</c:formatCode>
                <c:ptCount val="8"/>
                <c:pt idx="0">
                  <c:v>42364.183295181865</c:v>
                </c:pt>
                <c:pt idx="1">
                  <c:v>47522.37383445786</c:v>
                </c:pt>
                <c:pt idx="2">
                  <c:v>37384.529609396384</c:v>
                </c:pt>
                <c:pt idx="3">
                  <c:v>41575.370455019503</c:v>
                </c:pt>
                <c:pt idx="4">
                  <c:v>46433.996222334375</c:v>
                </c:pt>
                <c:pt idx="5">
                  <c:v>44033.703512362496</c:v>
                </c:pt>
                <c:pt idx="6">
                  <c:v>43809.251609788509</c:v>
                </c:pt>
                <c:pt idx="7">
                  <c:v>44105.56506234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9B3-4EA8-95BD-E116FD0BD547}"/>
            </c:ext>
          </c:extLst>
        </c:ser>
        <c:ser>
          <c:idx val="2"/>
          <c:order val="2"/>
          <c:tx>
            <c:strRef>
              <c:f>'pop comparisons'!$N$3</c:f>
              <c:strCache>
                <c:ptCount val="1"/>
                <c:pt idx="0">
                  <c:v>D.aff 09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yVal>
            <c:numRef>
              <c:f>'pop comparisons'!$N$15:$N$22</c:f>
              <c:numCache>
                <c:formatCode>General</c:formatCode>
                <c:ptCount val="8"/>
                <c:pt idx="0">
                  <c:v>49348.146080038001</c:v>
                </c:pt>
                <c:pt idx="1">
                  <c:v>51731.292090675983</c:v>
                </c:pt>
                <c:pt idx="2">
                  <c:v>52166.037783234373</c:v>
                </c:pt>
                <c:pt idx="3">
                  <c:v>51857.183104253971</c:v>
                </c:pt>
                <c:pt idx="4">
                  <c:v>46523.346821020124</c:v>
                </c:pt>
                <c:pt idx="5">
                  <c:v>51515.961996746613</c:v>
                </c:pt>
                <c:pt idx="6">
                  <c:v>48920.278270449497</c:v>
                </c:pt>
                <c:pt idx="7">
                  <c:v>50887.625934875614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B9B3-4EA8-95BD-E116FD0BD5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1406592"/>
        <c:axId val="121408512"/>
      </c:scatterChart>
      <c:valAx>
        <c:axId val="1214065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1408512"/>
        <c:crosses val="autoZero"/>
        <c:crossBetween val="midCat"/>
      </c:valAx>
      <c:valAx>
        <c:axId val="121408512"/>
        <c:scaling>
          <c:orientation val="minMax"/>
          <c:max val="70000"/>
          <c:min val="3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140659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Dper Ant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'pop comparisons'!$P$3</c:f>
              <c:strCache>
                <c:ptCount val="1"/>
                <c:pt idx="0">
                  <c:v>D.per 00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'pop comparisons'!$P$15:$P$19</c:f>
              <c:numCache>
                <c:formatCode>General</c:formatCode>
                <c:ptCount val="5"/>
                <c:pt idx="0">
                  <c:v>57316.607834909992</c:v>
                </c:pt>
                <c:pt idx="1">
                  <c:v>57762.091236863991</c:v>
                </c:pt>
                <c:pt idx="2">
                  <c:v>55657.066497795618</c:v>
                </c:pt>
                <c:pt idx="3">
                  <c:v>57077.715232782975</c:v>
                </c:pt>
                <c:pt idx="4">
                  <c:v>58762.289665862627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4FC-440F-9FB4-C8F33C94ABEB}"/>
            </c:ext>
          </c:extLst>
        </c:ser>
        <c:ser>
          <c:idx val="1"/>
          <c:order val="1"/>
          <c:tx>
            <c:strRef>
              <c:f>'pop comparisons'!$Q$3</c:f>
              <c:strCache>
                <c:ptCount val="1"/>
                <c:pt idx="0">
                  <c:v>D.per 41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'pop comparisons'!$Q$15:$Q$21</c:f>
              <c:numCache>
                <c:formatCode>General</c:formatCode>
                <c:ptCount val="7"/>
                <c:pt idx="0">
                  <c:v>49555.017890329858</c:v>
                </c:pt>
                <c:pt idx="1">
                  <c:v>55335.172397455506</c:v>
                </c:pt>
                <c:pt idx="2">
                  <c:v>55080.051937957993</c:v>
                </c:pt>
                <c:pt idx="3">
                  <c:v>52646.342807077373</c:v>
                </c:pt>
                <c:pt idx="4">
                  <c:v>48703.330050643999</c:v>
                </c:pt>
                <c:pt idx="5">
                  <c:v>51369.901969880644</c:v>
                </c:pt>
                <c:pt idx="6">
                  <c:v>50718.149298581993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4FC-440F-9FB4-C8F33C94ABEB}"/>
            </c:ext>
          </c:extLst>
        </c:ser>
        <c:ser>
          <c:idx val="2"/>
          <c:order val="2"/>
          <c:tx>
            <c:strRef>
              <c:f>'pop comparisons'!$R$3</c:f>
              <c:strCache>
                <c:ptCount val="1"/>
                <c:pt idx="0">
                  <c:v>D.per 63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yVal>
            <c:numRef>
              <c:f>'pop comparisons'!$R$15:$R$20</c:f>
              <c:numCache>
                <c:formatCode>General</c:formatCode>
                <c:ptCount val="6"/>
                <c:pt idx="0">
                  <c:v>53645.620317250621</c:v>
                </c:pt>
                <c:pt idx="1">
                  <c:v>52416.010826473517</c:v>
                </c:pt>
                <c:pt idx="2">
                  <c:v>52879.096914242517</c:v>
                </c:pt>
                <c:pt idx="3">
                  <c:v>52331.924866764006</c:v>
                </c:pt>
                <c:pt idx="4">
                  <c:v>56851.917975295517</c:v>
                </c:pt>
                <c:pt idx="5">
                  <c:v>55932.44067988298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4FC-440F-9FB4-C8F33C94AB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1513088"/>
        <c:axId val="121515008"/>
      </c:scatterChart>
      <c:valAx>
        <c:axId val="1215130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1515008"/>
        <c:crosses val="autoZero"/>
        <c:crossBetween val="midCat"/>
      </c:valAx>
      <c:valAx>
        <c:axId val="121515008"/>
        <c:scaling>
          <c:orientation val="minMax"/>
          <c:max val="70000"/>
          <c:min val="3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151308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Dbif Ant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'pop comparisons'!$T$3</c:f>
              <c:strCache>
                <c:ptCount val="1"/>
                <c:pt idx="0">
                  <c:v>D.bif E-12733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'pop comparisons'!$T$15:$T$24</c:f>
              <c:numCache>
                <c:formatCode>General</c:formatCode>
                <c:ptCount val="10"/>
                <c:pt idx="0">
                  <c:v>50132.679741442502</c:v>
                </c:pt>
                <c:pt idx="1">
                  <c:v>54254.818723798875</c:v>
                </c:pt>
                <c:pt idx="2">
                  <c:v>58965.198965634001</c:v>
                </c:pt>
                <c:pt idx="3">
                  <c:v>51962.010757023498</c:v>
                </c:pt>
                <c:pt idx="4">
                  <c:v>54121.259604825005</c:v>
                </c:pt>
                <c:pt idx="5">
                  <c:v>54350.245399259999</c:v>
                </c:pt>
                <c:pt idx="6">
                  <c:v>50946.242123263488</c:v>
                </c:pt>
                <c:pt idx="7">
                  <c:v>54854.038772442029</c:v>
                </c:pt>
                <c:pt idx="8">
                  <c:v>44131.580841781113</c:v>
                </c:pt>
                <c:pt idx="9">
                  <c:v>47191.819415363621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5D0-4A56-80FC-EDC78408B3DE}"/>
            </c:ext>
          </c:extLst>
        </c:ser>
        <c:ser>
          <c:idx val="1"/>
          <c:order val="1"/>
          <c:tx>
            <c:strRef>
              <c:f>'pop comparisons'!$U$3</c:f>
              <c:strCache>
                <c:ptCount val="1"/>
                <c:pt idx="0">
                  <c:v>D.bif E-12701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'pop comparisons'!$U$15:$U$20</c:f>
              <c:numCache>
                <c:formatCode>General</c:formatCode>
                <c:ptCount val="6"/>
                <c:pt idx="0">
                  <c:v>55450.189658339979</c:v>
                </c:pt>
                <c:pt idx="1">
                  <c:v>55129.999389191878</c:v>
                </c:pt>
                <c:pt idx="2">
                  <c:v>53435.328678554368</c:v>
                </c:pt>
                <c:pt idx="3">
                  <c:v>51715.220751249974</c:v>
                </c:pt>
                <c:pt idx="4">
                  <c:v>55824.720841249495</c:v>
                </c:pt>
                <c:pt idx="5">
                  <c:v>55554.167744944003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5D0-4A56-80FC-EDC78408B3DE}"/>
            </c:ext>
          </c:extLst>
        </c:ser>
        <c:ser>
          <c:idx val="2"/>
          <c:order val="2"/>
          <c:tx>
            <c:strRef>
              <c:f>'pop comparisons'!$V$3</c:f>
              <c:strCache>
                <c:ptCount val="1"/>
                <c:pt idx="0">
                  <c:v>D.bif E-12710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yVal>
            <c:numRef>
              <c:f>'pop comparisons'!$V$15:$V$22</c:f>
              <c:numCache>
                <c:formatCode>General</c:formatCode>
                <c:ptCount val="8"/>
                <c:pt idx="0">
                  <c:v>50937.244868800983</c:v>
                </c:pt>
                <c:pt idx="1">
                  <c:v>46682.85603081937</c:v>
                </c:pt>
                <c:pt idx="2">
                  <c:v>58193.955347612005</c:v>
                </c:pt>
                <c:pt idx="3">
                  <c:v>50066.281590612009</c:v>
                </c:pt>
                <c:pt idx="4">
                  <c:v>52120.937902093123</c:v>
                </c:pt>
                <c:pt idx="5">
                  <c:v>54540.258732162009</c:v>
                </c:pt>
                <c:pt idx="6">
                  <c:v>54131.783482464991</c:v>
                </c:pt>
                <c:pt idx="7">
                  <c:v>50930.574344477631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05D0-4A56-80FC-EDC78408B3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1562240"/>
        <c:axId val="121564160"/>
      </c:scatterChart>
      <c:valAx>
        <c:axId val="1215622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1564160"/>
        <c:crosses val="autoZero"/>
        <c:crossBetween val="midCat"/>
      </c:valAx>
      <c:valAx>
        <c:axId val="121564160"/>
        <c:scaling>
          <c:orientation val="minMax"/>
          <c:max val="70000"/>
          <c:min val="3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156224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'pop comparisons'!$C$15:$V$15</c:f>
              <c:numCache>
                <c:formatCode>General</c:formatCode>
                <c:ptCount val="20"/>
                <c:pt idx="0">
                  <c:v>39841.345499999996</c:v>
                </c:pt>
                <c:pt idx="1">
                  <c:v>47878.163050010997</c:v>
                </c:pt>
                <c:pt idx="2">
                  <c:v>48887.914319193122</c:v>
                </c:pt>
                <c:pt idx="4">
                  <c:v>42435.969824999978</c:v>
                </c:pt>
                <c:pt idx="5">
                  <c:v>45724.053604796871</c:v>
                </c:pt>
                <c:pt idx="6">
                  <c:v>56255.141975143997</c:v>
                </c:pt>
                <c:pt idx="9">
                  <c:v>48778.825502911874</c:v>
                </c:pt>
                <c:pt idx="10">
                  <c:v>42364.183295181865</c:v>
                </c:pt>
                <c:pt idx="11">
                  <c:v>49348.146080038001</c:v>
                </c:pt>
                <c:pt idx="13">
                  <c:v>57316.607834909992</c:v>
                </c:pt>
                <c:pt idx="14">
                  <c:v>49555.017890329858</c:v>
                </c:pt>
                <c:pt idx="15">
                  <c:v>53645.620317250621</c:v>
                </c:pt>
                <c:pt idx="17">
                  <c:v>50132.679741442502</c:v>
                </c:pt>
                <c:pt idx="18">
                  <c:v>55450.189658339979</c:v>
                </c:pt>
                <c:pt idx="19">
                  <c:v>50937.244868800983</c:v>
                </c:pt>
              </c:numCache>
            </c:numRef>
          </c:xVal>
          <c:yVal>
            <c:numRef>
              <c:f>'pop comparisons'!$C$16:$V$16</c:f>
              <c:numCache>
                <c:formatCode>General</c:formatCode>
                <c:ptCount val="20"/>
                <c:pt idx="0">
                  <c:v>47258.199098499987</c:v>
                </c:pt>
                <c:pt idx="1">
                  <c:v>45016.44895652886</c:v>
                </c:pt>
                <c:pt idx="2">
                  <c:v>46302.222367141127</c:v>
                </c:pt>
                <c:pt idx="4">
                  <c:v>48778.946146875009</c:v>
                </c:pt>
                <c:pt idx="5">
                  <c:v>50143.086351001999</c:v>
                </c:pt>
                <c:pt idx="6">
                  <c:v>52538.108647001638</c:v>
                </c:pt>
                <c:pt idx="9">
                  <c:v>48810.036965819003</c:v>
                </c:pt>
                <c:pt idx="10">
                  <c:v>47522.37383445786</c:v>
                </c:pt>
                <c:pt idx="11">
                  <c:v>51731.292090675983</c:v>
                </c:pt>
                <c:pt idx="13">
                  <c:v>57762.091236863991</c:v>
                </c:pt>
                <c:pt idx="14">
                  <c:v>55335.172397455506</c:v>
                </c:pt>
                <c:pt idx="15">
                  <c:v>52416.010826473517</c:v>
                </c:pt>
                <c:pt idx="17">
                  <c:v>54254.818723798875</c:v>
                </c:pt>
                <c:pt idx="18">
                  <c:v>55129.999389191878</c:v>
                </c:pt>
                <c:pt idx="19">
                  <c:v>46682.85603081937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CB1-4338-BF82-0AEA0DD94184}"/>
            </c:ext>
          </c:extLst>
        </c:ser>
        <c:ser>
          <c:idx val="1"/>
          <c:order val="1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'pop comparisons'!$C$15:$V$15</c:f>
              <c:numCache>
                <c:formatCode>General</c:formatCode>
                <c:ptCount val="20"/>
                <c:pt idx="0">
                  <c:v>39841.345499999996</c:v>
                </c:pt>
                <c:pt idx="1">
                  <c:v>47878.163050010997</c:v>
                </c:pt>
                <c:pt idx="2">
                  <c:v>48887.914319193122</c:v>
                </c:pt>
                <c:pt idx="4">
                  <c:v>42435.969824999978</c:v>
                </c:pt>
                <c:pt idx="5">
                  <c:v>45724.053604796871</c:v>
                </c:pt>
                <c:pt idx="6">
                  <c:v>56255.141975143997</c:v>
                </c:pt>
                <c:pt idx="9">
                  <c:v>48778.825502911874</c:v>
                </c:pt>
                <c:pt idx="10">
                  <c:v>42364.183295181865</c:v>
                </c:pt>
                <c:pt idx="11">
                  <c:v>49348.146080038001</c:v>
                </c:pt>
                <c:pt idx="13">
                  <c:v>57316.607834909992</c:v>
                </c:pt>
                <c:pt idx="14">
                  <c:v>49555.017890329858</c:v>
                </c:pt>
                <c:pt idx="15">
                  <c:v>53645.620317250621</c:v>
                </c:pt>
                <c:pt idx="17">
                  <c:v>50132.679741442502</c:v>
                </c:pt>
                <c:pt idx="18">
                  <c:v>55450.189658339979</c:v>
                </c:pt>
                <c:pt idx="19">
                  <c:v>50937.244868800983</c:v>
                </c:pt>
              </c:numCache>
            </c:numRef>
          </c:xVal>
          <c:yVal>
            <c:numRef>
              <c:f>'pop comparisons'!$C$17:$V$17</c:f>
              <c:numCache>
                <c:formatCode>General</c:formatCode>
                <c:ptCount val="20"/>
                <c:pt idx="0">
                  <c:v>42342.827304792503</c:v>
                </c:pt>
                <c:pt idx="1">
                  <c:v>47420.21826534663</c:v>
                </c:pt>
                <c:pt idx="2">
                  <c:v>46130.203522151991</c:v>
                </c:pt>
                <c:pt idx="4">
                  <c:v>51882.20020842112</c:v>
                </c:pt>
                <c:pt idx="5">
                  <c:v>47317.777000262991</c:v>
                </c:pt>
                <c:pt idx="6">
                  <c:v>59916.648791368891</c:v>
                </c:pt>
                <c:pt idx="9">
                  <c:v>38824.543604026374</c:v>
                </c:pt>
                <c:pt idx="10">
                  <c:v>37384.529609396384</c:v>
                </c:pt>
                <c:pt idx="11">
                  <c:v>52166.037783234373</c:v>
                </c:pt>
                <c:pt idx="13">
                  <c:v>55657.066497795618</c:v>
                </c:pt>
                <c:pt idx="14">
                  <c:v>55080.051937957993</c:v>
                </c:pt>
                <c:pt idx="15">
                  <c:v>52879.096914242517</c:v>
                </c:pt>
                <c:pt idx="17">
                  <c:v>58965.198965634001</c:v>
                </c:pt>
                <c:pt idx="18">
                  <c:v>53435.328678554368</c:v>
                </c:pt>
                <c:pt idx="19">
                  <c:v>58193.955347612005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CB1-4338-BF82-0AEA0DD94184}"/>
            </c:ext>
          </c:extLst>
        </c:ser>
        <c:ser>
          <c:idx val="2"/>
          <c:order val="2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'pop comparisons'!$C$15:$V$15</c:f>
              <c:numCache>
                <c:formatCode>General</c:formatCode>
                <c:ptCount val="20"/>
                <c:pt idx="0">
                  <c:v>39841.345499999996</c:v>
                </c:pt>
                <c:pt idx="1">
                  <c:v>47878.163050010997</c:v>
                </c:pt>
                <c:pt idx="2">
                  <c:v>48887.914319193122</c:v>
                </c:pt>
                <c:pt idx="4">
                  <c:v>42435.969824999978</c:v>
                </c:pt>
                <c:pt idx="5">
                  <c:v>45724.053604796871</c:v>
                </c:pt>
                <c:pt idx="6">
                  <c:v>56255.141975143997</c:v>
                </c:pt>
                <c:pt idx="9">
                  <c:v>48778.825502911874</c:v>
                </c:pt>
                <c:pt idx="10">
                  <c:v>42364.183295181865</c:v>
                </c:pt>
                <c:pt idx="11">
                  <c:v>49348.146080038001</c:v>
                </c:pt>
                <c:pt idx="13">
                  <c:v>57316.607834909992</c:v>
                </c:pt>
                <c:pt idx="14">
                  <c:v>49555.017890329858</c:v>
                </c:pt>
                <c:pt idx="15">
                  <c:v>53645.620317250621</c:v>
                </c:pt>
                <c:pt idx="17">
                  <c:v>50132.679741442502</c:v>
                </c:pt>
                <c:pt idx="18">
                  <c:v>55450.189658339979</c:v>
                </c:pt>
                <c:pt idx="19">
                  <c:v>50937.244868800983</c:v>
                </c:pt>
              </c:numCache>
            </c:numRef>
          </c:xVal>
          <c:yVal>
            <c:numRef>
              <c:f>'pop comparisons'!$C$18:$V$18</c:f>
              <c:numCache>
                <c:formatCode>General</c:formatCode>
                <c:ptCount val="20"/>
                <c:pt idx="0">
                  <c:v>42240.139889995837</c:v>
                </c:pt>
                <c:pt idx="1">
                  <c:v>41744.313443821629</c:v>
                </c:pt>
                <c:pt idx="2">
                  <c:v>48603.784810751997</c:v>
                </c:pt>
                <c:pt idx="4">
                  <c:v>49792.959432621879</c:v>
                </c:pt>
                <c:pt idx="5">
                  <c:v>52096.169327965887</c:v>
                </c:pt>
                <c:pt idx="6">
                  <c:v>60840.853641899987</c:v>
                </c:pt>
                <c:pt idx="9">
                  <c:v>50569.577013350005</c:v>
                </c:pt>
                <c:pt idx="10">
                  <c:v>41575.370455019503</c:v>
                </c:pt>
                <c:pt idx="11">
                  <c:v>51857.183104253971</c:v>
                </c:pt>
                <c:pt idx="13">
                  <c:v>57077.715232782975</c:v>
                </c:pt>
                <c:pt idx="14">
                  <c:v>52646.342807077373</c:v>
                </c:pt>
                <c:pt idx="15">
                  <c:v>52331.924866764006</c:v>
                </c:pt>
                <c:pt idx="17">
                  <c:v>51962.010757023498</c:v>
                </c:pt>
                <c:pt idx="18">
                  <c:v>51715.220751249974</c:v>
                </c:pt>
                <c:pt idx="19">
                  <c:v>50066.281590612009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CB1-4338-BF82-0AEA0DD94184}"/>
            </c:ext>
          </c:extLst>
        </c:ser>
        <c:ser>
          <c:idx val="3"/>
          <c:order val="3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'pop comparisons'!$C$15:$V$15</c:f>
              <c:numCache>
                <c:formatCode>General</c:formatCode>
                <c:ptCount val="20"/>
                <c:pt idx="0">
                  <c:v>39841.345499999996</c:v>
                </c:pt>
                <c:pt idx="1">
                  <c:v>47878.163050010997</c:v>
                </c:pt>
                <c:pt idx="2">
                  <c:v>48887.914319193122</c:v>
                </c:pt>
                <c:pt idx="4">
                  <c:v>42435.969824999978</c:v>
                </c:pt>
                <c:pt idx="5">
                  <c:v>45724.053604796871</c:v>
                </c:pt>
                <c:pt idx="6">
                  <c:v>56255.141975143997</c:v>
                </c:pt>
                <c:pt idx="9">
                  <c:v>48778.825502911874</c:v>
                </c:pt>
                <c:pt idx="10">
                  <c:v>42364.183295181865</c:v>
                </c:pt>
                <c:pt idx="11">
                  <c:v>49348.146080038001</c:v>
                </c:pt>
                <c:pt idx="13">
                  <c:v>57316.607834909992</c:v>
                </c:pt>
                <c:pt idx="14">
                  <c:v>49555.017890329858</c:v>
                </c:pt>
                <c:pt idx="15">
                  <c:v>53645.620317250621</c:v>
                </c:pt>
                <c:pt idx="17">
                  <c:v>50132.679741442502</c:v>
                </c:pt>
                <c:pt idx="18">
                  <c:v>55450.189658339979</c:v>
                </c:pt>
                <c:pt idx="19">
                  <c:v>50937.244868800983</c:v>
                </c:pt>
              </c:numCache>
            </c:numRef>
          </c:xVal>
          <c:yVal>
            <c:numRef>
              <c:f>'pop comparisons'!$C$19:$V$19</c:f>
              <c:numCache>
                <c:formatCode>General</c:formatCode>
                <c:ptCount val="20"/>
                <c:pt idx="0">
                  <c:v>43362.289903118501</c:v>
                </c:pt>
                <c:pt idx="1">
                  <c:v>45728.210974891503</c:v>
                </c:pt>
                <c:pt idx="2">
                  <c:v>46749.835538643994</c:v>
                </c:pt>
                <c:pt idx="4">
                  <c:v>48230.501007340994</c:v>
                </c:pt>
                <c:pt idx="5">
                  <c:v>50470.427525049869</c:v>
                </c:pt>
                <c:pt idx="6">
                  <c:v>59789.071331874002</c:v>
                </c:pt>
                <c:pt idx="10">
                  <c:v>46433.996222334375</c:v>
                </c:pt>
                <c:pt idx="11">
                  <c:v>46523.346821020124</c:v>
                </c:pt>
                <c:pt idx="13">
                  <c:v>58762.289665862627</c:v>
                </c:pt>
                <c:pt idx="14">
                  <c:v>48703.330050643999</c:v>
                </c:pt>
                <c:pt idx="15">
                  <c:v>56851.917975295517</c:v>
                </c:pt>
                <c:pt idx="17">
                  <c:v>54121.259604825005</c:v>
                </c:pt>
                <c:pt idx="18">
                  <c:v>55824.720841249495</c:v>
                </c:pt>
                <c:pt idx="19">
                  <c:v>52120.937902093123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CB1-4338-BF82-0AEA0DD94184}"/>
            </c:ext>
          </c:extLst>
        </c:ser>
        <c:ser>
          <c:idx val="4"/>
          <c:order val="4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'pop comparisons'!$C$15:$V$15</c:f>
              <c:numCache>
                <c:formatCode>General</c:formatCode>
                <c:ptCount val="20"/>
                <c:pt idx="0">
                  <c:v>39841.345499999996</c:v>
                </c:pt>
                <c:pt idx="1">
                  <c:v>47878.163050010997</c:v>
                </c:pt>
                <c:pt idx="2">
                  <c:v>48887.914319193122</c:v>
                </c:pt>
                <c:pt idx="4">
                  <c:v>42435.969824999978</c:v>
                </c:pt>
                <c:pt idx="5">
                  <c:v>45724.053604796871</c:v>
                </c:pt>
                <c:pt idx="6">
                  <c:v>56255.141975143997</c:v>
                </c:pt>
                <c:pt idx="9">
                  <c:v>48778.825502911874</c:v>
                </c:pt>
                <c:pt idx="10">
                  <c:v>42364.183295181865</c:v>
                </c:pt>
                <c:pt idx="11">
                  <c:v>49348.146080038001</c:v>
                </c:pt>
                <c:pt idx="13">
                  <c:v>57316.607834909992</c:v>
                </c:pt>
                <c:pt idx="14">
                  <c:v>49555.017890329858</c:v>
                </c:pt>
                <c:pt idx="15">
                  <c:v>53645.620317250621</c:v>
                </c:pt>
                <c:pt idx="17">
                  <c:v>50132.679741442502</c:v>
                </c:pt>
                <c:pt idx="18">
                  <c:v>55450.189658339979</c:v>
                </c:pt>
                <c:pt idx="19">
                  <c:v>50937.244868800983</c:v>
                </c:pt>
              </c:numCache>
            </c:numRef>
          </c:xVal>
          <c:yVal>
            <c:numRef>
              <c:f>'pop comparisons'!$C$20:$V$20</c:f>
              <c:numCache>
                <c:formatCode>General</c:formatCode>
                <c:ptCount val="20"/>
                <c:pt idx="0">
                  <c:v>45981.992512720499</c:v>
                </c:pt>
                <c:pt idx="1">
                  <c:v>47075.435495234633</c:v>
                </c:pt>
                <c:pt idx="2">
                  <c:v>42852.103670829871</c:v>
                </c:pt>
                <c:pt idx="4">
                  <c:v>48653.25383946464</c:v>
                </c:pt>
                <c:pt idx="5">
                  <c:v>43827.780075888382</c:v>
                </c:pt>
                <c:pt idx="6">
                  <c:v>55761.822120607874</c:v>
                </c:pt>
                <c:pt idx="10">
                  <c:v>44033.703512362496</c:v>
                </c:pt>
                <c:pt idx="11">
                  <c:v>51515.961996746613</c:v>
                </c:pt>
                <c:pt idx="14">
                  <c:v>51369.901969880644</c:v>
                </c:pt>
                <c:pt idx="15">
                  <c:v>55932.44067988298</c:v>
                </c:pt>
                <c:pt idx="17">
                  <c:v>54350.245399259999</c:v>
                </c:pt>
                <c:pt idx="18">
                  <c:v>55554.167744944003</c:v>
                </c:pt>
                <c:pt idx="19">
                  <c:v>54540.258732162009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FCB1-4338-BF82-0AEA0DD94184}"/>
            </c:ext>
          </c:extLst>
        </c:ser>
        <c:ser>
          <c:idx val="5"/>
          <c:order val="5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'pop comparisons'!$C$15:$V$15</c:f>
              <c:numCache>
                <c:formatCode>General</c:formatCode>
                <c:ptCount val="20"/>
                <c:pt idx="0">
                  <c:v>39841.345499999996</c:v>
                </c:pt>
                <c:pt idx="1">
                  <c:v>47878.163050010997</c:v>
                </c:pt>
                <c:pt idx="2">
                  <c:v>48887.914319193122</c:v>
                </c:pt>
                <c:pt idx="4">
                  <c:v>42435.969824999978</c:v>
                </c:pt>
                <c:pt idx="5">
                  <c:v>45724.053604796871</c:v>
                </c:pt>
                <c:pt idx="6">
                  <c:v>56255.141975143997</c:v>
                </c:pt>
                <c:pt idx="9">
                  <c:v>48778.825502911874</c:v>
                </c:pt>
                <c:pt idx="10">
                  <c:v>42364.183295181865</c:v>
                </c:pt>
                <c:pt idx="11">
                  <c:v>49348.146080038001</c:v>
                </c:pt>
                <c:pt idx="13">
                  <c:v>57316.607834909992</c:v>
                </c:pt>
                <c:pt idx="14">
                  <c:v>49555.017890329858</c:v>
                </c:pt>
                <c:pt idx="15">
                  <c:v>53645.620317250621</c:v>
                </c:pt>
                <c:pt idx="17">
                  <c:v>50132.679741442502</c:v>
                </c:pt>
                <c:pt idx="18">
                  <c:v>55450.189658339979</c:v>
                </c:pt>
                <c:pt idx="19">
                  <c:v>50937.244868800983</c:v>
                </c:pt>
              </c:numCache>
            </c:numRef>
          </c:xVal>
          <c:yVal>
            <c:numRef>
              <c:f>'pop comparisons'!$C$21:$V$21</c:f>
              <c:numCache>
                <c:formatCode>General</c:formatCode>
                <c:ptCount val="20"/>
                <c:pt idx="1">
                  <c:v>45744.554813104376</c:v>
                </c:pt>
                <c:pt idx="2">
                  <c:v>43527.631358317878</c:v>
                </c:pt>
                <c:pt idx="4">
                  <c:v>51637.042233052001</c:v>
                </c:pt>
                <c:pt idx="5">
                  <c:v>48126.535839070006</c:v>
                </c:pt>
                <c:pt idx="6">
                  <c:v>64383.908001314019</c:v>
                </c:pt>
                <c:pt idx="10">
                  <c:v>43809.251609788509</c:v>
                </c:pt>
                <c:pt idx="11">
                  <c:v>48920.278270449497</c:v>
                </c:pt>
                <c:pt idx="14">
                  <c:v>50718.149298581993</c:v>
                </c:pt>
                <c:pt idx="17">
                  <c:v>50946.242123263488</c:v>
                </c:pt>
                <c:pt idx="19">
                  <c:v>54131.783482464991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FCB1-4338-BF82-0AEA0DD94184}"/>
            </c:ext>
          </c:extLst>
        </c:ser>
        <c:ser>
          <c:idx val="6"/>
          <c:order val="6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'pop comparisons'!$C$15:$V$15</c:f>
              <c:numCache>
                <c:formatCode>General</c:formatCode>
                <c:ptCount val="20"/>
                <c:pt idx="0">
                  <c:v>39841.345499999996</c:v>
                </c:pt>
                <c:pt idx="1">
                  <c:v>47878.163050010997</c:v>
                </c:pt>
                <c:pt idx="2">
                  <c:v>48887.914319193122</c:v>
                </c:pt>
                <c:pt idx="4">
                  <c:v>42435.969824999978</c:v>
                </c:pt>
                <c:pt idx="5">
                  <c:v>45724.053604796871</c:v>
                </c:pt>
                <c:pt idx="6">
                  <c:v>56255.141975143997</c:v>
                </c:pt>
                <c:pt idx="9">
                  <c:v>48778.825502911874</c:v>
                </c:pt>
                <c:pt idx="10">
                  <c:v>42364.183295181865</c:v>
                </c:pt>
                <c:pt idx="11">
                  <c:v>49348.146080038001</c:v>
                </c:pt>
                <c:pt idx="13">
                  <c:v>57316.607834909992</c:v>
                </c:pt>
                <c:pt idx="14">
                  <c:v>49555.017890329858</c:v>
                </c:pt>
                <c:pt idx="15">
                  <c:v>53645.620317250621</c:v>
                </c:pt>
                <c:pt idx="17">
                  <c:v>50132.679741442502</c:v>
                </c:pt>
                <c:pt idx="18">
                  <c:v>55450.189658339979</c:v>
                </c:pt>
                <c:pt idx="19">
                  <c:v>50937.244868800983</c:v>
                </c:pt>
              </c:numCache>
            </c:numRef>
          </c:xVal>
          <c:yVal>
            <c:numRef>
              <c:f>'pop comparisons'!$C$22:$V$22</c:f>
              <c:numCache>
                <c:formatCode>General</c:formatCode>
                <c:ptCount val="20"/>
                <c:pt idx="1">
                  <c:v>48405.044110975985</c:v>
                </c:pt>
                <c:pt idx="5">
                  <c:v>45837.674191500002</c:v>
                </c:pt>
                <c:pt idx="6">
                  <c:v>57738.741611537997</c:v>
                </c:pt>
                <c:pt idx="10">
                  <c:v>44105.56506234</c:v>
                </c:pt>
                <c:pt idx="11">
                  <c:v>50887.625934875614</c:v>
                </c:pt>
                <c:pt idx="17">
                  <c:v>54854.038772442029</c:v>
                </c:pt>
                <c:pt idx="19">
                  <c:v>50930.574344477631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FCB1-4338-BF82-0AEA0DD94184}"/>
            </c:ext>
          </c:extLst>
        </c:ser>
        <c:ser>
          <c:idx val="7"/>
          <c:order val="7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'pop comparisons'!$C$15:$V$15</c:f>
              <c:numCache>
                <c:formatCode>General</c:formatCode>
                <c:ptCount val="20"/>
                <c:pt idx="0">
                  <c:v>39841.345499999996</c:v>
                </c:pt>
                <c:pt idx="1">
                  <c:v>47878.163050010997</c:v>
                </c:pt>
                <c:pt idx="2">
                  <c:v>48887.914319193122</c:v>
                </c:pt>
                <c:pt idx="4">
                  <c:v>42435.969824999978</c:v>
                </c:pt>
                <c:pt idx="5">
                  <c:v>45724.053604796871</c:v>
                </c:pt>
                <c:pt idx="6">
                  <c:v>56255.141975143997</c:v>
                </c:pt>
                <c:pt idx="9">
                  <c:v>48778.825502911874</c:v>
                </c:pt>
                <c:pt idx="10">
                  <c:v>42364.183295181865</c:v>
                </c:pt>
                <c:pt idx="11">
                  <c:v>49348.146080038001</c:v>
                </c:pt>
                <c:pt idx="13">
                  <c:v>57316.607834909992</c:v>
                </c:pt>
                <c:pt idx="14">
                  <c:v>49555.017890329858</c:v>
                </c:pt>
                <c:pt idx="15">
                  <c:v>53645.620317250621</c:v>
                </c:pt>
                <c:pt idx="17">
                  <c:v>50132.679741442502</c:v>
                </c:pt>
                <c:pt idx="18">
                  <c:v>55450.189658339979</c:v>
                </c:pt>
                <c:pt idx="19">
                  <c:v>50937.244868800983</c:v>
                </c:pt>
              </c:numCache>
            </c:numRef>
          </c:xVal>
          <c:yVal>
            <c:numRef>
              <c:f>'pop comparisons'!$C$23:$V$23</c:f>
              <c:numCache>
                <c:formatCode>General</c:formatCode>
                <c:ptCount val="20"/>
                <c:pt idx="17">
                  <c:v>44131.580841781113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FCB1-4338-BF82-0AEA0DD94184}"/>
            </c:ext>
          </c:extLst>
        </c:ser>
        <c:ser>
          <c:idx val="8"/>
          <c:order val="8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'pop comparisons'!$C$15:$V$15</c:f>
              <c:numCache>
                <c:formatCode>General</c:formatCode>
                <c:ptCount val="20"/>
                <c:pt idx="0">
                  <c:v>39841.345499999996</c:v>
                </c:pt>
                <c:pt idx="1">
                  <c:v>47878.163050010997</c:v>
                </c:pt>
                <c:pt idx="2">
                  <c:v>48887.914319193122</c:v>
                </c:pt>
                <c:pt idx="4">
                  <c:v>42435.969824999978</c:v>
                </c:pt>
                <c:pt idx="5">
                  <c:v>45724.053604796871</c:v>
                </c:pt>
                <c:pt idx="6">
                  <c:v>56255.141975143997</c:v>
                </c:pt>
                <c:pt idx="9">
                  <c:v>48778.825502911874</c:v>
                </c:pt>
                <c:pt idx="10">
                  <c:v>42364.183295181865</c:v>
                </c:pt>
                <c:pt idx="11">
                  <c:v>49348.146080038001</c:v>
                </c:pt>
                <c:pt idx="13">
                  <c:v>57316.607834909992</c:v>
                </c:pt>
                <c:pt idx="14">
                  <c:v>49555.017890329858</c:v>
                </c:pt>
                <c:pt idx="15">
                  <c:v>53645.620317250621</c:v>
                </c:pt>
                <c:pt idx="17">
                  <c:v>50132.679741442502</c:v>
                </c:pt>
                <c:pt idx="18">
                  <c:v>55450.189658339979</c:v>
                </c:pt>
                <c:pt idx="19">
                  <c:v>50937.244868800983</c:v>
                </c:pt>
              </c:numCache>
            </c:numRef>
          </c:xVal>
          <c:yVal>
            <c:numRef>
              <c:f>'pop comparisons'!$C$24:$V$24</c:f>
              <c:numCache>
                <c:formatCode>General</c:formatCode>
                <c:ptCount val="20"/>
                <c:pt idx="17">
                  <c:v>47191.819415363621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FCB1-4338-BF82-0AEA0DD941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1622912"/>
        <c:axId val="121624832"/>
      </c:scatterChart>
      <c:valAx>
        <c:axId val="121622912"/>
        <c:scaling>
          <c:orientation val="minMax"/>
          <c:max val="60000"/>
          <c:min val="300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1624832"/>
        <c:crosses val="autoZero"/>
        <c:crossBetween val="midCat"/>
      </c:valAx>
      <c:valAx>
        <c:axId val="121624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162291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Palps</a:t>
            </a:r>
          </a:p>
        </c:rich>
      </c:tx>
      <c:layout>
        <c:manualLayout>
          <c:xMode val="edge"/>
          <c:yMode val="edge"/>
          <c:x val="0.43144889497508465"/>
          <c:y val="2.7777777777777776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val>
            <c:numRef>
              <c:f>('Ommat Counts'!$I$14,'Ommat Counts'!$M$14)</c:f>
              <c:numCache>
                <c:formatCode>General</c:formatCode>
                <c:ptCount val="2"/>
                <c:pt idx="0">
                  <c:v>9490.25</c:v>
                </c:pt>
                <c:pt idx="1">
                  <c:v>9754.2857142857138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CC-447E-AFDF-7625E711F4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7278208"/>
        <c:axId val="117279744"/>
      </c:barChart>
      <c:catAx>
        <c:axId val="117278208"/>
        <c:scaling>
          <c:orientation val="minMax"/>
        </c:scaling>
        <c:delete val="0"/>
        <c:axPos val="b"/>
        <c:majorTickMark val="out"/>
        <c:minorTickMark val="none"/>
        <c:tickLblPos val="nextTo"/>
        <c:crossAx val="117279744"/>
        <c:crosses val="autoZero"/>
        <c:auto val="1"/>
        <c:lblAlgn val="ctr"/>
        <c:lblOffset val="100"/>
        <c:noMultiLvlLbl val="0"/>
      </c:catAx>
      <c:valAx>
        <c:axId val="117279744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7278208"/>
        <c:crosses val="autoZero"/>
        <c:crossBetween val="between"/>
        <c:majorUnit val="1000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Eye Surface</a:t>
            </a:r>
          </a:p>
        </c:rich>
      </c:tx>
      <c:layout>
        <c:manualLayout>
          <c:xMode val="edge"/>
          <c:yMode val="edge"/>
          <c:x val="0.27233494363929145"/>
          <c:y val="4.1666666666666664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val>
            <c:numRef>
              <c:f>('Ommat Counts'!$B$29,'Ommat Counts'!$F$29)</c:f>
              <c:numCache>
                <c:formatCode>General</c:formatCode>
                <c:ptCount val="2"/>
                <c:pt idx="0">
                  <c:v>157379.75</c:v>
                </c:pt>
                <c:pt idx="1">
                  <c:v>195646.875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4C-4023-BEA3-98F3D60669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7304320"/>
        <c:axId val="117306112"/>
      </c:barChart>
      <c:catAx>
        <c:axId val="117304320"/>
        <c:scaling>
          <c:orientation val="minMax"/>
        </c:scaling>
        <c:delete val="0"/>
        <c:axPos val="b"/>
        <c:majorTickMark val="out"/>
        <c:minorTickMark val="none"/>
        <c:tickLblPos val="nextTo"/>
        <c:crossAx val="117306112"/>
        <c:crosses val="autoZero"/>
        <c:auto val="1"/>
        <c:lblAlgn val="ctr"/>
        <c:lblOffset val="100"/>
        <c:noMultiLvlLbl val="0"/>
      </c:catAx>
      <c:valAx>
        <c:axId val="117306112"/>
        <c:scaling>
          <c:orientation val="minMax"/>
          <c:max val="200000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7304320"/>
        <c:crosses val="autoZero"/>
        <c:crossBetween val="between"/>
        <c:majorUnit val="100000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Ant. Surface</a:t>
            </a:r>
          </a:p>
        </c:rich>
      </c:tx>
      <c:layout>
        <c:manualLayout>
          <c:xMode val="edge"/>
          <c:yMode val="edge"/>
          <c:x val="0.25465403781049106"/>
          <c:y val="2.7777777777777776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val>
            <c:numRef>
              <c:f>('Ommat Counts'!$Y$16,'Ommat Counts'!$AC$16)</c:f>
              <c:numCache>
                <c:formatCode>General</c:formatCode>
                <c:ptCount val="2"/>
                <c:pt idx="0">
                  <c:v>14582.791666666668</c:v>
                </c:pt>
                <c:pt idx="1">
                  <c:v>13352.9375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62-41C6-81B2-0CDD8CCB59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7334784"/>
        <c:axId val="117336320"/>
      </c:barChart>
      <c:catAx>
        <c:axId val="117334784"/>
        <c:scaling>
          <c:orientation val="minMax"/>
        </c:scaling>
        <c:delete val="0"/>
        <c:axPos val="b"/>
        <c:majorTickMark val="out"/>
        <c:minorTickMark val="none"/>
        <c:tickLblPos val="nextTo"/>
        <c:crossAx val="117336320"/>
        <c:crosses val="autoZero"/>
        <c:auto val="1"/>
        <c:lblAlgn val="ctr"/>
        <c:lblOffset val="100"/>
        <c:noMultiLvlLbl val="0"/>
      </c:catAx>
      <c:valAx>
        <c:axId val="117336320"/>
        <c:scaling>
          <c:orientation val="minMax"/>
          <c:max val="16000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7334784"/>
        <c:crosses val="autoZero"/>
        <c:crossBetween val="between"/>
        <c:majorUnit val="2000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Head size vs Ommatidia number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[1]body!$N$1</c:f>
              <c:strCache>
                <c:ptCount val="1"/>
                <c:pt idx="0">
                  <c:v>Dpse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16722856517935258"/>
                  <c:y val="0.16001822688830564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[1]body!$N$4:$N$12</c:f>
              <c:numCache>
                <c:formatCode>General</c:formatCode>
                <c:ptCount val="9"/>
                <c:pt idx="0">
                  <c:v>247381.264</c:v>
                </c:pt>
                <c:pt idx="1">
                  <c:v>245235.976</c:v>
                </c:pt>
                <c:pt idx="2">
                  <c:v>313885.223</c:v>
                </c:pt>
                <c:pt idx="3">
                  <c:v>332730.114</c:v>
                </c:pt>
                <c:pt idx="4">
                  <c:v>257687.06400000001</c:v>
                </c:pt>
                <c:pt idx="5">
                  <c:v>321456.83100000001</c:v>
                </c:pt>
                <c:pt idx="6">
                  <c:v>304883.42200000002</c:v>
                </c:pt>
                <c:pt idx="7">
                  <c:v>285239.30499999999</c:v>
                </c:pt>
                <c:pt idx="8">
                  <c:v>335169.85499999998</c:v>
                </c:pt>
              </c:numCache>
            </c:numRef>
          </c:xVal>
          <c:yVal>
            <c:numRef>
              <c:f>[1]body!$O$4:$O$12</c:f>
              <c:numCache>
                <c:formatCode>General</c:formatCode>
                <c:ptCount val="9"/>
                <c:pt idx="0">
                  <c:v>873</c:v>
                </c:pt>
                <c:pt idx="1">
                  <c:v>975</c:v>
                </c:pt>
                <c:pt idx="2">
                  <c:v>1046</c:v>
                </c:pt>
                <c:pt idx="3">
                  <c:v>943</c:v>
                </c:pt>
                <c:pt idx="4">
                  <c:v>1055</c:v>
                </c:pt>
                <c:pt idx="5">
                  <c:v>1040</c:v>
                </c:pt>
                <c:pt idx="6">
                  <c:v>883</c:v>
                </c:pt>
                <c:pt idx="7">
                  <c:v>936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F5E-4744-8D2C-ED46D772729D}"/>
            </c:ext>
          </c:extLst>
        </c:ser>
        <c:ser>
          <c:idx val="1"/>
          <c:order val="1"/>
          <c:tx>
            <c:strRef>
              <c:f>[1]body!$T$1</c:f>
              <c:strCache>
                <c:ptCount val="1"/>
                <c:pt idx="0">
                  <c:v>Dsub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1803597987751531"/>
                  <c:y val="-6.1500437445319335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[1]body!$T$4:$T$13</c:f>
              <c:numCache>
                <c:formatCode>General</c:formatCode>
                <c:ptCount val="10"/>
                <c:pt idx="0">
                  <c:v>330458.63199999998</c:v>
                </c:pt>
                <c:pt idx="1">
                  <c:v>301350.005</c:v>
                </c:pt>
                <c:pt idx="2">
                  <c:v>318512.31699999998</c:v>
                </c:pt>
                <c:pt idx="3">
                  <c:v>343120.04300000001</c:v>
                </c:pt>
                <c:pt idx="4">
                  <c:v>346232.81599999999</c:v>
                </c:pt>
                <c:pt idx="5">
                  <c:v>346106.62199999997</c:v>
                </c:pt>
                <c:pt idx="6">
                  <c:v>316030.51199999999</c:v>
                </c:pt>
                <c:pt idx="7">
                  <c:v>335548.435</c:v>
                </c:pt>
                <c:pt idx="8">
                  <c:v>352626.61800000002</c:v>
                </c:pt>
                <c:pt idx="9">
                  <c:v>316912.21100000001</c:v>
                </c:pt>
              </c:numCache>
            </c:numRef>
          </c:xVal>
          <c:yVal>
            <c:numRef>
              <c:f>[1]body!$U$4:$U$11</c:f>
              <c:numCache>
                <c:formatCode>General</c:formatCode>
                <c:ptCount val="8"/>
                <c:pt idx="0">
                  <c:v>1272</c:v>
                </c:pt>
                <c:pt idx="1">
                  <c:v>1171</c:v>
                </c:pt>
                <c:pt idx="2">
                  <c:v>1350</c:v>
                </c:pt>
                <c:pt idx="3">
                  <c:v>1234</c:v>
                </c:pt>
                <c:pt idx="4">
                  <c:v>1258</c:v>
                </c:pt>
                <c:pt idx="5">
                  <c:v>1187</c:v>
                </c:pt>
                <c:pt idx="6">
                  <c:v>1157</c:v>
                </c:pt>
                <c:pt idx="7">
                  <c:v>1228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F5E-4744-8D2C-ED46D77272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6598600"/>
        <c:axId val="496593680"/>
      </c:scatterChart>
      <c:valAx>
        <c:axId val="496598600"/>
        <c:scaling>
          <c:orientation val="minMax"/>
          <c:min val="2000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6593680"/>
        <c:crosses val="autoZero"/>
        <c:crossBetween val="midCat"/>
      </c:valAx>
      <c:valAx>
        <c:axId val="496593680"/>
        <c:scaling>
          <c:orientation val="minMax"/>
          <c:min val="6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659860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Head vs Ant Surface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(body!$P$22,body!$V$22)</c:f>
              <c:numCache>
                <c:formatCode>General</c:formatCode>
                <c:ptCount val="2"/>
                <c:pt idx="0">
                  <c:v>4.9838689075187091E-2</c:v>
                </c:pt>
                <c:pt idx="1">
                  <c:v>4.1928624414963811E-2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D92-4B65-8620-545F1CAF96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4145968"/>
        <c:axId val="444152200"/>
      </c:barChart>
      <c:catAx>
        <c:axId val="44414596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4152200"/>
        <c:crosses val="autoZero"/>
        <c:auto val="1"/>
        <c:lblAlgn val="ctr"/>
        <c:lblOffset val="100"/>
        <c:noMultiLvlLbl val="0"/>
      </c:catAx>
      <c:valAx>
        <c:axId val="4441522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41459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Head vs Ommat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(body!$O$22,body!$U$22)</c:f>
              <c:numCache>
                <c:formatCode>General</c:formatCode>
                <c:ptCount val="2"/>
                <c:pt idx="0">
                  <c:v>3.2983988622957193E-3</c:v>
                </c:pt>
                <c:pt idx="1">
                  <c:v>3.7087548236011806E-3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C2-44A9-81CA-52D723F6C2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4145968"/>
        <c:axId val="444152200"/>
      </c:barChart>
      <c:catAx>
        <c:axId val="44414596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4152200"/>
        <c:crosses val="autoZero"/>
        <c:auto val="1"/>
        <c:lblAlgn val="ctr"/>
        <c:lblOffset val="100"/>
        <c:noMultiLvlLbl val="0"/>
      </c:catAx>
      <c:valAx>
        <c:axId val="4441522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41459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14118985126859143"/>
                  <c:y val="7.1558763487897343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[2]Correlations!$B$5:$B$9</c:f>
              <c:numCache>
                <c:formatCode>General</c:formatCode>
                <c:ptCount val="5"/>
                <c:pt idx="0">
                  <c:v>7.7425469945931429</c:v>
                </c:pt>
                <c:pt idx="1">
                  <c:v>7.8986368448819633</c:v>
                </c:pt>
                <c:pt idx="2">
                  <c:v>9.9705175979969223</c:v>
                </c:pt>
                <c:pt idx="3">
                  <c:v>10.144915750036258</c:v>
                </c:pt>
                <c:pt idx="4">
                  <c:v>10.71689635890605</c:v>
                </c:pt>
              </c:numCache>
            </c:numRef>
          </c:xVal>
          <c:yVal>
            <c:numRef>
              <c:f>[2]Correlations!$C$5:$C$9</c:f>
              <c:numCache>
                <c:formatCode>General</c:formatCode>
                <c:ptCount val="5"/>
                <c:pt idx="0">
                  <c:v>2</c:v>
                </c:pt>
                <c:pt idx="1">
                  <c:v>11</c:v>
                </c:pt>
                <c:pt idx="2">
                  <c:v>31</c:v>
                </c:pt>
                <c:pt idx="3">
                  <c:v>36</c:v>
                </c:pt>
                <c:pt idx="4">
                  <c:v>51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653-4640-B9EC-DA863A1B44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7404032"/>
        <c:axId val="117405568"/>
      </c:scatterChart>
      <c:valAx>
        <c:axId val="117404032"/>
        <c:scaling>
          <c:orientation val="minMax"/>
          <c:min val="7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7405568"/>
        <c:crosses val="autoZero"/>
        <c:crossBetween val="midCat"/>
      </c:valAx>
      <c:valAx>
        <c:axId val="1174055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740403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5" Type="http://schemas.openxmlformats.org/officeDocument/2006/relationships/chart" Target="../charts/chart13.xml"/><Relationship Id="rId4" Type="http://schemas.openxmlformats.org/officeDocument/2006/relationships/chart" Target="../charts/chart12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1.xml"/><Relationship Id="rId3" Type="http://schemas.openxmlformats.org/officeDocument/2006/relationships/chart" Target="../charts/chart16.xml"/><Relationship Id="rId7" Type="http://schemas.openxmlformats.org/officeDocument/2006/relationships/chart" Target="../charts/chart20.xml"/><Relationship Id="rId12" Type="http://schemas.openxmlformats.org/officeDocument/2006/relationships/chart" Target="../charts/chart25.xml"/><Relationship Id="rId2" Type="http://schemas.openxmlformats.org/officeDocument/2006/relationships/chart" Target="../charts/chart15.xml"/><Relationship Id="rId1" Type="http://schemas.openxmlformats.org/officeDocument/2006/relationships/chart" Target="../charts/chart14.xml"/><Relationship Id="rId6" Type="http://schemas.openxmlformats.org/officeDocument/2006/relationships/chart" Target="../charts/chart19.xml"/><Relationship Id="rId11" Type="http://schemas.openxmlformats.org/officeDocument/2006/relationships/chart" Target="../charts/chart24.xml"/><Relationship Id="rId5" Type="http://schemas.openxmlformats.org/officeDocument/2006/relationships/chart" Target="../charts/chart18.xml"/><Relationship Id="rId10" Type="http://schemas.openxmlformats.org/officeDocument/2006/relationships/chart" Target="../charts/chart23.xml"/><Relationship Id="rId4" Type="http://schemas.openxmlformats.org/officeDocument/2006/relationships/chart" Target="../charts/chart17.xml"/><Relationship Id="rId9" Type="http://schemas.openxmlformats.org/officeDocument/2006/relationships/chart" Target="../charts/chart2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152400</xdr:colOff>
      <xdr:row>30</xdr:row>
      <xdr:rowOff>19050</xdr:rowOff>
    </xdr:from>
    <xdr:to>
      <xdr:col>10</xdr:col>
      <xdr:colOff>228600</xdr:colOff>
      <xdr:row>46</xdr:row>
      <xdr:rowOff>171450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0</xdr:colOff>
      <xdr:row>4</xdr:row>
      <xdr:rowOff>4762</xdr:rowOff>
    </xdr:from>
    <xdr:to>
      <xdr:col>18</xdr:col>
      <xdr:colOff>142875</xdr:colOff>
      <xdr:row>18</xdr:row>
      <xdr:rowOff>80962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19</xdr:col>
      <xdr:colOff>19050</xdr:colOff>
      <xdr:row>4</xdr:row>
      <xdr:rowOff>0</xdr:rowOff>
    </xdr:from>
    <xdr:to>
      <xdr:col>22</xdr:col>
      <xdr:colOff>161925</xdr:colOff>
      <xdr:row>18</xdr:row>
      <xdr:rowOff>76200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0</xdr:colOff>
      <xdr:row>19</xdr:row>
      <xdr:rowOff>28575</xdr:rowOff>
    </xdr:from>
    <xdr:to>
      <xdr:col>18</xdr:col>
      <xdr:colOff>142875</xdr:colOff>
      <xdr:row>33</xdr:row>
      <xdr:rowOff>104775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19</xdr:col>
      <xdr:colOff>19050</xdr:colOff>
      <xdr:row>19</xdr:row>
      <xdr:rowOff>28575</xdr:rowOff>
    </xdr:from>
    <xdr:to>
      <xdr:col>22</xdr:col>
      <xdr:colOff>161925</xdr:colOff>
      <xdr:row>33</xdr:row>
      <xdr:rowOff>104775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47625</xdr:colOff>
      <xdr:row>23</xdr:row>
      <xdr:rowOff>19050</xdr:rowOff>
    </xdr:from>
    <xdr:to>
      <xdr:col>16</xdr:col>
      <xdr:colOff>352425</xdr:colOff>
      <xdr:row>37</xdr:row>
      <xdr:rowOff>95250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323850</xdr:colOff>
      <xdr:row>23</xdr:row>
      <xdr:rowOff>0</xdr:rowOff>
    </xdr:from>
    <xdr:to>
      <xdr:col>21</xdr:col>
      <xdr:colOff>180975</xdr:colOff>
      <xdr:row>37</xdr:row>
      <xdr:rowOff>76200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22</xdr:col>
      <xdr:colOff>0</xdr:colOff>
      <xdr:row>23</xdr:row>
      <xdr:rowOff>0</xdr:rowOff>
    </xdr:from>
    <xdr:to>
      <xdr:col>25</xdr:col>
      <xdr:colOff>466725</xdr:colOff>
      <xdr:row>37</xdr:row>
      <xdr:rowOff>76200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66675</xdr:colOff>
      <xdr:row>1</xdr:row>
      <xdr:rowOff>123825</xdr:rowOff>
    </xdr:from>
    <xdr:to>
      <xdr:col>9</xdr:col>
      <xdr:colOff>304800</xdr:colOff>
      <xdr:row>16</xdr:row>
      <xdr:rowOff>9525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0</xdr:colOff>
      <xdr:row>18</xdr:row>
      <xdr:rowOff>0</xdr:rowOff>
    </xdr:from>
    <xdr:to>
      <xdr:col>9</xdr:col>
      <xdr:colOff>238125</xdr:colOff>
      <xdr:row>32</xdr:row>
      <xdr:rowOff>76200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66675</xdr:colOff>
      <xdr:row>2</xdr:row>
      <xdr:rowOff>0</xdr:rowOff>
    </xdr:from>
    <xdr:to>
      <xdr:col>17</xdr:col>
      <xdr:colOff>304800</xdr:colOff>
      <xdr:row>16</xdr:row>
      <xdr:rowOff>76200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0</xdr:colOff>
      <xdr:row>18</xdr:row>
      <xdr:rowOff>66675</xdr:rowOff>
    </xdr:from>
    <xdr:to>
      <xdr:col>17</xdr:col>
      <xdr:colOff>238125</xdr:colOff>
      <xdr:row>32</xdr:row>
      <xdr:rowOff>142875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9525</xdr:colOff>
      <xdr:row>18</xdr:row>
      <xdr:rowOff>47625</xdr:rowOff>
    </xdr:from>
    <xdr:to>
      <xdr:col>22</xdr:col>
      <xdr:colOff>247650</xdr:colOff>
      <xdr:row>32</xdr:row>
      <xdr:rowOff>123825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26</xdr:row>
      <xdr:rowOff>0</xdr:rowOff>
    </xdr:from>
    <xdr:to>
      <xdr:col>9</xdr:col>
      <xdr:colOff>314325</xdr:colOff>
      <xdr:row>40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6350</xdr:colOff>
      <xdr:row>43</xdr:row>
      <xdr:rowOff>0</xdr:rowOff>
    </xdr:from>
    <xdr:to>
      <xdr:col>5</xdr:col>
      <xdr:colOff>381000</xdr:colOff>
      <xdr:row>57</xdr:row>
      <xdr:rowOff>171450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6350</xdr:colOff>
      <xdr:row>43</xdr:row>
      <xdr:rowOff>0</xdr:rowOff>
    </xdr:from>
    <xdr:to>
      <xdr:col>9</xdr:col>
      <xdr:colOff>381000</xdr:colOff>
      <xdr:row>57</xdr:row>
      <xdr:rowOff>171450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6350</xdr:colOff>
      <xdr:row>43</xdr:row>
      <xdr:rowOff>9525</xdr:rowOff>
    </xdr:from>
    <xdr:to>
      <xdr:col>13</xdr:col>
      <xdr:colOff>381000</xdr:colOff>
      <xdr:row>57</xdr:row>
      <xdr:rowOff>180975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14</xdr:col>
      <xdr:colOff>0</xdr:colOff>
      <xdr:row>43</xdr:row>
      <xdr:rowOff>0</xdr:rowOff>
    </xdr:from>
    <xdr:to>
      <xdr:col>17</xdr:col>
      <xdr:colOff>374650</xdr:colOff>
      <xdr:row>57</xdr:row>
      <xdr:rowOff>171450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0</xdr:colOff>
      <xdr:row>43</xdr:row>
      <xdr:rowOff>0</xdr:rowOff>
    </xdr:from>
    <xdr:to>
      <xdr:col>21</xdr:col>
      <xdr:colOff>374650</xdr:colOff>
      <xdr:row>57</xdr:row>
      <xdr:rowOff>171450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</xdr:col>
      <xdr:colOff>0</xdr:colOff>
      <xdr:row>59</xdr:row>
      <xdr:rowOff>0</xdr:rowOff>
    </xdr:from>
    <xdr:to>
      <xdr:col>5</xdr:col>
      <xdr:colOff>374650</xdr:colOff>
      <xdr:row>73</xdr:row>
      <xdr:rowOff>171450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6</xdr:col>
      <xdr:colOff>0</xdr:colOff>
      <xdr:row>59</xdr:row>
      <xdr:rowOff>0</xdr:rowOff>
    </xdr:from>
    <xdr:to>
      <xdr:col>9</xdr:col>
      <xdr:colOff>374650</xdr:colOff>
      <xdr:row>73</xdr:row>
      <xdr:rowOff>171450</xdr:rowOff>
    </xdr:to>
    <xdr:graphicFrame macro="">
      <xdr:nvGraphicFramePr>
        <xdr:cNvPr id="9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10</xdr:col>
      <xdr:colOff>0</xdr:colOff>
      <xdr:row>59</xdr:row>
      <xdr:rowOff>9525</xdr:rowOff>
    </xdr:from>
    <xdr:to>
      <xdr:col>13</xdr:col>
      <xdr:colOff>374650</xdr:colOff>
      <xdr:row>73</xdr:row>
      <xdr:rowOff>180975</xdr:rowOff>
    </xdr:to>
    <xdr:graphicFrame macro="">
      <xdr:nvGraphicFramePr>
        <xdr:cNvPr id="10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603250</xdr:colOff>
      <xdr:row>59</xdr:row>
      <xdr:rowOff>0</xdr:rowOff>
    </xdr:from>
    <xdr:to>
      <xdr:col>17</xdr:col>
      <xdr:colOff>368300</xdr:colOff>
      <xdr:row>73</xdr:row>
      <xdr:rowOff>171450</xdr:rowOff>
    </xdr:to>
    <xdr:graphicFrame macro="">
      <xdr:nvGraphicFramePr>
        <xdr:cNvPr id="11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17</xdr:col>
      <xdr:colOff>603250</xdr:colOff>
      <xdr:row>59</xdr:row>
      <xdr:rowOff>0</xdr:rowOff>
    </xdr:from>
    <xdr:to>
      <xdr:col>21</xdr:col>
      <xdr:colOff>368300</xdr:colOff>
      <xdr:row>73</xdr:row>
      <xdr:rowOff>171450</xdr:rowOff>
    </xdr:to>
    <xdr:graphicFrame macro="">
      <xdr:nvGraphicFramePr>
        <xdr:cNvPr id="12" name="Chart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10</xdr:col>
      <xdr:colOff>0</xdr:colOff>
      <xdr:row>26</xdr:row>
      <xdr:rowOff>0</xdr:rowOff>
    </xdr:from>
    <xdr:to>
      <xdr:col>17</xdr:col>
      <xdr:colOff>304800</xdr:colOff>
      <xdr:row>40</xdr:row>
      <xdr:rowOff>76200</xdr:rowOff>
    </xdr:to>
    <xdr:graphicFrame macro="">
      <xdr:nvGraphicFramePr>
        <xdr:cNvPr id="13" name="Chart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an%20Keesey/DATA%202018/Obscura%20project/Eye%20Antenna%20metrics%20(obscura)%2020031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an%20Keesey/DATA%202018/Obscura%20project/Ommatidia%20counts%20190321%20body%2019100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mmat Counts"/>
      <sheetName val="body"/>
      <sheetName val="population (eye)"/>
      <sheetName val="population (ant)"/>
      <sheetName val="EF Ratio"/>
      <sheetName val="Correlations"/>
      <sheetName val="Courtship"/>
      <sheetName val="pop comparisons"/>
    </sheetNames>
    <sheetDataSet>
      <sheetData sheetId="0"/>
      <sheetData sheetId="1">
        <row r="1">
          <cell r="N1" t="str">
            <v>Dpse</v>
          </cell>
          <cell r="T1" t="str">
            <v>Dsub</v>
          </cell>
        </row>
        <row r="4">
          <cell r="N4">
            <v>247381.264</v>
          </cell>
          <cell r="O4">
            <v>873</v>
          </cell>
          <cell r="T4">
            <v>330458.63199999998</v>
          </cell>
          <cell r="U4">
            <v>1272</v>
          </cell>
        </row>
        <row r="5">
          <cell r="N5">
            <v>245235.976</v>
          </cell>
          <cell r="O5">
            <v>975</v>
          </cell>
          <cell r="T5">
            <v>301350.005</v>
          </cell>
          <cell r="U5">
            <v>1171</v>
          </cell>
        </row>
        <row r="6">
          <cell r="N6">
            <v>313885.223</v>
          </cell>
          <cell r="O6">
            <v>1046</v>
          </cell>
          <cell r="T6">
            <v>318512.31699999998</v>
          </cell>
          <cell r="U6">
            <v>1350</v>
          </cell>
        </row>
        <row r="7">
          <cell r="N7">
            <v>332730.114</v>
          </cell>
          <cell r="O7">
            <v>943</v>
          </cell>
          <cell r="T7">
            <v>343120.04300000001</v>
          </cell>
          <cell r="U7">
            <v>1234</v>
          </cell>
        </row>
        <row r="8">
          <cell r="N8">
            <v>257687.06400000001</v>
          </cell>
          <cell r="O8">
            <v>1055</v>
          </cell>
          <cell r="T8">
            <v>346232.81599999999</v>
          </cell>
          <cell r="U8">
            <v>1258</v>
          </cell>
        </row>
        <row r="9">
          <cell r="N9">
            <v>321456.83100000001</v>
          </cell>
          <cell r="O9">
            <v>1040</v>
          </cell>
          <cell r="T9">
            <v>346106.62199999997</v>
          </cell>
          <cell r="U9">
            <v>1187</v>
          </cell>
        </row>
        <row r="10">
          <cell r="N10">
            <v>304883.42200000002</v>
          </cell>
          <cell r="O10">
            <v>883</v>
          </cell>
          <cell r="T10">
            <v>316030.51199999999</v>
          </cell>
          <cell r="U10">
            <v>1157</v>
          </cell>
        </row>
        <row r="11">
          <cell r="N11">
            <v>285239.30499999999</v>
          </cell>
          <cell r="O11">
            <v>936</v>
          </cell>
          <cell r="T11">
            <v>335548.435</v>
          </cell>
          <cell r="U11">
            <v>1228</v>
          </cell>
        </row>
        <row r="12">
          <cell r="N12">
            <v>335169.85499999998</v>
          </cell>
          <cell r="T12">
            <v>352626.61800000002</v>
          </cell>
        </row>
        <row r="13">
          <cell r="T13">
            <v>316912.21100000001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body"/>
      <sheetName val="EF ratio"/>
      <sheetName val="Correlations"/>
    </sheetNames>
    <sheetDataSet>
      <sheetData sheetId="0"/>
      <sheetData sheetId="1"/>
      <sheetData sheetId="2"/>
      <sheetData sheetId="3">
        <row r="5">
          <cell r="B5">
            <v>7.7425469945931429</v>
          </cell>
          <cell r="C5">
            <v>2</v>
          </cell>
          <cell r="K5">
            <v>7.7407248562965227</v>
          </cell>
          <cell r="L5">
            <v>2</v>
          </cell>
        </row>
        <row r="6">
          <cell r="B6">
            <v>7.8986368448819633</v>
          </cell>
          <cell r="C6">
            <v>11</v>
          </cell>
          <cell r="K6">
            <v>8.2723133584600337</v>
          </cell>
          <cell r="L6">
            <v>11</v>
          </cell>
        </row>
        <row r="7">
          <cell r="B7">
            <v>9.9705175979969223</v>
          </cell>
          <cell r="C7">
            <v>31</v>
          </cell>
          <cell r="K7">
            <v>9.6720634413550624</v>
          </cell>
          <cell r="L7">
            <v>31</v>
          </cell>
        </row>
        <row r="8">
          <cell r="B8">
            <v>10.144915750036258</v>
          </cell>
          <cell r="C8">
            <v>36</v>
          </cell>
          <cell r="K8">
            <v>9.6732024408365174</v>
          </cell>
          <cell r="L8">
            <v>36</v>
          </cell>
        </row>
        <row r="9">
          <cell r="B9">
            <v>10.71689635890605</v>
          </cell>
          <cell r="C9">
            <v>51</v>
          </cell>
          <cell r="K9">
            <v>10.603154923245674</v>
          </cell>
          <cell r="L9">
            <v>51</v>
          </cell>
        </row>
        <row r="12">
          <cell r="B12">
            <v>7.7425469945931429</v>
          </cell>
          <cell r="C12">
            <v>16</v>
          </cell>
          <cell r="K12">
            <v>7.7407248562965227</v>
          </cell>
          <cell r="L12">
            <v>16</v>
          </cell>
        </row>
        <row r="13">
          <cell r="B13">
            <v>7.8986368448819633</v>
          </cell>
          <cell r="C13">
            <v>39</v>
          </cell>
          <cell r="K13">
            <v>8.2723133584600337</v>
          </cell>
          <cell r="L13">
            <v>39</v>
          </cell>
        </row>
        <row r="14">
          <cell r="B14">
            <v>9.9705175979969223</v>
          </cell>
          <cell r="C14">
            <v>58</v>
          </cell>
          <cell r="K14">
            <v>9.6720634413550624</v>
          </cell>
          <cell r="L14">
            <v>58</v>
          </cell>
        </row>
        <row r="15">
          <cell r="B15">
            <v>10.144915750036258</v>
          </cell>
          <cell r="C15">
            <v>54</v>
          </cell>
          <cell r="K15">
            <v>9.6732024408365174</v>
          </cell>
          <cell r="L15">
            <v>54</v>
          </cell>
        </row>
        <row r="16">
          <cell r="B16">
            <v>10.71689635890605</v>
          </cell>
          <cell r="C16">
            <v>76</v>
          </cell>
          <cell r="K16">
            <v>10.603154923245674</v>
          </cell>
          <cell r="L16">
            <v>76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0"/>
  <sheetViews>
    <sheetView workbookViewId="0">
      <selection activeCell="B34" sqref="B34"/>
    </sheetView>
  </sheetViews>
  <sheetFormatPr defaultRowHeight="15" x14ac:dyDescent="0.25"/>
  <sheetData>
    <row r="1" spans="1:30" x14ac:dyDescent="0.25">
      <c r="A1" s="2" t="s">
        <v>0</v>
      </c>
      <c r="B1" s="2"/>
      <c r="H1" s="3" t="s">
        <v>20</v>
      </c>
      <c r="I1" s="3"/>
      <c r="X1" s="4" t="s">
        <v>25</v>
      </c>
      <c r="Y1" s="4"/>
      <c r="Z1" s="4"/>
      <c r="AA1" s="4"/>
    </row>
    <row r="3" spans="1:30" x14ac:dyDescent="0.25">
      <c r="A3" s="5"/>
      <c r="B3" s="5" t="s">
        <v>1</v>
      </c>
      <c r="C3" s="5"/>
      <c r="D3" s="5"/>
      <c r="E3" s="5"/>
      <c r="F3" s="5" t="s">
        <v>10</v>
      </c>
      <c r="H3" s="6" t="s">
        <v>1</v>
      </c>
      <c r="I3" s="6"/>
      <c r="J3" s="6"/>
      <c r="K3" s="6"/>
      <c r="L3" s="6" t="s">
        <v>10</v>
      </c>
      <c r="M3" s="6"/>
      <c r="Q3" t="s">
        <v>27</v>
      </c>
      <c r="X3" s="7" t="s">
        <v>1</v>
      </c>
      <c r="Y3" s="7"/>
      <c r="Z3" s="7"/>
      <c r="AA3" s="7"/>
      <c r="AB3" s="7" t="s">
        <v>10</v>
      </c>
      <c r="AC3" s="7"/>
      <c r="AD3" s="7"/>
    </row>
    <row r="4" spans="1:30" x14ac:dyDescent="0.25">
      <c r="A4" s="5"/>
      <c r="B4" s="5"/>
      <c r="C4" s="5"/>
      <c r="D4" s="5"/>
      <c r="E4" s="5"/>
      <c r="F4" s="5"/>
      <c r="H4" s="6"/>
      <c r="I4" s="6"/>
      <c r="J4" s="6"/>
      <c r="K4" s="6"/>
      <c r="L4" s="6"/>
      <c r="M4" s="6"/>
      <c r="X4" s="7"/>
      <c r="Y4" s="7"/>
      <c r="Z4" s="7"/>
      <c r="AA4" s="7"/>
      <c r="AB4" s="7"/>
      <c r="AC4" s="7"/>
      <c r="AD4" s="7"/>
    </row>
    <row r="5" spans="1:30" x14ac:dyDescent="0.25">
      <c r="A5" s="5" t="s">
        <v>2</v>
      </c>
      <c r="B5" s="5">
        <v>873</v>
      </c>
      <c r="C5" s="5"/>
      <c r="D5" s="5"/>
      <c r="E5" s="5" t="s">
        <v>11</v>
      </c>
      <c r="F5" s="5">
        <v>1272</v>
      </c>
      <c r="H5" s="6" t="s">
        <v>2</v>
      </c>
      <c r="I5" s="6">
        <v>8427</v>
      </c>
      <c r="J5" s="6"/>
      <c r="K5" s="6"/>
      <c r="L5" s="6" t="s">
        <v>11</v>
      </c>
      <c r="M5" s="6" t="s">
        <v>23</v>
      </c>
      <c r="X5" s="7" t="s">
        <v>2</v>
      </c>
      <c r="Y5" s="7">
        <v>13809</v>
      </c>
      <c r="Z5" s="7">
        <v>15303</v>
      </c>
      <c r="AA5" s="7"/>
      <c r="AB5" s="7" t="s">
        <v>11</v>
      </c>
      <c r="AC5" s="7">
        <v>12714</v>
      </c>
      <c r="AD5" s="7"/>
    </row>
    <row r="6" spans="1:30" x14ac:dyDescent="0.25">
      <c r="A6" s="5" t="s">
        <v>3</v>
      </c>
      <c r="B6" s="5">
        <v>975</v>
      </c>
      <c r="C6" s="5"/>
      <c r="D6" s="5"/>
      <c r="E6" s="5" t="s">
        <v>12</v>
      </c>
      <c r="F6" s="5">
        <v>1171</v>
      </c>
      <c r="H6" s="6" t="s">
        <v>3</v>
      </c>
      <c r="I6" s="6">
        <v>8817</v>
      </c>
      <c r="J6" s="6"/>
      <c r="K6" s="6"/>
      <c r="L6" s="6" t="s">
        <v>12</v>
      </c>
      <c r="M6" s="6">
        <v>6485</v>
      </c>
      <c r="X6" s="7" t="s">
        <v>3</v>
      </c>
      <c r="Y6" s="7">
        <v>13291</v>
      </c>
      <c r="Z6" s="7">
        <v>15893</v>
      </c>
      <c r="AA6" s="7"/>
      <c r="AB6" s="7" t="s">
        <v>12</v>
      </c>
      <c r="AC6" s="7">
        <v>15833</v>
      </c>
      <c r="AD6" s="7">
        <v>14239</v>
      </c>
    </row>
    <row r="7" spans="1:30" x14ac:dyDescent="0.25">
      <c r="A7" s="5" t="s">
        <v>4</v>
      </c>
      <c r="B7" s="5">
        <v>1046</v>
      </c>
      <c r="C7" s="5"/>
      <c r="D7" s="5"/>
      <c r="E7" s="5" t="s">
        <v>13</v>
      </c>
      <c r="F7" s="5">
        <v>1350</v>
      </c>
      <c r="H7" s="6" t="s">
        <v>4</v>
      </c>
      <c r="I7" s="6">
        <v>9318</v>
      </c>
      <c r="J7" s="6"/>
      <c r="K7" s="6"/>
      <c r="L7" s="6" t="s">
        <v>13</v>
      </c>
      <c r="M7" s="6">
        <v>10970</v>
      </c>
      <c r="X7" s="7" t="s">
        <v>4</v>
      </c>
      <c r="Y7" s="7">
        <v>16666</v>
      </c>
      <c r="Z7" s="7">
        <v>17081</v>
      </c>
      <c r="AA7" s="7"/>
      <c r="AB7" s="7" t="s">
        <v>13</v>
      </c>
      <c r="AC7" s="7">
        <v>12339</v>
      </c>
      <c r="AD7" s="7">
        <v>12533</v>
      </c>
    </row>
    <row r="8" spans="1:30" x14ac:dyDescent="0.25">
      <c r="A8" s="5" t="s">
        <v>5</v>
      </c>
      <c r="B8" s="5">
        <v>943</v>
      </c>
      <c r="C8" s="5"/>
      <c r="D8" s="5"/>
      <c r="E8" s="5" t="s">
        <v>14</v>
      </c>
      <c r="F8" s="5">
        <v>1234</v>
      </c>
      <c r="H8" s="6" t="s">
        <v>5</v>
      </c>
      <c r="I8" s="6">
        <v>8622</v>
      </c>
      <c r="J8" s="6"/>
      <c r="K8" s="6"/>
      <c r="L8" s="6" t="s">
        <v>14</v>
      </c>
      <c r="M8" s="6">
        <v>10857</v>
      </c>
      <c r="X8" s="7" t="s">
        <v>5</v>
      </c>
      <c r="Y8" s="7">
        <v>13882</v>
      </c>
      <c r="Z8" s="7">
        <v>13156</v>
      </c>
      <c r="AA8" s="7"/>
      <c r="AB8" s="7" t="s">
        <v>14</v>
      </c>
      <c r="AC8" s="7">
        <v>15886</v>
      </c>
      <c r="AD8" s="7">
        <v>13172</v>
      </c>
    </row>
    <row r="9" spans="1:30" x14ac:dyDescent="0.25">
      <c r="A9" s="5" t="s">
        <v>6</v>
      </c>
      <c r="B9" s="5">
        <v>1055</v>
      </c>
      <c r="C9" s="5"/>
      <c r="D9" s="5"/>
      <c r="E9" s="5" t="s">
        <v>15</v>
      </c>
      <c r="F9" s="5">
        <v>1258</v>
      </c>
      <c r="H9" s="6" t="s">
        <v>6</v>
      </c>
      <c r="I9" s="6">
        <v>10761</v>
      </c>
      <c r="J9" s="6"/>
      <c r="K9" s="6"/>
      <c r="L9" s="6" t="s">
        <v>15</v>
      </c>
      <c r="M9" s="6">
        <v>9551</v>
      </c>
      <c r="X9" s="7" t="s">
        <v>6</v>
      </c>
      <c r="Y9" s="7">
        <v>15430</v>
      </c>
      <c r="Z9" s="7">
        <v>14666</v>
      </c>
      <c r="AA9" s="7"/>
      <c r="AB9" s="7" t="s">
        <v>15</v>
      </c>
      <c r="AC9" s="7">
        <v>14773</v>
      </c>
      <c r="AD9" s="7">
        <v>13296</v>
      </c>
    </row>
    <row r="10" spans="1:30" x14ac:dyDescent="0.25">
      <c r="A10" s="5" t="s">
        <v>7</v>
      </c>
      <c r="B10" s="5">
        <v>1040</v>
      </c>
      <c r="C10" s="5"/>
      <c r="D10" s="5"/>
      <c r="E10" s="5" t="s">
        <v>16</v>
      </c>
      <c r="F10" s="5">
        <v>1187</v>
      </c>
      <c r="H10" s="6" t="s">
        <v>7</v>
      </c>
      <c r="I10" s="6">
        <v>11842</v>
      </c>
      <c r="J10" s="6"/>
      <c r="K10" s="6"/>
      <c r="L10" s="6" t="s">
        <v>16</v>
      </c>
      <c r="M10" s="6">
        <v>9782</v>
      </c>
      <c r="X10" s="7" t="s">
        <v>7</v>
      </c>
      <c r="Y10" s="7">
        <v>15679</v>
      </c>
      <c r="Z10" s="7"/>
      <c r="AA10" s="7"/>
      <c r="AB10" s="7" t="s">
        <v>16</v>
      </c>
      <c r="AC10" s="7">
        <v>12918</v>
      </c>
      <c r="AD10" s="7">
        <v>11899</v>
      </c>
    </row>
    <row r="11" spans="1:30" x14ac:dyDescent="0.25">
      <c r="A11" s="5" t="s">
        <v>8</v>
      </c>
      <c r="B11" s="5">
        <v>883</v>
      </c>
      <c r="C11" s="5"/>
      <c r="D11" s="5"/>
      <c r="E11" s="5" t="s">
        <v>17</v>
      </c>
      <c r="F11" s="5">
        <v>1157</v>
      </c>
      <c r="H11" s="6" t="s">
        <v>8</v>
      </c>
      <c r="I11" s="6">
        <v>8973</v>
      </c>
      <c r="J11" s="6"/>
      <c r="K11" s="6"/>
      <c r="L11" s="6" t="s">
        <v>17</v>
      </c>
      <c r="M11" s="6">
        <v>10420</v>
      </c>
      <c r="X11" s="7" t="s">
        <v>8</v>
      </c>
      <c r="Y11" s="7">
        <v>13263</v>
      </c>
      <c r="Z11" s="7">
        <v>11554</v>
      </c>
      <c r="AA11" s="7"/>
      <c r="AB11" s="7" t="s">
        <v>17</v>
      </c>
      <c r="AC11" s="7">
        <v>12012</v>
      </c>
      <c r="AD11" s="7">
        <v>11751</v>
      </c>
    </row>
    <row r="12" spans="1:30" x14ac:dyDescent="0.25">
      <c r="A12" s="5" t="s">
        <v>9</v>
      </c>
      <c r="B12" s="5">
        <v>936</v>
      </c>
      <c r="C12" s="5"/>
      <c r="D12" s="5"/>
      <c r="E12" s="5" t="s">
        <v>18</v>
      </c>
      <c r="F12" s="5">
        <v>1228</v>
      </c>
      <c r="H12" s="6" t="s">
        <v>9</v>
      </c>
      <c r="I12" s="6">
        <v>9162</v>
      </c>
      <c r="J12" s="6"/>
      <c r="K12" s="6"/>
      <c r="L12" s="6" t="s">
        <v>18</v>
      </c>
      <c r="M12" s="6">
        <v>10215</v>
      </c>
      <c r="X12" s="7" t="s">
        <v>9</v>
      </c>
      <c r="Y12" s="7">
        <v>14434</v>
      </c>
      <c r="Z12" s="7"/>
      <c r="AA12" s="7"/>
      <c r="AB12" s="7" t="s">
        <v>18</v>
      </c>
      <c r="AC12" s="7">
        <v>14652</v>
      </c>
      <c r="AD12" s="7"/>
    </row>
    <row r="13" spans="1:30" x14ac:dyDescent="0.25">
      <c r="A13" s="5"/>
      <c r="B13" s="5"/>
      <c r="C13" s="5"/>
      <c r="D13" s="5"/>
      <c r="E13" s="5"/>
      <c r="F13" s="5"/>
      <c r="H13" s="6"/>
      <c r="I13" s="6"/>
      <c r="J13" s="6"/>
      <c r="K13" s="6"/>
      <c r="L13" s="6"/>
      <c r="M13" s="6"/>
      <c r="X13" s="7"/>
      <c r="Y13" s="7"/>
      <c r="Z13" s="7"/>
      <c r="AA13" s="7"/>
      <c r="AB13" s="7"/>
      <c r="AC13" s="7"/>
      <c r="AD13" s="7"/>
    </row>
    <row r="14" spans="1:30" x14ac:dyDescent="0.25">
      <c r="A14" s="5" t="s">
        <v>19</v>
      </c>
      <c r="B14" s="5">
        <f>AVERAGE(B5:B12)</f>
        <v>968.875</v>
      </c>
      <c r="C14" s="5"/>
      <c r="D14" s="5"/>
      <c r="E14" s="5"/>
      <c r="F14" s="5">
        <f>AVERAGE(F5:F12)</f>
        <v>1232.125</v>
      </c>
      <c r="H14" s="6" t="s">
        <v>19</v>
      </c>
      <c r="I14" s="6">
        <f>AVERAGE(I5:I12)</f>
        <v>9490.25</v>
      </c>
      <c r="J14" s="6"/>
      <c r="K14" s="6"/>
      <c r="L14" s="6"/>
      <c r="M14" s="6">
        <f>AVERAGE(M5:M12)</f>
        <v>9754.2857142857138</v>
      </c>
      <c r="X14" s="7" t="s">
        <v>19</v>
      </c>
      <c r="Y14" s="7">
        <f>AVERAGE(Y5:Y12)</f>
        <v>14556.75</v>
      </c>
      <c r="Z14" s="7">
        <f>AVERAGE(Z5:Z12)</f>
        <v>14608.833333333334</v>
      </c>
      <c r="AA14" s="7"/>
      <c r="AB14" s="7"/>
      <c r="AC14" s="7">
        <f>AVERAGE(AC5:AC12)</f>
        <v>13890.875</v>
      </c>
      <c r="AD14" s="7">
        <f>AVERAGE(AD5:AD12)</f>
        <v>12815</v>
      </c>
    </row>
    <row r="16" spans="1:30" x14ac:dyDescent="0.25">
      <c r="A16" s="1" t="s">
        <v>22</v>
      </c>
      <c r="B16" s="1"/>
      <c r="C16" s="1"/>
      <c r="H16" s="4" t="s">
        <v>21</v>
      </c>
      <c r="I16" s="4"/>
      <c r="J16" s="4"/>
      <c r="K16" s="4"/>
      <c r="X16" s="7" t="s">
        <v>19</v>
      </c>
      <c r="Y16">
        <f>AVERAGE(Y14:Z14)</f>
        <v>14582.791666666668</v>
      </c>
      <c r="AB16" s="7" t="s">
        <v>19</v>
      </c>
      <c r="AC16">
        <f>AVERAGE(AC14:AD14)</f>
        <v>13352.9375</v>
      </c>
    </row>
    <row r="18" spans="1:25" x14ac:dyDescent="0.25">
      <c r="A18" s="5" t="s">
        <v>1</v>
      </c>
      <c r="B18" s="5"/>
      <c r="C18" s="5"/>
      <c r="D18" s="5"/>
      <c r="E18" s="5" t="s">
        <v>10</v>
      </c>
      <c r="F18" s="5"/>
      <c r="H18" s="7" t="s">
        <v>1</v>
      </c>
      <c r="I18" s="7"/>
      <c r="J18" s="7"/>
      <c r="K18" s="7"/>
      <c r="L18" s="7" t="s">
        <v>10</v>
      </c>
      <c r="M18" s="7"/>
      <c r="Y18" t="s">
        <v>29</v>
      </c>
    </row>
    <row r="19" spans="1:25" x14ac:dyDescent="0.25">
      <c r="A19" s="5"/>
      <c r="B19" s="5"/>
      <c r="C19" s="5"/>
      <c r="D19" s="5"/>
      <c r="E19" s="5"/>
      <c r="F19" s="5"/>
      <c r="H19" s="7"/>
      <c r="I19" s="7"/>
      <c r="J19" s="7"/>
      <c r="K19" s="7"/>
      <c r="L19" s="7"/>
      <c r="M19" s="7"/>
    </row>
    <row r="20" spans="1:25" x14ac:dyDescent="0.25">
      <c r="A20" s="5" t="s">
        <v>2</v>
      </c>
      <c r="B20" s="5">
        <v>137508</v>
      </c>
      <c r="C20" s="5"/>
      <c r="D20" s="5"/>
      <c r="E20" s="5" t="s">
        <v>11</v>
      </c>
      <c r="F20" s="5">
        <v>217443</v>
      </c>
      <c r="H20" s="7" t="s">
        <v>2</v>
      </c>
      <c r="I20" s="7">
        <v>14811</v>
      </c>
      <c r="J20" s="7"/>
      <c r="K20" s="7"/>
      <c r="L20" s="7" t="s">
        <v>11</v>
      </c>
      <c r="M20" s="7">
        <v>17189</v>
      </c>
    </row>
    <row r="21" spans="1:25" x14ac:dyDescent="0.25">
      <c r="A21" s="5" t="s">
        <v>3</v>
      </c>
      <c r="B21" s="5">
        <v>156508</v>
      </c>
      <c r="C21" s="5"/>
      <c r="D21" s="5"/>
      <c r="E21" s="5" t="s">
        <v>12</v>
      </c>
      <c r="F21" s="5">
        <v>177955</v>
      </c>
      <c r="H21" s="7" t="s">
        <v>3</v>
      </c>
      <c r="I21" s="7">
        <v>14624</v>
      </c>
      <c r="J21" s="7"/>
      <c r="K21" s="7"/>
      <c r="L21" s="7" t="s">
        <v>12</v>
      </c>
      <c r="M21" s="7">
        <v>13532</v>
      </c>
    </row>
    <row r="22" spans="1:25" x14ac:dyDescent="0.25">
      <c r="A22" s="5" t="s">
        <v>4</v>
      </c>
      <c r="B22" s="5">
        <v>168722</v>
      </c>
      <c r="C22" s="5"/>
      <c r="D22" s="5"/>
      <c r="E22" s="5" t="s">
        <v>13</v>
      </c>
      <c r="F22" s="5">
        <v>206555</v>
      </c>
      <c r="H22" s="7" t="s">
        <v>4</v>
      </c>
      <c r="I22" s="7">
        <v>13672</v>
      </c>
      <c r="J22" s="7"/>
      <c r="K22" s="7"/>
      <c r="L22" s="7" t="s">
        <v>13</v>
      </c>
      <c r="M22" s="7">
        <v>14888</v>
      </c>
    </row>
    <row r="23" spans="1:25" x14ac:dyDescent="0.25">
      <c r="A23" s="5" t="s">
        <v>5</v>
      </c>
      <c r="B23" s="5">
        <v>150996</v>
      </c>
      <c r="C23" s="5"/>
      <c r="D23" s="5"/>
      <c r="E23" s="5" t="s">
        <v>14</v>
      </c>
      <c r="F23" s="5">
        <v>204846</v>
      </c>
      <c r="H23" s="7" t="s">
        <v>5</v>
      </c>
      <c r="I23" s="7">
        <v>13220</v>
      </c>
      <c r="J23" s="7"/>
      <c r="K23" s="7"/>
      <c r="L23" s="7" t="s">
        <v>14</v>
      </c>
      <c r="M23" s="7">
        <v>17023</v>
      </c>
    </row>
    <row r="24" spans="1:25" x14ac:dyDescent="0.25">
      <c r="A24" s="5" t="s">
        <v>6</v>
      </c>
      <c r="B24" s="5">
        <v>187013</v>
      </c>
      <c r="C24" s="5"/>
      <c r="D24" s="5"/>
      <c r="E24" s="5" t="s">
        <v>15</v>
      </c>
      <c r="F24" s="5">
        <v>193309</v>
      </c>
      <c r="H24" s="7" t="s">
        <v>6</v>
      </c>
      <c r="I24" s="7">
        <v>14378</v>
      </c>
      <c r="J24" s="7"/>
      <c r="K24" s="7"/>
      <c r="L24" s="7" t="s">
        <v>15</v>
      </c>
      <c r="M24" s="7">
        <v>12500</v>
      </c>
    </row>
    <row r="25" spans="1:25" x14ac:dyDescent="0.25">
      <c r="A25" s="5" t="s">
        <v>7</v>
      </c>
      <c r="B25" s="5">
        <v>177616</v>
      </c>
      <c r="C25" s="5"/>
      <c r="D25" s="5"/>
      <c r="E25" s="5" t="s">
        <v>16</v>
      </c>
      <c r="F25" s="5">
        <v>188451</v>
      </c>
      <c r="H25" s="7" t="s">
        <v>7</v>
      </c>
      <c r="I25" s="7">
        <v>14237</v>
      </c>
      <c r="J25" s="7"/>
      <c r="K25" s="7"/>
      <c r="L25" s="7" t="s">
        <v>16</v>
      </c>
      <c r="M25" s="7">
        <v>15435</v>
      </c>
      <c r="X25" t="s">
        <v>24</v>
      </c>
    </row>
    <row r="26" spans="1:25" x14ac:dyDescent="0.25">
      <c r="A26" s="5" t="s">
        <v>8</v>
      </c>
      <c r="B26" s="5">
        <v>135426</v>
      </c>
      <c r="C26" s="5"/>
      <c r="D26" s="5"/>
      <c r="E26" s="5" t="s">
        <v>17</v>
      </c>
      <c r="F26" s="5">
        <v>194248</v>
      </c>
      <c r="H26" s="7" t="s">
        <v>8</v>
      </c>
      <c r="I26" s="7">
        <v>12111</v>
      </c>
      <c r="J26" s="7"/>
      <c r="K26" s="7"/>
      <c r="L26" s="7" t="s">
        <v>17</v>
      </c>
      <c r="M26" s="7">
        <v>14052</v>
      </c>
    </row>
    <row r="27" spans="1:25" x14ac:dyDescent="0.25">
      <c r="A27" s="5" t="s">
        <v>9</v>
      </c>
      <c r="B27" s="5">
        <v>145249</v>
      </c>
      <c r="C27" s="5"/>
      <c r="D27" s="5"/>
      <c r="E27" s="5" t="s">
        <v>18</v>
      </c>
      <c r="F27" s="5">
        <v>182368</v>
      </c>
      <c r="H27" s="7" t="s">
        <v>9</v>
      </c>
      <c r="I27" s="7">
        <v>9199</v>
      </c>
      <c r="J27" s="7"/>
      <c r="K27" s="7"/>
      <c r="L27" s="7" t="s">
        <v>18</v>
      </c>
      <c r="M27" s="7">
        <v>13146</v>
      </c>
      <c r="X27" t="s">
        <v>26</v>
      </c>
    </row>
    <row r="28" spans="1:25" x14ac:dyDescent="0.25">
      <c r="A28" s="5"/>
      <c r="B28" s="5"/>
      <c r="C28" s="5"/>
      <c r="D28" s="5"/>
      <c r="E28" s="5"/>
      <c r="F28" s="5"/>
      <c r="H28" s="7"/>
      <c r="I28" s="7"/>
      <c r="J28" s="7"/>
      <c r="K28" s="7"/>
      <c r="L28" s="7"/>
      <c r="M28" s="7"/>
    </row>
    <row r="29" spans="1:25" x14ac:dyDescent="0.25">
      <c r="A29" s="5" t="s">
        <v>19</v>
      </c>
      <c r="B29" s="5">
        <f>AVERAGE(B20:B27)</f>
        <v>157379.75</v>
      </c>
      <c r="C29" s="5"/>
      <c r="D29" s="5"/>
      <c r="E29" s="5"/>
      <c r="F29" s="5">
        <f>AVERAGE(F20:F27)</f>
        <v>195646.875</v>
      </c>
      <c r="H29" s="7" t="s">
        <v>19</v>
      </c>
      <c r="I29" s="7">
        <f>AVERAGE(I20:I27)</f>
        <v>13281.5</v>
      </c>
      <c r="J29" s="7"/>
      <c r="K29" s="7"/>
      <c r="L29" s="7"/>
      <c r="M29" s="7">
        <f>AVERAGE(M20:M27)</f>
        <v>14720.625</v>
      </c>
    </row>
    <row r="36" spans="1:17" x14ac:dyDescent="0.25">
      <c r="Q36" t="s">
        <v>28</v>
      </c>
    </row>
    <row r="47" spans="1:17" x14ac:dyDescent="0.25">
      <c r="A47" s="2" t="s">
        <v>0</v>
      </c>
      <c r="B47" s="2"/>
    </row>
    <row r="49" spans="1:11" x14ac:dyDescent="0.25">
      <c r="A49" s="5"/>
      <c r="B49" s="5" t="s">
        <v>35</v>
      </c>
      <c r="C49" s="5"/>
      <c r="D49" s="5"/>
      <c r="E49" s="5"/>
      <c r="F49" s="5" t="s">
        <v>41</v>
      </c>
      <c r="G49" s="5"/>
      <c r="H49" s="5"/>
      <c r="I49" s="5"/>
      <c r="J49" s="5" t="s">
        <v>47</v>
      </c>
      <c r="K49" s="5"/>
    </row>
    <row r="50" spans="1:11" x14ac:dyDescent="0.25">
      <c r="A50" s="5"/>
      <c r="B50" s="5" t="s">
        <v>48</v>
      </c>
      <c r="C50" s="5" t="s">
        <v>49</v>
      </c>
      <c r="D50" s="5"/>
      <c r="E50" s="5"/>
      <c r="F50" s="5" t="s">
        <v>48</v>
      </c>
      <c r="G50" s="5" t="s">
        <v>49</v>
      </c>
      <c r="H50" s="5"/>
      <c r="I50" s="5"/>
      <c r="J50" s="5" t="s">
        <v>48</v>
      </c>
      <c r="K50" s="5" t="s">
        <v>49</v>
      </c>
    </row>
    <row r="51" spans="1:11" x14ac:dyDescent="0.25">
      <c r="A51" s="5" t="s">
        <v>36</v>
      </c>
      <c r="B51" s="5">
        <v>1155</v>
      </c>
      <c r="C51" s="5">
        <v>196575</v>
      </c>
      <c r="D51" s="5"/>
      <c r="E51" s="5" t="s">
        <v>42</v>
      </c>
      <c r="F51" s="5">
        <v>1125</v>
      </c>
      <c r="G51" s="5">
        <v>157908</v>
      </c>
      <c r="H51" s="5"/>
      <c r="I51" s="5" t="s">
        <v>50</v>
      </c>
      <c r="J51" s="5">
        <v>1092</v>
      </c>
      <c r="K51" s="5">
        <v>189591</v>
      </c>
    </row>
    <row r="52" spans="1:11" x14ac:dyDescent="0.25">
      <c r="A52" s="5" t="s">
        <v>37</v>
      </c>
      <c r="B52" s="5">
        <v>1161</v>
      </c>
      <c r="C52" s="5">
        <v>195813</v>
      </c>
      <c r="D52" s="5"/>
      <c r="E52" s="5" t="s">
        <v>43</v>
      </c>
      <c r="F52" s="5">
        <v>1203</v>
      </c>
      <c r="G52" s="5">
        <v>186051</v>
      </c>
      <c r="H52" s="5"/>
      <c r="I52" s="5" t="s">
        <v>51</v>
      </c>
      <c r="J52" s="5">
        <v>1123</v>
      </c>
      <c r="K52" s="5">
        <v>185181</v>
      </c>
    </row>
    <row r="53" spans="1:11" x14ac:dyDescent="0.25">
      <c r="A53" s="5" t="s">
        <v>38</v>
      </c>
      <c r="B53" s="5">
        <v>1133</v>
      </c>
      <c r="C53" s="5">
        <v>187265</v>
      </c>
      <c r="D53" s="5"/>
      <c r="E53" s="5" t="s">
        <v>44</v>
      </c>
      <c r="F53" s="5">
        <v>1220</v>
      </c>
      <c r="G53" s="5">
        <v>197183</v>
      </c>
      <c r="H53" s="5"/>
      <c r="I53" s="5" t="s">
        <v>52</v>
      </c>
      <c r="J53" s="5">
        <v>1086</v>
      </c>
      <c r="K53" s="5">
        <v>183070</v>
      </c>
    </row>
    <row r="54" spans="1:11" x14ac:dyDescent="0.25">
      <c r="A54" s="5" t="s">
        <v>39</v>
      </c>
      <c r="B54" s="5">
        <v>1164</v>
      </c>
      <c r="C54" s="5">
        <v>197211</v>
      </c>
      <c r="D54" s="5"/>
      <c r="E54" s="5" t="s">
        <v>45</v>
      </c>
      <c r="F54" s="5">
        <v>1238</v>
      </c>
      <c r="G54" s="5">
        <v>196945</v>
      </c>
      <c r="H54" s="5"/>
      <c r="I54" s="5" t="s">
        <v>53</v>
      </c>
      <c r="J54" s="5">
        <v>1141</v>
      </c>
      <c r="K54" s="5">
        <v>195377</v>
      </c>
    </row>
    <row r="55" spans="1:11" x14ac:dyDescent="0.25">
      <c r="A55" s="5" t="s">
        <v>40</v>
      </c>
      <c r="B55" s="5">
        <v>1160</v>
      </c>
      <c r="C55" s="5">
        <v>193539</v>
      </c>
      <c r="D55" s="5"/>
      <c r="E55" s="5" t="s">
        <v>46</v>
      </c>
      <c r="F55" s="5">
        <v>1151</v>
      </c>
      <c r="G55" s="5">
        <v>185978</v>
      </c>
      <c r="H55" s="5"/>
      <c r="I55" s="5" t="s">
        <v>54</v>
      </c>
      <c r="J55" s="5">
        <v>1122</v>
      </c>
      <c r="K55" s="5">
        <v>192259</v>
      </c>
    </row>
    <row r="56" spans="1:11" x14ac:dyDescent="0.25">
      <c r="A56" s="5"/>
      <c r="B56" s="5"/>
      <c r="C56" s="5"/>
      <c r="D56" s="5"/>
      <c r="E56" s="5"/>
      <c r="F56" s="5"/>
      <c r="G56" s="5"/>
      <c r="H56" s="5"/>
      <c r="I56" s="5"/>
      <c r="J56" s="5">
        <v>1091</v>
      </c>
      <c r="K56" s="5">
        <v>182646</v>
      </c>
    </row>
    <row r="57" spans="1:11" x14ac:dyDescent="0.25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</row>
    <row r="58" spans="1:11" x14ac:dyDescent="0.25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</row>
    <row r="59" spans="1:11" x14ac:dyDescent="0.25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</row>
    <row r="60" spans="1:11" x14ac:dyDescent="0.25">
      <c r="A60" s="5" t="s">
        <v>19</v>
      </c>
      <c r="B60" s="5">
        <f>AVERAGE(B51:B58)</f>
        <v>1154.5999999999999</v>
      </c>
      <c r="C60" s="5"/>
      <c r="D60" s="5"/>
      <c r="E60" s="5"/>
      <c r="F60" s="5">
        <f>AVERAGE(F51:F58)</f>
        <v>1187.4000000000001</v>
      </c>
      <c r="G60" s="5"/>
      <c r="H60" s="5"/>
      <c r="I60" s="5"/>
      <c r="J60" s="5">
        <f>AVERAGE(J51:J58)</f>
        <v>1109.1666666666667</v>
      </c>
      <c r="K60" s="5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2"/>
  <sheetViews>
    <sheetView workbookViewId="0">
      <selection activeCell="G23" sqref="G23"/>
    </sheetView>
  </sheetViews>
  <sheetFormatPr defaultRowHeight="15" x14ac:dyDescent="0.25"/>
  <sheetData>
    <row r="1" spans="1:22" x14ac:dyDescent="0.25">
      <c r="B1" t="s">
        <v>1</v>
      </c>
      <c r="H1" t="s">
        <v>10</v>
      </c>
      <c r="N1" t="s">
        <v>139</v>
      </c>
      <c r="T1" t="s">
        <v>140</v>
      </c>
    </row>
    <row r="2" spans="1:22" x14ac:dyDescent="0.25">
      <c r="N2" t="s">
        <v>30</v>
      </c>
      <c r="O2" t="s">
        <v>141</v>
      </c>
      <c r="P2" t="s">
        <v>144</v>
      </c>
      <c r="T2" t="s">
        <v>30</v>
      </c>
      <c r="U2" t="s">
        <v>141</v>
      </c>
      <c r="V2" t="s">
        <v>144</v>
      </c>
    </row>
    <row r="3" spans="1:22" x14ac:dyDescent="0.25">
      <c r="A3" t="s">
        <v>34</v>
      </c>
      <c r="B3" s="8" t="s">
        <v>30</v>
      </c>
      <c r="C3" s="8" t="s">
        <v>31</v>
      </c>
      <c r="D3" s="8" t="s">
        <v>32</v>
      </c>
      <c r="E3" s="8" t="s">
        <v>33</v>
      </c>
      <c r="G3" t="s">
        <v>34</v>
      </c>
      <c r="H3" s="8" t="s">
        <v>30</v>
      </c>
      <c r="I3" s="8" t="s">
        <v>31</v>
      </c>
      <c r="J3" s="8" t="s">
        <v>32</v>
      </c>
      <c r="K3" s="8" t="s">
        <v>33</v>
      </c>
    </row>
    <row r="4" spans="1:22" x14ac:dyDescent="0.25">
      <c r="A4">
        <v>1</v>
      </c>
      <c r="B4">
        <v>247381.264</v>
      </c>
      <c r="C4">
        <v>707146.13800000004</v>
      </c>
      <c r="D4">
        <v>860302.94499999995</v>
      </c>
      <c r="E4">
        <v>4080.2559999999999</v>
      </c>
      <c r="G4">
        <v>1</v>
      </c>
      <c r="H4">
        <v>330458.63199999998</v>
      </c>
      <c r="I4">
        <v>910023.17200000002</v>
      </c>
      <c r="J4">
        <v>1223529.8149999999</v>
      </c>
      <c r="K4">
        <v>4458.8360000000002</v>
      </c>
      <c r="N4">
        <v>247381.264</v>
      </c>
      <c r="O4">
        <v>873</v>
      </c>
      <c r="P4">
        <v>13809</v>
      </c>
      <c r="T4">
        <v>330458.63199999998</v>
      </c>
      <c r="U4">
        <v>1272</v>
      </c>
      <c r="V4">
        <v>12714</v>
      </c>
    </row>
    <row r="5" spans="1:22" x14ac:dyDescent="0.25">
      <c r="A5">
        <v>2</v>
      </c>
      <c r="B5">
        <v>245235.976</v>
      </c>
      <c r="C5">
        <v>686113.89300000004</v>
      </c>
      <c r="D5">
        <v>892440.21600000001</v>
      </c>
      <c r="E5">
        <v>3785.8040000000001</v>
      </c>
      <c r="G5">
        <v>2</v>
      </c>
      <c r="H5">
        <v>301350.005</v>
      </c>
      <c r="I5">
        <v>839102.44200000004</v>
      </c>
      <c r="J5">
        <v>1007444.531</v>
      </c>
      <c r="K5">
        <v>3827.8690000000001</v>
      </c>
      <c r="N5">
        <v>245235.976</v>
      </c>
      <c r="O5">
        <v>975</v>
      </c>
      <c r="P5">
        <v>13291</v>
      </c>
      <c r="T5">
        <v>301350.005</v>
      </c>
      <c r="U5">
        <v>1171</v>
      </c>
      <c r="V5">
        <v>15833</v>
      </c>
    </row>
    <row r="6" spans="1:22" x14ac:dyDescent="0.25">
      <c r="A6">
        <v>3</v>
      </c>
      <c r="B6">
        <v>313885.223</v>
      </c>
      <c r="C6">
        <v>916290.78099999996</v>
      </c>
      <c r="D6">
        <v>1153786.8910000001</v>
      </c>
      <c r="E6">
        <v>4080.2559999999999</v>
      </c>
      <c r="G6">
        <v>3</v>
      </c>
      <c r="H6">
        <v>318512.31699999998</v>
      </c>
      <c r="I6">
        <v>822823.48499999999</v>
      </c>
      <c r="J6">
        <v>997433.18200000003</v>
      </c>
      <c r="K6">
        <v>4491.3530000000001</v>
      </c>
      <c r="N6">
        <v>313885.223</v>
      </c>
      <c r="O6">
        <v>1046</v>
      </c>
      <c r="P6">
        <v>16666</v>
      </c>
      <c r="T6">
        <v>318512.31699999998</v>
      </c>
      <c r="U6">
        <v>1350</v>
      </c>
      <c r="V6">
        <v>12339</v>
      </c>
    </row>
    <row r="7" spans="1:22" x14ac:dyDescent="0.25">
      <c r="A7">
        <v>4</v>
      </c>
      <c r="B7">
        <v>332730.114</v>
      </c>
      <c r="C7">
        <v>884447.96200000006</v>
      </c>
      <c r="D7">
        <v>1003280.1459999999</v>
      </c>
      <c r="E7">
        <v>3585.029</v>
      </c>
      <c r="G7">
        <v>4</v>
      </c>
      <c r="H7">
        <v>343120.04300000001</v>
      </c>
      <c r="I7">
        <v>1060361.659</v>
      </c>
      <c r="J7">
        <v>1316450.273</v>
      </c>
      <c r="K7">
        <v>4332.6419999999998</v>
      </c>
      <c r="N7">
        <v>332730.114</v>
      </c>
      <c r="O7">
        <v>943</v>
      </c>
      <c r="P7">
        <v>13882</v>
      </c>
      <c r="T7">
        <v>343120.04300000001</v>
      </c>
      <c r="U7">
        <v>1234</v>
      </c>
      <c r="V7">
        <v>15886</v>
      </c>
    </row>
    <row r="8" spans="1:22" x14ac:dyDescent="0.25">
      <c r="A8">
        <v>5</v>
      </c>
      <c r="B8">
        <v>257687.06400000001</v>
      </c>
      <c r="C8">
        <v>744541.46900000004</v>
      </c>
      <c r="D8">
        <v>869094.424</v>
      </c>
      <c r="E8">
        <v>3827.8690000000001</v>
      </c>
      <c r="G8">
        <v>5</v>
      </c>
      <c r="H8">
        <v>346232.81599999999</v>
      </c>
      <c r="I8">
        <v>895090.27800000005</v>
      </c>
      <c r="J8">
        <v>1149538.3770000001</v>
      </c>
      <c r="K8">
        <v>4491.3530000000001</v>
      </c>
      <c r="N8">
        <v>257687.06400000001</v>
      </c>
      <c r="O8">
        <v>1055</v>
      </c>
      <c r="P8">
        <v>15430</v>
      </c>
      <c r="T8">
        <v>346232.81599999999</v>
      </c>
      <c r="U8">
        <v>1258</v>
      </c>
      <c r="V8">
        <v>14773</v>
      </c>
    </row>
    <row r="9" spans="1:22" x14ac:dyDescent="0.25">
      <c r="A9">
        <v>6</v>
      </c>
      <c r="B9">
        <v>321456.83100000001</v>
      </c>
      <c r="C9">
        <v>854287.723</v>
      </c>
      <c r="D9">
        <v>946072.44</v>
      </c>
      <c r="E9">
        <v>3690.578</v>
      </c>
      <c r="G9">
        <v>6</v>
      </c>
      <c r="H9">
        <v>346106.62199999997</v>
      </c>
      <c r="I9">
        <v>1081688.355</v>
      </c>
      <c r="J9">
        <v>1297100.6070000001</v>
      </c>
      <c r="K9">
        <v>3617.5459999999998</v>
      </c>
      <c r="N9">
        <v>321456.83100000001</v>
      </c>
      <c r="O9">
        <v>1040</v>
      </c>
      <c r="P9">
        <v>15679</v>
      </c>
      <c r="T9">
        <v>346106.62199999997</v>
      </c>
      <c r="U9">
        <v>1187</v>
      </c>
      <c r="V9">
        <v>12918</v>
      </c>
    </row>
    <row r="10" spans="1:22" x14ac:dyDescent="0.25">
      <c r="A10">
        <v>7</v>
      </c>
      <c r="B10">
        <v>304883.42200000002</v>
      </c>
      <c r="C10">
        <v>931770.51300000004</v>
      </c>
      <c r="D10">
        <v>1013922.4620000001</v>
      </c>
      <c r="E10">
        <v>4585.0290000000005</v>
      </c>
      <c r="G10">
        <v>7</v>
      </c>
      <c r="H10">
        <v>316030.51199999999</v>
      </c>
      <c r="I10">
        <v>972446.875</v>
      </c>
      <c r="J10">
        <v>971184.94</v>
      </c>
      <c r="K10">
        <v>4743.74</v>
      </c>
      <c r="N10">
        <v>304883.42200000002</v>
      </c>
      <c r="O10">
        <v>883</v>
      </c>
      <c r="P10">
        <v>13263</v>
      </c>
      <c r="T10">
        <v>316030.51199999999</v>
      </c>
      <c r="U10">
        <v>1157</v>
      </c>
      <c r="V10">
        <v>12012</v>
      </c>
    </row>
    <row r="11" spans="1:22" x14ac:dyDescent="0.25">
      <c r="A11">
        <v>8</v>
      </c>
      <c r="B11">
        <v>285239.30499999999</v>
      </c>
      <c r="C11">
        <v>774701.70900000003</v>
      </c>
      <c r="D11">
        <v>890925.89399999997</v>
      </c>
      <c r="E11">
        <v>4206.4489999999996</v>
      </c>
      <c r="G11">
        <v>8</v>
      </c>
      <c r="H11">
        <v>335548.435</v>
      </c>
      <c r="I11">
        <v>915996.33</v>
      </c>
      <c r="J11">
        <v>869893.64899999998</v>
      </c>
      <c r="K11">
        <v>4575.482</v>
      </c>
      <c r="N11">
        <v>285239.30499999999</v>
      </c>
      <c r="O11">
        <v>936</v>
      </c>
      <c r="P11">
        <v>14434</v>
      </c>
      <c r="T11">
        <v>335548.435</v>
      </c>
      <c r="U11">
        <v>1228</v>
      </c>
      <c r="V11">
        <v>14652</v>
      </c>
    </row>
    <row r="12" spans="1:22" x14ac:dyDescent="0.25">
      <c r="A12">
        <v>9</v>
      </c>
      <c r="B12">
        <v>335169.85499999998</v>
      </c>
      <c r="C12">
        <v>832540.38199999998</v>
      </c>
      <c r="D12">
        <v>943001.73199999996</v>
      </c>
      <c r="E12">
        <v>3837.4160000000002</v>
      </c>
      <c r="G12">
        <v>9</v>
      </c>
      <c r="H12">
        <v>352626.61800000002</v>
      </c>
      <c r="I12">
        <v>929583.16</v>
      </c>
      <c r="J12">
        <v>1165228.432</v>
      </c>
      <c r="K12">
        <v>3701.6750000000002</v>
      </c>
      <c r="N12">
        <v>335169.85499999998</v>
      </c>
      <c r="P12">
        <v>15303</v>
      </c>
      <c r="T12">
        <v>352626.61800000002</v>
      </c>
      <c r="V12">
        <v>14239</v>
      </c>
    </row>
    <row r="13" spans="1:22" x14ac:dyDescent="0.25">
      <c r="G13">
        <v>10</v>
      </c>
      <c r="H13">
        <v>316912.21100000001</v>
      </c>
      <c r="I13">
        <v>923694.13100000005</v>
      </c>
      <c r="J13">
        <v>1158918.7579999999</v>
      </c>
      <c r="K13">
        <v>3954.0619999999999</v>
      </c>
      <c r="P13">
        <v>15893</v>
      </c>
      <c r="T13">
        <v>316912.21100000001</v>
      </c>
      <c r="V13">
        <v>12533</v>
      </c>
    </row>
    <row r="14" spans="1:22" x14ac:dyDescent="0.25">
      <c r="B14">
        <f>AVERAGE(B4:B12)</f>
        <v>293741.00599999999</v>
      </c>
      <c r="C14">
        <f t="shared" ref="C14:E14" si="0">AVERAGE(C4:C12)</f>
        <v>814648.95222222223</v>
      </c>
      <c r="D14">
        <f t="shared" si="0"/>
        <v>952536.35000000009</v>
      </c>
      <c r="E14">
        <f t="shared" si="0"/>
        <v>3964.2984444444446</v>
      </c>
      <c r="P14">
        <v>17081</v>
      </c>
      <c r="V14">
        <v>13172</v>
      </c>
    </row>
    <row r="15" spans="1:22" x14ac:dyDescent="0.25">
      <c r="H15">
        <f>AVERAGE(H4:H13)</f>
        <v>330689.8211</v>
      </c>
      <c r="I15">
        <f t="shared" ref="I15:K15" si="1">AVERAGE(I4:I13)</f>
        <v>935080.98870000022</v>
      </c>
      <c r="J15">
        <f>AVERAGE(J4:J13)</f>
        <v>1115672.2563999998</v>
      </c>
      <c r="K15">
        <f t="shared" si="1"/>
        <v>4219.4557999999997</v>
      </c>
      <c r="P15">
        <v>13156</v>
      </c>
      <c r="V15">
        <v>13296</v>
      </c>
    </row>
    <row r="16" spans="1:22" x14ac:dyDescent="0.25">
      <c r="P16">
        <v>14666</v>
      </c>
      <c r="V16">
        <v>11899</v>
      </c>
    </row>
    <row r="17" spans="13:22" x14ac:dyDescent="0.25">
      <c r="P17">
        <v>11554</v>
      </c>
      <c r="V17">
        <v>11751</v>
      </c>
    </row>
    <row r="20" spans="13:22" x14ac:dyDescent="0.25">
      <c r="M20" t="s">
        <v>142</v>
      </c>
      <c r="N20">
        <f>AVERAGE(N4:N12)</f>
        <v>293741.00599999999</v>
      </c>
      <c r="O20">
        <f>AVERAGE(O4:O12)</f>
        <v>968.875</v>
      </c>
      <c r="P20">
        <f>AVERAGE(P4:P12)</f>
        <v>14639.666666666666</v>
      </c>
      <c r="T20">
        <f>AVERAGE(T4:T12)</f>
        <v>332220.66666666669</v>
      </c>
      <c r="U20">
        <f>AVERAGE(U4:U12)</f>
        <v>1232.125</v>
      </c>
      <c r="V20">
        <f>AVERAGE(V4:V12)</f>
        <v>13929.555555555555</v>
      </c>
    </row>
    <row r="22" spans="13:22" x14ac:dyDescent="0.25">
      <c r="N22" t="s">
        <v>143</v>
      </c>
      <c r="O22">
        <f>O20/N20</f>
        <v>3.2983988622957193E-3</v>
      </c>
      <c r="P22">
        <f>P20/N20</f>
        <v>4.9838689075187091E-2</v>
      </c>
      <c r="T22" t="s">
        <v>143</v>
      </c>
      <c r="U22">
        <f>U20/T20</f>
        <v>3.7087548236011806E-3</v>
      </c>
      <c r="V22">
        <f>V20/T20</f>
        <v>4.1928624414963811E-2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8"/>
  <sheetViews>
    <sheetView zoomScale="80" zoomScaleNormal="80" workbookViewId="0">
      <selection activeCell="C8" sqref="C8"/>
    </sheetView>
  </sheetViews>
  <sheetFormatPr defaultRowHeight="15" x14ac:dyDescent="0.25"/>
  <cols>
    <col min="3" max="3" width="11.42578125" bestFit="1" customWidth="1"/>
    <col min="5" max="5" width="11" customWidth="1"/>
    <col min="6" max="6" width="10.5703125" customWidth="1"/>
    <col min="7" max="7" width="10.42578125" customWidth="1"/>
    <col min="9" max="9" width="12.7109375" customWidth="1"/>
    <col min="10" max="10" width="12" customWidth="1"/>
    <col min="11" max="11" width="13.42578125" customWidth="1"/>
    <col min="12" max="12" width="13.5703125" customWidth="1"/>
    <col min="14" max="14" width="10.42578125" customWidth="1"/>
    <col min="15" max="15" width="10.7109375" customWidth="1"/>
    <col min="16" max="16" width="10" customWidth="1"/>
    <col min="18" max="18" width="10.7109375" customWidth="1"/>
    <col min="19" max="19" width="10.42578125" customWidth="1"/>
    <col min="20" max="20" width="11.28515625" customWidth="1"/>
    <col min="22" max="22" width="14.85546875" customWidth="1"/>
    <col min="23" max="23" width="13.42578125" customWidth="1"/>
    <col min="24" max="24" width="13.5703125" customWidth="1"/>
    <col min="25" max="25" width="11.140625" customWidth="1"/>
  </cols>
  <sheetData>
    <row r="1" spans="1:29" x14ac:dyDescent="0.25">
      <c r="A1" t="s">
        <v>78</v>
      </c>
    </row>
    <row r="2" spans="1:29" x14ac:dyDescent="0.25">
      <c r="E2" s="8">
        <v>1</v>
      </c>
      <c r="F2" s="8">
        <v>2</v>
      </c>
      <c r="G2" s="8">
        <v>3</v>
      </c>
      <c r="H2" s="8"/>
      <c r="I2" s="8">
        <v>1</v>
      </c>
      <c r="J2" s="8">
        <v>2</v>
      </c>
      <c r="K2" s="8">
        <v>3</v>
      </c>
      <c r="L2" s="8">
        <v>4</v>
      </c>
      <c r="M2" s="8"/>
      <c r="N2" s="8">
        <v>1</v>
      </c>
      <c r="O2" s="8">
        <v>2</v>
      </c>
      <c r="P2" s="8">
        <v>3</v>
      </c>
      <c r="Q2" s="8"/>
      <c r="R2" s="8">
        <v>1</v>
      </c>
      <c r="S2" s="8">
        <v>2</v>
      </c>
      <c r="T2" s="8">
        <v>3</v>
      </c>
      <c r="U2" s="8"/>
      <c r="V2" s="8">
        <v>1</v>
      </c>
      <c r="W2" s="8">
        <v>2</v>
      </c>
      <c r="X2" s="8">
        <v>3</v>
      </c>
      <c r="Y2" s="8">
        <v>4</v>
      </c>
    </row>
    <row r="3" spans="1:29" x14ac:dyDescent="0.25">
      <c r="E3" s="16" t="s">
        <v>61</v>
      </c>
      <c r="F3" s="16" t="s">
        <v>62</v>
      </c>
      <c r="G3" s="16" t="s">
        <v>63</v>
      </c>
      <c r="H3" s="16"/>
      <c r="I3" s="16" t="s">
        <v>64</v>
      </c>
      <c r="J3" s="16" t="s">
        <v>65</v>
      </c>
      <c r="K3" s="16" t="s">
        <v>66</v>
      </c>
      <c r="L3" s="16" t="s">
        <v>67</v>
      </c>
      <c r="M3" s="14"/>
      <c r="N3" s="16" t="s">
        <v>68</v>
      </c>
      <c r="O3" s="16" t="s">
        <v>69</v>
      </c>
      <c r="P3" s="16" t="s">
        <v>70</v>
      </c>
      <c r="R3" s="16" t="s">
        <v>71</v>
      </c>
      <c r="S3" s="16" t="s">
        <v>72</v>
      </c>
      <c r="T3" s="16" t="s">
        <v>73</v>
      </c>
      <c r="V3" s="16" t="s">
        <v>74</v>
      </c>
      <c r="W3" s="16" t="s">
        <v>75</v>
      </c>
      <c r="X3" s="16" t="s">
        <v>76</v>
      </c>
      <c r="Y3" s="16" t="s">
        <v>77</v>
      </c>
    </row>
    <row r="4" spans="1:29" x14ac:dyDescent="0.25">
      <c r="A4" s="9" t="s">
        <v>55</v>
      </c>
      <c r="B4" t="s">
        <v>57</v>
      </c>
    </row>
    <row r="5" spans="1:29" x14ac:dyDescent="0.25">
      <c r="A5" s="9"/>
      <c r="D5">
        <v>1</v>
      </c>
      <c r="E5" s="12">
        <v>539.43550000000005</v>
      </c>
      <c r="F5">
        <v>555.04650000000004</v>
      </c>
      <c r="G5" s="15">
        <v>557.99749999999995</v>
      </c>
      <c r="H5" s="12"/>
      <c r="I5" s="12">
        <v>499.71799999999996</v>
      </c>
      <c r="J5" s="40">
        <v>499.38250000000005</v>
      </c>
      <c r="K5" s="15">
        <v>515.91750000000002</v>
      </c>
      <c r="L5" s="12"/>
      <c r="N5">
        <v>521.9</v>
      </c>
      <c r="O5">
        <v>477.78100000000001</v>
      </c>
      <c r="P5">
        <v>535.75</v>
      </c>
      <c r="R5">
        <v>513.04200000000003</v>
      </c>
      <c r="S5">
        <v>540.91000000000008</v>
      </c>
      <c r="T5" s="39">
        <v>519.38349999999991</v>
      </c>
      <c r="V5" s="40">
        <v>526.55100000000004</v>
      </c>
      <c r="W5">
        <v>555.35649999999998</v>
      </c>
      <c r="X5" s="15">
        <v>527.1155</v>
      </c>
    </row>
    <row r="6" spans="1:29" x14ac:dyDescent="0.25">
      <c r="A6" s="10"/>
      <c r="D6">
        <v>2</v>
      </c>
      <c r="E6" s="12">
        <v>560.23399999999992</v>
      </c>
      <c r="F6">
        <v>520.96249999999998</v>
      </c>
      <c r="G6" s="15">
        <v>548.346</v>
      </c>
      <c r="H6" s="15"/>
      <c r="I6" s="12">
        <v>473.72050000000002</v>
      </c>
      <c r="J6" s="40">
        <v>494</v>
      </c>
      <c r="K6" s="15">
        <v>512.649</v>
      </c>
      <c r="L6" s="15"/>
      <c r="N6">
        <v>498</v>
      </c>
      <c r="O6">
        <v>490.14449999999999</v>
      </c>
      <c r="P6">
        <v>510.20150000000001</v>
      </c>
      <c r="R6">
        <v>526.86450000000002</v>
      </c>
      <c r="S6">
        <v>533.91499999999996</v>
      </c>
      <c r="T6">
        <v>514.56500000000005</v>
      </c>
      <c r="V6" s="39">
        <v>535.46800000000007</v>
      </c>
      <c r="W6">
        <v>565.10500000000002</v>
      </c>
      <c r="X6" s="15">
        <v>540.27449999999999</v>
      </c>
    </row>
    <row r="7" spans="1:29" x14ac:dyDescent="0.25">
      <c r="A7" s="10"/>
      <c r="D7">
        <v>3</v>
      </c>
      <c r="E7" s="12">
        <v>528.85699999999997</v>
      </c>
      <c r="F7">
        <v>563.45799999999997</v>
      </c>
      <c r="G7" s="15">
        <v>530.12400000000002</v>
      </c>
      <c r="H7" s="15"/>
      <c r="I7" s="12">
        <v>478.38799999999998</v>
      </c>
      <c r="J7">
        <v>512.4665</v>
      </c>
      <c r="K7" s="15">
        <v>526.2405</v>
      </c>
      <c r="L7" s="15"/>
      <c r="N7">
        <v>521.70000000000005</v>
      </c>
      <c r="O7" s="15">
        <v>501.02600000000001</v>
      </c>
      <c r="P7">
        <v>526.08699999999999</v>
      </c>
      <c r="R7">
        <v>511.61899999999997</v>
      </c>
      <c r="S7">
        <v>534.57950000000005</v>
      </c>
      <c r="T7">
        <v>541.84799999999996</v>
      </c>
      <c r="V7" s="40">
        <v>521.98599999999999</v>
      </c>
      <c r="W7">
        <v>574.6635</v>
      </c>
      <c r="X7" s="15">
        <v>532.85100000000011</v>
      </c>
    </row>
    <row r="8" spans="1:29" x14ac:dyDescent="0.25">
      <c r="A8" s="11"/>
      <c r="D8">
        <v>4</v>
      </c>
      <c r="E8" s="12">
        <v>548.80250000000001</v>
      </c>
      <c r="F8">
        <v>533.58200000000011</v>
      </c>
      <c r="G8" s="15">
        <v>566.44000000000005</v>
      </c>
      <c r="H8" s="15"/>
      <c r="I8" s="12">
        <v>473.2165</v>
      </c>
      <c r="J8">
        <v>467.57650000000001</v>
      </c>
      <c r="K8" s="15">
        <v>521.50400000000002</v>
      </c>
      <c r="L8" s="15"/>
      <c r="N8">
        <v>520.6</v>
      </c>
      <c r="O8">
        <v>477.87950000000001</v>
      </c>
      <c r="P8">
        <v>536.00150000000008</v>
      </c>
      <c r="R8">
        <v>535.15</v>
      </c>
      <c r="S8">
        <v>544.30150000000003</v>
      </c>
      <c r="T8">
        <v>524.09400000000005</v>
      </c>
      <c r="V8" s="40">
        <v>524.75350000000003</v>
      </c>
      <c r="W8">
        <v>558.01099999999997</v>
      </c>
      <c r="X8" s="15">
        <v>517.53700000000003</v>
      </c>
    </row>
    <row r="9" spans="1:29" x14ac:dyDescent="0.25">
      <c r="A9" s="10"/>
      <c r="D9">
        <v>5</v>
      </c>
      <c r="E9" s="12">
        <v>520.64850000000001</v>
      </c>
      <c r="F9">
        <v>548.505</v>
      </c>
      <c r="G9" s="15">
        <v>543.25700000000006</v>
      </c>
      <c r="I9" s="12">
        <v>461.553</v>
      </c>
      <c r="J9">
        <v>494.67849999999999</v>
      </c>
      <c r="K9" s="15">
        <v>509.65049999999997</v>
      </c>
      <c r="O9">
        <v>501.23250000000002</v>
      </c>
      <c r="P9">
        <v>542.59850000000006</v>
      </c>
      <c r="R9">
        <v>518.149</v>
      </c>
      <c r="S9">
        <v>527.43599999999992</v>
      </c>
      <c r="T9">
        <v>516.24700000000007</v>
      </c>
      <c r="V9" s="40">
        <v>530.69450000000006</v>
      </c>
      <c r="W9">
        <v>569.447</v>
      </c>
      <c r="X9" s="15">
        <v>511.73850000000004</v>
      </c>
    </row>
    <row r="10" spans="1:29" x14ac:dyDescent="0.25">
      <c r="A10" s="10"/>
      <c r="D10">
        <v>6</v>
      </c>
      <c r="E10" s="12">
        <v>518.15550000000007</v>
      </c>
      <c r="F10">
        <v>551.04</v>
      </c>
      <c r="G10" s="15">
        <v>523.29649999999992</v>
      </c>
      <c r="I10" s="12">
        <v>465.6585</v>
      </c>
      <c r="J10">
        <v>478.86799999999999</v>
      </c>
      <c r="K10" s="15">
        <v>496.35399999999998</v>
      </c>
      <c r="O10">
        <v>501.15800000000002</v>
      </c>
      <c r="P10">
        <v>545.88300000000004</v>
      </c>
      <c r="S10">
        <v>504.98599999999999</v>
      </c>
      <c r="T10">
        <v>520.12950000000001</v>
      </c>
      <c r="V10" s="39">
        <v>532.25649999999996</v>
      </c>
      <c r="W10">
        <v>573.48450000000003</v>
      </c>
      <c r="X10" s="15">
        <v>511.44499999999999</v>
      </c>
    </row>
    <row r="11" spans="1:29" x14ac:dyDescent="0.25">
      <c r="A11" s="10"/>
      <c r="D11">
        <v>7</v>
      </c>
      <c r="F11">
        <v>557.49450000000002</v>
      </c>
      <c r="G11" s="15">
        <v>544.87599999999998</v>
      </c>
      <c r="I11" s="12">
        <v>480.12849999999997</v>
      </c>
      <c r="J11">
        <v>486.416</v>
      </c>
      <c r="K11" s="15">
        <v>545.61799999999994</v>
      </c>
      <c r="O11">
        <v>494.16300000000001</v>
      </c>
      <c r="P11">
        <v>549.077</v>
      </c>
      <c r="S11">
        <v>490.21699999999998</v>
      </c>
      <c r="T11">
        <v>497.94150000000002</v>
      </c>
      <c r="V11" s="39">
        <v>534.64450000000011</v>
      </c>
      <c r="X11" s="15">
        <v>535.25099999999998</v>
      </c>
    </row>
    <row r="12" spans="1:29" x14ac:dyDescent="0.25">
      <c r="A12" s="10"/>
      <c r="D12">
        <v>8</v>
      </c>
      <c r="F12">
        <v>557.01700000000005</v>
      </c>
      <c r="G12" s="15">
        <v>556.55500000000006</v>
      </c>
      <c r="J12">
        <v>484.779</v>
      </c>
      <c r="K12" s="15">
        <v>526.21299999999997</v>
      </c>
      <c r="O12">
        <v>486.4085</v>
      </c>
      <c r="P12">
        <v>543.29099999999994</v>
      </c>
      <c r="S12" s="15"/>
      <c r="V12" s="40">
        <v>537.57650000000001</v>
      </c>
      <c r="X12" s="15">
        <v>563.9325</v>
      </c>
      <c r="AC12" s="15"/>
    </row>
    <row r="13" spans="1:29" x14ac:dyDescent="0.25">
      <c r="D13">
        <v>9</v>
      </c>
      <c r="J13" s="40"/>
      <c r="O13">
        <v>507.51650000000001</v>
      </c>
      <c r="V13" s="40">
        <v>520.46199999999999</v>
      </c>
    </row>
    <row r="14" spans="1:29" x14ac:dyDescent="0.25">
      <c r="D14">
        <v>10</v>
      </c>
      <c r="J14" s="40"/>
      <c r="V14" s="40">
        <v>548.13650000000007</v>
      </c>
    </row>
    <row r="15" spans="1:29" x14ac:dyDescent="0.25">
      <c r="J15" s="40"/>
    </row>
    <row r="16" spans="1:29" x14ac:dyDescent="0.25">
      <c r="J16" s="40"/>
    </row>
    <row r="17" spans="1:30" x14ac:dyDescent="0.25">
      <c r="J17" s="40"/>
    </row>
    <row r="18" spans="1:30" x14ac:dyDescent="0.25">
      <c r="A18" s="10" t="s">
        <v>55</v>
      </c>
      <c r="B18" t="s">
        <v>56</v>
      </c>
      <c r="J18" s="40"/>
      <c r="R18" s="15"/>
      <c r="U18" s="15"/>
      <c r="W18" s="15"/>
    </row>
    <row r="19" spans="1:30" x14ac:dyDescent="0.25">
      <c r="A19" s="10"/>
      <c r="B19" s="12"/>
      <c r="D19">
        <v>1</v>
      </c>
      <c r="E19" s="12">
        <v>262.589</v>
      </c>
      <c r="F19">
        <v>291.69499999999999</v>
      </c>
      <c r="G19" s="15">
        <v>269.73349999999999</v>
      </c>
      <c r="H19" s="12"/>
      <c r="I19" s="12">
        <v>240.38499999999999</v>
      </c>
      <c r="J19" s="39">
        <v>260.81700000000001</v>
      </c>
      <c r="K19" s="15">
        <v>251.2835</v>
      </c>
      <c r="L19" s="12"/>
      <c r="N19">
        <v>284.10000000000002</v>
      </c>
      <c r="O19">
        <v>260.72500000000002</v>
      </c>
      <c r="P19" s="15">
        <v>278.0265</v>
      </c>
      <c r="R19">
        <v>277.38799999999998</v>
      </c>
      <c r="S19">
        <v>283.35950000000003</v>
      </c>
      <c r="T19" s="39">
        <v>264.65350000000001</v>
      </c>
      <c r="U19" s="15"/>
      <c r="V19" s="18">
        <v>308.14750000000004</v>
      </c>
      <c r="W19">
        <v>290.00800000000004</v>
      </c>
      <c r="X19" s="15">
        <v>295.94600000000003</v>
      </c>
    </row>
    <row r="20" spans="1:30" x14ac:dyDescent="0.25">
      <c r="A20" s="10"/>
      <c r="B20" s="12"/>
      <c r="D20">
        <v>2</v>
      </c>
      <c r="E20" s="12">
        <v>290.50350000000003</v>
      </c>
      <c r="F20">
        <v>278.79750000000001</v>
      </c>
      <c r="G20" s="15">
        <v>277.44150000000002</v>
      </c>
      <c r="H20" s="15"/>
      <c r="I20" s="12">
        <v>242.703</v>
      </c>
      <c r="J20" s="40">
        <v>251.92450000000002</v>
      </c>
      <c r="K20" s="15">
        <v>262.99950000000001</v>
      </c>
      <c r="L20" s="15"/>
      <c r="N20">
        <v>294.3</v>
      </c>
      <c r="O20">
        <v>257.87299999999999</v>
      </c>
      <c r="P20" s="15">
        <v>274.09500000000003</v>
      </c>
      <c r="R20">
        <v>284.25049999999999</v>
      </c>
      <c r="S20">
        <v>279.346</v>
      </c>
      <c r="T20" s="39">
        <v>271.8725</v>
      </c>
      <c r="U20" s="15"/>
      <c r="V20" s="18">
        <v>301.8125</v>
      </c>
      <c r="W20">
        <v>295.64999999999998</v>
      </c>
      <c r="X20" s="15">
        <v>308.75099999999998</v>
      </c>
      <c r="AB20" s="15"/>
      <c r="AC20" s="15"/>
      <c r="AD20" s="15"/>
    </row>
    <row r="21" spans="1:30" x14ac:dyDescent="0.25">
      <c r="A21" s="10"/>
      <c r="B21" s="12"/>
      <c r="D21">
        <v>3</v>
      </c>
      <c r="E21" s="12">
        <v>272.3</v>
      </c>
      <c r="F21">
        <v>297.90300000000002</v>
      </c>
      <c r="G21" s="15">
        <v>274.39999999999998</v>
      </c>
      <c r="H21" s="15"/>
      <c r="I21" s="12">
        <v>245.684</v>
      </c>
      <c r="J21">
        <v>253.90100000000001</v>
      </c>
      <c r="K21" s="15">
        <v>288.51400000000001</v>
      </c>
      <c r="L21" s="15"/>
      <c r="N21">
        <v>281.3</v>
      </c>
      <c r="O21">
        <v>272.54250000000002</v>
      </c>
      <c r="P21" s="15">
        <v>271.05949999999996</v>
      </c>
      <c r="R21">
        <v>279.63350000000003</v>
      </c>
      <c r="S21">
        <v>280.84349999999995</v>
      </c>
      <c r="T21" s="39">
        <v>279.12400000000002</v>
      </c>
      <c r="U21" s="15"/>
      <c r="V21" s="18">
        <v>299.76499999999999</v>
      </c>
      <c r="W21">
        <v>302.34399999999999</v>
      </c>
      <c r="X21" s="15">
        <v>305.86699999999996</v>
      </c>
      <c r="AA21" s="15"/>
      <c r="AB21" s="15"/>
      <c r="AC21" s="15"/>
      <c r="AD21" s="15"/>
    </row>
    <row r="22" spans="1:30" x14ac:dyDescent="0.25">
      <c r="A22" s="10"/>
      <c r="B22" s="12"/>
      <c r="D22">
        <v>4</v>
      </c>
      <c r="E22" s="12">
        <v>281.70400000000001</v>
      </c>
      <c r="F22">
        <v>294.40750000000003</v>
      </c>
      <c r="G22" s="15">
        <v>290.8605</v>
      </c>
      <c r="H22" s="15"/>
      <c r="I22" s="12">
        <v>242.78950000000003</v>
      </c>
      <c r="J22">
        <v>260.03800000000001</v>
      </c>
      <c r="K22" s="15">
        <v>277.17250000000001</v>
      </c>
      <c r="L22" s="15"/>
      <c r="N22">
        <v>287.89999999999998</v>
      </c>
      <c r="O22">
        <v>262.42399999999998</v>
      </c>
      <c r="P22" s="15">
        <v>293.9375</v>
      </c>
      <c r="R22">
        <v>262.4785</v>
      </c>
      <c r="S22">
        <v>285.48599999999999</v>
      </c>
      <c r="T22" s="39">
        <v>276.17200000000003</v>
      </c>
      <c r="U22" s="15"/>
      <c r="V22" s="18">
        <v>308.81799999999998</v>
      </c>
      <c r="W22">
        <v>273.76</v>
      </c>
      <c r="X22" s="15">
        <v>294.2525</v>
      </c>
      <c r="AB22" s="15"/>
      <c r="AC22" s="15"/>
      <c r="AD22" s="15"/>
    </row>
    <row r="23" spans="1:30" x14ac:dyDescent="0.25">
      <c r="A23" s="10"/>
      <c r="B23" s="12"/>
      <c r="D23">
        <v>5</v>
      </c>
      <c r="E23" s="12">
        <v>279.45650000000001</v>
      </c>
      <c r="F23">
        <v>290.28549999999996</v>
      </c>
      <c r="G23" s="15">
        <v>273.10599999999999</v>
      </c>
      <c r="I23" s="12">
        <v>242.81800000000001</v>
      </c>
      <c r="J23">
        <v>256.39449999999999</v>
      </c>
      <c r="K23" s="15">
        <v>260.52499999999998</v>
      </c>
      <c r="O23">
        <v>265.36099999999999</v>
      </c>
      <c r="P23" s="15">
        <v>287.79349999999999</v>
      </c>
      <c r="R23">
        <v>279.30500000000001</v>
      </c>
      <c r="S23">
        <v>269.69650000000001</v>
      </c>
      <c r="T23" s="39">
        <v>266.8005</v>
      </c>
      <c r="U23" s="15"/>
      <c r="V23" s="18">
        <v>304.69150000000002</v>
      </c>
      <c r="W23">
        <v>297.68849999999998</v>
      </c>
      <c r="X23" s="15">
        <v>309.99699999999996</v>
      </c>
      <c r="AA23" s="15"/>
      <c r="AB23" s="15"/>
      <c r="AC23" s="15"/>
      <c r="AD23" s="15"/>
    </row>
    <row r="24" spans="1:30" x14ac:dyDescent="0.25">
      <c r="A24" s="10"/>
      <c r="D24">
        <v>6</v>
      </c>
      <c r="E24" s="12">
        <v>274.14499999999998</v>
      </c>
      <c r="F24">
        <v>287.93299999999999</v>
      </c>
      <c r="G24" s="15">
        <v>261.56599999999997</v>
      </c>
      <c r="I24" s="12">
        <v>240.99200000000002</v>
      </c>
      <c r="J24">
        <v>242.02350000000001</v>
      </c>
      <c r="K24" s="15">
        <v>271.63200000000001</v>
      </c>
      <c r="O24">
        <v>263.22199999999998</v>
      </c>
      <c r="P24">
        <v>292.60850000000005</v>
      </c>
      <c r="R24" s="15"/>
      <c r="S24">
        <v>254.98050000000001</v>
      </c>
      <c r="T24" s="39">
        <v>279.14499999999998</v>
      </c>
      <c r="U24" s="15"/>
      <c r="V24" s="18">
        <v>296.78449999999998</v>
      </c>
      <c r="W24">
        <v>294.56299999999999</v>
      </c>
      <c r="X24" s="15">
        <v>297.78050000000002</v>
      </c>
      <c r="AA24" s="15"/>
      <c r="AB24" s="15"/>
      <c r="AC24" s="15"/>
      <c r="AD24" s="15"/>
    </row>
    <row r="25" spans="1:30" x14ac:dyDescent="0.25">
      <c r="A25" s="10"/>
      <c r="D25">
        <v>7</v>
      </c>
      <c r="F25">
        <v>287.35550000000001</v>
      </c>
      <c r="G25" s="15">
        <v>267.23500000000001</v>
      </c>
      <c r="I25" s="12">
        <v>245.24700000000001</v>
      </c>
      <c r="J25">
        <v>248.33300000000003</v>
      </c>
      <c r="K25" s="15">
        <v>281.54999999999995</v>
      </c>
      <c r="O25">
        <v>281.21799999999996</v>
      </c>
      <c r="P25">
        <v>287.33600000000001</v>
      </c>
      <c r="R25" s="15"/>
      <c r="S25">
        <v>249.22450000000001</v>
      </c>
      <c r="T25" s="39">
        <v>272.53800000000001</v>
      </c>
      <c r="U25" s="15"/>
      <c r="V25" s="18">
        <v>296.91949999999997</v>
      </c>
      <c r="W25" s="15"/>
      <c r="X25" s="15">
        <v>305.67750000000001</v>
      </c>
      <c r="AA25" s="15"/>
      <c r="AB25" s="15"/>
      <c r="AC25" s="15"/>
      <c r="AD25" s="15"/>
    </row>
    <row r="26" spans="1:30" x14ac:dyDescent="0.25">
      <c r="A26" s="10"/>
      <c r="D26">
        <v>8</v>
      </c>
      <c r="F26">
        <v>292.2715</v>
      </c>
      <c r="G26" s="15">
        <v>285.55100000000004</v>
      </c>
      <c r="J26">
        <v>258.17700000000002</v>
      </c>
      <c r="K26" s="15">
        <v>283.12099999999998</v>
      </c>
      <c r="O26">
        <v>259.56150000000002</v>
      </c>
      <c r="P26">
        <v>289.71100000000001</v>
      </c>
      <c r="R26" s="15"/>
      <c r="S26" s="15"/>
      <c r="T26" s="39"/>
      <c r="U26" s="15"/>
      <c r="V26" s="18">
        <v>302.774</v>
      </c>
      <c r="W26" s="15"/>
      <c r="X26" s="15">
        <v>310.45850000000002</v>
      </c>
      <c r="AA26" s="15"/>
      <c r="AB26" s="15"/>
      <c r="AC26" s="15"/>
      <c r="AD26" s="15"/>
    </row>
    <row r="27" spans="1:30" x14ac:dyDescent="0.25">
      <c r="A27" s="10"/>
      <c r="D27">
        <v>9</v>
      </c>
      <c r="O27">
        <v>274.71950000000004</v>
      </c>
      <c r="R27" s="15"/>
      <c r="U27" s="15"/>
      <c r="V27" s="18">
        <v>304.92899999999997</v>
      </c>
      <c r="W27" s="15"/>
      <c r="AA27" s="15"/>
      <c r="AB27" s="15"/>
      <c r="AC27" s="15"/>
      <c r="AD27" s="15"/>
    </row>
    <row r="28" spans="1:30" x14ac:dyDescent="0.25">
      <c r="D28">
        <v>10</v>
      </c>
      <c r="R28" s="15"/>
      <c r="U28" s="15"/>
      <c r="V28" s="18">
        <v>301.43799999999999</v>
      </c>
      <c r="W28" s="15"/>
      <c r="AA28" s="15"/>
      <c r="AB28" s="15"/>
      <c r="AC28" s="15"/>
      <c r="AD28" s="15"/>
    </row>
    <row r="29" spans="1:30" x14ac:dyDescent="0.25">
      <c r="R29" s="15"/>
      <c r="U29" s="15"/>
      <c r="W29" s="15"/>
      <c r="Z29" s="40"/>
      <c r="AA29" s="39"/>
      <c r="AB29" s="39"/>
      <c r="AC29" s="39"/>
      <c r="AD29" s="15"/>
    </row>
    <row r="30" spans="1:30" x14ac:dyDescent="0.25">
      <c r="R30" s="15"/>
      <c r="U30" s="15"/>
      <c r="W30" s="15"/>
      <c r="Z30" s="40"/>
      <c r="AA30" s="39"/>
      <c r="AB30" s="39"/>
      <c r="AC30" s="39"/>
      <c r="AD30" s="15"/>
    </row>
    <row r="31" spans="1:30" x14ac:dyDescent="0.25">
      <c r="R31" s="15"/>
      <c r="U31" s="15"/>
      <c r="W31" s="15"/>
      <c r="Z31" s="40"/>
      <c r="AA31" s="39"/>
      <c r="AB31" s="39"/>
      <c r="AC31" s="39"/>
      <c r="AD31" s="15"/>
    </row>
    <row r="32" spans="1:30" x14ac:dyDescent="0.25">
      <c r="R32" s="15"/>
      <c r="U32" s="15"/>
      <c r="W32" s="15"/>
      <c r="Z32" s="40"/>
      <c r="AA32" s="39"/>
      <c r="AB32" s="39"/>
      <c r="AC32" s="39"/>
      <c r="AD32" s="15"/>
    </row>
    <row r="33" spans="1:30" x14ac:dyDescent="0.25">
      <c r="A33" s="10" t="s">
        <v>58</v>
      </c>
      <c r="D33">
        <v>1</v>
      </c>
      <c r="E33">
        <f>AVERAGE((E5/2),E19)</f>
        <v>266.15337499999998</v>
      </c>
      <c r="F33">
        <f>AVERAGE((F5/2),F19)</f>
        <v>284.60912500000001</v>
      </c>
      <c r="G33">
        <f>AVERAGE((G5/2),G19)</f>
        <v>274.36612500000001</v>
      </c>
      <c r="I33">
        <f>AVERAGE((I5/2),I19)</f>
        <v>245.12199999999999</v>
      </c>
      <c r="J33">
        <f>AVERAGE((J5/2),J19)</f>
        <v>255.25412500000002</v>
      </c>
      <c r="K33">
        <f>AVERAGE((K5/2),K19)</f>
        <v>254.62112500000001</v>
      </c>
      <c r="N33">
        <f>AVERAGE((N5/2),N19)</f>
        <v>272.52499999999998</v>
      </c>
      <c r="O33">
        <f>AVERAGE((O5/2),O19)</f>
        <v>249.80775</v>
      </c>
      <c r="P33">
        <f>AVERAGE((P5/2),P19)</f>
        <v>272.95074999999997</v>
      </c>
      <c r="R33">
        <f>AVERAGE((R5/2),R19)</f>
        <v>266.9545</v>
      </c>
      <c r="S33">
        <f>AVERAGE((S5/2),S19)</f>
        <v>276.90725000000003</v>
      </c>
      <c r="T33">
        <f>AVERAGE((T5/2),T19)</f>
        <v>262.17262499999998</v>
      </c>
      <c r="U33" s="15"/>
      <c r="V33">
        <f>AVERAGE((V5/2),V19)</f>
        <v>285.7115</v>
      </c>
      <c r="W33">
        <f>AVERAGE((W5/2),W19)</f>
        <v>283.84312499999999</v>
      </c>
      <c r="X33">
        <f>AVERAGE((X5/2),X19)</f>
        <v>279.75187500000004</v>
      </c>
      <c r="Z33" s="40"/>
      <c r="AA33" s="39"/>
      <c r="AB33" s="39"/>
      <c r="AC33" s="39"/>
      <c r="AD33" s="15"/>
    </row>
    <row r="34" spans="1:30" x14ac:dyDescent="0.25">
      <c r="A34" s="10"/>
      <c r="D34">
        <v>2</v>
      </c>
      <c r="E34">
        <f>AVERAGE((E6/2),E20)</f>
        <v>285.31025</v>
      </c>
      <c r="F34">
        <f t="shared" ref="F34:G40" si="0">AVERAGE((F6/2),F20)</f>
        <v>269.63937499999997</v>
      </c>
      <c r="G34">
        <f t="shared" si="0"/>
        <v>275.80725000000001</v>
      </c>
      <c r="I34">
        <f t="shared" ref="I34:I39" si="1">AVERAGE((I6/2),I20)</f>
        <v>239.78162500000002</v>
      </c>
      <c r="J34">
        <f t="shared" ref="J34:K40" si="2">AVERAGE((J6/2),J20)</f>
        <v>249.46225000000001</v>
      </c>
      <c r="K34">
        <f t="shared" si="2"/>
        <v>259.66200000000003</v>
      </c>
      <c r="N34">
        <f t="shared" ref="N34:O36" si="3">AVERAGE((N6/2),N20)</f>
        <v>271.64999999999998</v>
      </c>
      <c r="O34">
        <f t="shared" si="3"/>
        <v>251.47262499999999</v>
      </c>
      <c r="P34">
        <f t="shared" ref="O34:P41" si="4">AVERAGE((P6/2),P20)</f>
        <v>264.59787500000004</v>
      </c>
      <c r="R34">
        <f t="shared" ref="R34:R37" si="5">AVERAGE((R6/2),R20)</f>
        <v>273.84137499999997</v>
      </c>
      <c r="S34">
        <f t="shared" ref="S34:T39" si="6">AVERAGE((S6/2),S20)</f>
        <v>273.15174999999999</v>
      </c>
      <c r="T34">
        <f t="shared" si="6"/>
        <v>264.57749999999999</v>
      </c>
      <c r="U34" s="15"/>
      <c r="V34">
        <f t="shared" ref="V34:V42" si="7">AVERAGE((V6/2),V20)</f>
        <v>284.77325000000002</v>
      </c>
      <c r="W34">
        <f t="shared" ref="W34" si="8">AVERAGE((W6/2),W20)</f>
        <v>289.10124999999999</v>
      </c>
      <c r="X34">
        <f t="shared" ref="X34:X40" si="9">AVERAGE((X6/2),X20)</f>
        <v>289.44412499999999</v>
      </c>
      <c r="Z34" s="40"/>
      <c r="AA34" s="39"/>
      <c r="AB34" s="39"/>
      <c r="AC34" s="39"/>
      <c r="AD34" s="15"/>
    </row>
    <row r="35" spans="1:30" x14ac:dyDescent="0.25">
      <c r="A35" s="10"/>
      <c r="D35">
        <v>3</v>
      </c>
      <c r="E35">
        <f>AVERAGE((E7/2),E21)</f>
        <v>268.36424999999997</v>
      </c>
      <c r="F35">
        <f t="shared" si="0"/>
        <v>289.81600000000003</v>
      </c>
      <c r="G35">
        <f t="shared" si="0"/>
        <v>269.73099999999999</v>
      </c>
      <c r="I35">
        <f t="shared" si="1"/>
        <v>242.43899999999999</v>
      </c>
      <c r="J35">
        <f>AVERAGE((J7/2),J21)</f>
        <v>255.067125</v>
      </c>
      <c r="K35">
        <f t="shared" si="2"/>
        <v>275.81712500000003</v>
      </c>
      <c r="N35">
        <f t="shared" si="3"/>
        <v>271.07500000000005</v>
      </c>
      <c r="O35">
        <f t="shared" si="3"/>
        <v>261.52775000000003</v>
      </c>
      <c r="P35">
        <f t="shared" si="4"/>
        <v>267.05149999999998</v>
      </c>
      <c r="R35">
        <f t="shared" si="5"/>
        <v>267.72149999999999</v>
      </c>
      <c r="S35">
        <f t="shared" si="6"/>
        <v>274.06662499999999</v>
      </c>
      <c r="T35">
        <f t="shared" ref="T35" si="10">AVERAGE((T7/2),T21)</f>
        <v>275.024</v>
      </c>
      <c r="U35" s="15"/>
      <c r="V35">
        <f t="shared" si="7"/>
        <v>280.37900000000002</v>
      </c>
      <c r="W35">
        <f t="shared" ref="W35" si="11">AVERAGE((W7/2),W21)</f>
        <v>294.837875</v>
      </c>
      <c r="X35">
        <f t="shared" si="9"/>
        <v>286.14625000000001</v>
      </c>
      <c r="Z35" s="40"/>
      <c r="AA35" s="40"/>
      <c r="AB35" s="40"/>
      <c r="AC35" s="40"/>
    </row>
    <row r="36" spans="1:30" x14ac:dyDescent="0.25">
      <c r="A36" s="10"/>
      <c r="D36">
        <v>4</v>
      </c>
      <c r="E36">
        <f>AVERAGE((E8/2),E22)</f>
        <v>278.05262500000003</v>
      </c>
      <c r="F36">
        <f t="shared" si="0"/>
        <v>280.59925000000004</v>
      </c>
      <c r="G36">
        <f t="shared" si="0"/>
        <v>287.04025000000001</v>
      </c>
      <c r="I36">
        <f t="shared" si="1"/>
        <v>239.69887500000002</v>
      </c>
      <c r="J36">
        <f>AVERAGE((J8/2),J22)</f>
        <v>246.91312500000001</v>
      </c>
      <c r="K36">
        <f t="shared" si="2"/>
        <v>268.96225000000004</v>
      </c>
      <c r="N36">
        <f t="shared" si="3"/>
        <v>274.10000000000002</v>
      </c>
      <c r="O36">
        <f t="shared" si="3"/>
        <v>250.68187499999999</v>
      </c>
      <c r="P36">
        <f t="shared" si="4"/>
        <v>280.96912500000002</v>
      </c>
      <c r="R36">
        <f t="shared" si="5"/>
        <v>265.02674999999999</v>
      </c>
      <c r="S36">
        <f t="shared" si="6"/>
        <v>278.818375</v>
      </c>
      <c r="T36">
        <f t="shared" ref="T36" si="12">AVERAGE((T8/2),T22)</f>
        <v>269.10950000000003</v>
      </c>
      <c r="U36" s="15"/>
      <c r="V36">
        <f t="shared" si="7"/>
        <v>285.597375</v>
      </c>
      <c r="W36">
        <f t="shared" ref="W36" si="13">AVERAGE((W8/2),W22)</f>
        <v>276.38274999999999</v>
      </c>
      <c r="X36">
        <f t="shared" si="9"/>
        <v>276.51049999999998</v>
      </c>
      <c r="Z36" s="40"/>
      <c r="AA36" s="40"/>
      <c r="AB36" s="40"/>
      <c r="AC36" s="40"/>
    </row>
    <row r="37" spans="1:30" x14ac:dyDescent="0.25">
      <c r="A37" s="10"/>
      <c r="D37">
        <v>5</v>
      </c>
      <c r="E37">
        <f t="shared" ref="E37:E38" si="14">AVERAGE((E9/2),E23)</f>
        <v>269.89037500000001</v>
      </c>
      <c r="F37">
        <f t="shared" si="0"/>
        <v>282.26900000000001</v>
      </c>
      <c r="G37">
        <f t="shared" si="0"/>
        <v>272.36725000000001</v>
      </c>
      <c r="I37">
        <f t="shared" si="1"/>
        <v>236.79725000000002</v>
      </c>
      <c r="J37">
        <f t="shared" ref="J37:J40" si="15">AVERAGE((J9/2),J23)</f>
        <v>251.86687499999999</v>
      </c>
      <c r="K37">
        <f t="shared" si="2"/>
        <v>257.67512499999998</v>
      </c>
      <c r="O37">
        <f t="shared" ref="O37" si="16">AVERAGE((O9/2),O23)</f>
        <v>257.98862500000001</v>
      </c>
      <c r="P37">
        <f t="shared" si="4"/>
        <v>279.54637500000001</v>
      </c>
      <c r="R37">
        <f t="shared" si="5"/>
        <v>269.18975</v>
      </c>
      <c r="S37">
        <f t="shared" si="6"/>
        <v>266.70724999999999</v>
      </c>
      <c r="T37">
        <f t="shared" ref="T37" si="17">AVERAGE((T9/2),T23)</f>
        <v>262.46199999999999</v>
      </c>
      <c r="U37" s="15"/>
      <c r="V37">
        <f t="shared" si="7"/>
        <v>285.01937500000003</v>
      </c>
      <c r="W37">
        <f t="shared" ref="W37" si="18">AVERAGE((W9/2),W23)</f>
        <v>291.20600000000002</v>
      </c>
      <c r="X37">
        <f t="shared" si="9"/>
        <v>282.93312500000002</v>
      </c>
    </row>
    <row r="38" spans="1:30" x14ac:dyDescent="0.25">
      <c r="A38" s="9"/>
      <c r="D38">
        <v>6</v>
      </c>
      <c r="E38">
        <f t="shared" si="14"/>
        <v>266.61137500000001</v>
      </c>
      <c r="F38">
        <f t="shared" si="0"/>
        <v>281.72649999999999</v>
      </c>
      <c r="G38">
        <f t="shared" si="0"/>
        <v>261.607125</v>
      </c>
      <c r="I38">
        <f t="shared" si="1"/>
        <v>236.91062500000001</v>
      </c>
      <c r="J38">
        <f t="shared" si="15"/>
        <v>240.72874999999999</v>
      </c>
      <c r="K38">
        <f t="shared" si="2"/>
        <v>259.90449999999998</v>
      </c>
      <c r="O38">
        <f t="shared" si="4"/>
        <v>256.90049999999997</v>
      </c>
      <c r="P38">
        <f t="shared" si="4"/>
        <v>282.77500000000003</v>
      </c>
      <c r="R38" s="15"/>
      <c r="S38">
        <f t="shared" si="6"/>
        <v>253.73675</v>
      </c>
      <c r="T38">
        <f t="shared" ref="T38" si="19">AVERAGE((T10/2),T24)</f>
        <v>269.60487499999999</v>
      </c>
      <c r="U38" s="15"/>
      <c r="V38">
        <f t="shared" si="7"/>
        <v>281.45637499999998</v>
      </c>
      <c r="W38">
        <f t="shared" ref="W38" si="20">AVERAGE((W10/2),W24)</f>
        <v>290.652625</v>
      </c>
      <c r="X38">
        <f t="shared" si="9"/>
        <v>276.75150000000002</v>
      </c>
    </row>
    <row r="39" spans="1:30" x14ac:dyDescent="0.25">
      <c r="A39" s="9"/>
      <c r="D39">
        <v>7</v>
      </c>
      <c r="F39">
        <f t="shared" si="0"/>
        <v>283.05137500000001</v>
      </c>
      <c r="G39">
        <f t="shared" si="0"/>
        <v>269.8365</v>
      </c>
      <c r="I39">
        <f t="shared" si="1"/>
        <v>242.65562499999999</v>
      </c>
      <c r="J39">
        <f t="shared" si="15"/>
        <v>245.77050000000003</v>
      </c>
      <c r="K39">
        <f t="shared" si="2"/>
        <v>277.17949999999996</v>
      </c>
      <c r="O39">
        <f t="shared" si="4"/>
        <v>264.14974999999998</v>
      </c>
      <c r="P39">
        <f t="shared" si="4"/>
        <v>280.93725000000001</v>
      </c>
      <c r="R39" s="15"/>
      <c r="S39">
        <f t="shared" si="6"/>
        <v>247.16649999999998</v>
      </c>
      <c r="T39">
        <f t="shared" ref="T39" si="21">AVERAGE((T11/2),T25)</f>
        <v>260.75437499999998</v>
      </c>
      <c r="U39" s="15"/>
      <c r="V39">
        <f t="shared" si="7"/>
        <v>282.12087500000001</v>
      </c>
      <c r="W39" s="15"/>
      <c r="X39">
        <f t="shared" si="9"/>
        <v>286.6515</v>
      </c>
    </row>
    <row r="40" spans="1:30" x14ac:dyDescent="0.25">
      <c r="D40">
        <v>8</v>
      </c>
      <c r="F40">
        <f t="shared" si="0"/>
        <v>285.39</v>
      </c>
      <c r="G40">
        <f t="shared" si="0"/>
        <v>281.91425000000004</v>
      </c>
      <c r="J40">
        <f t="shared" si="15"/>
        <v>250.28325000000001</v>
      </c>
      <c r="K40">
        <f t="shared" si="2"/>
        <v>273.11374999999998</v>
      </c>
      <c r="O40">
        <f t="shared" si="4"/>
        <v>251.38287500000001</v>
      </c>
      <c r="P40">
        <f t="shared" si="4"/>
        <v>280.67824999999999</v>
      </c>
      <c r="R40" s="15"/>
      <c r="S40">
        <f t="shared" ref="S40" si="22">AVERAGE((S12/2),S26)</f>
        <v>0</v>
      </c>
      <c r="U40" s="15"/>
      <c r="V40">
        <f t="shared" si="7"/>
        <v>285.78112499999997</v>
      </c>
      <c r="W40" s="15"/>
      <c r="X40">
        <f t="shared" si="9"/>
        <v>296.21237500000001</v>
      </c>
    </row>
    <row r="41" spans="1:30" x14ac:dyDescent="0.25">
      <c r="D41">
        <v>9</v>
      </c>
      <c r="O41">
        <f t="shared" si="4"/>
        <v>264.23887500000001</v>
      </c>
      <c r="V41">
        <f t="shared" si="7"/>
        <v>282.58</v>
      </c>
    </row>
    <row r="42" spans="1:30" x14ac:dyDescent="0.25">
      <c r="D42">
        <v>10</v>
      </c>
      <c r="V42">
        <f t="shared" si="7"/>
        <v>287.75312500000001</v>
      </c>
    </row>
    <row r="45" spans="1:30" x14ac:dyDescent="0.25">
      <c r="A45" s="13" t="s">
        <v>59</v>
      </c>
      <c r="D45">
        <v>3.1419999999999999</v>
      </c>
      <c r="J45" s="12"/>
    </row>
    <row r="46" spans="1:30" x14ac:dyDescent="0.25">
      <c r="A46" s="11"/>
      <c r="J46" s="15"/>
    </row>
    <row r="47" spans="1:30" x14ac:dyDescent="0.25">
      <c r="A47" s="10" t="s">
        <v>60</v>
      </c>
      <c r="D47">
        <v>1</v>
      </c>
      <c r="E47">
        <f>(4*$D$45*(E33*E33))/2</f>
        <v>445143.59794612858</v>
      </c>
      <c r="F47">
        <f>(4*$D$45*(F33*F33))/2</f>
        <v>509018.7927450412</v>
      </c>
      <c r="G47">
        <f>(4*$D$45*(G33*G33))/2</f>
        <v>473039.2261205882</v>
      </c>
      <c r="I47">
        <f>(4*$D$45*(I33*I33))/2</f>
        <v>377572.85105105594</v>
      </c>
      <c r="J47">
        <f>(4*$D$45*(J33*J33))/2</f>
        <v>409431.93578267621</v>
      </c>
      <c r="K47">
        <f>(4*$D$45*(K33*K33))/2</f>
        <v>407403.76828973321</v>
      </c>
      <c r="N47">
        <f>(4*$D$45*(N33*N33))/2</f>
        <v>466711.89842749992</v>
      </c>
      <c r="O47">
        <f>(4*$D$45*(O33*O33))/2</f>
        <v>392146.18275703274</v>
      </c>
      <c r="P47">
        <f>(4*$D$45*(P33*P33))/2</f>
        <v>468171.27134023461</v>
      </c>
      <c r="R47">
        <f>(4*$D$45*(R33*R33))/2</f>
        <v>447827.40666145098</v>
      </c>
      <c r="S47">
        <f>(4*$D$45*(S33*S33))/2</f>
        <v>481842.1961445029</v>
      </c>
      <c r="T47">
        <f>(4*$D$45*(T33*T33))/2</f>
        <v>431927.50562137057</v>
      </c>
      <c r="V47">
        <f>(4*$D$45*(V33*V33))/2</f>
        <v>512969.58878345892</v>
      </c>
      <c r="W47">
        <f>(4*$D$45*(W33*W33))/2</f>
        <v>506282.52282776718</v>
      </c>
      <c r="X47">
        <f>(4*$D$45*(X33*X33))/2</f>
        <v>491792.8250808423</v>
      </c>
    </row>
    <row r="48" spans="1:30" x14ac:dyDescent="0.25">
      <c r="A48" s="10"/>
      <c r="D48">
        <v>2</v>
      </c>
      <c r="E48">
        <f t="shared" ref="E48:E52" si="23">(4*$D$45*(E34*E34))/2</f>
        <v>511529.78313681274</v>
      </c>
      <c r="F48">
        <f t="shared" ref="F48:G54" si="24">(4*$D$45*(F34*F34))/2</f>
        <v>456880.68678665458</v>
      </c>
      <c r="G48">
        <f t="shared" si="24"/>
        <v>478021.61243470281</v>
      </c>
      <c r="I48">
        <f t="shared" ref="I48:J54" si="25">(4*$D$45*(I34*I34))/2</f>
        <v>361300.01078913372</v>
      </c>
      <c r="J48">
        <f t="shared" si="25"/>
        <v>391062.20667609276</v>
      </c>
      <c r="K48">
        <f t="shared" ref="K48:K54" si="26">(4*$D$45*(K34*K34))/2</f>
        <v>423694.6420692961</v>
      </c>
      <c r="N48">
        <f t="shared" ref="N48:O50" si="27">(4*$D$45*(N34*N34))/2</f>
        <v>463719.75218999991</v>
      </c>
      <c r="O48">
        <f t="shared" si="27"/>
        <v>397390.61538567068</v>
      </c>
      <c r="P48">
        <f t="shared" ref="O48:P55" si="28">(4*$D$45*(P34*P34))/2</f>
        <v>439955.63079617632</v>
      </c>
      <c r="R48">
        <f t="shared" ref="R48:R51" si="29">(4*$D$45*(R34*R34))/2</f>
        <v>471231.49599132052</v>
      </c>
      <c r="S48">
        <f t="shared" ref="S48:T53" si="30">(4*$D$45*(S34*S34))/2</f>
        <v>468861.04467034474</v>
      </c>
      <c r="T48">
        <f t="shared" si="30"/>
        <v>439887.87703327497</v>
      </c>
      <c r="V48">
        <f t="shared" ref="V48:V53" si="31">(4*$D$45*(V34*V34))/2</f>
        <v>509606.03180539486</v>
      </c>
      <c r="W48">
        <f t="shared" ref="W48" si="32">(4*$D$45*(W34*W34))/2</f>
        <v>525213.78381081868</v>
      </c>
      <c r="X48">
        <f t="shared" ref="X48:X54" si="33">(4*$D$45*(X34*X34))/2</f>
        <v>526460.33300724614</v>
      </c>
    </row>
    <row r="49" spans="1:24" x14ac:dyDescent="0.25">
      <c r="A49" s="10"/>
      <c r="D49">
        <v>3</v>
      </c>
      <c r="E49">
        <f t="shared" si="23"/>
        <v>452569.7253409446</v>
      </c>
      <c r="F49">
        <f t="shared" si="24"/>
        <v>527813.9842711041</v>
      </c>
      <c r="G49">
        <f t="shared" si="24"/>
        <v>457191.24087652401</v>
      </c>
      <c r="I49">
        <f>(4*$D$45*(I35*I35))/2</f>
        <v>369352.58624276397</v>
      </c>
      <c r="J49">
        <f>(4*$D$45*(J35*J35))/2</f>
        <v>408832.25319923117</v>
      </c>
      <c r="K49">
        <f t="shared" si="26"/>
        <v>478055.84320948127</v>
      </c>
      <c r="N49">
        <f t="shared" si="27"/>
        <v>461758.72394750017</v>
      </c>
      <c r="O49">
        <f t="shared" si="27"/>
        <v>429805.26510207285</v>
      </c>
      <c r="P49">
        <f t="shared" si="28"/>
        <v>448152.9089507389</v>
      </c>
      <c r="R49">
        <f t="shared" si="29"/>
        <v>450404.45301717898</v>
      </c>
      <c r="S49">
        <f t="shared" si="30"/>
        <v>472007.04387598863</v>
      </c>
      <c r="T49">
        <f t="shared" ref="T49" si="34">(4*$D$45*(T35*T35))/2</f>
        <v>475310.45241958398</v>
      </c>
      <c r="V49">
        <f t="shared" si="31"/>
        <v>494000.21880004404</v>
      </c>
      <c r="W49">
        <f t="shared" ref="W49" si="35">(4*$D$45*(W35*W35))/2</f>
        <v>546264.17700689624</v>
      </c>
      <c r="X49">
        <f t="shared" si="33"/>
        <v>514531.88642886875</v>
      </c>
    </row>
    <row r="50" spans="1:24" x14ac:dyDescent="0.25">
      <c r="A50" s="10"/>
      <c r="D50">
        <v>4</v>
      </c>
      <c r="E50">
        <f t="shared" si="23"/>
        <v>485836.54010085081</v>
      </c>
      <c r="F50">
        <f t="shared" si="24"/>
        <v>494776.64130793489</v>
      </c>
      <c r="G50">
        <f t="shared" si="24"/>
        <v>517751.98857447278</v>
      </c>
      <c r="I50">
        <f>(4*$D$45*(I36*I36))/2</f>
        <v>361050.68044965318</v>
      </c>
      <c r="J50">
        <f t="shared" si="25"/>
        <v>383110.9177120172</v>
      </c>
      <c r="K50">
        <f t="shared" si="26"/>
        <v>454588.90805709286</v>
      </c>
      <c r="N50">
        <f t="shared" si="27"/>
        <v>472122.01004000008</v>
      </c>
      <c r="O50">
        <f t="shared" si="27"/>
        <v>394895.37301789213</v>
      </c>
      <c r="P50">
        <f t="shared" si="28"/>
        <v>496081.89159332128</v>
      </c>
      <c r="R50">
        <f t="shared" si="29"/>
        <v>441382.99590659473</v>
      </c>
      <c r="S50">
        <f t="shared" si="30"/>
        <v>488516.18831733364</v>
      </c>
      <c r="T50">
        <f t="shared" ref="T50" si="36">(4*$D$45*(T36*T36))/2</f>
        <v>455086.79607073101</v>
      </c>
      <c r="V50">
        <f t="shared" si="31"/>
        <v>512559.86805370066</v>
      </c>
      <c r="W50">
        <f t="shared" ref="W50" si="37">(4*$D$45*(W36*W36))/2</f>
        <v>480018.57554268267</v>
      </c>
      <c r="X50">
        <f t="shared" si="33"/>
        <v>480462.42773881089</v>
      </c>
    </row>
    <row r="51" spans="1:24" x14ac:dyDescent="0.25">
      <c r="A51" s="10"/>
      <c r="D51">
        <v>5</v>
      </c>
      <c r="E51">
        <f t="shared" si="23"/>
        <v>457731.67842885369</v>
      </c>
      <c r="F51">
        <f t="shared" si="24"/>
        <v>500682.65406052396</v>
      </c>
      <c r="G51">
        <f t="shared" si="24"/>
        <v>466171.74619518284</v>
      </c>
      <c r="I51">
        <f>(4*$D$45*(I37*I37))/2</f>
        <v>352362.3399259228</v>
      </c>
      <c r="J51">
        <f t="shared" si="25"/>
        <v>398637.62238671712</v>
      </c>
      <c r="K51">
        <f t="shared" si="26"/>
        <v>417235.41775502311</v>
      </c>
      <c r="O51">
        <f t="shared" si="28"/>
        <v>418251.29287509073</v>
      </c>
      <c r="P51">
        <f t="shared" si="28"/>
        <v>491070.5685741257</v>
      </c>
      <c r="R51">
        <f t="shared" si="29"/>
        <v>455358.25553781277</v>
      </c>
      <c r="S51">
        <f t="shared" si="30"/>
        <v>446998.24626090273</v>
      </c>
      <c r="T51">
        <f t="shared" ref="T51" si="38">(4*$D$45*(T37*T37))/2</f>
        <v>432881.51827409596</v>
      </c>
      <c r="V51">
        <f t="shared" si="31"/>
        <v>510487.30128395482</v>
      </c>
      <c r="W51">
        <f t="shared" ref="W51" si="39">(4*$D$45*(W37*W37))/2</f>
        <v>532889.07199582399</v>
      </c>
      <c r="X51">
        <f t="shared" si="33"/>
        <v>503041.44684871729</v>
      </c>
    </row>
    <row r="52" spans="1:24" x14ac:dyDescent="0.25">
      <c r="A52" s="10"/>
      <c r="D52">
        <v>6</v>
      </c>
      <c r="E52">
        <f t="shared" si="23"/>
        <v>446676.93325569073</v>
      </c>
      <c r="F52">
        <f t="shared" si="24"/>
        <v>498759.95392133889</v>
      </c>
      <c r="G52">
        <f t="shared" si="24"/>
        <v>430066.20085421117</v>
      </c>
      <c r="I52">
        <f>(4*$D$45*(I38*I38))/2</f>
        <v>352699.83239090472</v>
      </c>
      <c r="J52">
        <f t="shared" si="25"/>
        <v>364159.88048511872</v>
      </c>
      <c r="K52">
        <f t="shared" si="26"/>
        <v>424486.39387165091</v>
      </c>
      <c r="O52">
        <f t="shared" si="28"/>
        <v>414730.59560117085</v>
      </c>
      <c r="P52">
        <f t="shared" si="28"/>
        <v>502479.32672750007</v>
      </c>
      <c r="S52">
        <f t="shared" si="30"/>
        <v>404578.61388073472</v>
      </c>
      <c r="T52">
        <f t="shared" ref="T52" si="40">(4*$D$45*(T38*T38))/2</f>
        <v>456763.77971174312</v>
      </c>
      <c r="V52">
        <f t="shared" si="31"/>
        <v>497803.9704208356</v>
      </c>
      <c r="W52">
        <f t="shared" ref="W52" si="41">(4*$D$45*(W38*W38))/2</f>
        <v>530865.71186745062</v>
      </c>
      <c r="X52">
        <f t="shared" si="33"/>
        <v>481300.3120551391</v>
      </c>
    </row>
    <row r="53" spans="1:24" x14ac:dyDescent="0.25">
      <c r="A53" s="10"/>
      <c r="D53">
        <v>7</v>
      </c>
      <c r="F53">
        <f t="shared" si="24"/>
        <v>503462.02030893072</v>
      </c>
      <c r="G53">
        <f t="shared" si="24"/>
        <v>457548.95362545905</v>
      </c>
      <c r="I53">
        <f>(4*$D$45*(I39*I39))/2</f>
        <v>370012.93173057964</v>
      </c>
      <c r="J53">
        <f t="shared" si="25"/>
        <v>379573.32340385107</v>
      </c>
      <c r="K53">
        <f t="shared" si="26"/>
        <v>482790.13828405086</v>
      </c>
      <c r="O53">
        <f t="shared" si="28"/>
        <v>438466.66823109268</v>
      </c>
      <c r="P53">
        <f t="shared" si="28"/>
        <v>495969.34034164273</v>
      </c>
      <c r="S53">
        <f t="shared" si="30"/>
        <v>383897.5954906189</v>
      </c>
      <c r="T53">
        <f t="shared" ref="T53" si="42">(4*$D$45*(T39*T39))/2</f>
        <v>427267.03220902965</v>
      </c>
      <c r="V53">
        <f t="shared" si="31"/>
        <v>500157.31008805125</v>
      </c>
      <c r="X53">
        <f t="shared" si="33"/>
        <v>516350.51412993902</v>
      </c>
    </row>
    <row r="54" spans="1:24" x14ac:dyDescent="0.25">
      <c r="A54" s="10"/>
      <c r="D54">
        <v>8</v>
      </c>
      <c r="F54">
        <f t="shared" si="24"/>
        <v>511815.78899639996</v>
      </c>
      <c r="G54">
        <f t="shared" si="24"/>
        <v>499424.9491146449</v>
      </c>
      <c r="J54">
        <f t="shared" si="25"/>
        <v>393640.47566885478</v>
      </c>
      <c r="K54">
        <f t="shared" si="26"/>
        <v>468730.60083906871</v>
      </c>
      <c r="O54">
        <f t="shared" si="28"/>
        <v>397107.01041508123</v>
      </c>
      <c r="P54">
        <f t="shared" si="28"/>
        <v>495055.27966492472</v>
      </c>
      <c r="V54">
        <f t="shared" ref="V54:V56" si="43">(4*$D$45*(V40*V40))/2</f>
        <v>513219.63023697311</v>
      </c>
      <c r="X54">
        <f t="shared" si="33"/>
        <v>551369.28961213573</v>
      </c>
    </row>
    <row r="55" spans="1:24" x14ac:dyDescent="0.25">
      <c r="A55" s="10"/>
      <c r="D55">
        <v>9</v>
      </c>
      <c r="O55">
        <f t="shared" si="28"/>
        <v>438762.59835699323</v>
      </c>
      <c r="V55">
        <f t="shared" si="43"/>
        <v>501786.55201759998</v>
      </c>
    </row>
    <row r="56" spans="1:24" x14ac:dyDescent="0.25">
      <c r="A56" s="10"/>
      <c r="D56">
        <v>10</v>
      </c>
      <c r="V56">
        <f t="shared" si="43"/>
        <v>520326.89419261715</v>
      </c>
    </row>
    <row r="60" spans="1:24" x14ac:dyDescent="0.25">
      <c r="B60" t="s">
        <v>79</v>
      </c>
      <c r="E60">
        <f>AVERAGE(E47:E52)</f>
        <v>466581.3763682135</v>
      </c>
      <c r="F60">
        <f>AVERAGE(F47:F57)</f>
        <v>500401.31529974105</v>
      </c>
      <c r="G60">
        <f>AVERAGE(G47:G54)</f>
        <v>472401.98972447321</v>
      </c>
      <c r="I60">
        <f>AVERAGE(I47:I53)</f>
        <v>363478.74751143059</v>
      </c>
      <c r="J60">
        <f>AVERAGE(J47:J57)</f>
        <v>391056.07691431988</v>
      </c>
      <c r="K60">
        <f>AVERAGE(K47:K54)</f>
        <v>444623.21404692467</v>
      </c>
      <c r="N60">
        <f>AVERAGE(N47:N50)</f>
        <v>466078.09615125001</v>
      </c>
      <c r="O60">
        <f>AVERAGE(O47:O57)</f>
        <v>413506.17797134421</v>
      </c>
      <c r="P60">
        <f>AVERAGE(P47:P54)</f>
        <v>479617.02724858309</v>
      </c>
      <c r="R60">
        <f>AVERAGE(R47:R57)</f>
        <v>453240.92142287159</v>
      </c>
      <c r="S60">
        <f>AVERAGE(S47:S54)</f>
        <v>449528.70409148949</v>
      </c>
      <c r="T60">
        <f>AVERAGE(T47:T54)</f>
        <v>445589.2801914041</v>
      </c>
      <c r="V60">
        <f>AVERAGE(V47:V57)</f>
        <v>507291.73656826309</v>
      </c>
      <c r="W60">
        <f>AVERAGE(W47:W52)</f>
        <v>520255.64050857327</v>
      </c>
      <c r="X60">
        <f>AVERAGE(X47:X54)</f>
        <v>508163.62936271244</v>
      </c>
    </row>
    <row r="62" spans="1:24" x14ac:dyDescent="0.25">
      <c r="G62">
        <f>AVERAGE(E60:G60)</f>
        <v>479794.8937974759</v>
      </c>
      <c r="K62">
        <f>AVERAGE(I60:K60)</f>
        <v>399719.34615755832</v>
      </c>
      <c r="P62">
        <f>AVERAGE(N60:P60)</f>
        <v>453067.10045705904</v>
      </c>
      <c r="T62">
        <f>AVERAGE(R60:T60)</f>
        <v>449452.96856858837</v>
      </c>
      <c r="X62">
        <f>AVERAGE(V60:X60)</f>
        <v>511903.66881318291</v>
      </c>
    </row>
    <row r="64" spans="1:24" x14ac:dyDescent="0.25">
      <c r="B64" t="s">
        <v>90</v>
      </c>
      <c r="C64" s="18">
        <f>K62</f>
        <v>399719.34615755832</v>
      </c>
    </row>
    <row r="65" spans="2:3" x14ac:dyDescent="0.25">
      <c r="B65" t="s">
        <v>91</v>
      </c>
      <c r="C65" s="18">
        <f>T62</f>
        <v>449452.96856858837</v>
      </c>
    </row>
    <row r="66" spans="2:3" x14ac:dyDescent="0.25">
      <c r="B66" t="s">
        <v>92</v>
      </c>
      <c r="C66" s="18">
        <f>P62</f>
        <v>453067.10045705904</v>
      </c>
    </row>
    <row r="67" spans="2:3" x14ac:dyDescent="0.25">
      <c r="B67" t="s">
        <v>93</v>
      </c>
      <c r="C67" s="18">
        <f>X62</f>
        <v>511903.66881318291</v>
      </c>
    </row>
    <row r="68" spans="2:3" x14ac:dyDescent="0.25">
      <c r="B68" t="s">
        <v>94</v>
      </c>
      <c r="C68" s="18">
        <f>G62</f>
        <v>479794.8937974759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14"/>
  <sheetViews>
    <sheetView zoomScale="80" zoomScaleNormal="80" workbookViewId="0">
      <selection activeCell="C21" sqref="C21"/>
    </sheetView>
  </sheetViews>
  <sheetFormatPr defaultRowHeight="15" x14ac:dyDescent="0.25"/>
  <cols>
    <col min="1" max="1" width="12" customWidth="1"/>
    <col min="3" max="3" width="10.28515625" bestFit="1" customWidth="1"/>
    <col min="5" max="5" width="11" customWidth="1"/>
    <col min="6" max="6" width="10.5703125" customWidth="1"/>
    <col min="7" max="7" width="10.42578125" customWidth="1"/>
    <col min="9" max="9" width="12.7109375" customWidth="1"/>
    <col min="10" max="10" width="12" customWidth="1"/>
    <col min="11" max="11" width="13.42578125" customWidth="1"/>
    <col min="12" max="12" width="13.5703125" customWidth="1"/>
    <col min="14" max="14" width="10.42578125" customWidth="1"/>
    <col min="15" max="15" width="10.7109375" customWidth="1"/>
    <col min="16" max="16" width="10" customWidth="1"/>
    <col min="18" max="18" width="10.7109375" customWidth="1"/>
    <col min="19" max="19" width="10.42578125" customWidth="1"/>
    <col min="20" max="20" width="11.28515625" customWidth="1"/>
    <col min="22" max="22" width="14.85546875" customWidth="1"/>
    <col min="23" max="23" width="13.42578125" customWidth="1"/>
    <col min="24" max="24" width="13.5703125" customWidth="1"/>
    <col min="25" max="25" width="11.140625" customWidth="1"/>
  </cols>
  <sheetData>
    <row r="1" spans="1:28" x14ac:dyDescent="0.25">
      <c r="A1" t="s">
        <v>78</v>
      </c>
    </row>
    <row r="2" spans="1:28" x14ac:dyDescent="0.25">
      <c r="E2" s="8">
        <v>1</v>
      </c>
      <c r="F2" s="8">
        <v>2</v>
      </c>
      <c r="G2" s="8">
        <v>3</v>
      </c>
      <c r="H2" s="8"/>
      <c r="I2" s="8">
        <v>1</v>
      </c>
      <c r="J2" s="8">
        <v>2</v>
      </c>
      <c r="K2" s="8">
        <v>3</v>
      </c>
      <c r="L2" s="8">
        <v>4</v>
      </c>
      <c r="M2" s="8"/>
      <c r="N2" s="8">
        <v>1</v>
      </c>
      <c r="O2" s="8">
        <v>2</v>
      </c>
      <c r="P2" s="8">
        <v>3</v>
      </c>
      <c r="Q2" s="8"/>
      <c r="R2" s="8">
        <v>1</v>
      </c>
      <c r="S2" s="8">
        <v>2</v>
      </c>
      <c r="T2" s="8">
        <v>3</v>
      </c>
      <c r="U2" s="8"/>
      <c r="V2" s="8">
        <v>1</v>
      </c>
      <c r="W2" s="8">
        <v>2</v>
      </c>
      <c r="X2" s="8">
        <v>3</v>
      </c>
      <c r="Y2" s="8">
        <v>4</v>
      </c>
    </row>
    <row r="3" spans="1:28" x14ac:dyDescent="0.25">
      <c r="E3" s="16" t="s">
        <v>61</v>
      </c>
      <c r="F3" s="16" t="s">
        <v>62</v>
      </c>
      <c r="G3" s="16" t="s">
        <v>63</v>
      </c>
      <c r="H3" s="16"/>
      <c r="I3" s="16" t="s">
        <v>64</v>
      </c>
      <c r="J3" s="16" t="s">
        <v>65</v>
      </c>
      <c r="K3" s="16" t="s">
        <v>66</v>
      </c>
      <c r="L3" s="16" t="s">
        <v>67</v>
      </c>
      <c r="M3" s="14"/>
      <c r="N3" s="16" t="s">
        <v>68</v>
      </c>
      <c r="O3" s="16" t="s">
        <v>69</v>
      </c>
      <c r="P3" s="16" t="s">
        <v>70</v>
      </c>
      <c r="R3" s="16" t="s">
        <v>71</v>
      </c>
      <c r="S3" s="16" t="s">
        <v>72</v>
      </c>
      <c r="T3" s="16" t="s">
        <v>73</v>
      </c>
      <c r="V3" s="16" t="s">
        <v>74</v>
      </c>
      <c r="W3" s="16" t="s">
        <v>75</v>
      </c>
      <c r="X3" s="16" t="s">
        <v>76</v>
      </c>
      <c r="Y3" s="16" t="s">
        <v>77</v>
      </c>
    </row>
    <row r="5" spans="1:28" x14ac:dyDescent="0.25">
      <c r="A5" s="9" t="s">
        <v>81</v>
      </c>
      <c r="B5" t="s">
        <v>80</v>
      </c>
      <c r="D5">
        <v>1</v>
      </c>
      <c r="E5" s="12">
        <v>145</v>
      </c>
      <c r="F5">
        <v>158.578</v>
      </c>
      <c r="G5" s="15">
        <v>159.06549999999999</v>
      </c>
      <c r="H5" s="12"/>
      <c r="I5" s="12">
        <v>145.5</v>
      </c>
      <c r="J5" s="40">
        <v>148.19749999999999</v>
      </c>
      <c r="K5" s="15">
        <v>171.63800000000001</v>
      </c>
      <c r="L5" s="12"/>
      <c r="N5" s="15">
        <v>159.70650000000001</v>
      </c>
      <c r="O5">
        <v>147.51949999999999</v>
      </c>
      <c r="P5" s="15">
        <v>157.53700000000001</v>
      </c>
      <c r="R5">
        <v>173.78</v>
      </c>
      <c r="S5">
        <v>154.91849999999999</v>
      </c>
      <c r="T5" s="15">
        <v>160.99250000000001</v>
      </c>
      <c r="V5">
        <v>154.821</v>
      </c>
      <c r="W5">
        <v>168.98399999999998</v>
      </c>
      <c r="X5" s="15">
        <v>165.202</v>
      </c>
      <c r="AB5" s="15"/>
    </row>
    <row r="6" spans="1:28" x14ac:dyDescent="0.25">
      <c r="A6" s="10"/>
      <c r="D6">
        <v>2</v>
      </c>
      <c r="E6" s="12">
        <v>160.04399999999998</v>
      </c>
      <c r="F6">
        <v>152.82049999999998</v>
      </c>
      <c r="G6" s="15">
        <v>156.53050000000002</v>
      </c>
      <c r="H6" s="15"/>
      <c r="I6" s="12">
        <v>160.625</v>
      </c>
      <c r="J6" s="40">
        <v>156.53800000000001</v>
      </c>
      <c r="K6" s="15">
        <v>164.9665</v>
      </c>
      <c r="L6" s="15"/>
      <c r="N6" s="15">
        <v>159.482</v>
      </c>
      <c r="O6">
        <v>155.71449999999999</v>
      </c>
      <c r="P6" s="15">
        <v>165.994</v>
      </c>
      <c r="R6">
        <v>174.24799999999999</v>
      </c>
      <c r="S6">
        <v>165.363</v>
      </c>
      <c r="T6">
        <v>155.94900000000001</v>
      </c>
      <c r="V6">
        <v>162.18150000000003</v>
      </c>
      <c r="W6">
        <v>168.72250000000003</v>
      </c>
      <c r="X6" s="15">
        <v>154.9425</v>
      </c>
      <c r="AB6" s="15"/>
    </row>
    <row r="7" spans="1:28" x14ac:dyDescent="0.25">
      <c r="A7" s="10"/>
      <c r="D7">
        <v>3</v>
      </c>
      <c r="E7" s="12">
        <v>149.505</v>
      </c>
      <c r="F7">
        <v>158.05449999999999</v>
      </c>
      <c r="G7" s="15">
        <v>147.49200000000002</v>
      </c>
      <c r="H7" s="15"/>
      <c r="I7" s="12">
        <v>165.96350000000001</v>
      </c>
      <c r="J7">
        <v>154.357</v>
      </c>
      <c r="K7" s="15">
        <v>179.0515</v>
      </c>
      <c r="L7" s="15"/>
      <c r="N7" s="15">
        <v>141.4205</v>
      </c>
      <c r="O7">
        <v>137.2595</v>
      </c>
      <c r="P7" s="15">
        <v>164.6645</v>
      </c>
      <c r="R7">
        <v>170.57749999999999</v>
      </c>
      <c r="S7">
        <v>164.35599999999999</v>
      </c>
      <c r="T7">
        <v>163.11500000000001</v>
      </c>
      <c r="V7">
        <v>168.43799999999999</v>
      </c>
      <c r="W7">
        <v>162.53149999999999</v>
      </c>
      <c r="X7" s="15">
        <v>168.392</v>
      </c>
    </row>
    <row r="8" spans="1:28" x14ac:dyDescent="0.25">
      <c r="A8" s="11"/>
      <c r="D8">
        <v>4</v>
      </c>
      <c r="E8" s="12">
        <v>147.899</v>
      </c>
      <c r="F8">
        <v>147.9205</v>
      </c>
      <c r="G8" s="15">
        <v>152.80799999999999</v>
      </c>
      <c r="H8" s="15"/>
      <c r="I8" s="12">
        <v>161.86750000000001</v>
      </c>
      <c r="J8">
        <v>157.81950000000001</v>
      </c>
      <c r="K8" s="15">
        <v>180.22499999999999</v>
      </c>
      <c r="L8" s="15"/>
      <c r="N8" s="15">
        <v>166.9</v>
      </c>
      <c r="O8">
        <v>145.34300000000002</v>
      </c>
      <c r="P8" s="15">
        <v>165.69299999999998</v>
      </c>
      <c r="R8">
        <v>175.60599999999999</v>
      </c>
      <c r="S8">
        <v>156.89150000000001</v>
      </c>
      <c r="T8">
        <v>164.58600000000001</v>
      </c>
      <c r="V8">
        <v>164.303</v>
      </c>
      <c r="W8">
        <v>163.571</v>
      </c>
      <c r="X8" s="15">
        <v>160.45400000000001</v>
      </c>
    </row>
    <row r="9" spans="1:28" x14ac:dyDescent="0.25">
      <c r="A9" s="10"/>
      <c r="D9">
        <v>5</v>
      </c>
      <c r="E9" s="12">
        <v>150.351</v>
      </c>
      <c r="F9">
        <v>155.33099999999999</v>
      </c>
      <c r="G9" s="15">
        <v>154.50400000000002</v>
      </c>
      <c r="I9" s="12">
        <v>160.607</v>
      </c>
      <c r="J9">
        <v>154.2415</v>
      </c>
      <c r="K9" s="15">
        <v>178.56400000000002</v>
      </c>
      <c r="O9">
        <v>157.7055</v>
      </c>
      <c r="P9" s="15">
        <v>156.54349999999999</v>
      </c>
      <c r="R9">
        <v>177.1215</v>
      </c>
      <c r="S9">
        <v>150.90800000000002</v>
      </c>
      <c r="T9">
        <v>173.69900000000001</v>
      </c>
      <c r="V9">
        <v>164.29500000000002</v>
      </c>
      <c r="W9">
        <v>168.56700000000001</v>
      </c>
      <c r="X9" s="15">
        <v>157.18349999999998</v>
      </c>
      <c r="AB9" s="15"/>
    </row>
    <row r="10" spans="1:28" x14ac:dyDescent="0.25">
      <c r="A10" s="10"/>
      <c r="D10">
        <v>6</v>
      </c>
      <c r="E10" s="12">
        <v>154.101</v>
      </c>
      <c r="F10">
        <v>157.4205</v>
      </c>
      <c r="G10" s="15">
        <v>152.78149999999999</v>
      </c>
      <c r="I10" s="12">
        <v>158.91650000000001</v>
      </c>
      <c r="J10">
        <v>143.8485</v>
      </c>
      <c r="K10" s="15">
        <v>162.2295</v>
      </c>
      <c r="O10">
        <v>146.345</v>
      </c>
      <c r="P10">
        <v>156.40050000000002</v>
      </c>
      <c r="S10">
        <v>160.17250000000001</v>
      </c>
      <c r="T10">
        <v>168.96199999999999</v>
      </c>
      <c r="V10">
        <v>169.25200000000001</v>
      </c>
      <c r="W10">
        <v>170.70699999999999</v>
      </c>
      <c r="X10" s="15">
        <v>164.49299999999999</v>
      </c>
      <c r="AB10" s="15"/>
    </row>
    <row r="11" spans="1:28" x14ac:dyDescent="0.25">
      <c r="A11" s="10"/>
      <c r="D11">
        <v>7</v>
      </c>
      <c r="F11">
        <v>151.09750000000003</v>
      </c>
      <c r="G11" s="15">
        <v>148.00349999999997</v>
      </c>
      <c r="I11" s="12">
        <v>161.08100000000002</v>
      </c>
      <c r="J11">
        <v>150.82</v>
      </c>
      <c r="K11" s="15">
        <v>185.119</v>
      </c>
      <c r="O11">
        <v>153.81299999999999</v>
      </c>
      <c r="P11">
        <v>162.29899999999998</v>
      </c>
      <c r="S11">
        <v>161.69200000000001</v>
      </c>
      <c r="V11">
        <v>155.25899999999999</v>
      </c>
      <c r="X11" s="15">
        <v>166.79</v>
      </c>
      <c r="AB11" s="15"/>
    </row>
    <row r="12" spans="1:28" x14ac:dyDescent="0.25">
      <c r="A12" s="10"/>
      <c r="D12">
        <v>8</v>
      </c>
      <c r="F12">
        <v>159.38800000000001</v>
      </c>
      <c r="G12" s="15">
        <v>166.91499999999999</v>
      </c>
      <c r="J12">
        <v>147.435</v>
      </c>
      <c r="K12" s="15">
        <v>179.166</v>
      </c>
      <c r="O12">
        <v>153.80099999999999</v>
      </c>
      <c r="P12">
        <v>161.11450000000002</v>
      </c>
      <c r="S12" s="15"/>
      <c r="V12">
        <v>159.97800000000001</v>
      </c>
      <c r="X12" s="15">
        <v>160.7655</v>
      </c>
      <c r="AB12" s="15"/>
    </row>
    <row r="13" spans="1:28" x14ac:dyDescent="0.25">
      <c r="D13">
        <v>9</v>
      </c>
      <c r="G13" s="18"/>
      <c r="J13" s="40"/>
      <c r="V13">
        <v>141.44549999999998</v>
      </c>
      <c r="AA13" s="15"/>
    </row>
    <row r="14" spans="1:28" x14ac:dyDescent="0.25">
      <c r="D14">
        <v>10</v>
      </c>
      <c r="G14" s="18"/>
      <c r="J14" s="40"/>
      <c r="V14">
        <v>150.1035</v>
      </c>
    </row>
    <row r="15" spans="1:28" x14ac:dyDescent="0.25">
      <c r="G15" s="18"/>
      <c r="J15" s="40"/>
    </row>
    <row r="16" spans="1:28" x14ac:dyDescent="0.25">
      <c r="G16" s="18"/>
      <c r="J16" s="40"/>
    </row>
    <row r="17" spans="1:29" x14ac:dyDescent="0.25">
      <c r="A17" s="10" t="s">
        <v>81</v>
      </c>
      <c r="B17" t="s">
        <v>56</v>
      </c>
      <c r="D17">
        <v>1</v>
      </c>
      <c r="E17" s="12">
        <v>102.4</v>
      </c>
      <c r="F17">
        <v>112.8955</v>
      </c>
      <c r="G17" s="15">
        <v>116.1035</v>
      </c>
      <c r="H17" s="12"/>
      <c r="I17" s="12">
        <v>112.9</v>
      </c>
      <c r="J17" s="40">
        <v>122.295</v>
      </c>
      <c r="K17" s="15">
        <v>122.809</v>
      </c>
      <c r="L17" s="12"/>
      <c r="N17" s="15">
        <v>114.56299999999999</v>
      </c>
      <c r="O17">
        <v>109.03899999999999</v>
      </c>
      <c r="P17" s="15">
        <v>120.6255</v>
      </c>
      <c r="R17">
        <v>123.05449999999999</v>
      </c>
      <c r="S17" s="15">
        <v>126.155</v>
      </c>
      <c r="T17" s="39">
        <v>131.6095</v>
      </c>
      <c r="V17">
        <v>128.70699999999999</v>
      </c>
      <c r="W17">
        <v>124.3805</v>
      </c>
      <c r="X17" s="15">
        <v>113.6645</v>
      </c>
    </row>
    <row r="18" spans="1:29" x14ac:dyDescent="0.25">
      <c r="A18" s="10"/>
      <c r="B18" s="12"/>
      <c r="D18">
        <v>2</v>
      </c>
      <c r="E18" s="12">
        <v>107.93633333333334</v>
      </c>
      <c r="F18">
        <v>111.095</v>
      </c>
      <c r="G18" s="15">
        <v>110.02449999999999</v>
      </c>
      <c r="H18" s="15"/>
      <c r="I18" s="12">
        <v>112.99250000000001</v>
      </c>
      <c r="J18" s="40">
        <v>125.63</v>
      </c>
      <c r="K18" s="15">
        <v>120.23949999999999</v>
      </c>
      <c r="L18" s="15"/>
      <c r="N18" s="15">
        <v>115.0735</v>
      </c>
      <c r="O18">
        <v>116.40700000000001</v>
      </c>
      <c r="P18" s="15">
        <v>115.37700000000001</v>
      </c>
      <c r="R18">
        <v>123.884</v>
      </c>
      <c r="S18" s="15">
        <v>130.322</v>
      </c>
      <c r="T18" s="39">
        <v>135.97200000000001</v>
      </c>
      <c r="V18">
        <v>131.851</v>
      </c>
      <c r="W18">
        <v>123.62700000000001</v>
      </c>
      <c r="X18" s="15">
        <v>114.31200000000001</v>
      </c>
    </row>
    <row r="19" spans="1:29" x14ac:dyDescent="0.25">
      <c r="A19" s="10"/>
      <c r="B19" s="12"/>
      <c r="D19">
        <v>3</v>
      </c>
      <c r="E19" s="12">
        <v>105.52766666666666</v>
      </c>
      <c r="F19">
        <v>111.9495</v>
      </c>
      <c r="G19" s="15">
        <v>125.34</v>
      </c>
      <c r="H19" s="15"/>
      <c r="I19" s="12">
        <v>116.00749999999999</v>
      </c>
      <c r="J19">
        <v>117.95050000000001</v>
      </c>
      <c r="K19" s="15">
        <v>123.48099999999999</v>
      </c>
      <c r="L19" s="15"/>
      <c r="N19" s="15">
        <v>104.03999999999999</v>
      </c>
      <c r="O19">
        <v>104.74</v>
      </c>
      <c r="P19" s="15">
        <v>119.324</v>
      </c>
      <c r="R19">
        <v>122.4045</v>
      </c>
      <c r="S19">
        <v>131.14249999999998</v>
      </c>
      <c r="T19" s="39">
        <v>124.797</v>
      </c>
      <c r="V19">
        <v>138.614</v>
      </c>
      <c r="W19">
        <v>128.00799999999998</v>
      </c>
      <c r="X19" s="15">
        <v>135.78250000000003</v>
      </c>
      <c r="AA19" s="39"/>
      <c r="AB19" s="39"/>
    </row>
    <row r="20" spans="1:29" x14ac:dyDescent="0.25">
      <c r="A20" s="10"/>
      <c r="B20" s="12"/>
      <c r="D20">
        <v>4</v>
      </c>
      <c r="E20" s="12">
        <v>107.84633333333333</v>
      </c>
      <c r="F20">
        <v>105.6755</v>
      </c>
      <c r="G20" s="15">
        <v>126.06</v>
      </c>
      <c r="H20" s="15"/>
      <c r="I20" s="12">
        <v>114.875</v>
      </c>
      <c r="J20">
        <v>131.21100000000001</v>
      </c>
      <c r="K20" s="15">
        <v>124.7715</v>
      </c>
      <c r="L20" s="15"/>
      <c r="N20" s="15">
        <v>109.4165</v>
      </c>
      <c r="O20">
        <v>109.41</v>
      </c>
      <c r="P20" s="15">
        <v>116.3715</v>
      </c>
      <c r="R20">
        <v>119.0925</v>
      </c>
      <c r="S20">
        <v>135.14999999999998</v>
      </c>
      <c r="T20" s="39">
        <v>120.101</v>
      </c>
      <c r="V20">
        <v>119.158</v>
      </c>
      <c r="W20">
        <v>119.46449999999999</v>
      </c>
      <c r="X20" s="15">
        <v>118.39100000000001</v>
      </c>
      <c r="AA20" s="39"/>
      <c r="AB20" s="39"/>
      <c r="AC20" s="15"/>
    </row>
    <row r="21" spans="1:29" x14ac:dyDescent="0.25">
      <c r="A21" s="10"/>
      <c r="B21" s="12"/>
      <c r="D21">
        <v>5</v>
      </c>
      <c r="E21" s="12">
        <v>108.40633333333334</v>
      </c>
      <c r="F21">
        <v>109.726</v>
      </c>
      <c r="G21" s="15">
        <v>115.3515</v>
      </c>
      <c r="I21" s="12">
        <v>110.84950000000001</v>
      </c>
      <c r="J21">
        <v>131.16499999999999</v>
      </c>
      <c r="K21" s="15">
        <v>123.85149999999999</v>
      </c>
      <c r="O21">
        <v>108.566</v>
      </c>
      <c r="P21" s="15">
        <v>110.9015</v>
      </c>
      <c r="R21">
        <v>122.6185</v>
      </c>
      <c r="S21">
        <v>129.97899999999998</v>
      </c>
      <c r="T21" s="39">
        <v>121.49</v>
      </c>
      <c r="V21">
        <v>127.53750000000001</v>
      </c>
      <c r="W21">
        <v>126.52000000000001</v>
      </c>
      <c r="X21" s="15">
        <v>132.4795</v>
      </c>
      <c r="AA21" s="40"/>
      <c r="AB21" s="40"/>
      <c r="AC21" s="15"/>
    </row>
    <row r="22" spans="1:29" x14ac:dyDescent="0.25">
      <c r="A22" s="10"/>
      <c r="D22">
        <v>6</v>
      </c>
      <c r="E22" s="12">
        <v>112.88500000000001</v>
      </c>
      <c r="F22">
        <v>111.64150000000001</v>
      </c>
      <c r="G22" s="15">
        <v>102.14500000000001</v>
      </c>
      <c r="I22" s="12">
        <v>115.42150000000001</v>
      </c>
      <c r="J22">
        <v>122.01600000000001</v>
      </c>
      <c r="K22" s="15">
        <v>137.67699999999999</v>
      </c>
      <c r="O22">
        <v>118.355</v>
      </c>
      <c r="P22">
        <v>131.46549999999999</v>
      </c>
      <c r="S22">
        <v>124.0615</v>
      </c>
      <c r="T22" s="40">
        <v>126.2355</v>
      </c>
      <c r="V22">
        <v>119.779</v>
      </c>
      <c r="W22">
        <v>121.79849999999999</v>
      </c>
      <c r="X22" s="15">
        <v>128.8075</v>
      </c>
      <c r="AA22" s="40"/>
      <c r="AB22" s="40"/>
      <c r="AC22" s="15"/>
    </row>
    <row r="23" spans="1:29" x14ac:dyDescent="0.25">
      <c r="A23" s="10"/>
      <c r="D23">
        <v>7</v>
      </c>
      <c r="F23">
        <v>117.16200000000001</v>
      </c>
      <c r="G23" s="15">
        <v>113.203</v>
      </c>
      <c r="I23" s="12">
        <v>123.5115</v>
      </c>
      <c r="J23">
        <v>127.70849999999999</v>
      </c>
      <c r="K23" s="15">
        <v>128.82650000000001</v>
      </c>
      <c r="O23">
        <v>104.393</v>
      </c>
      <c r="P23">
        <v>110.71600000000001</v>
      </c>
      <c r="S23">
        <v>118.8175</v>
      </c>
      <c r="T23" s="40"/>
      <c r="V23">
        <v>131.24199999999999</v>
      </c>
      <c r="X23" s="15">
        <v>123.1935</v>
      </c>
      <c r="AA23" s="15"/>
      <c r="AB23" s="15"/>
      <c r="AC23" s="15"/>
    </row>
    <row r="24" spans="1:29" x14ac:dyDescent="0.25">
      <c r="A24" s="10"/>
      <c r="D24">
        <v>8</v>
      </c>
      <c r="F24">
        <v>113.61799999999999</v>
      </c>
      <c r="G24" s="15"/>
      <c r="J24">
        <v>124.1825</v>
      </c>
      <c r="K24" s="15">
        <v>115.55000000000001</v>
      </c>
      <c r="O24">
        <v>105.6395</v>
      </c>
      <c r="P24">
        <v>120.4915</v>
      </c>
      <c r="R24" s="15"/>
      <c r="S24" s="15"/>
      <c r="V24">
        <v>138.27000000000001</v>
      </c>
      <c r="W24" s="15"/>
      <c r="X24" s="15">
        <v>121.27249999999999</v>
      </c>
      <c r="AA24" s="15"/>
      <c r="AB24" s="15"/>
      <c r="AC24" s="15"/>
    </row>
    <row r="25" spans="1:29" x14ac:dyDescent="0.25">
      <c r="A25" s="10"/>
      <c r="D25">
        <v>9</v>
      </c>
      <c r="Q25" s="15"/>
      <c r="R25" s="15"/>
      <c r="V25">
        <v>127.87949999999999</v>
      </c>
      <c r="W25" s="15"/>
      <c r="AA25" s="15"/>
      <c r="AB25" s="15"/>
      <c r="AC25" s="15"/>
    </row>
    <row r="26" spans="1:29" x14ac:dyDescent="0.25">
      <c r="D26">
        <v>10</v>
      </c>
      <c r="Q26" s="15"/>
      <c r="R26" s="15"/>
      <c r="V26">
        <v>125.07249999999999</v>
      </c>
      <c r="W26" s="15"/>
      <c r="AA26" s="15"/>
      <c r="AB26" s="15"/>
      <c r="AC26" s="15"/>
    </row>
    <row r="27" spans="1:29" x14ac:dyDescent="0.25">
      <c r="Q27" s="15"/>
      <c r="R27" s="15"/>
      <c r="W27" s="15"/>
      <c r="AA27" s="15"/>
      <c r="AB27" s="15"/>
      <c r="AC27" s="15"/>
    </row>
    <row r="28" spans="1:29" x14ac:dyDescent="0.25">
      <c r="Q28" s="15"/>
      <c r="R28" s="15"/>
      <c r="W28" s="15"/>
      <c r="AA28" s="15"/>
      <c r="AB28" s="15"/>
      <c r="AC28" s="15"/>
    </row>
    <row r="29" spans="1:29" x14ac:dyDescent="0.25">
      <c r="A29" t="s">
        <v>82</v>
      </c>
      <c r="D29">
        <v>1</v>
      </c>
      <c r="E29">
        <f>E17/2</f>
        <v>51.2</v>
      </c>
      <c r="F29">
        <f>F17/2</f>
        <v>56.447749999999999</v>
      </c>
      <c r="G29">
        <f>G17/2</f>
        <v>58.051749999999998</v>
      </c>
      <c r="I29">
        <f>I17/2</f>
        <v>56.45</v>
      </c>
      <c r="J29">
        <f>J17/2</f>
        <v>61.147500000000001</v>
      </c>
      <c r="K29">
        <f>K17/2</f>
        <v>61.404499999999999</v>
      </c>
      <c r="N29">
        <f>N17/2</f>
        <v>57.281499999999994</v>
      </c>
      <c r="O29">
        <f>O17/2</f>
        <v>54.519499999999994</v>
      </c>
      <c r="P29">
        <f>P17/2</f>
        <v>60.312750000000001</v>
      </c>
      <c r="Q29" s="15"/>
      <c r="R29">
        <f t="shared" ref="R29:T35" si="0">R17/2</f>
        <v>61.527249999999995</v>
      </c>
      <c r="S29">
        <f t="shared" si="0"/>
        <v>63.077500000000001</v>
      </c>
      <c r="T29">
        <f t="shared" si="0"/>
        <v>65.804749999999999</v>
      </c>
      <c r="V29">
        <f>V17/2</f>
        <v>64.353499999999997</v>
      </c>
      <c r="W29">
        <f>W17/2</f>
        <v>62.190249999999999</v>
      </c>
      <c r="X29">
        <f>X17/2</f>
        <v>56.832250000000002</v>
      </c>
      <c r="AA29" s="15"/>
      <c r="AB29" s="15"/>
      <c r="AC29" s="15"/>
    </row>
    <row r="30" spans="1:29" x14ac:dyDescent="0.25">
      <c r="A30" s="10"/>
      <c r="D30">
        <v>2</v>
      </c>
      <c r="E30">
        <f t="shared" ref="E30:E34" si="1">E18/2</f>
        <v>53.968166666666669</v>
      </c>
      <c r="F30">
        <f t="shared" ref="F30:G36" si="2">F18/2</f>
        <v>55.547499999999999</v>
      </c>
      <c r="G30">
        <f t="shared" si="2"/>
        <v>55.012249999999995</v>
      </c>
      <c r="I30">
        <f t="shared" ref="I30:J36" si="3">I18/2</f>
        <v>56.496250000000003</v>
      </c>
      <c r="J30">
        <f t="shared" si="3"/>
        <v>62.814999999999998</v>
      </c>
      <c r="K30">
        <f t="shared" ref="K30:K36" si="4">K18/2</f>
        <v>60.119749999999996</v>
      </c>
      <c r="N30">
        <f t="shared" ref="N30:O32" si="5">N18/2</f>
        <v>57.536749999999998</v>
      </c>
      <c r="O30">
        <f t="shared" si="5"/>
        <v>58.203500000000005</v>
      </c>
      <c r="P30">
        <f t="shared" ref="O30:P36" si="6">P18/2</f>
        <v>57.688500000000005</v>
      </c>
      <c r="Q30" s="15"/>
      <c r="R30">
        <f t="shared" ref="R30" si="7">R18/2</f>
        <v>61.942</v>
      </c>
      <c r="S30">
        <f t="shared" si="0"/>
        <v>65.161000000000001</v>
      </c>
      <c r="T30">
        <f t="shared" ref="T30" si="8">T18/2</f>
        <v>67.986000000000004</v>
      </c>
      <c r="V30">
        <f t="shared" ref="V30:V35" si="9">V18/2</f>
        <v>65.9255</v>
      </c>
      <c r="W30">
        <f t="shared" ref="W30" si="10">W18/2</f>
        <v>61.813500000000005</v>
      </c>
      <c r="X30">
        <f t="shared" ref="X30:X36" si="11">X18/2</f>
        <v>57.156000000000006</v>
      </c>
      <c r="AA30" s="15"/>
      <c r="AB30" s="15"/>
      <c r="AC30" s="15"/>
    </row>
    <row r="31" spans="1:29" x14ac:dyDescent="0.25">
      <c r="A31" s="10"/>
      <c r="D31">
        <v>3</v>
      </c>
      <c r="E31">
        <f t="shared" si="1"/>
        <v>52.763833333333331</v>
      </c>
      <c r="F31">
        <f t="shared" si="2"/>
        <v>55.97475</v>
      </c>
      <c r="G31">
        <f t="shared" si="2"/>
        <v>62.67</v>
      </c>
      <c r="I31">
        <f t="shared" si="3"/>
        <v>58.003749999999997</v>
      </c>
      <c r="J31">
        <f t="shared" si="3"/>
        <v>58.975250000000003</v>
      </c>
      <c r="K31">
        <f t="shared" si="4"/>
        <v>61.740499999999997</v>
      </c>
      <c r="N31">
        <f t="shared" si="5"/>
        <v>52.019999999999996</v>
      </c>
      <c r="O31">
        <f t="shared" si="5"/>
        <v>52.37</v>
      </c>
      <c r="P31">
        <f t="shared" si="6"/>
        <v>59.661999999999999</v>
      </c>
      <c r="Q31" s="15"/>
      <c r="R31">
        <f t="shared" ref="R31" si="12">R19/2</f>
        <v>61.202249999999999</v>
      </c>
      <c r="S31">
        <f t="shared" si="0"/>
        <v>65.571249999999992</v>
      </c>
      <c r="T31">
        <f t="shared" ref="T31" si="13">T19/2</f>
        <v>62.398499999999999</v>
      </c>
      <c r="V31">
        <f t="shared" si="9"/>
        <v>69.307000000000002</v>
      </c>
      <c r="W31">
        <f t="shared" ref="W31" si="14">W19/2</f>
        <v>64.003999999999991</v>
      </c>
      <c r="X31">
        <f t="shared" si="11"/>
        <v>67.891250000000014</v>
      </c>
      <c r="AA31" s="15"/>
      <c r="AB31" s="15"/>
      <c r="AC31" s="15"/>
    </row>
    <row r="32" spans="1:29" x14ac:dyDescent="0.25">
      <c r="A32" s="10"/>
      <c r="D32">
        <v>4</v>
      </c>
      <c r="E32">
        <f t="shared" si="1"/>
        <v>53.923166666666667</v>
      </c>
      <c r="F32">
        <f t="shared" si="2"/>
        <v>52.83775</v>
      </c>
      <c r="G32">
        <f t="shared" si="2"/>
        <v>63.03</v>
      </c>
      <c r="I32">
        <f>I20/2</f>
        <v>57.4375</v>
      </c>
      <c r="J32">
        <f t="shared" si="3"/>
        <v>65.605500000000006</v>
      </c>
      <c r="K32">
        <f t="shared" si="4"/>
        <v>62.385750000000002</v>
      </c>
      <c r="N32">
        <f t="shared" si="5"/>
        <v>54.70825</v>
      </c>
      <c r="O32">
        <f t="shared" si="5"/>
        <v>54.704999999999998</v>
      </c>
      <c r="P32">
        <f t="shared" si="6"/>
        <v>58.185749999999999</v>
      </c>
      <c r="Q32" s="15"/>
      <c r="R32">
        <f t="shared" ref="R32" si="15">R20/2</f>
        <v>59.546250000000001</v>
      </c>
      <c r="S32">
        <f t="shared" si="0"/>
        <v>67.574999999999989</v>
      </c>
      <c r="T32">
        <f t="shared" ref="T32" si="16">T20/2</f>
        <v>60.0505</v>
      </c>
      <c r="V32">
        <f t="shared" si="9"/>
        <v>59.579000000000001</v>
      </c>
      <c r="W32">
        <f t="shared" ref="W32" si="17">W20/2</f>
        <v>59.732249999999993</v>
      </c>
      <c r="X32">
        <f t="shared" si="11"/>
        <v>59.195500000000003</v>
      </c>
      <c r="AA32" s="15"/>
      <c r="AB32" s="15"/>
      <c r="AC32" s="15"/>
    </row>
    <row r="33" spans="1:29" x14ac:dyDescent="0.25">
      <c r="A33" s="10"/>
      <c r="D33">
        <v>5</v>
      </c>
      <c r="E33">
        <f>E21/2</f>
        <v>54.203166666666668</v>
      </c>
      <c r="F33">
        <f t="shared" si="2"/>
        <v>54.863</v>
      </c>
      <c r="G33">
        <f t="shared" si="2"/>
        <v>57.675750000000001</v>
      </c>
      <c r="I33">
        <f>I21/2</f>
        <v>55.424750000000003</v>
      </c>
      <c r="J33">
        <f>J21/2</f>
        <v>65.582499999999996</v>
      </c>
      <c r="K33">
        <f t="shared" si="4"/>
        <v>61.925749999999994</v>
      </c>
      <c r="O33">
        <f t="shared" si="6"/>
        <v>54.283000000000001</v>
      </c>
      <c r="P33">
        <f t="shared" si="6"/>
        <v>55.450749999999999</v>
      </c>
      <c r="Q33" s="15"/>
      <c r="R33">
        <f t="shared" ref="R33" si="18">R21/2</f>
        <v>61.309249999999999</v>
      </c>
      <c r="S33">
        <f t="shared" si="0"/>
        <v>64.989499999999992</v>
      </c>
      <c r="T33">
        <f t="shared" ref="T33" si="19">T21/2</f>
        <v>60.744999999999997</v>
      </c>
      <c r="V33">
        <f t="shared" si="9"/>
        <v>63.768750000000004</v>
      </c>
      <c r="W33">
        <f t="shared" ref="W33" si="20">W21/2</f>
        <v>63.260000000000005</v>
      </c>
      <c r="X33">
        <f t="shared" si="11"/>
        <v>66.239750000000001</v>
      </c>
      <c r="AB33" s="15"/>
      <c r="AC33" s="15"/>
    </row>
    <row r="34" spans="1:29" x14ac:dyDescent="0.25">
      <c r="A34" s="9"/>
      <c r="D34">
        <v>6</v>
      </c>
      <c r="E34">
        <f t="shared" si="1"/>
        <v>56.442500000000003</v>
      </c>
      <c r="F34">
        <f t="shared" si="2"/>
        <v>55.820750000000004</v>
      </c>
      <c r="G34">
        <f t="shared" si="2"/>
        <v>51.072500000000005</v>
      </c>
      <c r="I34">
        <f>I22/2</f>
        <v>57.710750000000004</v>
      </c>
      <c r="J34">
        <f t="shared" si="3"/>
        <v>61.008000000000003</v>
      </c>
      <c r="K34">
        <f t="shared" si="4"/>
        <v>68.838499999999996</v>
      </c>
      <c r="O34">
        <f t="shared" si="6"/>
        <v>59.177500000000002</v>
      </c>
      <c r="P34">
        <f t="shared" si="6"/>
        <v>65.732749999999996</v>
      </c>
      <c r="Q34" s="15"/>
      <c r="R34" s="15"/>
      <c r="S34">
        <f t="shared" si="0"/>
        <v>62.030749999999998</v>
      </c>
      <c r="T34">
        <f t="shared" ref="T34" si="21">T22/2</f>
        <v>63.117750000000001</v>
      </c>
      <c r="V34">
        <f t="shared" si="9"/>
        <v>59.889499999999998</v>
      </c>
      <c r="W34">
        <f t="shared" ref="W34" si="22">W22/2</f>
        <v>60.899249999999995</v>
      </c>
      <c r="X34">
        <f t="shared" si="11"/>
        <v>64.403750000000002</v>
      </c>
      <c r="AB34" s="15"/>
      <c r="AC34" s="15"/>
    </row>
    <row r="35" spans="1:29" x14ac:dyDescent="0.25">
      <c r="A35" s="9"/>
      <c r="D35">
        <v>7</v>
      </c>
      <c r="F35">
        <f t="shared" si="2"/>
        <v>58.581000000000003</v>
      </c>
      <c r="G35">
        <f t="shared" si="2"/>
        <v>56.601500000000001</v>
      </c>
      <c r="I35">
        <f>I23/2</f>
        <v>61.755749999999999</v>
      </c>
      <c r="J35">
        <f t="shared" si="3"/>
        <v>63.854249999999993</v>
      </c>
      <c r="K35">
        <f t="shared" si="4"/>
        <v>64.413250000000005</v>
      </c>
      <c r="O35">
        <f t="shared" si="6"/>
        <v>52.1965</v>
      </c>
      <c r="P35">
        <f t="shared" si="6"/>
        <v>55.358000000000004</v>
      </c>
      <c r="Q35" s="15"/>
      <c r="R35" s="15"/>
      <c r="S35">
        <f t="shared" si="0"/>
        <v>59.408749999999998</v>
      </c>
      <c r="V35">
        <f t="shared" si="9"/>
        <v>65.620999999999995</v>
      </c>
      <c r="W35" s="15"/>
      <c r="X35">
        <f t="shared" si="11"/>
        <v>61.59675</v>
      </c>
    </row>
    <row r="36" spans="1:29" x14ac:dyDescent="0.25">
      <c r="D36">
        <v>8</v>
      </c>
      <c r="F36">
        <f t="shared" si="2"/>
        <v>56.808999999999997</v>
      </c>
      <c r="J36">
        <f t="shared" si="3"/>
        <v>62.091250000000002</v>
      </c>
      <c r="K36">
        <f t="shared" si="4"/>
        <v>57.775000000000006</v>
      </c>
      <c r="O36">
        <f t="shared" si="6"/>
        <v>52.819749999999999</v>
      </c>
      <c r="P36">
        <f t="shared" si="6"/>
        <v>60.245750000000001</v>
      </c>
      <c r="Q36" s="15"/>
      <c r="V36">
        <f t="shared" ref="V36:V38" si="23">V24/2</f>
        <v>69.135000000000005</v>
      </c>
      <c r="X36">
        <f t="shared" si="11"/>
        <v>60.636249999999997</v>
      </c>
    </row>
    <row r="37" spans="1:29" x14ac:dyDescent="0.25">
      <c r="D37">
        <v>9</v>
      </c>
      <c r="Q37" s="15"/>
      <c r="V37">
        <f t="shared" si="23"/>
        <v>63.939749999999997</v>
      </c>
    </row>
    <row r="38" spans="1:29" x14ac:dyDescent="0.25">
      <c r="D38">
        <v>10</v>
      </c>
      <c r="Q38" s="15"/>
      <c r="V38">
        <f t="shared" si="23"/>
        <v>62.536249999999995</v>
      </c>
    </row>
    <row r="39" spans="1:29" x14ac:dyDescent="0.25">
      <c r="Q39" s="15"/>
    </row>
    <row r="40" spans="1:29" x14ac:dyDescent="0.25">
      <c r="Q40" s="15"/>
    </row>
    <row r="41" spans="1:29" x14ac:dyDescent="0.25">
      <c r="A41" t="s">
        <v>83</v>
      </c>
      <c r="D41">
        <v>1</v>
      </c>
      <c r="E41" s="17">
        <f>AVERAGE(E5,E17)</f>
        <v>123.7</v>
      </c>
      <c r="F41" s="17">
        <f>AVERAGE(F5,F17)</f>
        <v>135.73675</v>
      </c>
      <c r="G41" s="17">
        <f>AVERAGE(G5,G17)</f>
        <v>137.58449999999999</v>
      </c>
      <c r="I41" s="17">
        <f>AVERAGE(I5,I17)</f>
        <v>129.19999999999999</v>
      </c>
      <c r="J41" s="17">
        <f>AVERAGE(J5,J17)</f>
        <v>135.24625</v>
      </c>
      <c r="K41" s="17">
        <f>AVERAGE(K5,K17)</f>
        <v>147.2235</v>
      </c>
      <c r="N41" s="17">
        <f>AVERAGE(N5,N17)</f>
        <v>137.13475</v>
      </c>
      <c r="O41" s="17">
        <f>AVERAGE(O5,O17)</f>
        <v>128.27924999999999</v>
      </c>
      <c r="P41" s="17">
        <f>AVERAGE(P5,P17)</f>
        <v>139.08125000000001</v>
      </c>
      <c r="Q41" s="15"/>
      <c r="R41" s="17">
        <f t="shared" ref="R41:T46" si="24">AVERAGE(R5,R17)</f>
        <v>148.41725</v>
      </c>
      <c r="S41" s="17">
        <f>AVERAGE(S5,S17)</f>
        <v>140.53674999999998</v>
      </c>
      <c r="T41" s="17">
        <f>AVERAGE(T5,T17)</f>
        <v>146.30099999999999</v>
      </c>
      <c r="V41" s="17">
        <f>AVERAGE(V5,V17)</f>
        <v>141.76400000000001</v>
      </c>
      <c r="W41" s="17">
        <f>AVERAGE(W5,W17)</f>
        <v>146.68224999999998</v>
      </c>
      <c r="X41" s="17">
        <f>AVERAGE(X5,X17)</f>
        <v>139.43324999999999</v>
      </c>
    </row>
    <row r="42" spans="1:29" x14ac:dyDescent="0.25">
      <c r="A42" s="10"/>
      <c r="D42">
        <v>2</v>
      </c>
      <c r="E42" s="17">
        <f t="shared" ref="E42:E46" si="25">AVERAGE(E6,E18)</f>
        <v>133.99016666666665</v>
      </c>
      <c r="F42" s="17">
        <f t="shared" ref="F42:G48" si="26">AVERAGE(F6,F18)</f>
        <v>131.95774999999998</v>
      </c>
      <c r="G42" s="17">
        <f t="shared" si="26"/>
        <v>133.2775</v>
      </c>
      <c r="I42" s="17">
        <f t="shared" ref="I42:J48" si="27">AVERAGE(I6,I18)</f>
        <v>136.80875</v>
      </c>
      <c r="J42" s="17">
        <f t="shared" si="27"/>
        <v>141.084</v>
      </c>
      <c r="K42" s="17">
        <f t="shared" ref="K42:K48" si="28">AVERAGE(K6,K18)</f>
        <v>142.60300000000001</v>
      </c>
      <c r="N42" s="17">
        <f t="shared" ref="N42:O44" si="29">AVERAGE(N6,N18)</f>
        <v>137.27775</v>
      </c>
      <c r="O42" s="17">
        <f t="shared" si="29"/>
        <v>136.06074999999998</v>
      </c>
      <c r="P42" s="17">
        <f t="shared" ref="O42:P48" si="30">AVERAGE(P6,P18)</f>
        <v>140.68549999999999</v>
      </c>
      <c r="Q42" s="15"/>
      <c r="R42" s="17">
        <f t="shared" ref="R42" si="31">AVERAGE(R6,R18)</f>
        <v>149.066</v>
      </c>
      <c r="S42" s="17">
        <f t="shared" ref="S42:S47" si="32">AVERAGE(S6,S18)</f>
        <v>147.8425</v>
      </c>
      <c r="T42" s="17">
        <f t="shared" si="24"/>
        <v>145.96050000000002</v>
      </c>
      <c r="V42" s="17">
        <f t="shared" ref="V42:V47" si="33">AVERAGE(V6,V18)</f>
        <v>147.01625000000001</v>
      </c>
      <c r="W42" s="17">
        <f t="shared" ref="W42" si="34">AVERAGE(W6,W18)</f>
        <v>146.17475000000002</v>
      </c>
      <c r="X42" s="17">
        <f t="shared" ref="X42:X48" si="35">AVERAGE(X6,X18)</f>
        <v>134.62725</v>
      </c>
    </row>
    <row r="43" spans="1:29" x14ac:dyDescent="0.25">
      <c r="A43" s="10"/>
      <c r="D43">
        <v>3</v>
      </c>
      <c r="E43" s="17">
        <f t="shared" si="25"/>
        <v>127.51633333333334</v>
      </c>
      <c r="F43" s="17">
        <f t="shared" si="26"/>
        <v>135.00200000000001</v>
      </c>
      <c r="G43" s="17">
        <f t="shared" si="26"/>
        <v>136.416</v>
      </c>
      <c r="I43" s="17">
        <f t="shared" si="27"/>
        <v>140.9855</v>
      </c>
      <c r="J43" s="17">
        <f t="shared" si="27"/>
        <v>136.15375</v>
      </c>
      <c r="K43" s="17">
        <f t="shared" si="28"/>
        <v>151.26625000000001</v>
      </c>
      <c r="N43" s="17">
        <f t="shared" si="29"/>
        <v>122.73025</v>
      </c>
      <c r="O43" s="17">
        <f t="shared" si="29"/>
        <v>120.99975000000001</v>
      </c>
      <c r="P43" s="17">
        <f t="shared" si="30"/>
        <v>141.99424999999999</v>
      </c>
      <c r="Q43" s="15"/>
      <c r="R43" s="17">
        <f t="shared" ref="R43" si="36">AVERAGE(R7,R19)</f>
        <v>146.49099999999999</v>
      </c>
      <c r="S43" s="17">
        <f t="shared" si="32"/>
        <v>147.74924999999999</v>
      </c>
      <c r="T43" s="17">
        <f t="shared" si="24"/>
        <v>143.95600000000002</v>
      </c>
      <c r="V43" s="17">
        <f t="shared" si="33"/>
        <v>153.52600000000001</v>
      </c>
      <c r="W43" s="17">
        <f t="shared" ref="W43" si="37">AVERAGE(W7,W19)</f>
        <v>145.26974999999999</v>
      </c>
      <c r="X43" s="17">
        <f t="shared" si="35"/>
        <v>152.08725000000001</v>
      </c>
    </row>
    <row r="44" spans="1:29" x14ac:dyDescent="0.25">
      <c r="A44" s="10"/>
      <c r="D44">
        <v>4</v>
      </c>
      <c r="E44" s="17">
        <f t="shared" si="25"/>
        <v>127.87266666666667</v>
      </c>
      <c r="F44" s="17">
        <f t="shared" si="26"/>
        <v>126.798</v>
      </c>
      <c r="G44" s="17">
        <f t="shared" si="26"/>
        <v>139.434</v>
      </c>
      <c r="I44" s="17">
        <f>AVERAGE(I8,I20)</f>
        <v>138.37125</v>
      </c>
      <c r="J44" s="17">
        <f t="shared" si="27"/>
        <v>144.51525000000001</v>
      </c>
      <c r="K44" s="17">
        <f t="shared" si="28"/>
        <v>152.49824999999998</v>
      </c>
      <c r="N44" s="17">
        <f t="shared" si="29"/>
        <v>138.15825000000001</v>
      </c>
      <c r="O44" s="17">
        <f t="shared" si="29"/>
        <v>127.37650000000001</v>
      </c>
      <c r="P44" s="17">
        <f t="shared" si="30"/>
        <v>141.03224999999998</v>
      </c>
      <c r="R44" s="17">
        <f t="shared" ref="R44" si="38">AVERAGE(R8,R20)</f>
        <v>147.34924999999998</v>
      </c>
      <c r="S44" s="17">
        <f t="shared" si="32"/>
        <v>146.02074999999999</v>
      </c>
      <c r="T44" s="17">
        <f t="shared" si="24"/>
        <v>142.34350000000001</v>
      </c>
      <c r="V44" s="17">
        <f t="shared" si="33"/>
        <v>141.73050000000001</v>
      </c>
      <c r="W44" s="17">
        <f t="shared" ref="W44" si="39">AVERAGE(W8,W20)</f>
        <v>141.51774999999998</v>
      </c>
      <c r="X44" s="17">
        <f t="shared" si="35"/>
        <v>139.42250000000001</v>
      </c>
    </row>
    <row r="45" spans="1:29" x14ac:dyDescent="0.25">
      <c r="A45" s="10"/>
      <c r="D45">
        <v>5</v>
      </c>
      <c r="E45" s="17">
        <f>AVERAGE(E9,E21)</f>
        <v>129.37866666666667</v>
      </c>
      <c r="F45" s="17">
        <f t="shared" si="26"/>
        <v>132.52850000000001</v>
      </c>
      <c r="G45" s="17">
        <f t="shared" si="26"/>
        <v>134.92775</v>
      </c>
      <c r="I45" s="17">
        <f>AVERAGE(I9,I21)</f>
        <v>135.72825</v>
      </c>
      <c r="J45" s="17">
        <f>AVERAGE(J9,J21)</f>
        <v>142.70325</v>
      </c>
      <c r="K45" s="17">
        <f t="shared" si="28"/>
        <v>151.20775</v>
      </c>
      <c r="O45" s="17">
        <f t="shared" si="30"/>
        <v>133.13575</v>
      </c>
      <c r="P45" s="17">
        <f t="shared" si="30"/>
        <v>133.7225</v>
      </c>
      <c r="R45" s="17">
        <f t="shared" ref="R45" si="40">AVERAGE(R9,R21)</f>
        <v>149.87</v>
      </c>
      <c r="S45" s="17">
        <f t="shared" si="32"/>
        <v>140.4435</v>
      </c>
      <c r="T45" s="17">
        <f t="shared" si="24"/>
        <v>147.59450000000001</v>
      </c>
      <c r="V45" s="17">
        <f t="shared" si="33"/>
        <v>145.91625000000002</v>
      </c>
      <c r="W45" s="17">
        <f t="shared" ref="W45" si="41">AVERAGE(W9,W21)</f>
        <v>147.54349999999999</v>
      </c>
      <c r="X45" s="17">
        <f t="shared" si="35"/>
        <v>144.83150000000001</v>
      </c>
    </row>
    <row r="46" spans="1:29" x14ac:dyDescent="0.25">
      <c r="A46" s="9"/>
      <c r="D46">
        <v>6</v>
      </c>
      <c r="E46" s="17">
        <f t="shared" si="25"/>
        <v>133.49299999999999</v>
      </c>
      <c r="F46" s="17">
        <f t="shared" si="26"/>
        <v>134.53100000000001</v>
      </c>
      <c r="G46" s="17">
        <f t="shared" si="26"/>
        <v>127.46325</v>
      </c>
      <c r="I46" s="17">
        <f>AVERAGE(I10,I22)</f>
        <v>137.16900000000001</v>
      </c>
      <c r="J46" s="17">
        <f t="shared" si="27"/>
        <v>132.93225000000001</v>
      </c>
      <c r="K46" s="17">
        <f t="shared" si="28"/>
        <v>149.95325</v>
      </c>
      <c r="O46" s="17">
        <f t="shared" si="30"/>
        <v>132.35</v>
      </c>
      <c r="P46" s="17">
        <f t="shared" si="30"/>
        <v>143.93299999999999</v>
      </c>
      <c r="S46" s="17">
        <f t="shared" si="32"/>
        <v>142.11700000000002</v>
      </c>
      <c r="T46" s="17">
        <f t="shared" si="24"/>
        <v>147.59875</v>
      </c>
      <c r="V46" s="17">
        <f t="shared" si="33"/>
        <v>144.5155</v>
      </c>
      <c r="W46" s="17">
        <f t="shared" ref="W46" si="42">AVERAGE(W10,W22)</f>
        <v>146.25274999999999</v>
      </c>
      <c r="X46" s="17">
        <f t="shared" si="35"/>
        <v>146.65025</v>
      </c>
    </row>
    <row r="47" spans="1:29" x14ac:dyDescent="0.25">
      <c r="A47" s="9"/>
      <c r="D47">
        <v>7</v>
      </c>
      <c r="F47" s="17">
        <f t="shared" si="26"/>
        <v>134.12975</v>
      </c>
      <c r="G47" s="17">
        <f t="shared" si="26"/>
        <v>130.60325</v>
      </c>
      <c r="I47" s="17">
        <f>AVERAGE(I11,I23)</f>
        <v>142.29625000000001</v>
      </c>
      <c r="J47" s="17">
        <f t="shared" si="27"/>
        <v>139.26425</v>
      </c>
      <c r="K47" s="17">
        <f t="shared" si="28"/>
        <v>156.97275000000002</v>
      </c>
      <c r="O47" s="17">
        <f t="shared" si="30"/>
        <v>129.10300000000001</v>
      </c>
      <c r="P47" s="17">
        <f t="shared" si="30"/>
        <v>136.50749999999999</v>
      </c>
      <c r="S47" s="17">
        <f t="shared" si="32"/>
        <v>140.25475</v>
      </c>
      <c r="T47" s="17"/>
      <c r="V47" s="17">
        <f t="shared" si="33"/>
        <v>143.25049999999999</v>
      </c>
      <c r="X47" s="17">
        <f t="shared" si="35"/>
        <v>144.99175</v>
      </c>
    </row>
    <row r="48" spans="1:29" x14ac:dyDescent="0.25">
      <c r="D48">
        <v>8</v>
      </c>
      <c r="F48" s="17">
        <f t="shared" si="26"/>
        <v>136.50299999999999</v>
      </c>
      <c r="G48" s="17">
        <f t="shared" si="26"/>
        <v>166.91499999999999</v>
      </c>
      <c r="J48" s="17">
        <f t="shared" si="27"/>
        <v>135.80875</v>
      </c>
      <c r="K48" s="17">
        <f t="shared" si="28"/>
        <v>147.358</v>
      </c>
      <c r="O48" s="17">
        <f t="shared" si="30"/>
        <v>129.72024999999999</v>
      </c>
      <c r="P48" s="17">
        <f t="shared" si="30"/>
        <v>140.803</v>
      </c>
      <c r="S48" s="17"/>
      <c r="T48" s="17"/>
      <c r="V48" s="17">
        <f t="shared" ref="V48:V50" si="43">AVERAGE(V12,V24)</f>
        <v>149.12400000000002</v>
      </c>
      <c r="X48" s="17">
        <f t="shared" si="35"/>
        <v>141.01900000000001</v>
      </c>
    </row>
    <row r="49" spans="1:24" x14ac:dyDescent="0.25">
      <c r="D49">
        <v>9</v>
      </c>
      <c r="T49" s="17"/>
      <c r="V49" s="17">
        <f t="shared" si="43"/>
        <v>134.66249999999999</v>
      </c>
    </row>
    <row r="50" spans="1:24" x14ac:dyDescent="0.25">
      <c r="D50">
        <v>10</v>
      </c>
      <c r="V50" s="17">
        <f t="shared" si="43"/>
        <v>137.58799999999999</v>
      </c>
    </row>
    <row r="53" spans="1:24" x14ac:dyDescent="0.25">
      <c r="A53" s="10" t="s">
        <v>84</v>
      </c>
      <c r="D53">
        <v>1</v>
      </c>
      <c r="E53">
        <f>E41/2</f>
        <v>61.85</v>
      </c>
      <c r="F53">
        <f>F41/2</f>
        <v>67.868375</v>
      </c>
      <c r="G53">
        <f>G41/2</f>
        <v>68.792249999999996</v>
      </c>
      <c r="I53">
        <f>I41/2</f>
        <v>64.599999999999994</v>
      </c>
      <c r="J53">
        <f>J41/2</f>
        <v>67.623125000000002</v>
      </c>
      <c r="K53">
        <f>K41/2</f>
        <v>73.611750000000001</v>
      </c>
      <c r="N53">
        <f>N41/2</f>
        <v>68.567374999999998</v>
      </c>
      <c r="O53">
        <f>O41/2</f>
        <v>64.139624999999995</v>
      </c>
      <c r="P53">
        <f>P41/2</f>
        <v>69.540625000000006</v>
      </c>
      <c r="R53">
        <f t="shared" ref="R53:T59" si="44">R41/2</f>
        <v>74.208624999999998</v>
      </c>
      <c r="S53">
        <f t="shared" si="44"/>
        <v>70.268374999999992</v>
      </c>
      <c r="T53">
        <f t="shared" si="44"/>
        <v>73.150499999999994</v>
      </c>
      <c r="V53">
        <f>V41/2</f>
        <v>70.882000000000005</v>
      </c>
      <c r="W53">
        <f>W41/2</f>
        <v>73.341124999999991</v>
      </c>
      <c r="X53">
        <f>X41/2</f>
        <v>69.716624999999993</v>
      </c>
    </row>
    <row r="54" spans="1:24" x14ac:dyDescent="0.25">
      <c r="A54" s="10"/>
      <c r="D54">
        <v>2</v>
      </c>
      <c r="E54">
        <f t="shared" ref="E54:E58" si="45">E42/2</f>
        <v>66.995083333333326</v>
      </c>
      <c r="F54">
        <f t="shared" ref="F54:G60" si="46">F42/2</f>
        <v>65.978874999999988</v>
      </c>
      <c r="G54">
        <f t="shared" si="46"/>
        <v>66.638750000000002</v>
      </c>
      <c r="I54">
        <f t="shared" ref="I54:J60" si="47">I42/2</f>
        <v>68.404375000000002</v>
      </c>
      <c r="J54">
        <f t="shared" si="47"/>
        <v>70.542000000000002</v>
      </c>
      <c r="K54">
        <f t="shared" ref="K54:K60" si="48">K42/2</f>
        <v>71.301500000000004</v>
      </c>
      <c r="N54">
        <f t="shared" ref="N54:O56" si="49">N42/2</f>
        <v>68.638874999999999</v>
      </c>
      <c r="O54">
        <f t="shared" si="49"/>
        <v>68.030374999999992</v>
      </c>
      <c r="P54">
        <f t="shared" ref="O54:P60" si="50">P42/2</f>
        <v>70.342749999999995</v>
      </c>
      <c r="R54">
        <f t="shared" ref="R54" si="51">R42/2</f>
        <v>74.533000000000001</v>
      </c>
      <c r="S54">
        <f t="shared" si="44"/>
        <v>73.921250000000001</v>
      </c>
      <c r="T54">
        <f t="shared" ref="T54" si="52">T42/2</f>
        <v>72.980250000000012</v>
      </c>
      <c r="V54">
        <f t="shared" ref="V54:V59" si="53">V42/2</f>
        <v>73.508125000000007</v>
      </c>
      <c r="W54">
        <f t="shared" ref="W54" si="54">W42/2</f>
        <v>73.087375000000009</v>
      </c>
      <c r="X54">
        <f t="shared" ref="X54:X60" si="55">X42/2</f>
        <v>67.313625000000002</v>
      </c>
    </row>
    <row r="55" spans="1:24" x14ac:dyDescent="0.25">
      <c r="A55" s="10"/>
      <c r="D55">
        <v>3</v>
      </c>
      <c r="E55">
        <f t="shared" si="45"/>
        <v>63.758166666666668</v>
      </c>
      <c r="F55">
        <f t="shared" si="46"/>
        <v>67.501000000000005</v>
      </c>
      <c r="G55">
        <f t="shared" si="46"/>
        <v>68.207999999999998</v>
      </c>
      <c r="I55">
        <f t="shared" si="47"/>
        <v>70.492750000000001</v>
      </c>
      <c r="J55">
        <f t="shared" si="47"/>
        <v>68.076875000000001</v>
      </c>
      <c r="K55">
        <f t="shared" si="48"/>
        <v>75.633125000000007</v>
      </c>
      <c r="N55">
        <f t="shared" si="49"/>
        <v>61.365124999999999</v>
      </c>
      <c r="O55">
        <f t="shared" si="49"/>
        <v>60.499875000000003</v>
      </c>
      <c r="P55">
        <f t="shared" si="50"/>
        <v>70.997124999999997</v>
      </c>
      <c r="R55">
        <f t="shared" ref="R55" si="56">R43/2</f>
        <v>73.245499999999993</v>
      </c>
      <c r="S55">
        <f t="shared" si="44"/>
        <v>73.874624999999995</v>
      </c>
      <c r="T55">
        <f t="shared" ref="T55" si="57">T43/2</f>
        <v>71.978000000000009</v>
      </c>
      <c r="V55">
        <f t="shared" si="53"/>
        <v>76.763000000000005</v>
      </c>
      <c r="W55">
        <f t="shared" ref="W55" si="58">W43/2</f>
        <v>72.634874999999994</v>
      </c>
      <c r="X55">
        <f t="shared" si="55"/>
        <v>76.043625000000006</v>
      </c>
    </row>
    <row r="56" spans="1:24" x14ac:dyDescent="0.25">
      <c r="A56" s="10"/>
      <c r="D56">
        <v>4</v>
      </c>
      <c r="E56">
        <f t="shared" si="45"/>
        <v>63.936333333333337</v>
      </c>
      <c r="F56">
        <f t="shared" si="46"/>
        <v>63.399000000000001</v>
      </c>
      <c r="G56">
        <f t="shared" si="46"/>
        <v>69.716999999999999</v>
      </c>
      <c r="I56">
        <f>I44/2</f>
        <v>69.185625000000002</v>
      </c>
      <c r="J56">
        <f t="shared" si="47"/>
        <v>72.257625000000004</v>
      </c>
      <c r="K56">
        <f t="shared" si="48"/>
        <v>76.249124999999992</v>
      </c>
      <c r="N56">
        <f t="shared" si="49"/>
        <v>69.079125000000005</v>
      </c>
      <c r="O56">
        <f t="shared" si="49"/>
        <v>63.688250000000004</v>
      </c>
      <c r="P56">
        <f t="shared" si="50"/>
        <v>70.516124999999988</v>
      </c>
      <c r="R56">
        <f t="shared" ref="R56" si="59">R44/2</f>
        <v>73.674624999999992</v>
      </c>
      <c r="S56">
        <f t="shared" si="44"/>
        <v>73.010374999999996</v>
      </c>
      <c r="T56">
        <f t="shared" ref="T56" si="60">T44/2</f>
        <v>71.171750000000003</v>
      </c>
      <c r="V56">
        <f t="shared" si="53"/>
        <v>70.865250000000003</v>
      </c>
      <c r="W56">
        <f t="shared" ref="W56" si="61">W44/2</f>
        <v>70.758874999999989</v>
      </c>
      <c r="X56">
        <f t="shared" si="55"/>
        <v>69.711250000000007</v>
      </c>
    </row>
    <row r="57" spans="1:24" x14ac:dyDescent="0.25">
      <c r="A57" s="10"/>
      <c r="D57">
        <v>5</v>
      </c>
      <c r="E57">
        <f>E45/2</f>
        <v>64.689333333333337</v>
      </c>
      <c r="F57">
        <f t="shared" si="46"/>
        <v>66.264250000000004</v>
      </c>
      <c r="G57">
        <f t="shared" si="46"/>
        <v>67.463875000000002</v>
      </c>
      <c r="I57">
        <f>I45/2</f>
        <v>67.864125000000001</v>
      </c>
      <c r="J57">
        <f>J45/2</f>
        <v>71.351624999999999</v>
      </c>
      <c r="K57">
        <f t="shared" si="48"/>
        <v>75.603875000000002</v>
      </c>
      <c r="O57">
        <f t="shared" si="50"/>
        <v>66.567875000000001</v>
      </c>
      <c r="P57">
        <f t="shared" si="50"/>
        <v>66.861249999999998</v>
      </c>
      <c r="R57">
        <f t="shared" ref="R57" si="62">R45/2</f>
        <v>74.935000000000002</v>
      </c>
      <c r="S57">
        <f t="shared" si="44"/>
        <v>70.22175</v>
      </c>
      <c r="T57">
        <f t="shared" ref="T57" si="63">T45/2</f>
        <v>73.797250000000005</v>
      </c>
      <c r="V57">
        <f t="shared" si="53"/>
        <v>72.95812500000001</v>
      </c>
      <c r="W57">
        <f t="shared" ref="W57" si="64">W45/2</f>
        <v>73.771749999999997</v>
      </c>
      <c r="X57">
        <f t="shared" si="55"/>
        <v>72.415750000000003</v>
      </c>
    </row>
    <row r="58" spans="1:24" x14ac:dyDescent="0.25">
      <c r="A58" s="9"/>
      <c r="D58">
        <v>6</v>
      </c>
      <c r="E58">
        <f t="shared" si="45"/>
        <v>66.746499999999997</v>
      </c>
      <c r="F58">
        <f t="shared" si="46"/>
        <v>67.265500000000003</v>
      </c>
      <c r="G58">
        <f t="shared" si="46"/>
        <v>63.731625000000001</v>
      </c>
      <c r="I58">
        <f>I46/2</f>
        <v>68.584500000000006</v>
      </c>
      <c r="J58">
        <f t="shared" si="47"/>
        <v>66.466125000000005</v>
      </c>
      <c r="K58">
        <f t="shared" si="48"/>
        <v>74.976624999999999</v>
      </c>
      <c r="O58">
        <f t="shared" si="50"/>
        <v>66.174999999999997</v>
      </c>
      <c r="P58">
        <f t="shared" si="50"/>
        <v>71.966499999999996</v>
      </c>
      <c r="S58">
        <f t="shared" si="44"/>
        <v>71.058500000000009</v>
      </c>
      <c r="T58">
        <f t="shared" ref="T58" si="65">T46/2</f>
        <v>73.799374999999998</v>
      </c>
      <c r="V58">
        <f t="shared" si="53"/>
        <v>72.257750000000001</v>
      </c>
      <c r="W58">
        <f t="shared" ref="W58" si="66">W46/2</f>
        <v>73.126374999999996</v>
      </c>
      <c r="X58">
        <f t="shared" si="55"/>
        <v>73.325125</v>
      </c>
    </row>
    <row r="59" spans="1:24" x14ac:dyDescent="0.25">
      <c r="A59" s="9"/>
      <c r="D59">
        <v>7</v>
      </c>
      <c r="F59">
        <f t="shared" si="46"/>
        <v>67.064875000000001</v>
      </c>
      <c r="G59">
        <f t="shared" si="46"/>
        <v>65.301625000000001</v>
      </c>
      <c r="I59">
        <f>I47/2</f>
        <v>71.148125000000007</v>
      </c>
      <c r="J59">
        <f t="shared" si="47"/>
        <v>69.632125000000002</v>
      </c>
      <c r="K59">
        <f t="shared" si="48"/>
        <v>78.48637500000001</v>
      </c>
      <c r="O59">
        <f t="shared" si="50"/>
        <v>64.551500000000004</v>
      </c>
      <c r="P59">
        <f t="shared" si="50"/>
        <v>68.253749999999997</v>
      </c>
      <c r="S59">
        <f t="shared" si="44"/>
        <v>70.127375000000001</v>
      </c>
      <c r="V59">
        <f t="shared" si="53"/>
        <v>71.625249999999994</v>
      </c>
      <c r="X59">
        <f t="shared" si="55"/>
        <v>72.495874999999998</v>
      </c>
    </row>
    <row r="60" spans="1:24" x14ac:dyDescent="0.25">
      <c r="D60">
        <v>8</v>
      </c>
      <c r="F60">
        <f t="shared" si="46"/>
        <v>68.251499999999993</v>
      </c>
      <c r="G60">
        <f t="shared" si="46"/>
        <v>83.457499999999996</v>
      </c>
      <c r="J60">
        <f t="shared" si="47"/>
        <v>67.904375000000002</v>
      </c>
      <c r="K60">
        <f t="shared" si="48"/>
        <v>73.679000000000002</v>
      </c>
      <c r="O60">
        <f t="shared" si="50"/>
        <v>64.860124999999996</v>
      </c>
      <c r="P60">
        <f t="shared" si="50"/>
        <v>70.401499999999999</v>
      </c>
      <c r="V60">
        <f t="shared" ref="V60:V62" si="67">V48/2</f>
        <v>74.562000000000012</v>
      </c>
      <c r="X60">
        <f t="shared" si="55"/>
        <v>70.509500000000003</v>
      </c>
    </row>
    <row r="61" spans="1:24" x14ac:dyDescent="0.25">
      <c r="D61">
        <v>9</v>
      </c>
      <c r="V61">
        <f t="shared" si="67"/>
        <v>67.331249999999997</v>
      </c>
    </row>
    <row r="62" spans="1:24" x14ac:dyDescent="0.25">
      <c r="D62">
        <v>10</v>
      </c>
      <c r="V62">
        <f t="shared" si="67"/>
        <v>68.793999999999997</v>
      </c>
    </row>
    <row r="65" spans="1:24" x14ac:dyDescent="0.25">
      <c r="A65" s="13" t="s">
        <v>59</v>
      </c>
      <c r="C65">
        <v>3.1419999999999999</v>
      </c>
    </row>
    <row r="67" spans="1:24" x14ac:dyDescent="0.25">
      <c r="A67" s="10" t="s">
        <v>49</v>
      </c>
      <c r="D67">
        <v>1</v>
      </c>
      <c r="E67">
        <f>4*$C$65*(E53*E53)</f>
        <v>48077.909979999997</v>
      </c>
      <c r="F67">
        <f>4*$C$65*(F53*F53)</f>
        <v>57889.669974367374</v>
      </c>
      <c r="G67">
        <f>4*$C$65*(G53*G53)</f>
        <v>59476.472159665493</v>
      </c>
      <c r="I67">
        <f>4*$C$65*(I53*I53)</f>
        <v>52448.274879999983</v>
      </c>
      <c r="J67">
        <f>4*$C$65*(J53*J53)</f>
        <v>57472.044252934371</v>
      </c>
      <c r="K67">
        <f>4*$C$65*(K53*K53)</f>
        <v>68102.092627969498</v>
      </c>
      <c r="N67">
        <f>4*$C$65*(N53*N53)</f>
        <v>59088.262404061374</v>
      </c>
      <c r="O67">
        <f>4*$C$65*(O53*O53)</f>
        <v>51703.388310927359</v>
      </c>
      <c r="P67">
        <f>4*$C$65*(P53*P53)</f>
        <v>60777.57266710938</v>
      </c>
      <c r="R67">
        <f t="shared" ref="R67:T73" si="68">4*$C$65*(R53*R53)</f>
        <v>69210.970866541364</v>
      </c>
      <c r="S67">
        <f t="shared" si="68"/>
        <v>62056.316391967361</v>
      </c>
      <c r="T67">
        <f t="shared" si="68"/>
        <v>67251.31333234199</v>
      </c>
      <c r="V67">
        <f>4*$C$65*(V53*V53)</f>
        <v>63144.873588832001</v>
      </c>
      <c r="W67">
        <f>4*$C$65*(W53*W53)</f>
        <v>67602.274305226354</v>
      </c>
      <c r="X67">
        <f>4*$C$65*(X53*X53)</f>
        <v>61085.605247877356</v>
      </c>
    </row>
    <row r="68" spans="1:24" x14ac:dyDescent="0.25">
      <c r="A68" s="10" t="s">
        <v>84</v>
      </c>
      <c r="D68">
        <v>2</v>
      </c>
      <c r="E68">
        <f t="shared" ref="E68:E72" si="69">4*$C$65*(E54*E54)</f>
        <v>56409.4720864806</v>
      </c>
      <c r="F68">
        <f t="shared" ref="F68:G74" si="70">4*$C$65*(F54*F54)</f>
        <v>54711.167740666358</v>
      </c>
      <c r="G68">
        <f t="shared" si="70"/>
        <v>55811.006683637497</v>
      </c>
      <c r="I68">
        <f t="shared" ref="I68:J74" si="71">4*$C$65*(I54*I54)</f>
        <v>58807.664268559383</v>
      </c>
      <c r="J68">
        <f t="shared" si="71"/>
        <v>62540.551865952002</v>
      </c>
      <c r="K68">
        <f t="shared" ref="K68:K74" si="72">4*$C$65*(K54*K54)</f>
        <v>63894.504243478012</v>
      </c>
      <c r="N68">
        <f t="shared" ref="N68:O70" si="73">4*$C$65*(N54*N54)</f>
        <v>59211.557586786374</v>
      </c>
      <c r="O68">
        <f t="shared" si="73"/>
        <v>58166.362003747359</v>
      </c>
      <c r="P68">
        <f t="shared" ref="O68:P74" si="74">4*$C$65*(P54*P54)</f>
        <v>62187.751938005487</v>
      </c>
      <c r="R68">
        <f t="shared" ref="R68" si="75">4*$C$65*(R54*R54)</f>
        <v>69817.352542551991</v>
      </c>
      <c r="S68">
        <f t="shared" si="68"/>
        <v>68675.965901237505</v>
      </c>
      <c r="T68">
        <f t="shared" ref="T68" si="76">4*$C$65*(T54*T54)</f>
        <v>66938.637074305516</v>
      </c>
      <c r="V68">
        <f t="shared" ref="V68:V73" si="77">4*$C$65*(V54*V54)</f>
        <v>67910.489734684379</v>
      </c>
      <c r="W68">
        <f t="shared" ref="W68" si="78">4*$C$65*(W54*W54)</f>
        <v>67135.294783021382</v>
      </c>
      <c r="X68">
        <f t="shared" ref="X68:X74" si="79">4*$C$65*(X54*X54)</f>
        <v>56947.167822531374</v>
      </c>
    </row>
    <row r="69" spans="1:24" x14ac:dyDescent="0.25">
      <c r="A69" s="9"/>
      <c r="D69">
        <v>3</v>
      </c>
      <c r="E69">
        <f t="shared" si="69"/>
        <v>51090.224768215776</v>
      </c>
      <c r="F69">
        <f t="shared" si="70"/>
        <v>57264.646692568007</v>
      </c>
      <c r="G69">
        <f t="shared" si="70"/>
        <v>58470.499325951991</v>
      </c>
      <c r="I69">
        <f t="shared" si="71"/>
        <v>62453.255022605495</v>
      </c>
      <c r="J69">
        <f t="shared" si="71"/>
        <v>58245.904713934367</v>
      </c>
      <c r="K69">
        <f t="shared" si="72"/>
        <v>71893.605098434389</v>
      </c>
      <c r="N69">
        <f t="shared" si="73"/>
        <v>47327.048220826371</v>
      </c>
      <c r="O69">
        <f t="shared" si="73"/>
        <v>46001.831909196379</v>
      </c>
      <c r="P69">
        <f t="shared" si="74"/>
        <v>63350.15721788237</v>
      </c>
      <c r="R69">
        <f t="shared" ref="R69" si="80">4*$C$65*(R55*R55)</f>
        <v>67426.104300501989</v>
      </c>
      <c r="S69">
        <f t="shared" si="68"/>
        <v>68589.360031017364</v>
      </c>
      <c r="T69">
        <f t="shared" ref="T69" si="81">4*$C$65*(T55*T55)</f>
        <v>65112.702658912014</v>
      </c>
      <c r="V69">
        <f t="shared" si="77"/>
        <v>74057.671067992007</v>
      </c>
      <c r="W69">
        <f t="shared" ref="W69" si="82">4*$C$65*(W55*W55)</f>
        <v>66306.569432826363</v>
      </c>
      <c r="X69">
        <f t="shared" si="79"/>
        <v>72676.13032667138</v>
      </c>
    </row>
    <row r="70" spans="1:24" x14ac:dyDescent="0.25">
      <c r="A70" s="9"/>
      <c r="D70">
        <v>4</v>
      </c>
      <c r="E70">
        <f t="shared" si="69"/>
        <v>51376.15812235645</v>
      </c>
      <c r="F70">
        <f t="shared" si="70"/>
        <v>50516.236470168005</v>
      </c>
      <c r="G70">
        <f t="shared" si="70"/>
        <v>61086.262398551997</v>
      </c>
      <c r="I70">
        <f>4*$C$65*(I56*I56)</f>
        <v>60158.626081059381</v>
      </c>
      <c r="J70">
        <f t="shared" si="71"/>
        <v>65619.593810211387</v>
      </c>
      <c r="K70">
        <f t="shared" si="72"/>
        <v>73069.460467122364</v>
      </c>
      <c r="N70">
        <f t="shared" si="73"/>
        <v>59973.559819302376</v>
      </c>
      <c r="O70">
        <f t="shared" si="73"/>
        <v>50978.235987569504</v>
      </c>
      <c r="P70">
        <f t="shared" si="74"/>
        <v>62494.680186876343</v>
      </c>
      <c r="R70">
        <f t="shared" ref="R70" si="83">4*$C$65*(R56*R56)</f>
        <v>68218.48023621735</v>
      </c>
      <c r="S70">
        <f t="shared" si="68"/>
        <v>66993.910730827367</v>
      </c>
      <c r="T70">
        <f t="shared" ref="T70" si="84">4*$C$65*(T56*T56)</f>
        <v>63662.173399649502</v>
      </c>
      <c r="V70">
        <f t="shared" si="77"/>
        <v>63115.033808245498</v>
      </c>
      <c r="W70">
        <f t="shared" ref="W70" si="85">4*$C$65*(W56*W56)</f>
        <v>62925.69354142635</v>
      </c>
      <c r="X70">
        <f t="shared" si="79"/>
        <v>61076.186476637507</v>
      </c>
    </row>
    <row r="71" spans="1:24" x14ac:dyDescent="0.25">
      <c r="D71">
        <v>5</v>
      </c>
      <c r="E71">
        <f t="shared" si="69"/>
        <v>52593.433358492446</v>
      </c>
      <c r="F71">
        <f t="shared" si="70"/>
        <v>55185.470007089505</v>
      </c>
      <c r="G71">
        <f t="shared" si="70"/>
        <v>57201.67383643637</v>
      </c>
      <c r="I71">
        <f>4*$C$65*(I57*I57)</f>
        <v>57882.419958612372</v>
      </c>
      <c r="J71">
        <f>4*$C$65*(J57*J57)</f>
        <v>63984.371575287369</v>
      </c>
      <c r="K71">
        <f t="shared" si="72"/>
        <v>71838.008259916372</v>
      </c>
      <c r="O71">
        <f t="shared" si="74"/>
        <v>55692.351949972377</v>
      </c>
      <c r="P71">
        <f t="shared" si="74"/>
        <v>56184.323413637496</v>
      </c>
      <c r="R71">
        <f t="shared" ref="R71" si="86">4*$C$65*(R57*R57)</f>
        <v>70572.515099800003</v>
      </c>
      <c r="S71">
        <f t="shared" si="68"/>
        <v>61973.991567049496</v>
      </c>
      <c r="T71">
        <f t="shared" ref="T71" si="87">4*$C$65*(T57*T57)</f>
        <v>68445.756663845517</v>
      </c>
      <c r="V71">
        <f t="shared" si="77"/>
        <v>66898.056428184384</v>
      </c>
      <c r="W71">
        <f t="shared" ref="W71" si="88">4*$C$65*(W57*W57)</f>
        <v>68398.463160449493</v>
      </c>
      <c r="X71">
        <f t="shared" si="79"/>
        <v>65907.105378449502</v>
      </c>
    </row>
    <row r="72" spans="1:24" x14ac:dyDescent="0.25">
      <c r="A72" s="11"/>
      <c r="D72">
        <v>6</v>
      </c>
      <c r="E72">
        <f t="shared" si="69"/>
        <v>55991.637255957998</v>
      </c>
      <c r="F72">
        <f t="shared" si="70"/>
        <v>56865.769657462006</v>
      </c>
      <c r="G72">
        <f t="shared" si="70"/>
        <v>51047.697275967374</v>
      </c>
      <c r="I72">
        <f>4*$C$65*(I58*I58)</f>
        <v>59117.781190662012</v>
      </c>
      <c r="J72">
        <f t="shared" si="71"/>
        <v>55522.228868976381</v>
      </c>
      <c r="K72">
        <f t="shared" si="72"/>
        <v>70650.94031703737</v>
      </c>
      <c r="O72">
        <f t="shared" si="74"/>
        <v>55036.913694999996</v>
      </c>
      <c r="P72">
        <f t="shared" si="74"/>
        <v>65091.898072437987</v>
      </c>
      <c r="S72">
        <f t="shared" si="68"/>
        <v>63459.733386838016</v>
      </c>
      <c r="T72">
        <f t="shared" ref="T72" si="89">4*$C$65*(T58*T58)</f>
        <v>68449.698526909357</v>
      </c>
      <c r="V72">
        <f t="shared" si="77"/>
        <v>65619.820843865498</v>
      </c>
      <c r="W72">
        <f t="shared" ref="W72" si="90">4*$C$65*(W58*W58)</f>
        <v>67206.961745011373</v>
      </c>
      <c r="X72">
        <f t="shared" si="79"/>
        <v>67572.781482346385</v>
      </c>
    </row>
    <row r="73" spans="1:24" x14ac:dyDescent="0.25">
      <c r="D73">
        <v>7</v>
      </c>
      <c r="F73">
        <f t="shared" si="70"/>
        <v>56527.061661766376</v>
      </c>
      <c r="G73">
        <f t="shared" si="70"/>
        <v>53593.75039698738</v>
      </c>
      <c r="I73">
        <f>4*$C$65*(I59*I59)</f>
        <v>63619.915924684377</v>
      </c>
      <c r="J73">
        <f t="shared" si="71"/>
        <v>60937.617432772378</v>
      </c>
      <c r="K73">
        <f t="shared" si="72"/>
        <v>77420.275810131396</v>
      </c>
      <c r="O73">
        <f t="shared" si="74"/>
        <v>52369.550841478005</v>
      </c>
      <c r="P73">
        <f t="shared" si="74"/>
        <v>58548.962921737497</v>
      </c>
      <c r="S73">
        <f t="shared" si="68"/>
        <v>61807.522768141367</v>
      </c>
      <c r="V73">
        <f t="shared" si="77"/>
        <v>64476.057467285485</v>
      </c>
      <c r="X73">
        <f t="shared" si="79"/>
        <v>66053.032978852367</v>
      </c>
    </row>
    <row r="74" spans="1:24" x14ac:dyDescent="0.25">
      <c r="D74">
        <v>8</v>
      </c>
      <c r="F74">
        <f t="shared" si="70"/>
        <v>58545.10282627798</v>
      </c>
      <c r="G74">
        <f t="shared" si="70"/>
        <v>87538.059320949993</v>
      </c>
      <c r="J74">
        <f t="shared" si="71"/>
        <v>57951.10008355938</v>
      </c>
      <c r="K74">
        <f t="shared" si="72"/>
        <v>68226.582475288</v>
      </c>
      <c r="O74">
        <f t="shared" si="74"/>
        <v>52871.512523116369</v>
      </c>
      <c r="P74">
        <f t="shared" si="74"/>
        <v>62291.673269877989</v>
      </c>
      <c r="V74">
        <f t="shared" ref="V74:V76" si="91">4*$C$65*(V60*V60)</f>
        <v>69871.693495392028</v>
      </c>
      <c r="X74">
        <f t="shared" si="79"/>
        <v>62482.937970262006</v>
      </c>
    </row>
    <row r="75" spans="1:24" x14ac:dyDescent="0.25">
      <c r="D75">
        <v>9</v>
      </c>
      <c r="V75">
        <f t="shared" si="91"/>
        <v>56976.993143437488</v>
      </c>
    </row>
    <row r="76" spans="1:24" x14ac:dyDescent="0.25">
      <c r="D76">
        <v>10</v>
      </c>
      <c r="V76">
        <f t="shared" si="91"/>
        <v>59479.498231647995</v>
      </c>
    </row>
    <row r="79" spans="1:24" x14ac:dyDescent="0.25">
      <c r="A79" t="s">
        <v>86</v>
      </c>
      <c r="D79">
        <v>1</v>
      </c>
      <c r="E79">
        <f>$C$65*(E29*E29)</f>
        <v>8236.5644800000009</v>
      </c>
      <c r="F79">
        <f>$C$65*(F29*F29)</f>
        <v>10011.506924356376</v>
      </c>
      <c r="G79">
        <f>$C$65*(G29*G29)</f>
        <v>10588.557840472375</v>
      </c>
      <c r="I79">
        <f>$C$65*(I29*I29)</f>
        <v>10012.305055000001</v>
      </c>
      <c r="J79">
        <f>$C$65*(J29*J29)</f>
        <v>11747.9906481375</v>
      </c>
      <c r="K79">
        <f>$C$65*(K29*K29)</f>
        <v>11846.950652825501</v>
      </c>
      <c r="N79">
        <f>$C$65*(N29*N29)</f>
        <v>10309.436901149498</v>
      </c>
      <c r="O79">
        <f>$C$65*(O29*O29)</f>
        <v>9339.2050157454978</v>
      </c>
      <c r="P79">
        <f>$C$65*(P29*P29)</f>
        <v>11429.426587071375</v>
      </c>
      <c r="R79">
        <f t="shared" ref="R79:T85" si="92">$C$65*(R29*R29)</f>
        <v>11894.363031631372</v>
      </c>
      <c r="S79">
        <f t="shared" si="92"/>
        <v>12501.298501637501</v>
      </c>
      <c r="T79">
        <f t="shared" si="92"/>
        <v>13605.693015091372</v>
      </c>
      <c r="V79">
        <f>$C$65*(V29*V29)</f>
        <v>13012.193847389499</v>
      </c>
      <c r="W79">
        <f>$C$65*(W29*W29)</f>
        <v>12152.084646886375</v>
      </c>
      <c r="X79">
        <f>$C$65*(X29*X29)</f>
        <v>10148.360379076375</v>
      </c>
    </row>
    <row r="80" spans="1:24" x14ac:dyDescent="0.25">
      <c r="A80" t="s">
        <v>82</v>
      </c>
      <c r="D80">
        <v>2</v>
      </c>
      <c r="E80">
        <f t="shared" ref="E80:E84" si="93">$C$65*(E30*E30)</f>
        <v>9151.2729879806102</v>
      </c>
      <c r="F80">
        <f t="shared" ref="F80:G86" si="94">$C$65*(F30*F30)</f>
        <v>9694.7187841374998</v>
      </c>
      <c r="G80">
        <f t="shared" si="94"/>
        <v>9508.7843164963724</v>
      </c>
      <c r="I80">
        <f t="shared" ref="I80:J86" si="95">$C$65*(I30*I30)</f>
        <v>10028.718121684376</v>
      </c>
      <c r="J80">
        <f t="shared" si="95"/>
        <v>12397.465514949999</v>
      </c>
      <c r="K80">
        <f t="shared" ref="K80:K86" si="96">$C$65*(K30*K30)</f>
        <v>11356.395596476374</v>
      </c>
      <c r="N80">
        <f t="shared" ref="N80:O82" si="97">$C$65*(N30*N30)</f>
        <v>10401.520620967374</v>
      </c>
      <c r="O80">
        <f t="shared" si="97"/>
        <v>10643.988169289501</v>
      </c>
      <c r="P80">
        <f t="shared" ref="O80:P86" si="98">$C$65*(P30*P30)</f>
        <v>10456.459847329501</v>
      </c>
      <c r="R80">
        <f t="shared" ref="R80" si="99">$C$65*(R30*R30)</f>
        <v>12055.261305688</v>
      </c>
      <c r="S80">
        <f t="shared" si="92"/>
        <v>13340.793503781999</v>
      </c>
      <c r="T80">
        <f t="shared" ref="T80" si="100">$C$65*(T30*T30)</f>
        <v>14522.626247832</v>
      </c>
      <c r="V80">
        <f t="shared" ref="V80:V85" si="101">$C$65*(V30*V30)</f>
        <v>13655.6710108855</v>
      </c>
      <c r="W80">
        <f t="shared" ref="W80" si="102">$C$65*(W30*W30)</f>
        <v>12005.295393829501</v>
      </c>
      <c r="X80">
        <f t="shared" ref="X80:X86" si="103">$C$65*(X30*X30)</f>
        <v>10264.311791712002</v>
      </c>
    </row>
    <row r="81" spans="1:24" x14ac:dyDescent="0.25">
      <c r="D81">
        <v>3</v>
      </c>
      <c r="E81">
        <f t="shared" si="93"/>
        <v>8747.3974634232763</v>
      </c>
      <c r="F81">
        <f t="shared" si="94"/>
        <v>9844.4284272213736</v>
      </c>
      <c r="G81">
        <f t="shared" si="94"/>
        <v>12340.2958038</v>
      </c>
      <c r="I81">
        <f t="shared" si="95"/>
        <v>10571.054814184374</v>
      </c>
      <c r="J81">
        <f t="shared" si="95"/>
        <v>10928.127713671376</v>
      </c>
      <c r="K81">
        <f t="shared" si="96"/>
        <v>11976.956307065499</v>
      </c>
      <c r="N81">
        <f t="shared" si="97"/>
        <v>8502.5046167999972</v>
      </c>
      <c r="O81">
        <f t="shared" si="97"/>
        <v>8617.3022997999979</v>
      </c>
      <c r="P81">
        <f t="shared" si="98"/>
        <v>11184.119434647999</v>
      </c>
      <c r="R81">
        <f t="shared" ref="R81" si="104">$C$65*(R31*R31)</f>
        <v>11769.037802706374</v>
      </c>
      <c r="S81">
        <f t="shared" si="92"/>
        <v>13509.308093059371</v>
      </c>
      <c r="T81">
        <f t="shared" ref="T81" si="105">$C$65*(T31*T31)</f>
        <v>12233.605744669499</v>
      </c>
      <c r="V81">
        <f t="shared" si="101"/>
        <v>15092.472102358002</v>
      </c>
      <c r="W81">
        <f t="shared" ref="W81" si="106">$C$65*(W31*W31)</f>
        <v>12871.240754271996</v>
      </c>
      <c r="X81">
        <f t="shared" si="103"/>
        <v>14482.174979059379</v>
      </c>
    </row>
    <row r="82" spans="1:24" x14ac:dyDescent="0.25">
      <c r="D82">
        <v>4</v>
      </c>
      <c r="E82">
        <f t="shared" si="93"/>
        <v>9136.0182323606114</v>
      </c>
      <c r="F82">
        <f t="shared" si="94"/>
        <v>8771.9230263463742</v>
      </c>
      <c r="G82">
        <f t="shared" si="94"/>
        <v>12482.4775878</v>
      </c>
      <c r="I82">
        <f>$C$65*(I32*I32)</f>
        <v>10365.6666484375</v>
      </c>
      <c r="J82">
        <f t="shared" si="95"/>
        <v>13523.424482245502</v>
      </c>
      <c r="K82">
        <f t="shared" si="96"/>
        <v>12228.606825222376</v>
      </c>
      <c r="N82">
        <f t="shared" si="97"/>
        <v>9403.9828059523734</v>
      </c>
      <c r="O82">
        <f t="shared" si="97"/>
        <v>9402.8655325500004</v>
      </c>
      <c r="P82">
        <f t="shared" si="98"/>
        <v>10637.497082622374</v>
      </c>
      <c r="R82">
        <f t="shared" ref="R82" si="107">$C$65*(R32*R32)</f>
        <v>11140.765003434375</v>
      </c>
      <c r="S82">
        <f t="shared" si="92"/>
        <v>14347.567923749995</v>
      </c>
      <c r="T82">
        <f t="shared" ref="T82" si="108">$C$65*(T32*T32)</f>
        <v>11330.248532885498</v>
      </c>
      <c r="V82">
        <f t="shared" si="101"/>
        <v>11153.023051221999</v>
      </c>
      <c r="W82">
        <f t="shared" ref="W82" si="109">$C$65*(W32*W32)</f>
        <v>11210.472790176373</v>
      </c>
      <c r="X82">
        <f t="shared" si="103"/>
        <v>11009.904886025501</v>
      </c>
    </row>
    <row r="83" spans="1:24" x14ac:dyDescent="0.25">
      <c r="D83">
        <v>5</v>
      </c>
      <c r="E83">
        <f t="shared" si="93"/>
        <v>9231.1434553739455</v>
      </c>
      <c r="F83">
        <f t="shared" si="94"/>
        <v>9457.2590321980006</v>
      </c>
      <c r="G83">
        <f t="shared" si="94"/>
        <v>10451.838297792376</v>
      </c>
      <c r="I83">
        <f>$C$65*(I33*I33)</f>
        <v>9651.9189512713747</v>
      </c>
      <c r="J83">
        <f>$C$65*(J33*J33)</f>
        <v>13513.944050237498</v>
      </c>
      <c r="K83">
        <f t="shared" si="96"/>
        <v>12048.936928042373</v>
      </c>
      <c r="O83">
        <f t="shared" si="98"/>
        <v>9258.3557276380016</v>
      </c>
      <c r="P83">
        <f t="shared" si="98"/>
        <v>9660.976592617375</v>
      </c>
      <c r="R83">
        <f t="shared" ref="R83" si="110">$C$65*(R33*R33)</f>
        <v>11810.225433937374</v>
      </c>
      <c r="S83">
        <f t="shared" si="92"/>
        <v>13270.661516405498</v>
      </c>
      <c r="T83">
        <f t="shared" ref="T83" si="111">$C$65*(T33*T33)</f>
        <v>11593.838688549999</v>
      </c>
      <c r="V83">
        <f t="shared" si="101"/>
        <v>12776.796823359377</v>
      </c>
      <c r="W83">
        <f t="shared" ref="W83" si="112">$C$65*(W33*W33)</f>
        <v>12573.742319200001</v>
      </c>
      <c r="X83">
        <f t="shared" si="103"/>
        <v>13786.167476356375</v>
      </c>
    </row>
    <row r="84" spans="1:24" x14ac:dyDescent="0.25">
      <c r="D84">
        <v>6</v>
      </c>
      <c r="E84">
        <f t="shared" si="93"/>
        <v>10009.644743237501</v>
      </c>
      <c r="F84">
        <f t="shared" si="94"/>
        <v>9790.3341622273747</v>
      </c>
      <c r="G84">
        <f t="shared" si="94"/>
        <v>8195.5936051375011</v>
      </c>
      <c r="I84">
        <f>$C$65*(I34*I34)</f>
        <v>10464.527351197376</v>
      </c>
      <c r="J84">
        <f t="shared" si="95"/>
        <v>11694.448793088</v>
      </c>
      <c r="K84">
        <f t="shared" si="96"/>
        <v>14889.118196429497</v>
      </c>
      <c r="O84">
        <f t="shared" si="98"/>
        <v>11003.2101826375</v>
      </c>
      <c r="P84">
        <f t="shared" si="98"/>
        <v>13575.936075691374</v>
      </c>
      <c r="S84">
        <f t="shared" si="92"/>
        <v>12089.831416957373</v>
      </c>
      <c r="T84">
        <f t="shared" ref="T84" si="113">$C$65*(T34*T34)</f>
        <v>12517.257847026376</v>
      </c>
      <c r="V84">
        <f t="shared" si="101"/>
        <v>11269.575444605498</v>
      </c>
      <c r="W84">
        <f t="shared" ref="W84" si="114">$C$65*(W34*W34)</f>
        <v>11652.794000067373</v>
      </c>
      <c r="X84">
        <f t="shared" si="103"/>
        <v>13032.522750184376</v>
      </c>
    </row>
    <row r="85" spans="1:24" x14ac:dyDescent="0.25">
      <c r="D85">
        <v>7</v>
      </c>
      <c r="F85">
        <f t="shared" si="94"/>
        <v>10782.506848662</v>
      </c>
      <c r="G85">
        <f t="shared" si="94"/>
        <v>10066.119038669502</v>
      </c>
      <c r="I85">
        <f>$C$65*(I35*I35)</f>
        <v>11982.873691632374</v>
      </c>
      <c r="J85">
        <f t="shared" si="95"/>
        <v>12811.081593702373</v>
      </c>
      <c r="K85">
        <f t="shared" si="96"/>
        <v>13036.367808817376</v>
      </c>
      <c r="O85">
        <f t="shared" si="98"/>
        <v>8560.2992316894997</v>
      </c>
      <c r="P85">
        <f t="shared" si="98"/>
        <v>9628.6846512880002</v>
      </c>
      <c r="S85">
        <f t="shared" si="92"/>
        <v>11089.373469559374</v>
      </c>
      <c r="V85">
        <f t="shared" si="101"/>
        <v>13529.815344021998</v>
      </c>
      <c r="X85">
        <f t="shared" si="103"/>
        <v>11921.249496387374</v>
      </c>
    </row>
    <row r="86" spans="1:24" x14ac:dyDescent="0.25">
      <c r="D86">
        <v>8</v>
      </c>
      <c r="F86">
        <f t="shared" si="94"/>
        <v>10140.058715301999</v>
      </c>
      <c r="J86">
        <f t="shared" si="95"/>
        <v>12113.425892059377</v>
      </c>
      <c r="K86">
        <f t="shared" si="96"/>
        <v>10487.840863750002</v>
      </c>
      <c r="O86">
        <f t="shared" si="98"/>
        <v>8765.9474607763732</v>
      </c>
      <c r="P86">
        <f t="shared" si="98"/>
        <v>11404.047335002375</v>
      </c>
      <c r="V86">
        <f t="shared" ref="V86:V88" si="115">$C$65*(V36*V36)</f>
        <v>15017.654722950003</v>
      </c>
      <c r="X86">
        <f t="shared" si="103"/>
        <v>11552.363625784374</v>
      </c>
    </row>
    <row r="87" spans="1:24" x14ac:dyDescent="0.25">
      <c r="D87">
        <v>9</v>
      </c>
      <c r="V87">
        <f t="shared" si="115"/>
        <v>12845.412301656374</v>
      </c>
    </row>
    <row r="88" spans="1:24" x14ac:dyDescent="0.25">
      <c r="D88">
        <v>10</v>
      </c>
      <c r="V88">
        <f t="shared" si="115"/>
        <v>12287.678816284371</v>
      </c>
    </row>
    <row r="91" spans="1:24" x14ac:dyDescent="0.25">
      <c r="A91" s="10" t="s">
        <v>85</v>
      </c>
      <c r="D91">
        <v>1</v>
      </c>
      <c r="E91">
        <f>E67-E79</f>
        <v>39841.345499999996</v>
      </c>
      <c r="F91">
        <f>F67-F79</f>
        <v>47878.163050010997</v>
      </c>
      <c r="G91">
        <f>G67-G79</f>
        <v>48887.914319193122</v>
      </c>
      <c r="I91">
        <f>I67-I79</f>
        <v>42435.969824999978</v>
      </c>
      <c r="J91">
        <f>J67-J79</f>
        <v>45724.053604796871</v>
      </c>
      <c r="K91">
        <f>K67-K79</f>
        <v>56255.141975143997</v>
      </c>
      <c r="N91">
        <f>N67-N79</f>
        <v>48778.825502911874</v>
      </c>
      <c r="O91">
        <f>O67-O79</f>
        <v>42364.183295181865</v>
      </c>
      <c r="P91">
        <f>P67-P79</f>
        <v>49348.146080038001</v>
      </c>
      <c r="R91">
        <f t="shared" ref="R91:T97" si="116">R67-R79</f>
        <v>57316.607834909992</v>
      </c>
      <c r="S91">
        <f t="shared" si="116"/>
        <v>49555.017890329858</v>
      </c>
      <c r="T91">
        <f t="shared" si="116"/>
        <v>53645.620317250621</v>
      </c>
      <c r="V91">
        <f>V67-V79</f>
        <v>50132.679741442502</v>
      </c>
      <c r="W91">
        <f>W67-W79</f>
        <v>55450.189658339979</v>
      </c>
      <c r="X91">
        <f>X67-X79</f>
        <v>50937.244868800983</v>
      </c>
    </row>
    <row r="92" spans="1:24" x14ac:dyDescent="0.25">
      <c r="A92" s="10"/>
      <c r="D92">
        <v>2</v>
      </c>
      <c r="E92">
        <f t="shared" ref="E92:E96" si="117">E68-E80</f>
        <v>47258.199098499987</v>
      </c>
      <c r="F92">
        <f t="shared" ref="F92:G98" si="118">F68-F80</f>
        <v>45016.44895652886</v>
      </c>
      <c r="G92">
        <f t="shared" si="118"/>
        <v>46302.222367141127</v>
      </c>
      <c r="I92">
        <f t="shared" ref="I92:J98" si="119">I68-I80</f>
        <v>48778.946146875009</v>
      </c>
      <c r="J92">
        <f t="shared" si="119"/>
        <v>50143.086351001999</v>
      </c>
      <c r="K92">
        <f t="shared" ref="K92:K98" si="120">K68-K80</f>
        <v>52538.108647001638</v>
      </c>
      <c r="N92">
        <f t="shared" ref="N92:O94" si="121">N68-N80</f>
        <v>48810.036965819003</v>
      </c>
      <c r="O92">
        <f t="shared" si="121"/>
        <v>47522.37383445786</v>
      </c>
      <c r="P92">
        <f t="shared" ref="O92:P98" si="122">P68-P80</f>
        <v>51731.292090675983</v>
      </c>
      <c r="R92">
        <f t="shared" ref="R92" si="123">R68-R80</f>
        <v>57762.091236863991</v>
      </c>
      <c r="S92">
        <f t="shared" si="116"/>
        <v>55335.172397455506</v>
      </c>
      <c r="T92">
        <f t="shared" ref="T92" si="124">T68-T80</f>
        <v>52416.010826473517</v>
      </c>
      <c r="V92">
        <f t="shared" ref="V92:V97" si="125">V68-V80</f>
        <v>54254.818723798875</v>
      </c>
      <c r="W92">
        <f t="shared" ref="W92" si="126">W68-W80</f>
        <v>55129.999389191878</v>
      </c>
      <c r="X92">
        <f t="shared" ref="X92:X98" si="127">X68-X80</f>
        <v>46682.85603081937</v>
      </c>
    </row>
    <row r="93" spans="1:24" x14ac:dyDescent="0.25">
      <c r="A93" s="10"/>
      <c r="D93">
        <v>3</v>
      </c>
      <c r="E93">
        <f t="shared" si="117"/>
        <v>42342.827304792503</v>
      </c>
      <c r="F93">
        <f t="shared" si="118"/>
        <v>47420.21826534663</v>
      </c>
      <c r="G93">
        <f t="shared" si="118"/>
        <v>46130.203522151991</v>
      </c>
      <c r="I93">
        <f t="shared" si="119"/>
        <v>51882.20020842112</v>
      </c>
      <c r="J93">
        <f t="shared" si="119"/>
        <v>47317.777000262991</v>
      </c>
      <c r="K93">
        <f t="shared" si="120"/>
        <v>59916.648791368891</v>
      </c>
      <c r="N93">
        <f t="shared" si="121"/>
        <v>38824.543604026374</v>
      </c>
      <c r="O93">
        <f t="shared" si="121"/>
        <v>37384.529609396384</v>
      </c>
      <c r="P93">
        <f t="shared" si="122"/>
        <v>52166.037783234373</v>
      </c>
      <c r="R93">
        <f t="shared" ref="R93" si="128">R69-R81</f>
        <v>55657.066497795618</v>
      </c>
      <c r="S93">
        <f t="shared" si="116"/>
        <v>55080.051937957993</v>
      </c>
      <c r="T93">
        <f t="shared" ref="T93" si="129">T69-T81</f>
        <v>52879.096914242517</v>
      </c>
      <c r="V93">
        <f t="shared" si="125"/>
        <v>58965.198965634001</v>
      </c>
      <c r="W93">
        <f t="shared" ref="W93" si="130">W69-W81</f>
        <v>53435.328678554368</v>
      </c>
      <c r="X93">
        <f t="shared" si="127"/>
        <v>58193.955347612005</v>
      </c>
    </row>
    <row r="94" spans="1:24" x14ac:dyDescent="0.25">
      <c r="A94" s="10"/>
      <c r="D94">
        <v>4</v>
      </c>
      <c r="E94">
        <f t="shared" si="117"/>
        <v>42240.139889995837</v>
      </c>
      <c r="F94">
        <f t="shared" si="118"/>
        <v>41744.313443821629</v>
      </c>
      <c r="G94">
        <f t="shared" si="118"/>
        <v>48603.784810751997</v>
      </c>
      <c r="I94">
        <f>I70-I82</f>
        <v>49792.959432621879</v>
      </c>
      <c r="J94">
        <f t="shared" si="119"/>
        <v>52096.169327965887</v>
      </c>
      <c r="K94">
        <f t="shared" si="120"/>
        <v>60840.853641899987</v>
      </c>
      <c r="N94">
        <f t="shared" si="121"/>
        <v>50569.577013350005</v>
      </c>
      <c r="O94">
        <f t="shared" si="121"/>
        <v>41575.370455019503</v>
      </c>
      <c r="P94">
        <f t="shared" si="122"/>
        <v>51857.183104253971</v>
      </c>
      <c r="R94">
        <f t="shared" ref="R94" si="131">R70-R82</f>
        <v>57077.715232782975</v>
      </c>
      <c r="S94">
        <f t="shared" si="116"/>
        <v>52646.342807077373</v>
      </c>
      <c r="T94">
        <f t="shared" ref="T94" si="132">T70-T82</f>
        <v>52331.924866764006</v>
      </c>
      <c r="V94">
        <f t="shared" si="125"/>
        <v>51962.010757023498</v>
      </c>
      <c r="W94">
        <f t="shared" ref="W94" si="133">W70-W82</f>
        <v>51715.220751249974</v>
      </c>
      <c r="X94">
        <f t="shared" si="127"/>
        <v>50066.281590612009</v>
      </c>
    </row>
    <row r="95" spans="1:24" x14ac:dyDescent="0.25">
      <c r="A95" s="10"/>
      <c r="D95">
        <v>5</v>
      </c>
      <c r="E95">
        <f t="shared" si="117"/>
        <v>43362.289903118501</v>
      </c>
      <c r="F95">
        <f t="shared" si="118"/>
        <v>45728.210974891503</v>
      </c>
      <c r="G95">
        <f t="shared" si="118"/>
        <v>46749.835538643994</v>
      </c>
      <c r="I95">
        <f>I71-I83</f>
        <v>48230.501007340994</v>
      </c>
      <c r="J95">
        <f>J71-J83</f>
        <v>50470.427525049869</v>
      </c>
      <c r="K95">
        <f t="shared" si="120"/>
        <v>59789.071331874002</v>
      </c>
      <c r="O95">
        <f t="shared" si="122"/>
        <v>46433.996222334375</v>
      </c>
      <c r="P95">
        <f t="shared" si="122"/>
        <v>46523.346821020124</v>
      </c>
      <c r="R95">
        <f t="shared" ref="R95" si="134">R71-R83</f>
        <v>58762.289665862627</v>
      </c>
      <c r="S95">
        <f t="shared" si="116"/>
        <v>48703.330050643999</v>
      </c>
      <c r="T95">
        <f t="shared" ref="T95" si="135">T71-T83</f>
        <v>56851.917975295517</v>
      </c>
      <c r="V95">
        <f t="shared" si="125"/>
        <v>54121.259604825005</v>
      </c>
      <c r="W95">
        <f t="shared" ref="W95" si="136">W71-W83</f>
        <v>55824.720841249495</v>
      </c>
      <c r="X95">
        <f t="shared" si="127"/>
        <v>52120.937902093123</v>
      </c>
    </row>
    <row r="96" spans="1:24" x14ac:dyDescent="0.25">
      <c r="A96" s="10"/>
      <c r="D96">
        <v>6</v>
      </c>
      <c r="E96">
        <f t="shared" si="117"/>
        <v>45981.992512720499</v>
      </c>
      <c r="F96">
        <f t="shared" si="118"/>
        <v>47075.435495234633</v>
      </c>
      <c r="G96">
        <f t="shared" si="118"/>
        <v>42852.103670829871</v>
      </c>
      <c r="I96">
        <f>I72-I84</f>
        <v>48653.25383946464</v>
      </c>
      <c r="J96">
        <f t="shared" si="119"/>
        <v>43827.780075888382</v>
      </c>
      <c r="K96">
        <f t="shared" si="120"/>
        <v>55761.822120607874</v>
      </c>
      <c r="O96">
        <f t="shared" si="122"/>
        <v>44033.703512362496</v>
      </c>
      <c r="P96">
        <f t="shared" si="122"/>
        <v>51515.961996746613</v>
      </c>
      <c r="S96">
        <f t="shared" si="116"/>
        <v>51369.901969880644</v>
      </c>
      <c r="T96">
        <f t="shared" ref="T96" si="137">T72-T84</f>
        <v>55932.44067988298</v>
      </c>
      <c r="V96">
        <f t="shared" si="125"/>
        <v>54350.245399259999</v>
      </c>
      <c r="W96">
        <f t="shared" ref="W96" si="138">W72-W84</f>
        <v>55554.167744944003</v>
      </c>
      <c r="X96">
        <f t="shared" si="127"/>
        <v>54540.258732162009</v>
      </c>
    </row>
    <row r="97" spans="1:24" x14ac:dyDescent="0.25">
      <c r="A97" s="10"/>
      <c r="D97">
        <v>7</v>
      </c>
      <c r="F97">
        <f t="shared" si="118"/>
        <v>45744.554813104376</v>
      </c>
      <c r="G97">
        <f t="shared" si="118"/>
        <v>43527.631358317878</v>
      </c>
      <c r="I97">
        <f>I73-I85</f>
        <v>51637.042233052001</v>
      </c>
      <c r="J97">
        <f t="shared" si="119"/>
        <v>48126.535839070006</v>
      </c>
      <c r="K97">
        <f t="shared" si="120"/>
        <v>64383.908001314019</v>
      </c>
      <c r="O97">
        <f t="shared" si="122"/>
        <v>43809.251609788509</v>
      </c>
      <c r="P97">
        <f t="shared" si="122"/>
        <v>48920.278270449497</v>
      </c>
      <c r="S97">
        <f t="shared" si="116"/>
        <v>50718.149298581993</v>
      </c>
      <c r="V97">
        <f t="shared" si="125"/>
        <v>50946.242123263488</v>
      </c>
      <c r="X97">
        <f t="shared" si="127"/>
        <v>54131.783482464991</v>
      </c>
    </row>
    <row r="98" spans="1:24" x14ac:dyDescent="0.25">
      <c r="A98" s="10"/>
      <c r="D98">
        <v>8</v>
      </c>
      <c r="F98">
        <f t="shared" si="118"/>
        <v>48405.044110975985</v>
      </c>
      <c r="J98">
        <f t="shared" si="119"/>
        <v>45837.674191500002</v>
      </c>
      <c r="K98">
        <f t="shared" si="120"/>
        <v>57738.741611537997</v>
      </c>
      <c r="O98">
        <f t="shared" si="122"/>
        <v>44105.56506234</v>
      </c>
      <c r="P98">
        <f t="shared" si="122"/>
        <v>50887.625934875614</v>
      </c>
      <c r="V98">
        <f t="shared" ref="V98:V100" si="139">V74-V86</f>
        <v>54854.038772442029</v>
      </c>
      <c r="X98">
        <f t="shared" si="127"/>
        <v>50930.574344477631</v>
      </c>
    </row>
    <row r="99" spans="1:24" x14ac:dyDescent="0.25">
      <c r="A99" s="10"/>
      <c r="D99">
        <v>9</v>
      </c>
      <c r="V99">
        <f t="shared" si="139"/>
        <v>44131.580841781113</v>
      </c>
    </row>
    <row r="100" spans="1:24" x14ac:dyDescent="0.25">
      <c r="A100" s="10"/>
      <c r="D100">
        <v>10</v>
      </c>
      <c r="V100">
        <f t="shared" si="139"/>
        <v>47191.819415363621</v>
      </c>
    </row>
    <row r="101" spans="1:24" x14ac:dyDescent="0.25">
      <c r="A101" s="10"/>
    </row>
    <row r="102" spans="1:24" x14ac:dyDescent="0.25">
      <c r="A102" s="10"/>
    </row>
    <row r="105" spans="1:24" x14ac:dyDescent="0.25">
      <c r="B105" t="s">
        <v>79</v>
      </c>
      <c r="E105">
        <f>AVERAGE(E91:E96)</f>
        <v>43504.465701521221</v>
      </c>
      <c r="F105">
        <f>AVERAGE(F91:F100)</f>
        <v>46126.548638739325</v>
      </c>
      <c r="G105">
        <f>AVERAGE(G91:G100)</f>
        <v>46150.527941004279</v>
      </c>
      <c r="I105">
        <f>AVERAGE(I91:I97)</f>
        <v>48772.981813253667</v>
      </c>
      <c r="J105">
        <f>AVERAGE(J91:J100)</f>
        <v>47942.937989441991</v>
      </c>
      <c r="K105">
        <f>AVERAGE(K91:K100)</f>
        <v>58403.037015093556</v>
      </c>
      <c r="N105">
        <f>AVERAGE(N91:N94)</f>
        <v>46745.745771526817</v>
      </c>
      <c r="O105">
        <f>AVERAGE(O91:O102)</f>
        <v>43403.621700110125</v>
      </c>
      <c r="P105">
        <f>AVERAGE(P91:P98)</f>
        <v>50368.734010161774</v>
      </c>
      <c r="R105">
        <f>AVERAGE(R91:R101)</f>
        <v>57315.154093643047</v>
      </c>
      <c r="S105">
        <f>AVERAGE(S91:S98)</f>
        <v>51915.423764561056</v>
      </c>
      <c r="T105">
        <f>AVERAGE(T91:T98)</f>
        <v>54009.501929984865</v>
      </c>
      <c r="V105">
        <f>AVERAGE(V91:V101)</f>
        <v>52090.989434483417</v>
      </c>
      <c r="W105">
        <f>AVERAGE(W91:W96)</f>
        <v>54518.271177254945</v>
      </c>
      <c r="X105">
        <f>AVERAGE(X91:X98)</f>
        <v>52200.48653738026</v>
      </c>
    </row>
    <row r="107" spans="1:24" x14ac:dyDescent="0.25">
      <c r="G107">
        <f>AVERAGE(E105:G105)</f>
        <v>45260.514093754937</v>
      </c>
      <c r="K107">
        <f>AVERAGE(I105:K105)</f>
        <v>51706.318939263067</v>
      </c>
      <c r="P107">
        <f>AVERAGE(N105:P105)</f>
        <v>46839.36716059957</v>
      </c>
      <c r="T107">
        <f>AVERAGE(R105:T105)</f>
        <v>54413.359929396327</v>
      </c>
      <c r="X107">
        <f>AVERAGE(V105:X105)</f>
        <v>52936.582383039546</v>
      </c>
    </row>
    <row r="110" spans="1:24" x14ac:dyDescent="0.25">
      <c r="B110" t="s">
        <v>90</v>
      </c>
      <c r="C110" s="18">
        <f>K107</f>
        <v>51706.318939263067</v>
      </c>
    </row>
    <row r="111" spans="1:24" x14ac:dyDescent="0.25">
      <c r="B111" t="s">
        <v>91</v>
      </c>
      <c r="C111" s="18">
        <f>T107</f>
        <v>54413.359929396327</v>
      </c>
    </row>
    <row r="112" spans="1:24" x14ac:dyDescent="0.25">
      <c r="B112" t="s">
        <v>92</v>
      </c>
      <c r="C112" s="18">
        <f>P107</f>
        <v>46839.36716059957</v>
      </c>
    </row>
    <row r="113" spans="2:3" x14ac:dyDescent="0.25">
      <c r="B113" t="s">
        <v>93</v>
      </c>
      <c r="C113" s="18">
        <f>X107</f>
        <v>52936.582383039546</v>
      </c>
    </row>
    <row r="114" spans="2:3" x14ac:dyDescent="0.25">
      <c r="B114" t="s">
        <v>94</v>
      </c>
      <c r="C114" s="18">
        <f>G107</f>
        <v>45260.514093754937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AG53"/>
  <sheetViews>
    <sheetView tabSelected="1" zoomScale="90" zoomScaleNormal="90" workbookViewId="0">
      <selection activeCell="B23" sqref="B23"/>
    </sheetView>
  </sheetViews>
  <sheetFormatPr defaultRowHeight="15" x14ac:dyDescent="0.25"/>
  <sheetData>
    <row r="2" spans="3:33" x14ac:dyDescent="0.25">
      <c r="E2" s="22">
        <v>1</v>
      </c>
      <c r="F2" s="22">
        <v>2</v>
      </c>
      <c r="G2" s="22">
        <v>3</v>
      </c>
      <c r="H2" s="8"/>
      <c r="I2" s="24">
        <v>1</v>
      </c>
      <c r="J2" s="24">
        <v>2</v>
      </c>
      <c r="K2" s="24">
        <v>3</v>
      </c>
      <c r="L2" s="24">
        <v>4</v>
      </c>
      <c r="M2" s="8"/>
      <c r="N2" s="26">
        <v>1</v>
      </c>
      <c r="O2" s="26">
        <v>2</v>
      </c>
      <c r="P2" s="26">
        <v>3</v>
      </c>
      <c r="Q2" s="8"/>
      <c r="R2" s="28">
        <v>1</v>
      </c>
      <c r="S2" s="28">
        <v>2</v>
      </c>
      <c r="T2" s="28">
        <v>3</v>
      </c>
      <c r="U2" s="8"/>
      <c r="V2" s="19">
        <v>1</v>
      </c>
      <c r="W2" s="19">
        <v>2</v>
      </c>
      <c r="X2" s="19">
        <v>3</v>
      </c>
      <c r="Y2" s="19">
        <v>4</v>
      </c>
      <c r="AB2" s="18"/>
    </row>
    <row r="3" spans="3:33" x14ac:dyDescent="0.25">
      <c r="E3" s="23" t="s">
        <v>61</v>
      </c>
      <c r="F3" s="23" t="s">
        <v>62</v>
      </c>
      <c r="G3" s="23" t="s">
        <v>63</v>
      </c>
      <c r="H3" s="16"/>
      <c r="I3" s="25" t="s">
        <v>64</v>
      </c>
      <c r="J3" s="25" t="s">
        <v>65</v>
      </c>
      <c r="K3" s="25" t="s">
        <v>66</v>
      </c>
      <c r="L3" s="25" t="s">
        <v>67</v>
      </c>
      <c r="M3" s="14"/>
      <c r="N3" s="27" t="s">
        <v>68</v>
      </c>
      <c r="O3" s="27" t="s">
        <v>69</v>
      </c>
      <c r="P3" s="27" t="s">
        <v>70</v>
      </c>
      <c r="R3" s="29" t="s">
        <v>71</v>
      </c>
      <c r="S3" s="29" t="s">
        <v>72</v>
      </c>
      <c r="T3" s="29" t="s">
        <v>73</v>
      </c>
      <c r="V3" s="20" t="s">
        <v>74</v>
      </c>
      <c r="W3" s="20" t="s">
        <v>75</v>
      </c>
      <c r="X3" s="20" t="s">
        <v>76</v>
      </c>
      <c r="Y3" s="20" t="s">
        <v>77</v>
      </c>
      <c r="AB3" s="18"/>
    </row>
    <row r="4" spans="3:33" x14ac:dyDescent="0.25">
      <c r="C4" t="s">
        <v>87</v>
      </c>
      <c r="E4" s="7">
        <v>466581.3763682135</v>
      </c>
      <c r="F4" s="7">
        <v>500401.31529974105</v>
      </c>
      <c r="G4" s="7">
        <v>472401.98972447321</v>
      </c>
      <c r="I4" s="6">
        <v>363478.74751143059</v>
      </c>
      <c r="J4" s="6">
        <v>391056.07691431988</v>
      </c>
      <c r="K4" s="6">
        <v>444623.21404692467</v>
      </c>
      <c r="L4" s="6"/>
      <c r="N4" s="5">
        <v>466078.09615125001</v>
      </c>
      <c r="O4" s="5">
        <v>413506.17797134421</v>
      </c>
      <c r="P4" s="5">
        <v>479617.02724858309</v>
      </c>
      <c r="R4" s="30">
        <v>453240.92142287159</v>
      </c>
      <c r="S4" s="30">
        <v>449528.70409148949</v>
      </c>
      <c r="T4" s="30">
        <v>445589.2801914041</v>
      </c>
      <c r="V4" s="21">
        <v>507291.73656826309</v>
      </c>
      <c r="W4" s="21">
        <v>520255.64050857327</v>
      </c>
      <c r="X4" s="21">
        <v>508163.62936271244</v>
      </c>
      <c r="Y4" s="21"/>
      <c r="AB4" s="18"/>
    </row>
    <row r="5" spans="3:33" x14ac:dyDescent="0.25">
      <c r="E5" s="7"/>
      <c r="F5" s="7"/>
      <c r="G5" s="7"/>
      <c r="I5" s="6"/>
      <c r="J5" s="6"/>
      <c r="K5" s="6"/>
      <c r="L5" s="6"/>
      <c r="N5" s="5"/>
      <c r="O5" s="5"/>
      <c r="P5" s="5"/>
      <c r="R5" s="30"/>
      <c r="S5" s="30"/>
      <c r="T5" s="30"/>
      <c r="V5" s="21"/>
      <c r="W5" s="21"/>
      <c r="X5" s="21"/>
      <c r="Y5" s="21"/>
      <c r="AB5" s="18"/>
    </row>
    <row r="6" spans="3:33" x14ac:dyDescent="0.25">
      <c r="E6" s="7"/>
      <c r="F6" s="7"/>
      <c r="G6" s="7"/>
      <c r="I6" s="6"/>
      <c r="J6" s="6"/>
      <c r="K6" s="6"/>
      <c r="L6" s="6"/>
      <c r="N6" s="5"/>
      <c r="O6" s="5"/>
      <c r="P6" s="5"/>
      <c r="R6" s="30"/>
      <c r="S6" s="30"/>
      <c r="T6" s="30"/>
      <c r="V6" s="21"/>
      <c r="W6" s="21"/>
      <c r="X6" s="21"/>
      <c r="Y6" s="21"/>
      <c r="AB6" s="18"/>
    </row>
    <row r="7" spans="3:33" x14ac:dyDescent="0.25">
      <c r="E7" s="7"/>
      <c r="F7" s="7"/>
      <c r="G7" s="7"/>
      <c r="I7" s="6"/>
      <c r="J7" s="6"/>
      <c r="K7" s="6"/>
      <c r="L7" s="6"/>
      <c r="N7" s="5"/>
      <c r="O7" s="5"/>
      <c r="P7" s="5"/>
      <c r="R7" s="30"/>
      <c r="S7" s="30"/>
      <c r="T7" s="30"/>
      <c r="V7" s="21"/>
      <c r="W7" s="21"/>
      <c r="X7" s="21"/>
      <c r="Y7" s="21"/>
    </row>
    <row r="8" spans="3:33" x14ac:dyDescent="0.25">
      <c r="C8" t="s">
        <v>88</v>
      </c>
      <c r="E8" s="7">
        <v>43504.465701521221</v>
      </c>
      <c r="F8" s="7">
        <v>46126.548638739325</v>
      </c>
      <c r="G8" s="7">
        <v>46150.527941004279</v>
      </c>
      <c r="I8" s="6">
        <v>48772.981813253667</v>
      </c>
      <c r="J8" s="6">
        <v>47942.937989441991</v>
      </c>
      <c r="K8" s="6">
        <v>58403.037015093556</v>
      </c>
      <c r="L8" s="6"/>
      <c r="N8" s="5">
        <v>46745.745771526817</v>
      </c>
      <c r="O8" s="5">
        <v>43403.621700110125</v>
      </c>
      <c r="P8" s="5">
        <v>50368.734010161774</v>
      </c>
      <c r="R8" s="30">
        <v>57315.154093643047</v>
      </c>
      <c r="S8" s="30">
        <v>51915.423764561056</v>
      </c>
      <c r="T8" s="30">
        <v>54009.501929984865</v>
      </c>
      <c r="V8" s="21">
        <v>52090.989434483417</v>
      </c>
      <c r="W8" s="21">
        <v>54518.271177254945</v>
      </c>
      <c r="X8" s="21">
        <v>52200.48653738026</v>
      </c>
      <c r="Y8" s="21"/>
    </row>
    <row r="9" spans="3:33" x14ac:dyDescent="0.25">
      <c r="E9" s="7"/>
      <c r="F9" s="7"/>
      <c r="G9" s="7"/>
      <c r="I9" s="6"/>
      <c r="J9" s="6"/>
      <c r="K9" s="6"/>
      <c r="L9" s="6"/>
      <c r="N9" s="5"/>
      <c r="O9" s="5"/>
      <c r="P9" s="5"/>
      <c r="R9" s="30"/>
      <c r="S9" s="30"/>
      <c r="T9" s="30"/>
      <c r="V9" s="21"/>
      <c r="W9" s="21"/>
      <c r="X9" s="21"/>
      <c r="Y9" s="21"/>
    </row>
    <row r="10" spans="3:33" x14ac:dyDescent="0.25">
      <c r="E10" s="7"/>
      <c r="F10" s="7"/>
      <c r="G10" s="7"/>
      <c r="I10" s="6"/>
      <c r="J10" s="6"/>
      <c r="K10" s="6"/>
      <c r="L10" s="6"/>
      <c r="N10" s="5"/>
      <c r="O10" s="5"/>
      <c r="P10" s="5"/>
      <c r="R10" s="30"/>
      <c r="S10" s="30"/>
      <c r="T10" s="30"/>
      <c r="V10" s="21"/>
      <c r="W10" s="21"/>
      <c r="X10" s="21"/>
      <c r="Y10" s="21"/>
    </row>
    <row r="11" spans="3:33" x14ac:dyDescent="0.25">
      <c r="E11" s="7"/>
      <c r="F11" s="7"/>
      <c r="G11" s="7"/>
      <c r="I11" s="6"/>
      <c r="J11" s="6"/>
      <c r="K11" s="6"/>
      <c r="L11" s="6"/>
      <c r="N11" s="5"/>
      <c r="O11" s="5"/>
      <c r="P11" s="5"/>
      <c r="R11" s="30"/>
      <c r="S11" s="30"/>
      <c r="T11" s="30"/>
      <c r="V11" s="21"/>
      <c r="W11" s="21"/>
      <c r="X11" s="21"/>
      <c r="Y11" s="21"/>
    </row>
    <row r="12" spans="3:33" s="31" customFormat="1" x14ac:dyDescent="0.25">
      <c r="C12" s="31" t="s">
        <v>89</v>
      </c>
      <c r="E12" s="32">
        <f>E4/E8</f>
        <v>10.724907635215448</v>
      </c>
      <c r="F12" s="32">
        <f>F4/F8</f>
        <v>10.848444769168783</v>
      </c>
      <c r="G12" s="32">
        <f>G4/G8</f>
        <v>10.236112365352787</v>
      </c>
      <c r="I12" s="33">
        <f>I4/I8</f>
        <v>7.4524610552446919</v>
      </c>
      <c r="J12" s="33">
        <f>J4/J8</f>
        <v>8.1566982190461168</v>
      </c>
      <c r="K12" s="33">
        <f>K4/K8</f>
        <v>7.6130152945987586</v>
      </c>
      <c r="L12" s="34"/>
      <c r="N12" s="35">
        <f>N4/N8</f>
        <v>9.9704922546158556</v>
      </c>
      <c r="O12" s="35">
        <f>O4/O8</f>
        <v>9.5269970978088914</v>
      </c>
      <c r="P12" s="35">
        <f>P4/P8</f>
        <v>9.5221179700848051</v>
      </c>
      <c r="R12" s="37">
        <f>R4/R8</f>
        <v>7.9078723348166235</v>
      </c>
      <c r="S12" s="37">
        <f>S4/S8</f>
        <v>8.6588661229102897</v>
      </c>
      <c r="T12" s="37">
        <f>T4/T8</f>
        <v>8.2502016176531878</v>
      </c>
      <c r="V12" s="38">
        <f>V4/V8</f>
        <v>9.7385698001820629</v>
      </c>
      <c r="W12" s="38">
        <f>W4/W8</f>
        <v>9.5427758304563444</v>
      </c>
      <c r="X12" s="38">
        <f>X4/X8</f>
        <v>9.7348446934267834</v>
      </c>
      <c r="Y12" s="36"/>
      <c r="AA12" s="41"/>
      <c r="AB12" s="41"/>
      <c r="AC12" s="41"/>
      <c r="AD12" s="41"/>
      <c r="AE12" s="41"/>
      <c r="AG12"/>
    </row>
    <row r="14" spans="3:33" x14ac:dyDescent="0.25">
      <c r="F14" t="s">
        <v>19</v>
      </c>
      <c r="G14" s="18">
        <f>AVERAGE(E12:G12)</f>
        <v>10.603154923245674</v>
      </c>
      <c r="J14" t="s">
        <v>19</v>
      </c>
      <c r="K14" s="18">
        <f>AVERAGE(I12:K12)</f>
        <v>7.7407248562965227</v>
      </c>
      <c r="O14" t="s">
        <v>19</v>
      </c>
      <c r="P14" s="18">
        <f>AVERAGE(N12:P12)</f>
        <v>9.6732024408365174</v>
      </c>
      <c r="S14" t="s">
        <v>19</v>
      </c>
      <c r="T14" s="18">
        <f>AVERAGE(R12:T12)</f>
        <v>8.2723133584600337</v>
      </c>
      <c r="W14" t="s">
        <v>19</v>
      </c>
      <c r="X14" s="18">
        <f>AVERAGE(V12:X12)</f>
        <v>9.6720634413550624</v>
      </c>
    </row>
    <row r="18" spans="4:24" x14ac:dyDescent="0.25">
      <c r="D18" t="s">
        <v>95</v>
      </c>
      <c r="E18">
        <v>445143.59794612858</v>
      </c>
      <c r="F18">
        <v>509018.7927450412</v>
      </c>
      <c r="G18">
        <v>473039.2261205882</v>
      </c>
      <c r="I18">
        <v>377572.85105105594</v>
      </c>
      <c r="J18">
        <v>409431.93578267621</v>
      </c>
      <c r="K18">
        <v>407403.76828973321</v>
      </c>
      <c r="N18">
        <v>466711.89842749992</v>
      </c>
      <c r="O18">
        <v>392146.18275703274</v>
      </c>
      <c r="P18">
        <v>468171.27134023461</v>
      </c>
      <c r="R18">
        <v>447827.40666145098</v>
      </c>
      <c r="S18">
        <v>481842.1961445029</v>
      </c>
      <c r="T18">
        <v>431927.50562137057</v>
      </c>
      <c r="V18">
        <v>512969.58878345892</v>
      </c>
      <c r="W18">
        <v>506282.52282776718</v>
      </c>
      <c r="X18">
        <v>491792.8250808423</v>
      </c>
    </row>
    <row r="19" spans="4:24" x14ac:dyDescent="0.25">
      <c r="E19">
        <v>511529.78313681274</v>
      </c>
      <c r="F19">
        <v>456880.68678665458</v>
      </c>
      <c r="G19">
        <v>478021.61243470281</v>
      </c>
      <c r="I19">
        <v>361300.01078913372</v>
      </c>
      <c r="J19">
        <v>391062.20667609276</v>
      </c>
      <c r="K19">
        <v>423694.6420692961</v>
      </c>
      <c r="N19">
        <v>463719.75218999991</v>
      </c>
      <c r="O19">
        <v>397390.61538567068</v>
      </c>
      <c r="P19">
        <v>439955.63079617632</v>
      </c>
      <c r="R19">
        <v>471231.49599132052</v>
      </c>
      <c r="S19">
        <v>468861.04467034474</v>
      </c>
      <c r="T19">
        <v>439887.87703327497</v>
      </c>
      <c r="V19">
        <v>509606.03180539486</v>
      </c>
      <c r="W19">
        <v>525213.78381081868</v>
      </c>
      <c r="X19">
        <v>526460.33300724614</v>
      </c>
    </row>
    <row r="20" spans="4:24" x14ac:dyDescent="0.25">
      <c r="E20">
        <v>452569.7253409446</v>
      </c>
      <c r="F20">
        <v>527813.9842711041</v>
      </c>
      <c r="G20">
        <v>457191.24087652401</v>
      </c>
      <c r="I20">
        <v>369352.58624276397</v>
      </c>
      <c r="J20">
        <v>408832.25319923117</v>
      </c>
      <c r="K20">
        <v>478055.84320948127</v>
      </c>
      <c r="N20">
        <v>461758.72394750017</v>
      </c>
      <c r="O20">
        <v>429805.26510207285</v>
      </c>
      <c r="P20">
        <v>448152.9089507389</v>
      </c>
      <c r="R20">
        <v>450404.45301717898</v>
      </c>
      <c r="S20">
        <v>472007.04387598863</v>
      </c>
      <c r="T20">
        <v>475310.45241958398</v>
      </c>
      <c r="V20">
        <v>494000.21880004404</v>
      </c>
      <c r="W20">
        <v>546264.17700689624</v>
      </c>
      <c r="X20">
        <v>514531.88642886875</v>
      </c>
    </row>
    <row r="21" spans="4:24" x14ac:dyDescent="0.25">
      <c r="E21">
        <v>485836.54010085081</v>
      </c>
      <c r="F21">
        <v>494776.64130793489</v>
      </c>
      <c r="G21">
        <v>517751.98857447278</v>
      </c>
      <c r="I21">
        <v>361050.68044965318</v>
      </c>
      <c r="J21">
        <v>383110.9177120172</v>
      </c>
      <c r="K21">
        <v>454588.90805709286</v>
      </c>
      <c r="N21">
        <v>472122.01004000008</v>
      </c>
      <c r="O21">
        <v>394895.37301789213</v>
      </c>
      <c r="P21">
        <v>496081.89159332128</v>
      </c>
      <c r="R21">
        <v>441382.99590659473</v>
      </c>
      <c r="S21">
        <v>488516.18831733364</v>
      </c>
      <c r="T21">
        <v>455086.79607073101</v>
      </c>
      <c r="V21">
        <v>512559.86805370066</v>
      </c>
      <c r="W21">
        <v>480018.57554268267</v>
      </c>
      <c r="X21">
        <v>480462.42773881089</v>
      </c>
    </row>
    <row r="22" spans="4:24" x14ac:dyDescent="0.25">
      <c r="E22">
        <v>457731.67842885369</v>
      </c>
      <c r="F22">
        <v>500682.65406052396</v>
      </c>
      <c r="G22">
        <v>466171.74619518284</v>
      </c>
      <c r="I22">
        <v>352362.3399259228</v>
      </c>
      <c r="J22">
        <v>398637.62238671712</v>
      </c>
      <c r="K22">
        <v>417235.41775502311</v>
      </c>
      <c r="O22">
        <v>418251.29287509073</v>
      </c>
      <c r="P22">
        <v>491070.5685741257</v>
      </c>
      <c r="R22">
        <v>455358.25553781277</v>
      </c>
      <c r="S22">
        <v>446998.24626090273</v>
      </c>
      <c r="T22">
        <v>432881.51827409596</v>
      </c>
      <c r="V22">
        <v>510487.30128395482</v>
      </c>
      <c r="W22">
        <v>532889.07199582399</v>
      </c>
      <c r="X22">
        <v>503041.44684871729</v>
      </c>
    </row>
    <row r="23" spans="4:24" x14ac:dyDescent="0.25">
      <c r="E23">
        <v>446676.93325569073</v>
      </c>
      <c r="F23">
        <v>498759.95392133889</v>
      </c>
      <c r="G23">
        <v>430066.20085421117</v>
      </c>
      <c r="I23">
        <v>352699.83239090472</v>
      </c>
      <c r="J23">
        <v>364159.88048511872</v>
      </c>
      <c r="K23">
        <v>424486.39387165091</v>
      </c>
      <c r="O23">
        <v>414730.59560117085</v>
      </c>
      <c r="P23">
        <v>502479.32672750007</v>
      </c>
      <c r="S23">
        <v>404578.61388073472</v>
      </c>
      <c r="T23">
        <v>456763.77971174312</v>
      </c>
      <c r="V23">
        <v>497803.9704208356</v>
      </c>
      <c r="W23">
        <v>530865.71186745062</v>
      </c>
      <c r="X23">
        <v>481300.3120551391</v>
      </c>
    </row>
    <row r="24" spans="4:24" x14ac:dyDescent="0.25">
      <c r="F24">
        <v>503462.02030893072</v>
      </c>
      <c r="G24">
        <v>457548.95362545905</v>
      </c>
      <c r="I24">
        <v>370012.93173057964</v>
      </c>
      <c r="J24">
        <v>379573.32340385107</v>
      </c>
      <c r="K24">
        <v>482790.13828405086</v>
      </c>
      <c r="O24">
        <v>438466.66823109268</v>
      </c>
      <c r="P24">
        <v>495969.34034164273</v>
      </c>
      <c r="S24">
        <v>383897.5954906189</v>
      </c>
      <c r="T24">
        <v>427267.03220902965</v>
      </c>
      <c r="V24">
        <v>500157.31008805125</v>
      </c>
      <c r="X24">
        <v>516350.51412993902</v>
      </c>
    </row>
    <row r="25" spans="4:24" x14ac:dyDescent="0.25">
      <c r="F25">
        <v>511815.78899639996</v>
      </c>
      <c r="G25">
        <v>499424.9491146449</v>
      </c>
      <c r="J25">
        <v>393640.47566885478</v>
      </c>
      <c r="K25">
        <v>468730.60083906871</v>
      </c>
      <c r="O25">
        <v>397107.01041508123</v>
      </c>
      <c r="P25">
        <v>495055.27966492472</v>
      </c>
      <c r="V25">
        <v>513219.63023697311</v>
      </c>
      <c r="X25">
        <v>551369.28961213573</v>
      </c>
    </row>
    <row r="26" spans="4:24" x14ac:dyDescent="0.25">
      <c r="O26">
        <v>438762.59835699323</v>
      </c>
      <c r="V26">
        <v>501786.55201759998</v>
      </c>
    </row>
    <row r="27" spans="4:24" x14ac:dyDescent="0.25">
      <c r="V27">
        <v>520326.89419261715</v>
      </c>
    </row>
    <row r="29" spans="4:24" x14ac:dyDescent="0.25">
      <c r="D29" t="s">
        <v>96</v>
      </c>
      <c r="E29">
        <v>39841.345499999996</v>
      </c>
      <c r="F29">
        <v>47878.163050010997</v>
      </c>
      <c r="G29">
        <v>48887.914319193122</v>
      </c>
      <c r="I29">
        <v>42435.969824999978</v>
      </c>
      <c r="J29">
        <v>45724.053604796871</v>
      </c>
      <c r="K29">
        <v>56255.141975143997</v>
      </c>
      <c r="N29">
        <v>48778.825502911874</v>
      </c>
      <c r="O29">
        <v>42364.183295181865</v>
      </c>
      <c r="P29">
        <v>49348.146080038001</v>
      </c>
      <c r="R29">
        <v>57316.607834909992</v>
      </c>
      <c r="S29">
        <v>49555.017890329858</v>
      </c>
      <c r="T29">
        <v>53645.620317250621</v>
      </c>
      <c r="V29">
        <v>50132.679741442502</v>
      </c>
      <c r="W29">
        <v>55450.189658339979</v>
      </c>
      <c r="X29">
        <v>50937.244868800983</v>
      </c>
    </row>
    <row r="30" spans="4:24" x14ac:dyDescent="0.25">
      <c r="E30">
        <v>47258.199098499987</v>
      </c>
      <c r="F30">
        <v>45016.44895652886</v>
      </c>
      <c r="G30">
        <v>46302.222367141127</v>
      </c>
      <c r="I30">
        <v>48778.946146875009</v>
      </c>
      <c r="J30">
        <v>50143.086351001999</v>
      </c>
      <c r="K30">
        <v>52538.108647001638</v>
      </c>
      <c r="N30">
        <v>48810.036965819003</v>
      </c>
      <c r="O30">
        <v>47522.37383445786</v>
      </c>
      <c r="P30">
        <v>51731.292090675983</v>
      </c>
      <c r="R30">
        <v>57762.091236863991</v>
      </c>
      <c r="S30">
        <v>55335.172397455506</v>
      </c>
      <c r="T30">
        <v>52416.010826473517</v>
      </c>
      <c r="V30">
        <v>54254.818723798875</v>
      </c>
      <c r="W30">
        <v>55129.999389191878</v>
      </c>
      <c r="X30">
        <v>46682.85603081937</v>
      </c>
    </row>
    <row r="31" spans="4:24" x14ac:dyDescent="0.25">
      <c r="E31">
        <v>42342.827304792503</v>
      </c>
      <c r="F31">
        <v>47420.21826534663</v>
      </c>
      <c r="G31">
        <v>46130.203522151991</v>
      </c>
      <c r="I31">
        <v>51882.20020842112</v>
      </c>
      <c r="J31">
        <v>47317.777000262991</v>
      </c>
      <c r="K31">
        <v>59916.648791368891</v>
      </c>
      <c r="N31">
        <v>38824.543604026374</v>
      </c>
      <c r="O31">
        <v>37384.529609396384</v>
      </c>
      <c r="P31">
        <v>52166.037783234373</v>
      </c>
      <c r="R31">
        <v>55657.066497795618</v>
      </c>
      <c r="S31">
        <v>55080.051937957993</v>
      </c>
      <c r="T31">
        <v>52879.096914242517</v>
      </c>
      <c r="V31">
        <v>58965.198965634001</v>
      </c>
      <c r="W31">
        <v>53435.328678554368</v>
      </c>
      <c r="X31">
        <v>58193.955347612005</v>
      </c>
    </row>
    <row r="32" spans="4:24" x14ac:dyDescent="0.25">
      <c r="E32">
        <v>42240.139889995837</v>
      </c>
      <c r="F32">
        <v>41744.313443821629</v>
      </c>
      <c r="G32">
        <v>48603.784810751997</v>
      </c>
      <c r="I32">
        <v>49792.959432621879</v>
      </c>
      <c r="J32">
        <v>52096.169327965887</v>
      </c>
      <c r="K32">
        <v>60840.853641899987</v>
      </c>
      <c r="N32">
        <v>50569.577013350005</v>
      </c>
      <c r="O32">
        <v>41575.370455019503</v>
      </c>
      <c r="P32">
        <v>51857.183104253971</v>
      </c>
      <c r="R32">
        <v>57077.715232782975</v>
      </c>
      <c r="S32">
        <v>52646.342807077373</v>
      </c>
      <c r="T32">
        <v>52331.924866764006</v>
      </c>
      <c r="V32">
        <v>51962.010757023498</v>
      </c>
      <c r="W32">
        <v>51715.220751249974</v>
      </c>
      <c r="X32">
        <v>50066.281590612009</v>
      </c>
    </row>
    <row r="33" spans="4:24" x14ac:dyDescent="0.25">
      <c r="E33">
        <v>43362.289903118501</v>
      </c>
      <c r="F33">
        <v>45728.210974891503</v>
      </c>
      <c r="G33">
        <v>46749.835538643994</v>
      </c>
      <c r="I33">
        <v>48230.501007340994</v>
      </c>
      <c r="J33">
        <v>50470.427525049869</v>
      </c>
      <c r="K33">
        <v>59789.071331874002</v>
      </c>
      <c r="O33">
        <v>46433.996222334375</v>
      </c>
      <c r="P33">
        <v>46523.346821020124</v>
      </c>
      <c r="R33">
        <v>58762.289665862627</v>
      </c>
      <c r="S33">
        <v>48703.330050643999</v>
      </c>
      <c r="T33">
        <v>56851.917975295517</v>
      </c>
      <c r="V33">
        <v>54121.259604825005</v>
      </c>
      <c r="W33">
        <v>55824.720841249495</v>
      </c>
      <c r="X33">
        <v>52120.937902093123</v>
      </c>
    </row>
    <row r="34" spans="4:24" x14ac:dyDescent="0.25">
      <c r="E34">
        <v>45981.992512720499</v>
      </c>
      <c r="F34">
        <v>47075.435495234633</v>
      </c>
      <c r="G34">
        <v>42852.103670829871</v>
      </c>
      <c r="I34">
        <v>48653.25383946464</v>
      </c>
      <c r="J34">
        <v>43827.780075888382</v>
      </c>
      <c r="K34">
        <v>55761.822120607874</v>
      </c>
      <c r="O34">
        <v>44033.703512362496</v>
      </c>
      <c r="P34">
        <v>51515.961996746613</v>
      </c>
      <c r="S34">
        <v>51369.901969880644</v>
      </c>
      <c r="T34">
        <v>55932.44067988298</v>
      </c>
      <c r="V34">
        <v>54350.245399259999</v>
      </c>
      <c r="W34">
        <v>55554.167744944003</v>
      </c>
      <c r="X34">
        <v>54540.258732162009</v>
      </c>
    </row>
    <row r="35" spans="4:24" x14ac:dyDescent="0.25">
      <c r="F35">
        <v>45744.554813104376</v>
      </c>
      <c r="G35">
        <v>43527.631358317878</v>
      </c>
      <c r="I35">
        <v>51637.042233052001</v>
      </c>
      <c r="J35">
        <v>48126.535839070006</v>
      </c>
      <c r="K35">
        <v>64383.908001314019</v>
      </c>
      <c r="O35">
        <v>43809.251609788509</v>
      </c>
      <c r="P35">
        <v>48920.278270449497</v>
      </c>
      <c r="S35">
        <v>50718.149298581993</v>
      </c>
      <c r="V35">
        <v>50946.242123263488</v>
      </c>
      <c r="X35">
        <v>54131.783482464991</v>
      </c>
    </row>
    <row r="36" spans="4:24" x14ac:dyDescent="0.25">
      <c r="F36">
        <v>48405.044110975985</v>
      </c>
      <c r="J36">
        <v>45837.674191500002</v>
      </c>
      <c r="K36">
        <v>57738.741611537997</v>
      </c>
      <c r="O36">
        <v>44105.56506234</v>
      </c>
      <c r="P36">
        <v>50887.625934875614</v>
      </c>
      <c r="V36">
        <v>54854.038772442029</v>
      </c>
      <c r="X36">
        <v>50930.574344477631</v>
      </c>
    </row>
    <row r="37" spans="4:24" x14ac:dyDescent="0.25">
      <c r="V37">
        <v>44131.580841781113</v>
      </c>
    </row>
    <row r="38" spans="4:24" x14ac:dyDescent="0.25">
      <c r="V38">
        <v>47191.819415363621</v>
      </c>
    </row>
    <row r="40" spans="4:24" x14ac:dyDescent="0.25">
      <c r="D40" t="s">
        <v>97</v>
      </c>
      <c r="E40">
        <f t="shared" ref="E40:G45" si="0">E18/E29</f>
        <v>11.172905743008318</v>
      </c>
      <c r="F40">
        <f t="shared" si="0"/>
        <v>10.631543908928734</v>
      </c>
      <c r="G40">
        <f t="shared" si="0"/>
        <v>9.6759952374338791</v>
      </c>
      <c r="I40">
        <f t="shared" ref="I40:K47" si="1">I18/I29</f>
        <v>8.897471946749743</v>
      </c>
      <c r="J40">
        <f t="shared" si="1"/>
        <v>8.9544102830752319</v>
      </c>
      <c r="K40">
        <f t="shared" si="1"/>
        <v>7.2420716397754745</v>
      </c>
      <c r="N40">
        <f t="shared" ref="N40:P43" si="2">N18/N29</f>
        <v>9.567919965593255</v>
      </c>
      <c r="O40">
        <f t="shared" si="2"/>
        <v>9.2565500442830917</v>
      </c>
      <c r="P40">
        <f t="shared" si="2"/>
        <v>9.4871096186856807</v>
      </c>
      <c r="R40">
        <f t="shared" ref="R40:T44" si="3">R18/R29</f>
        <v>7.8132224424609342</v>
      </c>
      <c r="S40">
        <f t="shared" si="3"/>
        <v>9.7233785125628884</v>
      </c>
      <c r="T40">
        <f t="shared" si="3"/>
        <v>8.0514961532186309</v>
      </c>
      <c r="V40">
        <f t="shared" ref="V40:X45" si="4">V18/V29</f>
        <v>10.232239557691335</v>
      </c>
      <c r="W40">
        <f t="shared" si="4"/>
        <v>9.1304020048851147</v>
      </c>
      <c r="X40">
        <f t="shared" si="4"/>
        <v>9.6548768263291951</v>
      </c>
    </row>
    <row r="41" spans="4:24" x14ac:dyDescent="0.25">
      <c r="E41">
        <f t="shared" si="0"/>
        <v>10.824148886220447</v>
      </c>
      <c r="F41">
        <f t="shared" si="0"/>
        <v>10.149194291798796</v>
      </c>
      <c r="G41">
        <f t="shared" si="0"/>
        <v>10.323945331270666</v>
      </c>
      <c r="I41">
        <f t="shared" si="1"/>
        <v>7.4068843082679061</v>
      </c>
      <c r="J41">
        <f t="shared" si="1"/>
        <v>7.7989257370129597</v>
      </c>
      <c r="K41">
        <f t="shared" si="1"/>
        <v>8.0645202688215996</v>
      </c>
      <c r="N41">
        <f t="shared" si="2"/>
        <v>9.5004999179725367</v>
      </c>
      <c r="O41">
        <f t="shared" si="2"/>
        <v>8.3621793972237946</v>
      </c>
      <c r="P41">
        <f t="shared" si="2"/>
        <v>8.5046325544123356</v>
      </c>
      <c r="R41">
        <f t="shared" si="3"/>
        <v>8.1581446568295082</v>
      </c>
      <c r="S41">
        <f t="shared" si="3"/>
        <v>8.4731107604158211</v>
      </c>
      <c r="T41">
        <f t="shared" si="3"/>
        <v>8.3922425628602539</v>
      </c>
      <c r="V41">
        <f t="shared" si="4"/>
        <v>9.3928252603644982</v>
      </c>
      <c r="W41">
        <f t="shared" si="4"/>
        <v>9.5268236827476862</v>
      </c>
      <c r="X41">
        <f t="shared" si="4"/>
        <v>11.277380558286417</v>
      </c>
    </row>
    <row r="42" spans="4:24" x14ac:dyDescent="0.25">
      <c r="E42">
        <f t="shared" si="0"/>
        <v>10.688226416324383</v>
      </c>
      <c r="F42">
        <f t="shared" si="0"/>
        <v>11.130568427957149</v>
      </c>
      <c r="G42">
        <f t="shared" si="0"/>
        <v>9.9108871405039025</v>
      </c>
      <c r="I42">
        <f t="shared" si="1"/>
        <v>7.1190617352194225</v>
      </c>
      <c r="J42">
        <f t="shared" si="1"/>
        <v>8.6401407487287258</v>
      </c>
      <c r="K42">
        <f t="shared" si="1"/>
        <v>7.9786812656041963</v>
      </c>
      <c r="N42">
        <f t="shared" si="2"/>
        <v>11.893474618967899</v>
      </c>
      <c r="O42">
        <f t="shared" si="2"/>
        <v>11.496875033410713</v>
      </c>
      <c r="P42">
        <f t="shared" si="2"/>
        <v>8.5908941524934193</v>
      </c>
      <c r="R42">
        <f t="shared" si="3"/>
        <v>8.0924935746482056</v>
      </c>
      <c r="S42">
        <f t="shared" si="3"/>
        <v>8.5694734712243186</v>
      </c>
      <c r="T42">
        <f t="shared" si="3"/>
        <v>8.9886265113495778</v>
      </c>
      <c r="V42">
        <f t="shared" si="4"/>
        <v>8.377826709072183</v>
      </c>
      <c r="W42">
        <f t="shared" si="4"/>
        <v>10.222902909290664</v>
      </c>
      <c r="X42">
        <f t="shared" si="4"/>
        <v>8.8416723585017944</v>
      </c>
    </row>
    <row r="43" spans="4:24" x14ac:dyDescent="0.25">
      <c r="E43">
        <f t="shared" si="0"/>
        <v>11.501773937446558</v>
      </c>
      <c r="F43">
        <f t="shared" si="0"/>
        <v>11.852551892458166</v>
      </c>
      <c r="G43">
        <f t="shared" si="0"/>
        <v>10.652503515733143</v>
      </c>
      <c r="I43">
        <f t="shared" si="1"/>
        <v>7.2510387927075222</v>
      </c>
      <c r="J43">
        <f t="shared" si="1"/>
        <v>7.3539172391003111</v>
      </c>
      <c r="K43">
        <f t="shared" si="1"/>
        <v>7.4717707074383615</v>
      </c>
      <c r="N43">
        <f t="shared" si="2"/>
        <v>9.3360877809075458</v>
      </c>
      <c r="O43">
        <f t="shared" si="2"/>
        <v>9.4983007654767722</v>
      </c>
      <c r="P43">
        <f t="shared" si="2"/>
        <v>9.5663100441841493</v>
      </c>
      <c r="R43">
        <f t="shared" si="3"/>
        <v>7.7330179406530171</v>
      </c>
      <c r="S43">
        <f t="shared" si="3"/>
        <v>9.2792046373952726</v>
      </c>
      <c r="T43">
        <f t="shared" si="3"/>
        <v>8.6961600825762204</v>
      </c>
      <c r="V43">
        <f t="shared" si="4"/>
        <v>9.8641268993698432</v>
      </c>
      <c r="W43">
        <f t="shared" si="4"/>
        <v>9.2819593258930535</v>
      </c>
      <c r="X43">
        <f t="shared" si="4"/>
        <v>9.5965270931744815</v>
      </c>
    </row>
    <row r="44" spans="4:24" x14ac:dyDescent="0.25">
      <c r="E44">
        <f t="shared" si="0"/>
        <v>10.555984922648996</v>
      </c>
      <c r="F44">
        <f t="shared" si="0"/>
        <v>10.94909779731902</v>
      </c>
      <c r="G44">
        <f t="shared" si="0"/>
        <v>9.9716232329809902</v>
      </c>
      <c r="I44">
        <f t="shared" si="1"/>
        <v>7.3057988734616499</v>
      </c>
      <c r="J44">
        <f t="shared" si="1"/>
        <v>7.8984395800662126</v>
      </c>
      <c r="K44">
        <f t="shared" si="1"/>
        <v>6.9784562372453474</v>
      </c>
      <c r="O44">
        <f t="shared" ref="O44:P47" si="5">O22/O33</f>
        <v>9.007436940650722</v>
      </c>
      <c r="P44">
        <f t="shared" si="5"/>
        <v>10.555357731749659</v>
      </c>
      <c r="R44">
        <f t="shared" si="3"/>
        <v>7.7491578038755131</v>
      </c>
      <c r="S44">
        <f t="shared" si="3"/>
        <v>9.1779811728703784</v>
      </c>
      <c r="T44">
        <f t="shared" si="3"/>
        <v>7.6141937456217512</v>
      </c>
      <c r="V44">
        <f t="shared" si="4"/>
        <v>9.4322878848600187</v>
      </c>
      <c r="W44">
        <f t="shared" si="4"/>
        <v>9.5457543533664477</v>
      </c>
      <c r="X44">
        <f t="shared" si="4"/>
        <v>9.6514273744202068</v>
      </c>
    </row>
    <row r="45" spans="4:24" x14ac:dyDescent="0.25">
      <c r="E45">
        <f t="shared" si="0"/>
        <v>9.7141708927059138</v>
      </c>
      <c r="F45">
        <f t="shared" si="0"/>
        <v>10.594908972681251</v>
      </c>
      <c r="G45">
        <f t="shared" si="0"/>
        <v>10.036058069815702</v>
      </c>
      <c r="I45">
        <f t="shared" si="1"/>
        <v>7.249254768338135</v>
      </c>
      <c r="J45">
        <f t="shared" si="1"/>
        <v>8.3088826277436603</v>
      </c>
      <c r="K45">
        <f t="shared" si="1"/>
        <v>7.6124914453750181</v>
      </c>
      <c r="O45">
        <f t="shared" si="5"/>
        <v>9.4184809025826066</v>
      </c>
      <c r="P45">
        <f t="shared" si="5"/>
        <v>9.7538570037619241</v>
      </c>
      <c r="S45">
        <f>S23/S34</f>
        <v>7.8757910442957133</v>
      </c>
      <c r="T45">
        <f>T23/T34</f>
        <v>8.1663480827866977</v>
      </c>
      <c r="V45">
        <f t="shared" si="4"/>
        <v>9.1591853314357508</v>
      </c>
      <c r="W45">
        <f t="shared" si="4"/>
        <v>9.5558215236833384</v>
      </c>
      <c r="X45">
        <f t="shared" si="4"/>
        <v>8.8246796631223106</v>
      </c>
    </row>
    <row r="46" spans="4:24" x14ac:dyDescent="0.25">
      <c r="F46">
        <f>F24/F35</f>
        <v>11.005944256445243</v>
      </c>
      <c r="G46">
        <f>G24/G35</f>
        <v>10.511689686464505</v>
      </c>
      <c r="I46">
        <f t="shared" si="1"/>
        <v>7.1656492263947023</v>
      </c>
      <c r="J46">
        <f t="shared" si="1"/>
        <v>7.8869861872689881</v>
      </c>
      <c r="K46">
        <f t="shared" si="1"/>
        <v>7.498614999794631</v>
      </c>
      <c r="O46">
        <f t="shared" si="5"/>
        <v>10.008540482191757</v>
      </c>
      <c r="P46">
        <f t="shared" si="5"/>
        <v>10.138318052888819</v>
      </c>
      <c r="S46">
        <f>S24/S35</f>
        <v>7.5692350923646998</v>
      </c>
      <c r="V46">
        <f>V24/V35</f>
        <v>9.8173543178696061</v>
      </c>
      <c r="X46">
        <f>X24/X35</f>
        <v>9.5387678164566925</v>
      </c>
    </row>
    <row r="47" spans="4:24" x14ac:dyDescent="0.25">
      <c r="F47">
        <f>F25/F36</f>
        <v>10.573604433103785</v>
      </c>
      <c r="J47">
        <f t="shared" si="1"/>
        <v>8.5877061306450457</v>
      </c>
      <c r="K47">
        <f t="shared" si="1"/>
        <v>8.118129833737175</v>
      </c>
      <c r="O47">
        <f t="shared" si="5"/>
        <v>9.0035579377296138</v>
      </c>
      <c r="P47">
        <f t="shared" si="5"/>
        <v>9.7284019556833119</v>
      </c>
      <c r="V47">
        <f>V25/V36</f>
        <v>9.3560955897163236</v>
      </c>
      <c r="X47">
        <f>X25/X36</f>
        <v>10.825899701873681</v>
      </c>
    </row>
    <row r="48" spans="4:24" x14ac:dyDescent="0.25">
      <c r="V48">
        <f>V26/V37</f>
        <v>11.370237422869266</v>
      </c>
    </row>
    <row r="49" spans="5:24" x14ac:dyDescent="0.25">
      <c r="V49">
        <f>V27/V38</f>
        <v>11.025785838280717</v>
      </c>
    </row>
    <row r="51" spans="5:24" x14ac:dyDescent="0.25">
      <c r="E51" s="31">
        <f>AVERAGE(E40:E49)</f>
        <v>10.742868466392435</v>
      </c>
      <c r="F51" s="31">
        <f>AVERAGE(F40:F49)</f>
        <v>10.860926747586518</v>
      </c>
      <c r="G51" s="31">
        <f>AVERAGE(G40:G49)</f>
        <v>10.154671744886112</v>
      </c>
      <c r="I51" s="31">
        <f>AVERAGE(I40:I49)</f>
        <v>7.4850228073055831</v>
      </c>
      <c r="J51" s="31">
        <f>AVERAGE(J40:J49)</f>
        <v>8.1786760667051421</v>
      </c>
      <c r="K51" s="31">
        <f>AVERAGE(K40:K49)</f>
        <v>7.6205920497239763</v>
      </c>
      <c r="N51" s="31">
        <f>AVERAGE(N40:N49)</f>
        <v>10.074495570860309</v>
      </c>
      <c r="O51" s="31">
        <f>AVERAGE(O40:O49)</f>
        <v>9.5064901879436334</v>
      </c>
      <c r="P51" s="31">
        <f>AVERAGE(P40:P49)</f>
        <v>9.5406101392324114</v>
      </c>
      <c r="R51" s="31">
        <f>AVERAGE(R40:R49)</f>
        <v>7.9092072836934362</v>
      </c>
      <c r="S51" s="31">
        <f>AVERAGE(S40:S49)</f>
        <v>8.6668820987327262</v>
      </c>
      <c r="T51" s="31">
        <f>AVERAGE(T40:T49)</f>
        <v>8.3181778564021887</v>
      </c>
      <c r="V51" s="31">
        <f>AVERAGE(V40:V49)</f>
        <v>9.8027964811529529</v>
      </c>
      <c r="W51" s="31">
        <f t="shared" ref="W51:X51" si="6">AVERAGE(W40:W49)</f>
        <v>9.5439439666443846</v>
      </c>
      <c r="X51" s="31">
        <f t="shared" si="6"/>
        <v>9.7764039240205971</v>
      </c>
    </row>
    <row r="53" spans="5:24" x14ac:dyDescent="0.25">
      <c r="G53">
        <f>AVERAGE(E51:G51)</f>
        <v>10.586155652955023</v>
      </c>
      <c r="K53">
        <f>AVERAGE(I51:K51)</f>
        <v>7.7614303079115672</v>
      </c>
      <c r="P53">
        <f>AVERAGE(N51:P51)</f>
        <v>9.707198632678784</v>
      </c>
      <c r="T53">
        <f>AVERAGE(R51:T51)</f>
        <v>8.2980890796094489</v>
      </c>
      <c r="X53">
        <f>AVERAGE(V51:X51)</f>
        <v>9.7077147906059782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V48"/>
  <sheetViews>
    <sheetView workbookViewId="0">
      <selection activeCell="X27" sqref="X27"/>
    </sheetView>
  </sheetViews>
  <sheetFormatPr defaultRowHeight="15" x14ac:dyDescent="0.25"/>
  <sheetData>
    <row r="2" spans="2:12" x14ac:dyDescent="0.25">
      <c r="B2" t="s">
        <v>108</v>
      </c>
      <c r="K2" t="s">
        <v>109</v>
      </c>
    </row>
    <row r="3" spans="2:12" x14ac:dyDescent="0.25">
      <c r="B3" t="s">
        <v>110</v>
      </c>
      <c r="K3" t="s">
        <v>111</v>
      </c>
    </row>
    <row r="5" spans="2:12" x14ac:dyDescent="0.25">
      <c r="B5">
        <v>7.7425469945931429</v>
      </c>
      <c r="C5">
        <v>2</v>
      </c>
      <c r="K5">
        <v>7.7407248562965227</v>
      </c>
      <c r="L5">
        <v>2</v>
      </c>
    </row>
    <row r="6" spans="2:12" x14ac:dyDescent="0.25">
      <c r="B6">
        <v>7.8986368448819633</v>
      </c>
      <c r="C6">
        <v>11</v>
      </c>
      <c r="K6">
        <v>8.2723133584600337</v>
      </c>
      <c r="L6">
        <v>11</v>
      </c>
    </row>
    <row r="7" spans="2:12" x14ac:dyDescent="0.25">
      <c r="B7">
        <v>9.9705175979969223</v>
      </c>
      <c r="C7">
        <v>31</v>
      </c>
      <c r="K7">
        <v>9.6720634413550624</v>
      </c>
      <c r="L7">
        <v>31</v>
      </c>
    </row>
    <row r="8" spans="2:12" x14ac:dyDescent="0.25">
      <c r="B8">
        <v>10.144915750036258</v>
      </c>
      <c r="C8">
        <v>36</v>
      </c>
      <c r="K8">
        <v>9.6732024408365174</v>
      </c>
      <c r="L8">
        <v>36</v>
      </c>
    </row>
    <row r="9" spans="2:12" x14ac:dyDescent="0.25">
      <c r="B9">
        <v>10.71689635890605</v>
      </c>
      <c r="C9">
        <v>51</v>
      </c>
      <c r="K9">
        <v>10.603154923245674</v>
      </c>
      <c r="L9">
        <v>51</v>
      </c>
    </row>
    <row r="12" spans="2:12" x14ac:dyDescent="0.25">
      <c r="B12">
        <v>7.7425469945931429</v>
      </c>
      <c r="C12">
        <v>16</v>
      </c>
      <c r="K12">
        <v>7.7407248562965227</v>
      </c>
      <c r="L12">
        <v>16</v>
      </c>
    </row>
    <row r="13" spans="2:12" x14ac:dyDescent="0.25">
      <c r="B13">
        <v>7.8986368448819633</v>
      </c>
      <c r="C13">
        <v>39</v>
      </c>
      <c r="K13">
        <v>8.2723133584600337</v>
      </c>
      <c r="L13">
        <v>39</v>
      </c>
    </row>
    <row r="14" spans="2:12" x14ac:dyDescent="0.25">
      <c r="B14">
        <v>9.9705175979969223</v>
      </c>
      <c r="C14">
        <v>58</v>
      </c>
      <c r="K14">
        <v>9.6720634413550624</v>
      </c>
      <c r="L14">
        <v>58</v>
      </c>
    </row>
    <row r="15" spans="2:12" x14ac:dyDescent="0.25">
      <c r="B15">
        <v>10.144915750036258</v>
      </c>
      <c r="C15">
        <v>54</v>
      </c>
      <c r="K15">
        <v>9.6732024408365174</v>
      </c>
      <c r="L15">
        <v>54</v>
      </c>
    </row>
    <row r="16" spans="2:12" x14ac:dyDescent="0.25">
      <c r="B16">
        <v>10.71689635890605</v>
      </c>
      <c r="C16">
        <v>76</v>
      </c>
      <c r="K16">
        <v>10.603154923245674</v>
      </c>
      <c r="L16">
        <v>76</v>
      </c>
    </row>
    <row r="35" spans="2:22" x14ac:dyDescent="0.25">
      <c r="B35" t="s">
        <v>97</v>
      </c>
      <c r="C35">
        <v>11.172905743008318</v>
      </c>
      <c r="D35">
        <v>10.631543908928734</v>
      </c>
      <c r="E35">
        <v>9.6759952374338791</v>
      </c>
      <c r="G35">
        <v>8.897471946749743</v>
      </c>
      <c r="H35">
        <v>8.9544102830752319</v>
      </c>
      <c r="I35">
        <v>7.2420716397754745</v>
      </c>
      <c r="L35">
        <v>9.567919965593255</v>
      </c>
      <c r="M35">
        <v>9.2565500442830917</v>
      </c>
      <c r="N35">
        <v>9.4871096186856807</v>
      </c>
      <c r="P35">
        <v>7.8132224424609342</v>
      </c>
      <c r="Q35">
        <v>9.7233785125628884</v>
      </c>
      <c r="R35">
        <v>8.0514961532186309</v>
      </c>
      <c r="T35">
        <v>10.232239557691335</v>
      </c>
      <c r="U35">
        <v>9.1304020048851147</v>
      </c>
      <c r="V35">
        <v>9.6548768263291951</v>
      </c>
    </row>
    <row r="36" spans="2:22" x14ac:dyDescent="0.25">
      <c r="C36">
        <v>10.824148886220447</v>
      </c>
      <c r="D36">
        <v>10.149194291798796</v>
      </c>
      <c r="E36">
        <v>10.323945331270666</v>
      </c>
      <c r="G36">
        <v>7.4068843082679061</v>
      </c>
      <c r="H36">
        <v>7.7989257370129597</v>
      </c>
      <c r="I36">
        <v>8.0645202688215996</v>
      </c>
      <c r="L36">
        <v>9.5004999179725367</v>
      </c>
      <c r="M36">
        <v>8.3621793972237946</v>
      </c>
      <c r="N36">
        <v>8.5046325544123356</v>
      </c>
      <c r="P36">
        <v>8.1581446568295082</v>
      </c>
      <c r="Q36">
        <v>8.4731107604158211</v>
      </c>
      <c r="R36">
        <v>8.3922425628602539</v>
      </c>
      <c r="T36">
        <v>9.3928252603644982</v>
      </c>
      <c r="U36">
        <v>9.5268236827476862</v>
      </c>
      <c r="V36">
        <v>11.277380558286417</v>
      </c>
    </row>
    <row r="37" spans="2:22" x14ac:dyDescent="0.25">
      <c r="C37">
        <v>10.688226416324383</v>
      </c>
      <c r="D37">
        <v>11.130568427957149</v>
      </c>
      <c r="E37">
        <v>9.9108871405039025</v>
      </c>
      <c r="G37">
        <v>7.1190617352194225</v>
      </c>
      <c r="H37">
        <v>8.6401407487287258</v>
      </c>
      <c r="I37">
        <v>7.9786812656041963</v>
      </c>
      <c r="L37">
        <v>11.893474618967899</v>
      </c>
      <c r="M37">
        <v>11.496875033410713</v>
      </c>
      <c r="N37">
        <v>8.5908941524934193</v>
      </c>
      <c r="P37">
        <v>8.0924935746482056</v>
      </c>
      <c r="Q37">
        <v>8.5694734712243186</v>
      </c>
      <c r="R37">
        <v>8.9886265113495778</v>
      </c>
      <c r="T37">
        <v>8.377826709072183</v>
      </c>
      <c r="U37">
        <v>10.222902909290664</v>
      </c>
      <c r="V37">
        <v>8.8416723585017944</v>
      </c>
    </row>
    <row r="38" spans="2:22" x14ac:dyDescent="0.25">
      <c r="C38">
        <v>11.501773937446558</v>
      </c>
      <c r="D38">
        <v>11.852551892458166</v>
      </c>
      <c r="E38">
        <v>10.652503515733143</v>
      </c>
      <c r="G38">
        <v>7.2510387927075222</v>
      </c>
      <c r="H38">
        <v>7.3539172391003111</v>
      </c>
      <c r="I38">
        <v>7.4717707074383615</v>
      </c>
      <c r="L38">
        <v>9.3360877809075458</v>
      </c>
      <c r="M38">
        <v>9.4983007654767722</v>
      </c>
      <c r="N38">
        <v>9.5663100441841493</v>
      </c>
      <c r="P38">
        <v>7.7330179406530171</v>
      </c>
      <c r="Q38">
        <v>9.2792046373952726</v>
      </c>
      <c r="R38">
        <v>8.6961600825762204</v>
      </c>
      <c r="T38">
        <v>9.8641268993698432</v>
      </c>
      <c r="U38">
        <v>9.2819593258930535</v>
      </c>
      <c r="V38">
        <v>9.5965270931744815</v>
      </c>
    </row>
    <row r="39" spans="2:22" x14ac:dyDescent="0.25">
      <c r="C39">
        <v>10.555984922648996</v>
      </c>
      <c r="D39">
        <v>10.94909779731902</v>
      </c>
      <c r="E39">
        <v>9.9716232329809902</v>
      </c>
      <c r="G39">
        <v>7.3057988734616499</v>
      </c>
      <c r="H39">
        <v>7.8984395800662126</v>
      </c>
      <c r="I39">
        <v>6.9784562372453474</v>
      </c>
      <c r="M39">
        <v>9.007436940650722</v>
      </c>
      <c r="N39">
        <v>10.555357731749659</v>
      </c>
      <c r="P39">
        <v>7.7491578038755131</v>
      </c>
      <c r="Q39">
        <v>9.1779811728703784</v>
      </c>
      <c r="R39">
        <v>7.6141937456217512</v>
      </c>
      <c r="T39">
        <v>9.4322878848600187</v>
      </c>
      <c r="U39">
        <v>9.5457543533664477</v>
      </c>
      <c r="V39">
        <v>9.6514273744202068</v>
      </c>
    </row>
    <row r="40" spans="2:22" x14ac:dyDescent="0.25">
      <c r="C40">
        <v>9.7141708927059138</v>
      </c>
      <c r="D40">
        <v>10.594908972681251</v>
      </c>
      <c r="E40">
        <v>10.036058069815702</v>
      </c>
      <c r="G40">
        <v>7.249254768338135</v>
      </c>
      <c r="H40">
        <v>8.3088826277436603</v>
      </c>
      <c r="I40">
        <v>7.6124914453750181</v>
      </c>
      <c r="M40">
        <v>9.4184809025826066</v>
      </c>
      <c r="N40">
        <v>9.7538570037619241</v>
      </c>
      <c r="Q40">
        <v>7.8757910442957133</v>
      </c>
      <c r="R40">
        <v>8.1663480827866977</v>
      </c>
      <c r="T40">
        <v>9.1591853314357508</v>
      </c>
      <c r="U40">
        <v>9.5558215236833384</v>
      </c>
      <c r="V40">
        <v>8.8246796631223106</v>
      </c>
    </row>
    <row r="41" spans="2:22" x14ac:dyDescent="0.25">
      <c r="D41">
        <v>11.005944256445243</v>
      </c>
      <c r="E41">
        <v>10.511689686464505</v>
      </c>
      <c r="G41">
        <v>7.1656492263947023</v>
      </c>
      <c r="H41">
        <v>7.8869861872689881</v>
      </c>
      <c r="I41">
        <v>7.498614999794631</v>
      </c>
      <c r="M41">
        <v>10.008540482191757</v>
      </c>
      <c r="N41">
        <v>10.138318052888819</v>
      </c>
      <c r="Q41">
        <v>7.5692350923646998</v>
      </c>
      <c r="T41">
        <v>9.8173543178696061</v>
      </c>
      <c r="V41">
        <v>9.5387678164566925</v>
      </c>
    </row>
    <row r="42" spans="2:22" x14ac:dyDescent="0.25">
      <c r="D42">
        <v>10.573604433103785</v>
      </c>
      <c r="H42">
        <v>8.5877061306450457</v>
      </c>
      <c r="I42">
        <v>8.118129833737175</v>
      </c>
      <c r="M42">
        <v>9.0035579377296138</v>
      </c>
      <c r="N42">
        <v>9.7284019556833119</v>
      </c>
      <c r="T42">
        <v>9.3560955897163236</v>
      </c>
      <c r="V42">
        <v>10.825899701873681</v>
      </c>
    </row>
    <row r="43" spans="2:22" x14ac:dyDescent="0.25">
      <c r="T43">
        <v>11.370237422869266</v>
      </c>
    </row>
    <row r="44" spans="2:22" x14ac:dyDescent="0.25">
      <c r="T44">
        <v>11.025785838280717</v>
      </c>
    </row>
    <row r="46" spans="2:22" x14ac:dyDescent="0.25">
      <c r="C46">
        <v>10.742868466392435</v>
      </c>
      <c r="D46">
        <v>10.860926747586518</v>
      </c>
      <c r="E46">
        <v>10.154671744886112</v>
      </c>
      <c r="G46">
        <v>7.4850228073055831</v>
      </c>
      <c r="H46">
        <v>8.1786760667051421</v>
      </c>
      <c r="I46">
        <v>7.6205920497239763</v>
      </c>
      <c r="L46">
        <v>10.074495570860309</v>
      </c>
      <c r="M46">
        <v>9.5064901879436334</v>
      </c>
      <c r="N46">
        <v>9.5406101392324114</v>
      </c>
      <c r="P46">
        <v>7.9092072836934362</v>
      </c>
      <c r="Q46">
        <v>8.6668820987327262</v>
      </c>
      <c r="R46">
        <v>8.3181778564021887</v>
      </c>
      <c r="T46">
        <v>9.8027964811529529</v>
      </c>
      <c r="U46">
        <v>9.5439439666443846</v>
      </c>
      <c r="V46">
        <v>9.7764039240205971</v>
      </c>
    </row>
    <row r="48" spans="2:22" x14ac:dyDescent="0.25">
      <c r="E48">
        <v>10.586155652955023</v>
      </c>
      <c r="I48">
        <v>7.7614303079115672</v>
      </c>
      <c r="N48">
        <v>9.707198632678784</v>
      </c>
      <c r="R48">
        <v>8.2980890796094489</v>
      </c>
      <c r="V48">
        <v>9.7077147906059782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workbookViewId="0">
      <selection activeCell="K14" sqref="K14"/>
    </sheetView>
  </sheetViews>
  <sheetFormatPr defaultRowHeight="15" x14ac:dyDescent="0.25"/>
  <sheetData>
    <row r="1" spans="1:6" x14ac:dyDescent="0.25">
      <c r="A1" t="s">
        <v>138</v>
      </c>
    </row>
    <row r="3" spans="1:6" x14ac:dyDescent="0.25">
      <c r="B3" t="s">
        <v>98</v>
      </c>
      <c r="C3" t="s">
        <v>99</v>
      </c>
      <c r="D3" t="s">
        <v>100</v>
      </c>
      <c r="E3" t="s">
        <v>101</v>
      </c>
      <c r="F3" t="s">
        <v>102</v>
      </c>
    </row>
    <row r="4" spans="1:6" x14ac:dyDescent="0.25">
      <c r="B4">
        <v>2</v>
      </c>
      <c r="C4">
        <v>4</v>
      </c>
      <c r="D4">
        <v>35</v>
      </c>
      <c r="E4">
        <v>41</v>
      </c>
      <c r="F4">
        <v>35</v>
      </c>
    </row>
    <row r="5" spans="1:6" x14ac:dyDescent="0.25">
      <c r="B5">
        <v>5</v>
      </c>
      <c r="C5">
        <v>13</v>
      </c>
      <c r="D5">
        <v>36</v>
      </c>
      <c r="E5">
        <v>26</v>
      </c>
      <c r="F5">
        <v>41</v>
      </c>
    </row>
    <row r="6" spans="1:6" x14ac:dyDescent="0.25">
      <c r="B6">
        <v>8</v>
      </c>
      <c r="C6">
        <v>6</v>
      </c>
      <c r="D6">
        <v>27</v>
      </c>
      <c r="E6">
        <v>39</v>
      </c>
      <c r="F6">
        <v>58</v>
      </c>
    </row>
    <row r="7" spans="1:6" x14ac:dyDescent="0.25">
      <c r="B7">
        <v>0</v>
      </c>
      <c r="C7">
        <v>14</v>
      </c>
      <c r="D7">
        <v>33</v>
      </c>
      <c r="E7">
        <v>34</v>
      </c>
      <c r="F7">
        <v>49</v>
      </c>
    </row>
    <row r="8" spans="1:6" x14ac:dyDescent="0.25">
      <c r="B8">
        <v>4</v>
      </c>
      <c r="C8">
        <v>22</v>
      </c>
      <c r="D8">
        <v>27</v>
      </c>
      <c r="E8">
        <v>49</v>
      </c>
      <c r="F8">
        <v>66</v>
      </c>
    </row>
    <row r="9" spans="1:6" x14ac:dyDescent="0.25">
      <c r="B9">
        <v>1</v>
      </c>
      <c r="C9">
        <v>11</v>
      </c>
      <c r="D9">
        <v>25</v>
      </c>
      <c r="E9">
        <v>28</v>
      </c>
      <c r="F9">
        <v>50</v>
      </c>
    </row>
    <row r="10" spans="1:6" x14ac:dyDescent="0.25">
      <c r="B10">
        <v>0</v>
      </c>
      <c r="C10">
        <v>10</v>
      </c>
      <c r="F10">
        <v>47</v>
      </c>
    </row>
    <row r="11" spans="1:6" x14ac:dyDescent="0.25">
      <c r="B11">
        <v>7</v>
      </c>
      <c r="F11">
        <v>53</v>
      </c>
    </row>
    <row r="12" spans="1:6" x14ac:dyDescent="0.25">
      <c r="B12">
        <v>3</v>
      </c>
      <c r="F12">
        <v>39</v>
      </c>
    </row>
    <row r="13" spans="1:6" x14ac:dyDescent="0.25">
      <c r="B13">
        <v>0</v>
      </c>
      <c r="F13">
        <v>62</v>
      </c>
    </row>
    <row r="14" spans="1:6" x14ac:dyDescent="0.25">
      <c r="B14">
        <v>0</v>
      </c>
      <c r="F14">
        <v>60</v>
      </c>
    </row>
    <row r="17" spans="1:6" x14ac:dyDescent="0.25">
      <c r="A17" t="s">
        <v>103</v>
      </c>
      <c r="B17">
        <v>2.73</v>
      </c>
      <c r="C17">
        <v>11.43</v>
      </c>
      <c r="D17">
        <v>30.5</v>
      </c>
      <c r="E17">
        <v>36.17</v>
      </c>
      <c r="F17">
        <v>50.91</v>
      </c>
    </row>
    <row r="18" spans="1:6" x14ac:dyDescent="0.25">
      <c r="A18" t="s">
        <v>104</v>
      </c>
      <c r="B18">
        <v>2.9359999999999999</v>
      </c>
      <c r="C18">
        <v>5.8840000000000003</v>
      </c>
      <c r="D18">
        <v>4.7220000000000004</v>
      </c>
      <c r="E18">
        <v>8.6120000000000001</v>
      </c>
      <c r="F18">
        <v>10.005000000000001</v>
      </c>
    </row>
    <row r="19" spans="1:6" x14ac:dyDescent="0.25">
      <c r="A19" t="s">
        <v>105</v>
      </c>
      <c r="B19">
        <v>0.8851</v>
      </c>
      <c r="C19">
        <v>2.2240000000000002</v>
      </c>
      <c r="D19">
        <v>1.9279999999999999</v>
      </c>
      <c r="E19">
        <v>3.516</v>
      </c>
      <c r="F19">
        <v>3.016</v>
      </c>
    </row>
    <row r="21" spans="1:6" x14ac:dyDescent="0.25">
      <c r="A21" t="s">
        <v>106</v>
      </c>
      <c r="B21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W24"/>
  <sheetViews>
    <sheetView topLeftCell="A31" workbookViewId="0">
      <selection activeCell="K23" sqref="K23"/>
    </sheetView>
  </sheetViews>
  <sheetFormatPr defaultRowHeight="15" x14ac:dyDescent="0.25"/>
  <sheetData>
    <row r="2" spans="2:23" x14ac:dyDescent="0.25">
      <c r="C2" s="22">
        <v>1</v>
      </c>
      <c r="D2" s="22">
        <v>2</v>
      </c>
      <c r="E2" s="22">
        <v>3</v>
      </c>
      <c r="F2" s="8"/>
      <c r="G2" s="24">
        <v>1</v>
      </c>
      <c r="H2" s="24">
        <v>2</v>
      </c>
      <c r="I2" s="24">
        <v>3</v>
      </c>
      <c r="J2" s="24">
        <v>4</v>
      </c>
      <c r="K2" s="8"/>
      <c r="L2" s="26">
        <v>1</v>
      </c>
      <c r="M2" s="26">
        <v>2</v>
      </c>
      <c r="N2" s="26">
        <v>3</v>
      </c>
      <c r="O2" s="8"/>
      <c r="P2" s="28">
        <v>1</v>
      </c>
      <c r="Q2" s="28">
        <v>2</v>
      </c>
      <c r="R2" s="28">
        <v>3</v>
      </c>
      <c r="S2" s="8"/>
      <c r="T2" s="19">
        <v>1</v>
      </c>
      <c r="U2" s="19">
        <v>2</v>
      </c>
      <c r="V2" s="19">
        <v>3</v>
      </c>
      <c r="W2" s="19">
        <v>4</v>
      </c>
    </row>
    <row r="3" spans="2:23" x14ac:dyDescent="0.25">
      <c r="C3" s="23" t="s">
        <v>61</v>
      </c>
      <c r="D3" s="23" t="s">
        <v>62</v>
      </c>
      <c r="E3" s="23" t="s">
        <v>63</v>
      </c>
      <c r="F3" s="16"/>
      <c r="G3" s="25" t="s">
        <v>64</v>
      </c>
      <c r="H3" s="25" t="s">
        <v>65</v>
      </c>
      <c r="I3" s="25" t="s">
        <v>66</v>
      </c>
      <c r="J3" s="25" t="s">
        <v>67</v>
      </c>
      <c r="K3" s="14"/>
      <c r="L3" s="27" t="s">
        <v>68</v>
      </c>
      <c r="M3" s="27" t="s">
        <v>69</v>
      </c>
      <c r="N3" s="27" t="s">
        <v>70</v>
      </c>
      <c r="P3" s="29" t="s">
        <v>71</v>
      </c>
      <c r="Q3" s="29" t="s">
        <v>72</v>
      </c>
      <c r="R3" s="29" t="s">
        <v>73</v>
      </c>
      <c r="T3" s="20" t="s">
        <v>74</v>
      </c>
      <c r="U3" s="20" t="s">
        <v>75</v>
      </c>
      <c r="V3" s="20" t="s">
        <v>76</v>
      </c>
      <c r="W3" s="20" t="s">
        <v>77</v>
      </c>
    </row>
    <row r="4" spans="2:23" x14ac:dyDescent="0.25">
      <c r="B4" t="s">
        <v>95</v>
      </c>
      <c r="C4">
        <v>445143.59794612858</v>
      </c>
      <c r="D4">
        <v>509018.7927450412</v>
      </c>
      <c r="E4">
        <v>473039.2261205882</v>
      </c>
      <c r="G4">
        <v>377572.85105105594</v>
      </c>
      <c r="H4">
        <v>409431.93578267621</v>
      </c>
      <c r="I4">
        <v>407403.76828973321</v>
      </c>
      <c r="L4">
        <v>466711.89842749992</v>
      </c>
      <c r="M4">
        <v>392146.18275703274</v>
      </c>
      <c r="N4">
        <v>468171.27134023461</v>
      </c>
      <c r="P4">
        <v>447827.40666145098</v>
      </c>
      <c r="Q4">
        <v>481842.1961445029</v>
      </c>
      <c r="R4">
        <v>431927.50562137057</v>
      </c>
      <c r="T4">
        <v>512969.58878345892</v>
      </c>
      <c r="U4">
        <v>506282.52282776718</v>
      </c>
      <c r="V4">
        <v>491792.8250808423</v>
      </c>
    </row>
    <row r="5" spans="2:23" x14ac:dyDescent="0.25">
      <c r="C5">
        <v>511529.78313681274</v>
      </c>
      <c r="D5">
        <v>456880.68678665458</v>
      </c>
      <c r="E5">
        <v>478021.61243470281</v>
      </c>
      <c r="G5">
        <v>361300.01078913372</v>
      </c>
      <c r="H5">
        <v>391062.20667609276</v>
      </c>
      <c r="I5">
        <v>423694.6420692961</v>
      </c>
      <c r="L5">
        <v>463719.75218999991</v>
      </c>
      <c r="M5">
        <v>397390.61538567068</v>
      </c>
      <c r="N5">
        <v>439955.63079617632</v>
      </c>
      <c r="P5">
        <v>471231.49599132052</v>
      </c>
      <c r="Q5">
        <v>468861.04467034474</v>
      </c>
      <c r="R5">
        <v>439887.87703327497</v>
      </c>
      <c r="T5">
        <v>509606.03180539486</v>
      </c>
      <c r="U5">
        <v>525213.78381081868</v>
      </c>
      <c r="V5">
        <v>526460.33300724614</v>
      </c>
    </row>
    <row r="6" spans="2:23" x14ac:dyDescent="0.25">
      <c r="C6">
        <v>452569.7253409446</v>
      </c>
      <c r="D6">
        <v>527813.9842711041</v>
      </c>
      <c r="E6">
        <v>457191.24087652401</v>
      </c>
      <c r="G6">
        <v>369352.58624276397</v>
      </c>
      <c r="H6">
        <v>408832.25319923117</v>
      </c>
      <c r="I6">
        <v>478055.84320948127</v>
      </c>
      <c r="L6">
        <v>461758.72394750017</v>
      </c>
      <c r="M6">
        <v>429805.26510207285</v>
      </c>
      <c r="N6">
        <v>448152.9089507389</v>
      </c>
      <c r="P6">
        <v>450404.45301717898</v>
      </c>
      <c r="Q6">
        <v>472007.04387598863</v>
      </c>
      <c r="R6">
        <v>475310.45241958398</v>
      </c>
      <c r="T6">
        <v>494000.21880004404</v>
      </c>
      <c r="U6">
        <v>546264.17700689624</v>
      </c>
      <c r="V6">
        <v>514531.88642886875</v>
      </c>
    </row>
    <row r="7" spans="2:23" x14ac:dyDescent="0.25">
      <c r="C7">
        <v>485836.54010085081</v>
      </c>
      <c r="D7">
        <v>494776.64130793489</v>
      </c>
      <c r="E7">
        <v>517751.98857447278</v>
      </c>
      <c r="G7">
        <v>361050.68044965318</v>
      </c>
      <c r="H7">
        <v>383110.9177120172</v>
      </c>
      <c r="I7">
        <v>454588.90805709286</v>
      </c>
      <c r="L7">
        <v>472122.01004000008</v>
      </c>
      <c r="M7">
        <v>394895.37301789213</v>
      </c>
      <c r="N7">
        <v>496081.89159332128</v>
      </c>
      <c r="P7">
        <v>441382.99590659473</v>
      </c>
      <c r="Q7">
        <v>488516.18831733364</v>
      </c>
      <c r="R7">
        <v>455086.79607073101</v>
      </c>
      <c r="T7">
        <v>512559.86805370066</v>
      </c>
      <c r="U7">
        <v>480018.57554268267</v>
      </c>
      <c r="V7">
        <v>480462.42773881089</v>
      </c>
    </row>
    <row r="8" spans="2:23" x14ac:dyDescent="0.25">
      <c r="C8">
        <v>457731.67842885369</v>
      </c>
      <c r="D8">
        <v>500682.65406052396</v>
      </c>
      <c r="E8">
        <v>466171.74619518284</v>
      </c>
      <c r="G8">
        <v>352362.3399259228</v>
      </c>
      <c r="H8">
        <v>398637.62238671712</v>
      </c>
      <c r="I8">
        <v>417235.41775502311</v>
      </c>
      <c r="M8">
        <v>418251.29287509073</v>
      </c>
      <c r="N8">
        <v>491070.5685741257</v>
      </c>
      <c r="P8">
        <v>455358.25553781277</v>
      </c>
      <c r="Q8">
        <v>446998.24626090273</v>
      </c>
      <c r="R8">
        <v>432881.51827409596</v>
      </c>
      <c r="T8">
        <v>510487.30128395482</v>
      </c>
      <c r="U8">
        <v>532889.07199582399</v>
      </c>
      <c r="V8">
        <v>503041.44684871729</v>
      </c>
    </row>
    <row r="9" spans="2:23" x14ac:dyDescent="0.25">
      <c r="C9">
        <v>446676.93325569073</v>
      </c>
      <c r="D9">
        <v>498759.95392133889</v>
      </c>
      <c r="E9">
        <v>430066.20085421117</v>
      </c>
      <c r="G9">
        <v>352699.83239090472</v>
      </c>
      <c r="H9">
        <v>364159.88048511872</v>
      </c>
      <c r="I9">
        <v>424486.39387165091</v>
      </c>
      <c r="M9">
        <v>414730.59560117085</v>
      </c>
      <c r="N9">
        <v>502479.32672750007</v>
      </c>
      <c r="Q9">
        <v>404578.61388073472</v>
      </c>
      <c r="R9">
        <v>456763.77971174312</v>
      </c>
      <c r="T9">
        <v>497803.9704208356</v>
      </c>
      <c r="U9">
        <v>530865.71186745062</v>
      </c>
      <c r="V9">
        <v>481300.3120551391</v>
      </c>
    </row>
    <row r="10" spans="2:23" x14ac:dyDescent="0.25">
      <c r="D10">
        <v>503462.02030893072</v>
      </c>
      <c r="E10">
        <v>457548.95362545905</v>
      </c>
      <c r="G10">
        <v>370012.93173057964</v>
      </c>
      <c r="H10">
        <v>379573.32340385107</v>
      </c>
      <c r="I10">
        <v>482790.13828405086</v>
      </c>
      <c r="M10">
        <v>438466.66823109268</v>
      </c>
      <c r="N10">
        <v>495969.34034164273</v>
      </c>
      <c r="Q10">
        <v>383897.5954906189</v>
      </c>
      <c r="R10">
        <v>427267.03220902965</v>
      </c>
      <c r="T10">
        <v>500157.31008805125</v>
      </c>
      <c r="V10">
        <v>516350.51412993902</v>
      </c>
    </row>
    <row r="11" spans="2:23" x14ac:dyDescent="0.25">
      <c r="D11">
        <v>511815.78899639996</v>
      </c>
      <c r="E11">
        <v>499424.9491146449</v>
      </c>
      <c r="H11">
        <v>393640.47566885478</v>
      </c>
      <c r="I11">
        <v>468730.60083906871</v>
      </c>
      <c r="M11">
        <v>397107.01041508123</v>
      </c>
      <c r="N11">
        <v>495055.27966492472</v>
      </c>
      <c r="T11">
        <v>513219.63023697311</v>
      </c>
      <c r="V11">
        <v>551369.28961213573</v>
      </c>
    </row>
    <row r="12" spans="2:23" x14ac:dyDescent="0.25">
      <c r="M12">
        <v>438762.59835699323</v>
      </c>
      <c r="T12">
        <v>501786.55201759998</v>
      </c>
    </row>
    <row r="13" spans="2:23" x14ac:dyDescent="0.25">
      <c r="T13">
        <v>520326.89419261715</v>
      </c>
    </row>
    <row r="15" spans="2:23" x14ac:dyDescent="0.25">
      <c r="B15" t="s">
        <v>96</v>
      </c>
      <c r="C15">
        <v>39841.345499999996</v>
      </c>
      <c r="D15">
        <v>47878.163050010997</v>
      </c>
      <c r="E15">
        <v>48887.914319193122</v>
      </c>
      <c r="G15">
        <v>42435.969824999978</v>
      </c>
      <c r="H15">
        <v>45724.053604796871</v>
      </c>
      <c r="I15">
        <v>56255.141975143997</v>
      </c>
      <c r="L15">
        <v>48778.825502911874</v>
      </c>
      <c r="M15">
        <v>42364.183295181865</v>
      </c>
      <c r="N15">
        <v>49348.146080038001</v>
      </c>
      <c r="P15">
        <v>57316.607834909992</v>
      </c>
      <c r="Q15">
        <v>49555.017890329858</v>
      </c>
      <c r="R15">
        <v>53645.620317250621</v>
      </c>
      <c r="T15">
        <v>50132.679741442502</v>
      </c>
      <c r="U15">
        <v>55450.189658339979</v>
      </c>
      <c r="V15">
        <v>50937.244868800983</v>
      </c>
    </row>
    <row r="16" spans="2:23" x14ac:dyDescent="0.25">
      <c r="C16">
        <v>47258.199098499987</v>
      </c>
      <c r="D16">
        <v>45016.44895652886</v>
      </c>
      <c r="E16">
        <v>46302.222367141127</v>
      </c>
      <c r="G16">
        <v>48778.946146875009</v>
      </c>
      <c r="H16">
        <v>50143.086351001999</v>
      </c>
      <c r="I16">
        <v>52538.108647001638</v>
      </c>
      <c r="L16">
        <v>48810.036965819003</v>
      </c>
      <c r="M16">
        <v>47522.37383445786</v>
      </c>
      <c r="N16">
        <v>51731.292090675983</v>
      </c>
      <c r="P16">
        <v>57762.091236863991</v>
      </c>
      <c r="Q16">
        <v>55335.172397455506</v>
      </c>
      <c r="R16">
        <v>52416.010826473517</v>
      </c>
      <c r="T16">
        <v>54254.818723798875</v>
      </c>
      <c r="U16">
        <v>55129.999389191878</v>
      </c>
      <c r="V16">
        <v>46682.85603081937</v>
      </c>
    </row>
    <row r="17" spans="3:22" x14ac:dyDescent="0.25">
      <c r="C17">
        <v>42342.827304792503</v>
      </c>
      <c r="D17">
        <v>47420.21826534663</v>
      </c>
      <c r="E17">
        <v>46130.203522151991</v>
      </c>
      <c r="G17">
        <v>51882.20020842112</v>
      </c>
      <c r="H17">
        <v>47317.777000262991</v>
      </c>
      <c r="I17">
        <v>59916.648791368891</v>
      </c>
      <c r="L17">
        <v>38824.543604026374</v>
      </c>
      <c r="M17">
        <v>37384.529609396384</v>
      </c>
      <c r="N17">
        <v>52166.037783234373</v>
      </c>
      <c r="P17">
        <v>55657.066497795618</v>
      </c>
      <c r="Q17">
        <v>55080.051937957993</v>
      </c>
      <c r="R17">
        <v>52879.096914242517</v>
      </c>
      <c r="T17">
        <v>58965.198965634001</v>
      </c>
      <c r="U17">
        <v>53435.328678554368</v>
      </c>
      <c r="V17">
        <v>58193.955347612005</v>
      </c>
    </row>
    <row r="18" spans="3:22" x14ac:dyDescent="0.25">
      <c r="C18">
        <v>42240.139889995837</v>
      </c>
      <c r="D18">
        <v>41744.313443821629</v>
      </c>
      <c r="E18">
        <v>48603.784810751997</v>
      </c>
      <c r="G18">
        <v>49792.959432621879</v>
      </c>
      <c r="H18">
        <v>52096.169327965887</v>
      </c>
      <c r="I18">
        <v>60840.853641899987</v>
      </c>
      <c r="L18">
        <v>50569.577013350005</v>
      </c>
      <c r="M18">
        <v>41575.370455019503</v>
      </c>
      <c r="N18">
        <v>51857.183104253971</v>
      </c>
      <c r="P18">
        <v>57077.715232782975</v>
      </c>
      <c r="Q18">
        <v>52646.342807077373</v>
      </c>
      <c r="R18">
        <v>52331.924866764006</v>
      </c>
      <c r="T18">
        <v>51962.010757023498</v>
      </c>
      <c r="U18">
        <v>51715.220751249974</v>
      </c>
      <c r="V18">
        <v>50066.281590612009</v>
      </c>
    </row>
    <row r="19" spans="3:22" x14ac:dyDescent="0.25">
      <c r="C19">
        <v>43362.289903118501</v>
      </c>
      <c r="D19">
        <v>45728.210974891503</v>
      </c>
      <c r="E19">
        <v>46749.835538643994</v>
      </c>
      <c r="G19">
        <v>48230.501007340994</v>
      </c>
      <c r="H19">
        <v>50470.427525049869</v>
      </c>
      <c r="I19">
        <v>59789.071331874002</v>
      </c>
      <c r="M19">
        <v>46433.996222334375</v>
      </c>
      <c r="N19">
        <v>46523.346821020124</v>
      </c>
      <c r="P19">
        <v>58762.289665862627</v>
      </c>
      <c r="Q19">
        <v>48703.330050643999</v>
      </c>
      <c r="R19">
        <v>56851.917975295517</v>
      </c>
      <c r="T19">
        <v>54121.259604825005</v>
      </c>
      <c r="U19">
        <v>55824.720841249495</v>
      </c>
      <c r="V19">
        <v>52120.937902093123</v>
      </c>
    </row>
    <row r="20" spans="3:22" x14ac:dyDescent="0.25">
      <c r="C20">
        <v>45981.992512720499</v>
      </c>
      <c r="D20">
        <v>47075.435495234633</v>
      </c>
      <c r="E20">
        <v>42852.103670829871</v>
      </c>
      <c r="G20">
        <v>48653.25383946464</v>
      </c>
      <c r="H20">
        <v>43827.780075888382</v>
      </c>
      <c r="I20">
        <v>55761.822120607874</v>
      </c>
      <c r="M20">
        <v>44033.703512362496</v>
      </c>
      <c r="N20">
        <v>51515.961996746613</v>
      </c>
      <c r="Q20">
        <v>51369.901969880644</v>
      </c>
      <c r="R20">
        <v>55932.44067988298</v>
      </c>
      <c r="T20">
        <v>54350.245399259999</v>
      </c>
      <c r="U20">
        <v>55554.167744944003</v>
      </c>
      <c r="V20">
        <v>54540.258732162009</v>
      </c>
    </row>
    <row r="21" spans="3:22" x14ac:dyDescent="0.25">
      <c r="D21">
        <v>45744.554813104376</v>
      </c>
      <c r="E21">
        <v>43527.631358317878</v>
      </c>
      <c r="G21">
        <v>51637.042233052001</v>
      </c>
      <c r="H21">
        <v>48126.535839070006</v>
      </c>
      <c r="I21">
        <v>64383.908001314019</v>
      </c>
      <c r="M21">
        <v>43809.251609788509</v>
      </c>
      <c r="N21">
        <v>48920.278270449497</v>
      </c>
      <c r="Q21">
        <v>50718.149298581993</v>
      </c>
      <c r="T21">
        <v>50946.242123263488</v>
      </c>
      <c r="V21">
        <v>54131.783482464991</v>
      </c>
    </row>
    <row r="22" spans="3:22" x14ac:dyDescent="0.25">
      <c r="D22">
        <v>48405.044110975985</v>
      </c>
      <c r="H22">
        <v>45837.674191500002</v>
      </c>
      <c r="I22">
        <v>57738.741611537997</v>
      </c>
      <c r="M22">
        <v>44105.56506234</v>
      </c>
      <c r="N22">
        <v>50887.625934875614</v>
      </c>
      <c r="T22">
        <v>54854.038772442029</v>
      </c>
      <c r="V22">
        <v>50930.574344477631</v>
      </c>
    </row>
    <row r="23" spans="3:22" x14ac:dyDescent="0.25">
      <c r="T23">
        <v>44131.580841781113</v>
      </c>
    </row>
    <row r="24" spans="3:22" x14ac:dyDescent="0.25">
      <c r="T24">
        <v>47191.819415363621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6"/>
  <sheetViews>
    <sheetView workbookViewId="0">
      <selection activeCell="H25" sqref="H25"/>
    </sheetView>
  </sheetViews>
  <sheetFormatPr defaultRowHeight="15" x14ac:dyDescent="0.25"/>
  <sheetData>
    <row r="1" spans="1:18" x14ac:dyDescent="0.25">
      <c r="A1" t="s">
        <v>137</v>
      </c>
    </row>
    <row r="3" spans="1:18" x14ac:dyDescent="0.25">
      <c r="A3" s="42"/>
      <c r="B3" t="s">
        <v>112</v>
      </c>
      <c r="C3" t="s">
        <v>113</v>
      </c>
      <c r="D3" t="s">
        <v>114</v>
      </c>
      <c r="E3" t="s">
        <v>115</v>
      </c>
      <c r="F3" t="s">
        <v>116</v>
      </c>
      <c r="H3" t="s">
        <v>117</v>
      </c>
      <c r="I3" t="s">
        <v>118</v>
      </c>
      <c r="J3" t="s">
        <v>119</v>
      </c>
      <c r="K3" t="s">
        <v>120</v>
      </c>
      <c r="L3" t="s">
        <v>121</v>
      </c>
      <c r="N3" t="s">
        <v>122</v>
      </c>
      <c r="O3" t="s">
        <v>123</v>
      </c>
      <c r="P3" t="s">
        <v>124</v>
      </c>
      <c r="Q3" t="s">
        <v>125</v>
      </c>
      <c r="R3" t="s">
        <v>126</v>
      </c>
    </row>
    <row r="4" spans="1:18" x14ac:dyDescent="0.25">
      <c r="A4" s="42"/>
      <c r="B4">
        <v>16.759</v>
      </c>
      <c r="C4">
        <v>15.718</v>
      </c>
      <c r="D4">
        <v>15.295999999999999</v>
      </c>
      <c r="E4">
        <v>15.827</v>
      </c>
      <c r="F4">
        <v>16.402000000000001</v>
      </c>
      <c r="H4">
        <v>15.785</v>
      </c>
      <c r="I4">
        <v>15.856999999999999</v>
      </c>
      <c r="J4">
        <v>16.544</v>
      </c>
      <c r="K4">
        <v>15.154</v>
      </c>
      <c r="L4">
        <v>16.239000000000001</v>
      </c>
      <c r="N4">
        <v>16.245000000000001</v>
      </c>
      <c r="O4">
        <v>15.840999999999999</v>
      </c>
      <c r="P4">
        <v>16.477</v>
      </c>
      <c r="Q4">
        <v>16.157</v>
      </c>
      <c r="R4">
        <v>15.606</v>
      </c>
    </row>
    <row r="5" spans="1:18" x14ac:dyDescent="0.25">
      <c r="A5" s="42"/>
      <c r="B5">
        <v>16.451000000000001</v>
      </c>
      <c r="C5">
        <v>16.358000000000001</v>
      </c>
      <c r="D5">
        <v>15.711</v>
      </c>
      <c r="E5">
        <v>15.789</v>
      </c>
      <c r="F5">
        <v>15.901</v>
      </c>
      <c r="H5">
        <v>15.536</v>
      </c>
      <c r="I5">
        <v>15.933999999999999</v>
      </c>
      <c r="J5">
        <v>16.456</v>
      </c>
      <c r="K5">
        <v>15.776</v>
      </c>
      <c r="L5">
        <v>16.023</v>
      </c>
      <c r="N5">
        <v>16.45</v>
      </c>
      <c r="O5">
        <v>16.178999999999998</v>
      </c>
      <c r="P5">
        <v>16.280999999999999</v>
      </c>
      <c r="Q5">
        <v>15.683999999999999</v>
      </c>
      <c r="R5">
        <v>15.675000000000001</v>
      </c>
    </row>
    <row r="6" spans="1:18" x14ac:dyDescent="0.25">
      <c r="A6" s="42"/>
      <c r="B6">
        <v>16.460999999999999</v>
      </c>
      <c r="C6">
        <v>16.353999999999999</v>
      </c>
      <c r="D6">
        <v>15.922000000000001</v>
      </c>
      <c r="E6">
        <v>16.047000000000001</v>
      </c>
      <c r="F6">
        <v>15.627000000000001</v>
      </c>
      <c r="H6">
        <v>15.615</v>
      </c>
      <c r="I6">
        <v>15.97</v>
      </c>
      <c r="J6">
        <v>16.367000000000001</v>
      </c>
      <c r="K6">
        <v>15.612</v>
      </c>
      <c r="L6">
        <v>16.443000000000001</v>
      </c>
      <c r="N6">
        <v>16.553000000000001</v>
      </c>
      <c r="O6">
        <v>17.152999999999999</v>
      </c>
      <c r="P6">
        <v>16.907</v>
      </c>
      <c r="Q6">
        <v>16.106000000000002</v>
      </c>
      <c r="R6">
        <v>15.673999999999999</v>
      </c>
    </row>
    <row r="7" spans="1:18" x14ac:dyDescent="0.25">
      <c r="A7" s="42"/>
      <c r="B7">
        <v>16.553000000000001</v>
      </c>
      <c r="C7">
        <v>15.715</v>
      </c>
      <c r="D7">
        <v>15.824999999999999</v>
      </c>
      <c r="E7">
        <v>15.746</v>
      </c>
      <c r="F7">
        <v>16.091000000000001</v>
      </c>
      <c r="H7">
        <v>15.419</v>
      </c>
      <c r="I7">
        <v>15.417999999999999</v>
      </c>
      <c r="J7">
        <v>16.372</v>
      </c>
      <c r="K7">
        <v>15.821</v>
      </c>
      <c r="L7">
        <v>16.664000000000001</v>
      </c>
      <c r="N7">
        <v>16.864000000000001</v>
      </c>
      <c r="O7">
        <v>15.808999999999999</v>
      </c>
      <c r="P7">
        <v>16.166</v>
      </c>
      <c r="Q7">
        <v>16.395</v>
      </c>
      <c r="R7">
        <v>15.749000000000001</v>
      </c>
    </row>
    <row r="8" spans="1:18" x14ac:dyDescent="0.25">
      <c r="A8" s="42"/>
      <c r="B8">
        <v>16.93</v>
      </c>
      <c r="C8">
        <v>15.563000000000001</v>
      </c>
      <c r="D8">
        <v>15.759</v>
      </c>
      <c r="E8">
        <v>15.866</v>
      </c>
      <c r="F8">
        <v>15.462</v>
      </c>
      <c r="H8">
        <v>15.635999999999999</v>
      </c>
      <c r="I8">
        <v>15.868</v>
      </c>
      <c r="J8">
        <v>16.451000000000001</v>
      </c>
      <c r="K8">
        <v>15.308999999999999</v>
      </c>
      <c r="L8">
        <v>16.141999999999999</v>
      </c>
      <c r="N8">
        <v>16.486999999999998</v>
      </c>
      <c r="O8">
        <v>15.161</v>
      </c>
      <c r="P8">
        <v>16.367999999999999</v>
      </c>
      <c r="Q8">
        <v>15.853999999999999</v>
      </c>
      <c r="R8">
        <v>15.609</v>
      </c>
    </row>
    <row r="9" spans="1:18" x14ac:dyDescent="0.25">
      <c r="A9" s="42"/>
      <c r="C9">
        <v>15.193</v>
      </c>
    </row>
    <row r="13" spans="1:18" x14ac:dyDescent="0.25">
      <c r="B13" t="s">
        <v>127</v>
      </c>
      <c r="C13" t="s">
        <v>128</v>
      </c>
      <c r="D13" t="s">
        <v>129</v>
      </c>
      <c r="E13" t="s">
        <v>130</v>
      </c>
      <c r="F13" t="s">
        <v>131</v>
      </c>
      <c r="H13" t="s">
        <v>132</v>
      </c>
      <c r="I13" t="s">
        <v>133</v>
      </c>
      <c r="J13" t="s">
        <v>134</v>
      </c>
      <c r="K13" t="s">
        <v>135</v>
      </c>
      <c r="L13" t="s">
        <v>136</v>
      </c>
    </row>
    <row r="14" spans="1:18" x14ac:dyDescent="0.25">
      <c r="A14" s="42"/>
      <c r="B14">
        <v>15.247</v>
      </c>
      <c r="C14">
        <v>15.59</v>
      </c>
      <c r="D14">
        <v>16.443000000000001</v>
      </c>
      <c r="E14">
        <v>16.337</v>
      </c>
      <c r="F14">
        <v>15.879</v>
      </c>
      <c r="H14">
        <v>16.427</v>
      </c>
      <c r="I14">
        <v>15.529</v>
      </c>
      <c r="J14">
        <v>16.504999999999999</v>
      </c>
      <c r="K14">
        <v>15.298</v>
      </c>
      <c r="L14">
        <v>15.176</v>
      </c>
    </row>
    <row r="15" spans="1:18" x14ac:dyDescent="0.25">
      <c r="A15" s="42"/>
      <c r="B15">
        <v>15.821</v>
      </c>
      <c r="C15">
        <v>15.827999999999999</v>
      </c>
      <c r="D15">
        <v>16.029</v>
      </c>
      <c r="E15">
        <v>15.705</v>
      </c>
      <c r="F15">
        <v>15.706</v>
      </c>
      <c r="H15">
        <v>16.5</v>
      </c>
      <c r="I15">
        <v>15.574</v>
      </c>
      <c r="J15">
        <v>15.83</v>
      </c>
      <c r="K15">
        <v>15.336</v>
      </c>
      <c r="L15">
        <v>15.765000000000001</v>
      </c>
    </row>
    <row r="16" spans="1:18" x14ac:dyDescent="0.25">
      <c r="A16" s="42"/>
      <c r="B16">
        <v>15.382</v>
      </c>
      <c r="C16">
        <v>15.513</v>
      </c>
      <c r="D16">
        <v>16.306999999999999</v>
      </c>
      <c r="E16">
        <v>15.727</v>
      </c>
      <c r="F16">
        <v>15.962999999999999</v>
      </c>
      <c r="H16">
        <v>16.123999999999999</v>
      </c>
      <c r="I16">
        <v>15.493</v>
      </c>
      <c r="J16">
        <v>16.582000000000001</v>
      </c>
      <c r="K16">
        <v>15.789</v>
      </c>
      <c r="L16">
        <v>15.36</v>
      </c>
    </row>
    <row r="17" spans="1:17" x14ac:dyDescent="0.25">
      <c r="A17" s="42"/>
      <c r="B17">
        <v>16.154</v>
      </c>
      <c r="C17">
        <v>15.709</v>
      </c>
      <c r="D17">
        <v>16.402999999999999</v>
      </c>
      <c r="E17">
        <v>15.965</v>
      </c>
      <c r="F17">
        <v>16.215</v>
      </c>
      <c r="H17">
        <v>15.874000000000001</v>
      </c>
      <c r="I17">
        <v>15.871</v>
      </c>
      <c r="J17">
        <v>15.887</v>
      </c>
      <c r="K17">
        <v>15.912000000000001</v>
      </c>
      <c r="L17">
        <v>15.14</v>
      </c>
    </row>
    <row r="18" spans="1:17" x14ac:dyDescent="0.25">
      <c r="A18" s="42"/>
      <c r="B18">
        <v>16.169</v>
      </c>
      <c r="C18">
        <v>16.036999999999999</v>
      </c>
      <c r="D18">
        <v>16.364999999999998</v>
      </c>
      <c r="E18">
        <v>15.913</v>
      </c>
      <c r="F18">
        <v>16.37</v>
      </c>
      <c r="H18">
        <v>15.843</v>
      </c>
      <c r="I18">
        <v>15.78</v>
      </c>
      <c r="J18">
        <v>16.295000000000002</v>
      </c>
      <c r="K18">
        <v>15.707000000000001</v>
      </c>
      <c r="L18">
        <v>15.051</v>
      </c>
    </row>
    <row r="21" spans="1:17" x14ac:dyDescent="0.25">
      <c r="A21" s="42"/>
    </row>
    <row r="22" spans="1:17" x14ac:dyDescent="0.25">
      <c r="A22" s="18"/>
      <c r="B22" s="18"/>
      <c r="C22" s="18"/>
      <c r="D22" s="18"/>
      <c r="E22" s="18"/>
      <c r="F22" s="18"/>
      <c r="G22" s="18"/>
      <c r="H22" s="18"/>
      <c r="I22" s="18"/>
      <c r="J22" s="18"/>
      <c r="K22" s="18"/>
      <c r="M22" s="18"/>
      <c r="N22" s="18"/>
      <c r="O22" s="18"/>
      <c r="P22" s="18"/>
      <c r="Q22" s="18"/>
    </row>
    <row r="23" spans="1:17" x14ac:dyDescent="0.25">
      <c r="A23" s="18"/>
      <c r="B23" s="18"/>
      <c r="C23" s="18"/>
      <c r="D23" s="18"/>
      <c r="E23" s="18"/>
      <c r="G23" s="18"/>
      <c r="H23" s="18"/>
      <c r="I23" s="18"/>
      <c r="J23" s="18"/>
      <c r="K23" s="18"/>
      <c r="M23" s="18"/>
      <c r="N23" s="18"/>
      <c r="O23" s="18"/>
      <c r="P23" s="18"/>
      <c r="Q23" s="18"/>
    </row>
    <row r="24" spans="1:17" x14ac:dyDescent="0.25">
      <c r="A24" s="18"/>
      <c r="B24" s="18"/>
      <c r="C24" s="18"/>
      <c r="D24" s="18"/>
      <c r="E24" s="18"/>
      <c r="G24" s="18"/>
      <c r="H24" s="18"/>
      <c r="I24" s="18"/>
      <c r="J24" s="18"/>
      <c r="K24" s="18"/>
      <c r="M24" s="18"/>
      <c r="N24" s="18"/>
      <c r="O24" s="18"/>
      <c r="P24" s="18"/>
      <c r="Q24" s="18"/>
    </row>
    <row r="25" spans="1:17" x14ac:dyDescent="0.25">
      <c r="A25" s="18"/>
      <c r="B25" s="18"/>
      <c r="C25" s="18"/>
      <c r="D25" s="18"/>
      <c r="E25" s="18"/>
      <c r="G25" s="18"/>
      <c r="H25" s="18"/>
      <c r="I25" s="18"/>
      <c r="J25" s="18"/>
      <c r="K25" s="18"/>
      <c r="M25" s="18"/>
      <c r="N25" s="18"/>
      <c r="O25" s="18"/>
      <c r="P25" s="18"/>
      <c r="Q25" s="18"/>
    </row>
    <row r="26" spans="1:17" x14ac:dyDescent="0.25">
      <c r="A26" s="18"/>
      <c r="B26" s="18"/>
      <c r="C26" s="18"/>
      <c r="D26" s="18"/>
      <c r="E26" s="18"/>
      <c r="G26" s="18"/>
      <c r="H26" s="18"/>
      <c r="I26" s="18"/>
      <c r="J26" s="18"/>
      <c r="K26" s="18"/>
      <c r="M26" s="18"/>
      <c r="N26" s="18"/>
      <c r="O26" s="18"/>
      <c r="P26" s="18"/>
      <c r="Q26" s="18"/>
    </row>
    <row r="27" spans="1:17" x14ac:dyDescent="0.25">
      <c r="B27" s="18"/>
    </row>
    <row r="32" spans="1:17" x14ac:dyDescent="0.25">
      <c r="A32" s="18"/>
      <c r="B32" s="18"/>
      <c r="C32" s="18"/>
      <c r="D32" s="18"/>
      <c r="E32" s="18"/>
      <c r="G32" s="18"/>
      <c r="H32" s="18"/>
      <c r="I32" s="18"/>
      <c r="J32" s="18"/>
      <c r="K32" s="18"/>
    </row>
    <row r="33" spans="1:11" x14ac:dyDescent="0.25">
      <c r="A33" s="18"/>
      <c r="B33" s="18"/>
      <c r="C33" s="18"/>
      <c r="D33" s="18"/>
      <c r="E33" s="18"/>
      <c r="G33" s="18"/>
      <c r="H33" s="18"/>
      <c r="I33" s="18"/>
      <c r="J33" s="18"/>
      <c r="K33" s="18"/>
    </row>
    <row r="34" spans="1:11" x14ac:dyDescent="0.25">
      <c r="A34" s="18"/>
      <c r="B34" s="18"/>
      <c r="C34" s="18"/>
      <c r="D34" s="18"/>
      <c r="E34" s="18"/>
      <c r="G34" s="18"/>
      <c r="H34" s="18"/>
      <c r="I34" s="18"/>
      <c r="J34" s="18"/>
      <c r="K34" s="18"/>
    </row>
    <row r="35" spans="1:11" x14ac:dyDescent="0.25">
      <c r="A35" s="18"/>
      <c r="B35" s="18"/>
      <c r="C35" s="18"/>
      <c r="D35" s="18"/>
      <c r="E35" s="18"/>
      <c r="G35" s="18"/>
      <c r="H35" s="18"/>
      <c r="I35" s="18"/>
      <c r="J35" s="18"/>
      <c r="K35" s="18"/>
    </row>
    <row r="36" spans="1:11" x14ac:dyDescent="0.25">
      <c r="A36" s="18"/>
      <c r="B36" s="18"/>
      <c r="C36" s="18"/>
      <c r="D36" s="18"/>
      <c r="E36" s="18"/>
      <c r="G36" s="18"/>
      <c r="H36" s="18"/>
      <c r="I36" s="18"/>
      <c r="J36" s="18"/>
      <c r="K36" s="1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Ommat Counts</vt:lpstr>
      <vt:lpstr>body</vt:lpstr>
      <vt:lpstr>population (eye)</vt:lpstr>
      <vt:lpstr>population (ant)</vt:lpstr>
      <vt:lpstr>EF Ratio</vt:lpstr>
      <vt:lpstr>Correlations</vt:lpstr>
      <vt:lpstr>Courtship</vt:lpstr>
      <vt:lpstr>pop comparisons</vt:lpstr>
      <vt:lpstr>Ommat Dia</vt:lpstr>
    </vt:vector>
  </TitlesOfParts>
  <Company>MPI for chemical ecology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Ian Keesey</dc:creator>
  <cp:lastModifiedBy>Ian Keesey</cp:lastModifiedBy>
  <dcterms:created xsi:type="dcterms:W3CDTF">2019-03-21T14:04:33Z</dcterms:created>
  <dcterms:modified xsi:type="dcterms:W3CDTF">2020-03-16T12:32:14Z</dcterms:modified>
</cp:coreProperties>
</file>