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r1\evo-lab\Users\Ian Keesey\DATA 2018\Obscura project\Final Figures\FINAL 190701\eLife (Oct 2019)\Revision 200313\FINAL 200316\FINAL\update June 2020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D45" i="1"/>
  <c r="C45" i="1"/>
  <c r="F45" i="1" l="1"/>
  <c r="F44" i="1"/>
  <c r="E44" i="1"/>
  <c r="D44" i="1"/>
  <c r="C44" i="1"/>
  <c r="G88" i="1" l="1"/>
  <c r="K90" i="1"/>
  <c r="K89" i="1"/>
  <c r="K82" i="1"/>
  <c r="K88" i="1"/>
  <c r="K83" i="1"/>
  <c r="J90" i="1"/>
  <c r="J89" i="1"/>
  <c r="J88" i="1"/>
  <c r="G82" i="1"/>
  <c r="G90" i="1"/>
  <c r="G89" i="1"/>
  <c r="G83" i="1"/>
  <c r="F90" i="1"/>
  <c r="F89" i="1"/>
  <c r="F88" i="1"/>
  <c r="D90" i="1"/>
  <c r="D89" i="1"/>
  <c r="D88" i="1"/>
  <c r="C90" i="1"/>
  <c r="C89" i="1"/>
  <c r="C88" i="1"/>
  <c r="C82" i="1"/>
  <c r="C83" i="1"/>
  <c r="C36" i="1"/>
  <c r="W38" i="1"/>
  <c r="W37" i="1"/>
  <c r="D40" i="1"/>
  <c r="D36" i="1"/>
  <c r="C41" i="1"/>
  <c r="C40" i="1"/>
  <c r="P6" i="1"/>
  <c r="P2" i="1"/>
  <c r="T2" i="1"/>
  <c r="J2" i="1"/>
  <c r="M2" i="1" s="1"/>
  <c r="L10" i="1"/>
  <c r="L8" i="1"/>
  <c r="L6" i="1"/>
  <c r="V7" i="1"/>
  <c r="L2" i="1"/>
  <c r="U7" i="1"/>
  <c r="T7" i="1"/>
  <c r="Q7" i="1"/>
  <c r="R7" i="1"/>
  <c r="S7" i="1"/>
  <c r="P7" i="1"/>
  <c r="U6" i="1"/>
  <c r="V6" i="1"/>
  <c r="U3" i="1"/>
  <c r="U2" i="1"/>
  <c r="V2" i="1" s="1"/>
  <c r="V3" i="1"/>
  <c r="T3" i="1"/>
  <c r="S3" i="1"/>
  <c r="R3" i="1"/>
  <c r="Q3" i="1"/>
  <c r="P3" i="1"/>
  <c r="E42" i="1" l="1"/>
  <c r="E41" i="1"/>
  <c r="E40" i="1"/>
  <c r="E37" i="1"/>
  <c r="E38" i="1"/>
  <c r="E36" i="1"/>
  <c r="C37" i="1" l="1"/>
  <c r="C38" i="1"/>
  <c r="C42" i="1"/>
  <c r="J26" i="1"/>
  <c r="I26" i="1"/>
  <c r="C26" i="1"/>
  <c r="F36" i="1"/>
  <c r="X38" i="1" s="1"/>
  <c r="D26" i="1" l="1"/>
  <c r="C16" i="1"/>
  <c r="J10" i="1"/>
  <c r="J8" i="1"/>
  <c r="J6" i="1"/>
  <c r="J3" i="1"/>
  <c r="J4" i="1"/>
  <c r="L3" i="1"/>
  <c r="D27" i="1" s="1"/>
  <c r="L4" i="1"/>
  <c r="R6" i="1"/>
  <c r="S6" i="1"/>
  <c r="T6" i="1"/>
  <c r="Q6" i="1"/>
  <c r="D10" i="1"/>
  <c r="D8" i="1"/>
  <c r="D6" i="1"/>
  <c r="R2" i="1"/>
  <c r="S2" i="1"/>
  <c r="Q2" i="1"/>
  <c r="M4" i="1" l="1"/>
  <c r="D38" i="1"/>
  <c r="F38" i="1" s="1"/>
  <c r="C22" i="1"/>
  <c r="D42" i="1"/>
  <c r="F42" i="1" s="1"/>
  <c r="M10" i="1"/>
  <c r="D41" i="1"/>
  <c r="F41" i="1" s="1"/>
  <c r="M8" i="1"/>
  <c r="M3" i="1"/>
  <c r="D37" i="1"/>
  <c r="F37" i="1" s="1"/>
  <c r="D28" i="1"/>
  <c r="M6" i="1"/>
  <c r="C28" i="1"/>
  <c r="C31" i="1"/>
  <c r="D31" i="1"/>
  <c r="D32" i="1"/>
  <c r="C32" i="1"/>
  <c r="C20" i="1"/>
  <c r="C21" i="1"/>
  <c r="C27" i="1"/>
  <c r="C18" i="1"/>
  <c r="C17" i="1"/>
  <c r="W32" i="1"/>
  <c r="W31" i="1"/>
  <c r="X26" i="1"/>
  <c r="J32" i="1" l="1"/>
  <c r="I32" i="1"/>
  <c r="J28" i="1"/>
  <c r="I28" i="1"/>
  <c r="I30" i="1"/>
  <c r="J30" i="1"/>
  <c r="J27" i="1"/>
  <c r="I27" i="1"/>
  <c r="X32" i="1"/>
  <c r="W26" i="1"/>
  <c r="X31" i="1"/>
  <c r="F40" i="1"/>
  <c r="X37" i="1" s="1"/>
  <c r="I31" i="1"/>
  <c r="J31" i="1"/>
  <c r="D30" i="1"/>
  <c r="F26" i="1" s="1"/>
  <c r="C30" i="1"/>
  <c r="W25" i="1" s="1"/>
  <c r="X25" i="1" l="1"/>
</calcChain>
</file>

<file path=xl/sharedStrings.xml><?xml version="1.0" encoding="utf-8"?>
<sst xmlns="http://schemas.openxmlformats.org/spreadsheetml/2006/main" count="97" uniqueCount="42">
  <si>
    <t>Species</t>
  </si>
  <si>
    <t>Specimen</t>
  </si>
  <si>
    <t>Drosophila subobscura</t>
  </si>
  <si>
    <t>190509a</t>
  </si>
  <si>
    <t>Antennal Lobe</t>
  </si>
  <si>
    <t>Hemisphere</t>
  </si>
  <si>
    <t>Medulla</t>
  </si>
  <si>
    <t>Lobula</t>
  </si>
  <si>
    <t>Lobula plate</t>
  </si>
  <si>
    <t>190509d</t>
  </si>
  <si>
    <t>190509i</t>
  </si>
  <si>
    <t>Drosophila pseudoobscura</t>
  </si>
  <si>
    <t>190522a</t>
  </si>
  <si>
    <t>190522b</t>
  </si>
  <si>
    <t>190522d</t>
  </si>
  <si>
    <t>TOTAL [µm³]</t>
  </si>
  <si>
    <t>OL : AL RATIO</t>
  </si>
  <si>
    <t>OL</t>
  </si>
  <si>
    <t>Optic Lobe</t>
  </si>
  <si>
    <t>HEMISPHERE RELATION</t>
  </si>
  <si>
    <t>AL</t>
  </si>
  <si>
    <t>BRAIN PERCENTAGE</t>
  </si>
  <si>
    <t>Dpseob</t>
  </si>
  <si>
    <t>Dsubob</t>
  </si>
  <si>
    <t>total (AL+OL+Hemi)</t>
  </si>
  <si>
    <t>AL/Hemi x100</t>
  </si>
  <si>
    <t>OL/Hemi x100</t>
  </si>
  <si>
    <t>stdev AL</t>
  </si>
  <si>
    <t>medula : hemi</t>
  </si>
  <si>
    <t>lobula : hemi</t>
  </si>
  <si>
    <t>lob plate : hemi</t>
  </si>
  <si>
    <t>medulla</t>
  </si>
  <si>
    <t>lobula</t>
  </si>
  <si>
    <t>LP</t>
  </si>
  <si>
    <t>medulla (sub)</t>
  </si>
  <si>
    <t>medulla (pse)</t>
  </si>
  <si>
    <t>lobula (sub)</t>
  </si>
  <si>
    <t>lobula (pse)</t>
  </si>
  <si>
    <t>LP (sub)</t>
  </si>
  <si>
    <t>LP (pse)</t>
  </si>
  <si>
    <t>p = 0.03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</si>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</sst>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/>
    <xf numFmtId="164" fontId="0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Brain Percentage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Sheet1!$V$25</c:f>
              <c:strCache>
                <c:ptCount val="1"/>
                <c:pt idx="0">
                  <c:v>Dpseob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Sheet1!$W$24:$X$24</c:f>
              <c:strCache>
                <c:ptCount val="2"/>
                <c:pt idx="0">
                  <c:v>AL</c:v>
                </c:pt>
                <c:pt idx="1">
                  <c:v>OL</c:v>
                </c:pt>
              </c:strCache>
            </c:strRef>
          </c:cat>
          <c:val>
            <c:numRef>
              <c:f>Sheet1!$W$25:$X$25</c:f>
              <c:numCache>
                <c:formatCode>0.0</c:formatCode>
                <c:ptCount val="2"/>
                <c:pt idx="0">
                  <c:v>3.7938675373202106</c:v>
                </c:pt>
                <c:pt idx="1">
                  <c:v>41.891037262198388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E-4722-BA88-5AC9D9592462}"/>
            </c:ext>
          </c:extLst>
        </c:ser>
        <c:ser>
          <c:idx val="1"/>
          <c:order val="1"/>
          <c:tx>
            <c:strRef>
              <c:f>Sheet1!$V$26</c:f>
              <c:strCache>
                <c:ptCount val="1"/>
                <c:pt idx="0">
                  <c:v>Dsubob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Sheet1!$W$24:$X$24</c:f>
              <c:strCache>
                <c:ptCount val="2"/>
                <c:pt idx="0">
                  <c:v>AL</c:v>
                </c:pt>
                <c:pt idx="1">
                  <c:v>OL</c:v>
                </c:pt>
              </c:strCache>
            </c:strRef>
          </c:cat>
          <c:val>
            <c:numRef>
              <c:f>Sheet1!$W$26:$X$26</c:f>
              <c:numCache>
                <c:formatCode>0.0</c:formatCode>
                <c:ptCount val="2"/>
                <c:pt idx="0">
                  <c:v>4.7202804993902125</c:v>
                </c:pt>
                <c:pt idx="1">
                  <c:v>52.674126182501915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E-4722-BA88-5AC9D959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351928"/>
        <c:axId val="394350944"/>
      </c:barChart>
      <c:catAx>
        <c:axId val="39435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0944"/>
        <c:crosses val="autoZero"/>
        <c:auto val="1"/>
        <c:lblAlgn val="ctr"/>
        <c:lblOffset val="100"/>
        <c:noMultiLvlLbl val="0"/>
      </c:catAx>
      <c:valAx>
        <c:axId val="39435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Hemisphere Percentage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Sheet1!$V$31</c:f>
              <c:strCache>
                <c:ptCount val="1"/>
                <c:pt idx="0">
                  <c:v>Dpseob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Sheet1!$W$30:$X$30</c:f>
              <c:strCache>
                <c:ptCount val="2"/>
                <c:pt idx="0">
                  <c:v>AL</c:v>
                </c:pt>
                <c:pt idx="1">
                  <c:v>OL</c:v>
                </c:pt>
              </c:strCache>
            </c:strRef>
          </c:cat>
          <c:val>
            <c:numRef>
              <c:f>Sheet1!$W$31:$X$31</c:f>
              <c:numCache>
                <c:formatCode>0.0</c:formatCode>
                <c:ptCount val="2"/>
                <c:pt idx="0">
                  <c:v>14.325247833818629</c:v>
                </c:pt>
                <c:pt idx="1">
                  <c:v>0.77488988355868782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B-4608-93B9-186BD74609AE}"/>
            </c:ext>
          </c:extLst>
        </c:ser>
        <c:ser>
          <c:idx val="1"/>
          <c:order val="1"/>
          <c:tx>
            <c:strRef>
              <c:f>Sheet1!$V$32</c:f>
              <c:strCache>
                <c:ptCount val="1"/>
                <c:pt idx="0">
                  <c:v>Dsubob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Sheet1!$W$30:$X$30</c:f>
              <c:strCache>
                <c:ptCount val="2"/>
                <c:pt idx="0">
                  <c:v>AL</c:v>
                </c:pt>
                <c:pt idx="1">
                  <c:v>OL</c:v>
                </c:pt>
              </c:strCache>
            </c:strRef>
          </c:cat>
          <c:val>
            <c:numRef>
              <c:f>Sheet1!$W$32:$X$32</c:f>
              <c:numCache>
                <c:formatCode>0.0</c:formatCode>
                <c:ptCount val="2"/>
                <c:pt idx="0">
                  <c:v>10.974919637431755</c:v>
                </c:pt>
                <c:pt idx="1">
                  <c:v>1.0233265640591187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B-4608-93B9-186BD7460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351928"/>
        <c:axId val="394350944"/>
      </c:barChart>
      <c:catAx>
        <c:axId val="39435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0944"/>
        <c:crosses val="autoZero"/>
        <c:auto val="1"/>
        <c:lblAlgn val="ctr"/>
        <c:lblOffset val="100"/>
        <c:noMultiLvlLbl val="0"/>
      </c:catAx>
      <c:valAx>
        <c:axId val="39435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 : Hemisphere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Sheet1!$V$37</c:f>
              <c:strCache>
                <c:ptCount val="1"/>
                <c:pt idx="0">
                  <c:v>Dpseob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Sheet1!$E$45</c:f>
                <c:numCache>
                  <c:formatCode>General</c:formatCode>
                  <c:ptCount val="1"/>
                  <c:pt idx="0">
                    <c:v>0.14760521108660321</c:v>
                  </c:pt>
                </c:numCache>
              </c:numRef>
            </c:plus>
            <c:minus>
              <c:numRef>
                <c:f>Sheet1!$E$45</c:f>
                <c:numCache>
                  <c:formatCode>General</c:formatCode>
                  <c:ptCount val="1"/>
                  <c:pt idx="0">
                    <c:v>0.14760521108660321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Sheet1!$W$36</c:f>
              <c:strCache>
                <c:ptCount val="1"/>
                <c:pt idx="0">
                  <c:v>AL</c:v>
                </c:pt>
              </c:strCache>
            </c:strRef>
          </c:cat>
          <c:val>
            <c:numRef>
              <c:f>Sheet1!$W$37</c:f>
              <c:numCache>
                <c:formatCode>0.0</c:formatCode>
                <c:ptCount val="1"/>
                <c:pt idx="0">
                  <c:v>14.325247833818629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9-41B7-A0D4-37BF2257387E}"/>
            </c:ext>
          </c:extLst>
        </c:ser>
        <c:ser>
          <c:idx val="1"/>
          <c:order val="1"/>
          <c:tx>
            <c:strRef>
              <c:f>Sheet1!$V$38</c:f>
              <c:strCache>
                <c:ptCount val="1"/>
                <c:pt idx="0">
                  <c:v>Dsubob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Sheet1!$E$44</c:f>
                <c:numCache>
                  <c:formatCode>General</c:formatCode>
                  <c:ptCount val="1"/>
                  <c:pt idx="0">
                    <c:v>0.49127471791645527</c:v>
                  </c:pt>
                </c:numCache>
              </c:numRef>
            </c:plus>
            <c:minus>
              <c:numRef>
                <c:f>Sheet1!$E$44</c:f>
                <c:numCache>
                  <c:formatCode>General</c:formatCode>
                  <c:ptCount val="1"/>
                  <c:pt idx="0">
                    <c:v>0.49127471791645527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Sheet1!$W$36</c:f>
              <c:strCache>
                <c:ptCount val="1"/>
                <c:pt idx="0">
                  <c:v>AL</c:v>
                </c:pt>
              </c:strCache>
            </c:strRef>
          </c:cat>
          <c:val>
            <c:numRef>
              <c:f>Sheet1!$W$38</c:f>
              <c:numCache>
                <c:formatCode>0.0</c:formatCode>
                <c:ptCount val="1"/>
                <c:pt idx="0">
                  <c:v>10.974919637431755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9-41B7-A0D4-37BF22573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351928"/>
        <c:axId val="394350944"/>
      </c:barChart>
      <c:catAx>
        <c:axId val="39435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0944"/>
        <c:crosses val="autoZero"/>
        <c:auto val="1"/>
        <c:lblAlgn val="ctr"/>
        <c:lblOffset val="100"/>
        <c:noMultiLvlLbl val="0"/>
      </c:catAx>
      <c:valAx>
        <c:axId val="39435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OL : Hemisphere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Sheet1!$V$37</c:f>
              <c:strCache>
                <c:ptCount val="1"/>
                <c:pt idx="0">
                  <c:v>Dpseob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Sheet1!$F$45</c:f>
                <c:numCache>
                  <c:formatCode>General</c:formatCode>
                  <c:ptCount val="1"/>
                  <c:pt idx="0">
                    <c:v>10.198893533493438</c:v>
                  </c:pt>
                </c:numCache>
              </c:numRef>
            </c:plus>
            <c:minus>
              <c:numRef>
                <c:f>Sheet1!$F$45</c:f>
                <c:numCache>
                  <c:formatCode>General</c:formatCode>
                  <c:ptCount val="1"/>
                  <c:pt idx="0">
                    <c:v>10.198893533493438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Sheet1!$X$36</c:f>
              <c:strCache>
                <c:ptCount val="1"/>
                <c:pt idx="0">
                  <c:v>OL</c:v>
                </c:pt>
              </c:strCache>
            </c:strRef>
          </c:cat>
          <c:val>
            <c:numRef>
              <c:f>Sheet1!$X$37</c:f>
              <c:numCache>
                <c:formatCode>0.0</c:formatCode>
                <c:ptCount val="1"/>
                <c:pt idx="0">
                  <c:v>77.488988355868784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4-49EA-807A-E3AB2B35B682}"/>
            </c:ext>
          </c:extLst>
        </c:ser>
        <c:ser>
          <c:idx val="1"/>
          <c:order val="1"/>
          <c:tx>
            <c:strRef>
              <c:f>Sheet1!$V$38</c:f>
              <c:strCache>
                <c:ptCount val="1"/>
                <c:pt idx="0">
                  <c:v>Dsubob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Sheet1!$F$44</c:f>
                <c:numCache>
                  <c:formatCode>General</c:formatCode>
                  <c:ptCount val="1"/>
                  <c:pt idx="0">
                    <c:v>9.6774961082683681</c:v>
                  </c:pt>
                </c:numCache>
              </c:numRef>
            </c:plus>
            <c:minus>
              <c:numRef>
                <c:f>Sheet1!$F$44</c:f>
                <c:numCache>
                  <c:formatCode>General</c:formatCode>
                  <c:ptCount val="1"/>
                  <c:pt idx="0">
                    <c:v>9.6774961082683681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Sheet1!$X$36</c:f>
              <c:strCache>
                <c:ptCount val="1"/>
                <c:pt idx="0">
                  <c:v>OL</c:v>
                </c:pt>
              </c:strCache>
            </c:strRef>
          </c:cat>
          <c:val>
            <c:numRef>
              <c:f>Sheet1!$X$38</c:f>
              <c:numCache>
                <c:formatCode>0.0</c:formatCode>
                <c:ptCount val="1"/>
                <c:pt idx="0">
                  <c:v>102.33265640591189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4-49EA-807A-E3AB2B35B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351928"/>
        <c:axId val="394350944"/>
      </c:barChart>
      <c:catAx>
        <c:axId val="39435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0944"/>
        <c:crosses val="autoZero"/>
        <c:auto val="1"/>
        <c:lblAlgn val="ctr"/>
        <c:lblOffset val="100"/>
        <c:noMultiLvlLbl val="0"/>
      </c:catAx>
      <c:valAx>
        <c:axId val="39435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Sheet1!$O$6</c:f>
              <c:strCache>
                <c:ptCount val="1"/>
                <c:pt idx="0">
                  <c:v>Drosophila pseudoobscura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Sheet1!$P$7:$V$7</c:f>
                <c:numCache>
                  <c:formatCode>General</c:formatCode>
                  <c:ptCount val="7"/>
                  <c:pt idx="0">
                    <c:v>3397.7317876538423</c:v>
                  </c:pt>
                  <c:pt idx="1">
                    <c:v>56016.374641081544</c:v>
                  </c:pt>
                  <c:pt idx="2">
                    <c:v>66260.165151796406</c:v>
                  </c:pt>
                  <c:pt idx="3">
                    <c:v>8277.8304049632061</c:v>
                  </c:pt>
                  <c:pt idx="4">
                    <c:v>20912.326937080281</c:v>
                  </c:pt>
                  <c:pt idx="5">
                    <c:v>90458.688913171834</c:v>
                  </c:pt>
                  <c:pt idx="6">
                    <c:v>94319.746358097531</c:v>
                  </c:pt>
                </c:numCache>
              </c:numRef>
            </c:plus>
            <c:minus>
              <c:numRef>
                <c:f>Sheet1!$P$7:$V$7</c:f>
                <c:numCache>
                  <c:formatCode>General</c:formatCode>
                  <c:ptCount val="7"/>
                  <c:pt idx="0">
                    <c:v>3397.7317876538423</c:v>
                  </c:pt>
                  <c:pt idx="1">
                    <c:v>56016.374641081544</c:v>
                  </c:pt>
                  <c:pt idx="2">
                    <c:v>66260.165151796406</c:v>
                  </c:pt>
                  <c:pt idx="3">
                    <c:v>8277.8304049632061</c:v>
                  </c:pt>
                  <c:pt idx="4">
                    <c:v>20912.326937080281</c:v>
                  </c:pt>
                  <c:pt idx="5">
                    <c:v>90458.688913171834</c:v>
                  </c:pt>
                  <c:pt idx="6">
                    <c:v>94319.746358097531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Sheet1!$P$1:$V$1</c:f>
              <c:strCache>
                <c:ptCount val="7"/>
                <c:pt idx="0">
                  <c:v>Antennal Lobe</c:v>
                </c:pt>
                <c:pt idx="1">
                  <c:v>Hemisphere</c:v>
                </c:pt>
                <c:pt idx="2">
                  <c:v>Medulla</c:v>
                </c:pt>
                <c:pt idx="3">
                  <c:v>Lobula</c:v>
                </c:pt>
                <c:pt idx="4">
                  <c:v>Lobula plate</c:v>
                </c:pt>
                <c:pt idx="5">
                  <c:v>OL</c:v>
                </c:pt>
                <c:pt idx="6">
                  <c:v>TOTAL [µm³]</c:v>
                </c:pt>
              </c:strCache>
            </c:strRef>
          </c:cat>
          <c:val>
            <c:numRef>
              <c:f>Sheet1!$P$6:$V$6</c:f>
              <c:numCache>
                <c:formatCode>0.0</c:formatCode>
                <c:ptCount val="7"/>
                <c:pt idx="0">
                  <c:v>75240.483333333337</c:v>
                </c:pt>
                <c:pt idx="1">
                  <c:v>1077905.4000000001</c:v>
                </c:pt>
                <c:pt idx="2">
                  <c:v>546440.66666666663</c:v>
                </c:pt>
                <c:pt idx="3">
                  <c:v>116287.16666666667</c:v>
                </c:pt>
                <c:pt idx="4">
                  <c:v>170356.96666666667</c:v>
                </c:pt>
                <c:pt idx="5">
                  <c:v>833084.79999999993</c:v>
                </c:pt>
                <c:pt idx="6">
                  <c:v>2819315.4833333334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5F-4679-8474-040D7CC0915C}"/>
            </c:ext>
          </c:extLst>
        </c:ser>
        <c:ser>
          <c:idx val="1"/>
          <c:order val="1"/>
          <c:tx>
            <c:strRef>
              <c:f>Sheet1!$O$2</c:f>
              <c:strCache>
                <c:ptCount val="1"/>
                <c:pt idx="0">
                  <c:v>Drosophila subobscura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Sheet1!$P$3:$V$3</c:f>
                <c:numCache>
                  <c:formatCode>General</c:formatCode>
                  <c:ptCount val="7"/>
                  <c:pt idx="0">
                    <c:v>14421.737590295179</c:v>
                  </c:pt>
                  <c:pt idx="1">
                    <c:v>96840.864191775909</c:v>
                  </c:pt>
                  <c:pt idx="2">
                    <c:v>96480.851090479773</c:v>
                  </c:pt>
                  <c:pt idx="3">
                    <c:v>5106.6809028304633</c:v>
                  </c:pt>
                  <c:pt idx="4">
                    <c:v>24606.558095217897</c:v>
                  </c:pt>
                  <c:pt idx="5">
                    <c:v>93136.30937819033</c:v>
                  </c:pt>
                  <c:pt idx="6">
                    <c:v>142718.80617042017</c:v>
                  </c:pt>
                </c:numCache>
              </c:numRef>
            </c:plus>
            <c:minus>
              <c:numRef>
                <c:f>Sheet1!$P$3:$V$3</c:f>
                <c:numCache>
                  <c:formatCode>General</c:formatCode>
                  <c:ptCount val="7"/>
                  <c:pt idx="0">
                    <c:v>14421.737590295179</c:v>
                  </c:pt>
                  <c:pt idx="1">
                    <c:v>96840.864191775909</c:v>
                  </c:pt>
                  <c:pt idx="2">
                    <c:v>96480.851090479773</c:v>
                  </c:pt>
                  <c:pt idx="3">
                    <c:v>5106.6809028304633</c:v>
                  </c:pt>
                  <c:pt idx="4">
                    <c:v>24606.558095217897</c:v>
                  </c:pt>
                  <c:pt idx="5">
                    <c:v>93136.30937819033</c:v>
                  </c:pt>
                  <c:pt idx="6">
                    <c:v>142718.80617042017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Sheet1!$P$1:$V$1</c:f>
              <c:strCache>
                <c:ptCount val="7"/>
                <c:pt idx="0">
                  <c:v>Antennal Lobe</c:v>
                </c:pt>
                <c:pt idx="1">
                  <c:v>Hemisphere</c:v>
                </c:pt>
                <c:pt idx="2">
                  <c:v>Medulla</c:v>
                </c:pt>
                <c:pt idx="3">
                  <c:v>Lobula</c:v>
                </c:pt>
                <c:pt idx="4">
                  <c:v>Lobula plate</c:v>
                </c:pt>
                <c:pt idx="5">
                  <c:v>OL</c:v>
                </c:pt>
                <c:pt idx="6">
                  <c:v>TOTAL [µm³]</c:v>
                </c:pt>
              </c:strCache>
            </c:strRef>
          </c:cat>
          <c:val>
            <c:numRef>
              <c:f>Sheet1!$P$2:$V$2</c:f>
              <c:numCache>
                <c:formatCode>0.0</c:formatCode>
                <c:ptCount val="7"/>
                <c:pt idx="0">
                  <c:v>109170.83333333333</c:v>
                </c:pt>
                <c:pt idx="1">
                  <c:v>1192306.2999999998</c:v>
                </c:pt>
                <c:pt idx="2">
                  <c:v>861932.93333333323</c:v>
                </c:pt>
                <c:pt idx="3">
                  <c:v>145070.73333333331</c:v>
                </c:pt>
                <c:pt idx="4">
                  <c:v>208897.83333333334</c:v>
                </c:pt>
                <c:pt idx="5">
                  <c:v>1215901.5</c:v>
                </c:pt>
                <c:pt idx="6">
                  <c:v>3733280.1333333333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5F-4679-8474-040D7CC09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4152"/>
        <c:axId val="428145792"/>
      </c:barChart>
      <c:catAx>
        <c:axId val="42814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145792"/>
        <c:crosses val="autoZero"/>
        <c:auto val="1"/>
        <c:lblAlgn val="ctr"/>
        <c:lblOffset val="100"/>
        <c:noMultiLvlLbl val="0"/>
      </c:catAx>
      <c:valAx>
        <c:axId val="42814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14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Medula : Hemisphere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Sheet1!$B$82</c:f>
              <c:strCache>
                <c:ptCount val="1"/>
                <c:pt idx="0">
                  <c:v>Dpseob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Sheet1!$C$45</c:f>
                <c:numCache>
                  <c:formatCode>General</c:formatCode>
                  <c:ptCount val="1"/>
                  <c:pt idx="0">
                    <c:v>0.29922639273492324</c:v>
                  </c:pt>
                </c:numCache>
              </c:numRef>
            </c:plus>
            <c:minus>
              <c:numRef>
                <c:f>Sheet1!$C$45</c:f>
                <c:numCache>
                  <c:formatCode>General</c:formatCode>
                  <c:ptCount val="1"/>
                  <c:pt idx="0">
                    <c:v>0.29922639273492324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Sheet1!$C$81</c:f>
              <c:strCache>
                <c:ptCount val="1"/>
                <c:pt idx="0">
                  <c:v>medulla</c:v>
                </c:pt>
              </c:strCache>
            </c:strRef>
          </c:cat>
          <c:val>
            <c:numRef>
              <c:f>Sheet1!$C$82</c:f>
              <c:numCache>
                <c:formatCode>0.0</c:formatCode>
                <c:ptCount val="1"/>
                <c:pt idx="0">
                  <c:v>50.788768944233702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E-4F9D-B94A-4F448866BB45}"/>
            </c:ext>
          </c:extLst>
        </c:ser>
        <c:ser>
          <c:idx val="1"/>
          <c:order val="1"/>
          <c:tx>
            <c:strRef>
              <c:f>Sheet1!$B$83</c:f>
              <c:strCache>
                <c:ptCount val="1"/>
                <c:pt idx="0">
                  <c:v>Dsubob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Sheet1!$C$44</c:f>
                <c:numCache>
                  <c:formatCode>General</c:formatCode>
                  <c:ptCount val="1"/>
                  <c:pt idx="0">
                    <c:v>0.60909244266224916</c:v>
                  </c:pt>
                </c:numCache>
              </c:numRef>
            </c:plus>
            <c:minus>
              <c:numRef>
                <c:f>Sheet1!$C$45</c:f>
                <c:numCache>
                  <c:formatCode>General</c:formatCode>
                  <c:ptCount val="1"/>
                  <c:pt idx="0">
                    <c:v>0.29922639273492324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Sheet1!$C$81</c:f>
              <c:strCache>
                <c:ptCount val="1"/>
                <c:pt idx="0">
                  <c:v>medulla</c:v>
                </c:pt>
              </c:strCache>
            </c:strRef>
          </c:cat>
          <c:val>
            <c:numRef>
              <c:f>Sheet1!$C$83</c:f>
              <c:numCache>
                <c:formatCode>0.0</c:formatCode>
                <c:ptCount val="1"/>
                <c:pt idx="0">
                  <c:v>72.63487003543986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E-4F9D-B94A-4F448866B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351928"/>
        <c:axId val="394350944"/>
      </c:barChart>
      <c:catAx>
        <c:axId val="39435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0944"/>
        <c:crosses val="autoZero"/>
        <c:auto val="1"/>
        <c:lblAlgn val="ctr"/>
        <c:lblOffset val="100"/>
        <c:noMultiLvlLbl val="0"/>
      </c:catAx>
      <c:valAx>
        <c:axId val="39435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Lobula : Hemisphere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Sheet1!$F$82</c:f>
              <c:strCache>
                <c:ptCount val="1"/>
                <c:pt idx="0">
                  <c:v>Dpseob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Sheet1!$C$45</c:f>
                <c:numCache>
                  <c:formatCode>General</c:formatCode>
                  <c:ptCount val="1"/>
                  <c:pt idx="0">
                    <c:v>0.29922639273492324</c:v>
                  </c:pt>
                </c:numCache>
              </c:numRef>
            </c:plus>
            <c:minus>
              <c:numRef>
                <c:f>Sheet1!$C$45</c:f>
                <c:numCache>
                  <c:formatCode>General</c:formatCode>
                  <c:ptCount val="1"/>
                  <c:pt idx="0">
                    <c:v>0.29922639273492324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Sheet1!$G$81</c:f>
              <c:strCache>
                <c:ptCount val="1"/>
                <c:pt idx="0">
                  <c:v>lobula</c:v>
                </c:pt>
              </c:strCache>
            </c:strRef>
          </c:cat>
          <c:val>
            <c:numRef>
              <c:f>Sheet1!$G$82</c:f>
              <c:numCache>
                <c:formatCode>0.0</c:formatCode>
                <c:ptCount val="1"/>
                <c:pt idx="0">
                  <c:v>10.825521783391418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A-40D0-A466-B433B2D2BF66}"/>
            </c:ext>
          </c:extLst>
        </c:ser>
        <c:ser>
          <c:idx val="1"/>
          <c:order val="1"/>
          <c:tx>
            <c:strRef>
              <c:f>Sheet1!$F$83</c:f>
              <c:strCache>
                <c:ptCount val="1"/>
                <c:pt idx="0">
                  <c:v>Dsubob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Sheet1!$C$44</c:f>
                <c:numCache>
                  <c:formatCode>General</c:formatCode>
                  <c:ptCount val="1"/>
                  <c:pt idx="0">
                    <c:v>0.60909244266224916</c:v>
                  </c:pt>
                </c:numCache>
              </c:numRef>
            </c:plus>
            <c:minus>
              <c:numRef>
                <c:f>Sheet1!$C$45</c:f>
                <c:numCache>
                  <c:formatCode>General</c:formatCode>
                  <c:ptCount val="1"/>
                  <c:pt idx="0">
                    <c:v>0.29922639273492324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Sheet1!$G$81</c:f>
              <c:strCache>
                <c:ptCount val="1"/>
                <c:pt idx="0">
                  <c:v>lobula</c:v>
                </c:pt>
              </c:strCache>
            </c:strRef>
          </c:cat>
          <c:val>
            <c:numRef>
              <c:f>Sheet1!$G$83</c:f>
              <c:numCache>
                <c:formatCode>0.0</c:formatCode>
                <c:ptCount val="1"/>
                <c:pt idx="0">
                  <c:v>12.213301363074491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A-40D0-A466-B433B2D2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351928"/>
        <c:axId val="394350944"/>
      </c:barChart>
      <c:catAx>
        <c:axId val="39435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0944"/>
        <c:crosses val="autoZero"/>
        <c:auto val="1"/>
        <c:lblAlgn val="ctr"/>
        <c:lblOffset val="100"/>
        <c:noMultiLvlLbl val="0"/>
      </c:catAx>
      <c:valAx>
        <c:axId val="394350944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Lobula Plate : Hemisphere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Sheet1!$J$82</c:f>
              <c:strCache>
                <c:ptCount val="1"/>
                <c:pt idx="0">
                  <c:v>Dpseob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Sheet1!$C$45</c:f>
                <c:numCache>
                  <c:formatCode>General</c:formatCode>
                  <c:ptCount val="1"/>
                  <c:pt idx="0">
                    <c:v>0.29922639273492324</c:v>
                  </c:pt>
                </c:numCache>
              </c:numRef>
            </c:plus>
            <c:minus>
              <c:numRef>
                <c:f>Sheet1!$C$45</c:f>
                <c:numCache>
                  <c:formatCode>General</c:formatCode>
                  <c:ptCount val="1"/>
                  <c:pt idx="0">
                    <c:v>0.29922639273492324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Sheet1!$K$81</c:f>
              <c:strCache>
                <c:ptCount val="1"/>
                <c:pt idx="0">
                  <c:v>LP</c:v>
                </c:pt>
              </c:strCache>
            </c:strRef>
          </c:cat>
          <c:val>
            <c:numRef>
              <c:f>Sheet1!$K$82</c:f>
              <c:numCache>
                <c:formatCode>0.0</c:formatCode>
                <c:ptCount val="1"/>
                <c:pt idx="0">
                  <c:v>15.874697628243664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299-AA43-A52FD6E7238A}"/>
            </c:ext>
          </c:extLst>
        </c:ser>
        <c:ser>
          <c:idx val="1"/>
          <c:order val="1"/>
          <c:tx>
            <c:strRef>
              <c:f>Sheet1!$J$83</c:f>
              <c:strCache>
                <c:ptCount val="1"/>
                <c:pt idx="0">
                  <c:v>Dsubob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Sheet1!$C$44</c:f>
                <c:numCache>
                  <c:formatCode>General</c:formatCode>
                  <c:ptCount val="1"/>
                  <c:pt idx="0">
                    <c:v>0.60909244266224916</c:v>
                  </c:pt>
                </c:numCache>
              </c:numRef>
            </c:plus>
            <c:minus>
              <c:numRef>
                <c:f>Sheet1!$C$45</c:f>
                <c:numCache>
                  <c:formatCode>General</c:formatCode>
                  <c:ptCount val="1"/>
                  <c:pt idx="0">
                    <c:v>0.29922639273492324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Sheet1!$K$81</c:f>
              <c:strCache>
                <c:ptCount val="1"/>
                <c:pt idx="0">
                  <c:v>LP</c:v>
                </c:pt>
              </c:strCache>
            </c:strRef>
          </c:cat>
          <c:val>
            <c:numRef>
              <c:f>Sheet1!$K$83</c:f>
              <c:numCache>
                <c:formatCode>0.0</c:formatCode>
                <c:ptCount val="1"/>
                <c:pt idx="0">
                  <c:v>17.484485007397545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299-AA43-A52FD6E7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351928"/>
        <c:axId val="394350944"/>
      </c:barChart>
      <c:catAx>
        <c:axId val="39435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0944"/>
        <c:crosses val="autoZero"/>
        <c:auto val="1"/>
        <c:lblAlgn val="ctr"/>
        <c:lblOffset val="100"/>
        <c:noMultiLvlLbl val="0"/>
      </c:catAx>
      <c:valAx>
        <c:axId val="39435094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5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213634</xdr:colOff>
      <xdr:row>12</xdr:row>
      <xdr:rowOff>19051</xdr:rowOff>
    </xdr:from>
    <xdr:to>
      <xdr:col>20</xdr:col>
      <xdr:colOff>443594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114300</xdr:colOff>
      <xdr:row>29</xdr:row>
      <xdr:rowOff>232682</xdr:rowOff>
    </xdr:from>
    <xdr:to>
      <xdr:col>20</xdr:col>
      <xdr:colOff>344261</xdr:colOff>
      <xdr:row>44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</xdr:colOff>
      <xdr:row>47</xdr:row>
      <xdr:rowOff>168088</xdr:rowOff>
    </xdr:from>
    <xdr:to>
      <xdr:col>13</xdr:col>
      <xdr:colOff>535722</xdr:colOff>
      <xdr:row>62</xdr:row>
      <xdr:rowOff>89006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739589</xdr:colOff>
      <xdr:row>47</xdr:row>
      <xdr:rowOff>168088</xdr:rowOff>
    </xdr:from>
    <xdr:to>
      <xdr:col>16</xdr:col>
      <xdr:colOff>277986</xdr:colOff>
      <xdr:row>62</xdr:row>
      <xdr:rowOff>108216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190500</xdr:colOff>
      <xdr:row>12</xdr:row>
      <xdr:rowOff>163605</xdr:rowOff>
    </xdr:from>
    <xdr:to>
      <xdr:col>15</xdr:col>
      <xdr:colOff>907676</xdr:colOff>
      <xdr:row>39</xdr:row>
      <xdr:rowOff>22412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-1</xdr:colOff>
      <xdr:row>64</xdr:row>
      <xdr:rowOff>44824</xdr:rowOff>
    </xdr:from>
    <xdr:to>
      <xdr:col>4</xdr:col>
      <xdr:colOff>390044</xdr:colOff>
      <xdr:row>78</xdr:row>
      <xdr:rowOff>156242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448236</xdr:colOff>
      <xdr:row>64</xdr:row>
      <xdr:rowOff>44824</xdr:rowOff>
    </xdr:from>
    <xdr:to>
      <xdr:col>8</xdr:col>
      <xdr:colOff>602957</xdr:colOff>
      <xdr:row>78</xdr:row>
      <xdr:rowOff>156242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672354</xdr:colOff>
      <xdr:row>64</xdr:row>
      <xdr:rowOff>44824</xdr:rowOff>
    </xdr:from>
    <xdr:to>
      <xdr:col>12</xdr:col>
      <xdr:colOff>412457</xdr:colOff>
      <xdr:row>78</xdr:row>
      <xdr:rowOff>156242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tabSelected="1" topLeftCell="A22" zoomScale="85" zoomScaleNormal="85" workbookViewId="0">
      <selection activeCell="J44" sqref="J44"/>
    </sheetView>
  </sheetViews>
  <sheetFormatPr defaultRowHeight="15" x14ac:dyDescent="0.25"/>
  <cols>
    <col min="1" max="1" width="24.85546875" style="2" bestFit="1" customWidth="1"/>
    <col min="2" max="2" width="9.7109375" style="2" bestFit="1" customWidth="1"/>
    <col min="3" max="3" width="14.140625" bestFit="1" customWidth="1"/>
    <col min="4" max="4" width="14.140625" customWidth="1"/>
    <col min="5" max="5" width="12" bestFit="1" customWidth="1"/>
    <col min="6" max="6" width="8.5703125" bestFit="1" customWidth="1"/>
    <col min="7" max="7" width="9.140625" bestFit="1" customWidth="1"/>
    <col min="8" max="8" width="12" bestFit="1" customWidth="1"/>
    <col min="9" max="11" width="12" customWidth="1"/>
    <col min="12" max="12" width="12" style="6" customWidth="1"/>
    <col min="13" max="14" width="12" customWidth="1"/>
    <col min="15" max="15" width="24.85546875" bestFit="1" customWidth="1"/>
    <col min="16" max="16" width="14" bestFit="1" customWidth="1"/>
    <col min="17" max="17" width="11.85546875" bestFit="1" customWidth="1"/>
    <col min="18" max="19" width="8.5703125" bestFit="1" customWidth="1"/>
    <col min="20" max="20" width="11.85546875" bestFit="1" customWidth="1"/>
    <col min="21" max="21" width="10.7109375" bestFit="1" customWidth="1"/>
    <col min="22" max="22" width="9.5703125" bestFit="1" customWidth="1"/>
  </cols>
  <sheetData>
    <row r="1" spans="1:22" s="2" customFormat="1" x14ac:dyDescent="0.25">
      <c r="A1" s="2" t="s">
        <v>0</v>
      </c>
      <c r="B1" s="2" t="s">
        <v>1</v>
      </c>
      <c r="C1" s="15" t="s">
        <v>4</v>
      </c>
      <c r="D1" s="15"/>
      <c r="E1" s="2" t="s">
        <v>5</v>
      </c>
      <c r="F1" s="2" t="s">
        <v>6</v>
      </c>
      <c r="G1" s="2" t="s">
        <v>7</v>
      </c>
      <c r="H1" s="2" t="s">
        <v>8</v>
      </c>
      <c r="J1" s="2" t="s">
        <v>17</v>
      </c>
      <c r="L1" s="3" t="s">
        <v>15</v>
      </c>
      <c r="M1" s="2" t="s">
        <v>24</v>
      </c>
      <c r="P1" s="2" t="s">
        <v>4</v>
      </c>
      <c r="Q1" s="2" t="s">
        <v>5</v>
      </c>
      <c r="R1" s="2" t="s">
        <v>6</v>
      </c>
      <c r="S1" s="2" t="s">
        <v>7</v>
      </c>
      <c r="T1" s="2" t="s">
        <v>8</v>
      </c>
      <c r="U1" s="2" t="s">
        <v>17</v>
      </c>
      <c r="V1" s="2" t="s">
        <v>15</v>
      </c>
    </row>
    <row r="2" spans="1:22" x14ac:dyDescent="0.25">
      <c r="A2" s="2" t="s">
        <v>2</v>
      </c>
      <c r="B2" s="2" t="s">
        <v>3</v>
      </c>
      <c r="D2" s="1">
        <v>115253.8</v>
      </c>
      <c r="E2" s="1">
        <v>1228970.2</v>
      </c>
      <c r="F2" s="1">
        <v>965306.1</v>
      </c>
      <c r="G2" s="1">
        <v>140879.29999999999</v>
      </c>
      <c r="H2" s="1">
        <v>216785.9</v>
      </c>
      <c r="I2" s="1"/>
      <c r="J2" s="1">
        <f>SUM(F2:H2)</f>
        <v>1322971.2999999998</v>
      </c>
      <c r="K2" s="1"/>
      <c r="L2" s="4">
        <f>SUM(C2:G2)</f>
        <v>2450409.4</v>
      </c>
      <c r="M2" s="1">
        <f>J2+D2+E2</f>
        <v>2667195.2999999998</v>
      </c>
      <c r="N2" s="1"/>
      <c r="O2" s="2" t="s">
        <v>2</v>
      </c>
      <c r="P2" s="1">
        <f>AVERAGE(D2:D4)</f>
        <v>109170.83333333333</v>
      </c>
      <c r="Q2" s="1">
        <f>AVERAGE(E2:E4)</f>
        <v>1192306.2999999998</v>
      </c>
      <c r="R2" s="1">
        <f t="shared" ref="R2:S2" si="0">AVERAGE(F2:F4)</f>
        <v>861932.93333333323</v>
      </c>
      <c r="S2" s="1">
        <f t="shared" si="0"/>
        <v>145070.73333333331</v>
      </c>
      <c r="T2" s="1">
        <f>AVERAGE(H2:H4)</f>
        <v>208897.83333333334</v>
      </c>
      <c r="U2" s="1">
        <f>AVERAGE(J2:J4)</f>
        <v>1215901.5</v>
      </c>
      <c r="V2" s="1">
        <f>SUM(P2:U2)</f>
        <v>3733280.1333333333</v>
      </c>
    </row>
    <row r="3" spans="1:22" x14ac:dyDescent="0.25">
      <c r="B3" s="2" t="s">
        <v>9</v>
      </c>
      <c r="D3" s="1">
        <v>119554.5</v>
      </c>
      <c r="E3" s="1">
        <v>1265461.8999999999</v>
      </c>
      <c r="F3" s="1">
        <v>774273.5</v>
      </c>
      <c r="G3" s="1">
        <v>150758.39999999999</v>
      </c>
      <c r="H3" s="1">
        <v>228593.1</v>
      </c>
      <c r="I3" s="1"/>
      <c r="J3" s="1">
        <f t="shared" ref="J3:J10" si="1">SUM(F3:H3)</f>
        <v>1153625</v>
      </c>
      <c r="K3" s="1"/>
      <c r="L3" s="4">
        <f t="shared" ref="L3:L4" si="2">SUM(C3:G3)</f>
        <v>2310048.2999999998</v>
      </c>
      <c r="M3" s="1">
        <f>J3+D3+E3</f>
        <v>2538641.4</v>
      </c>
      <c r="N3" s="1"/>
      <c r="P3">
        <f>STDEV(D2:D4)</f>
        <v>14421.737590295179</v>
      </c>
      <c r="Q3">
        <f>STDEV(E2:E4)</f>
        <v>96840.864191775909</v>
      </c>
      <c r="R3">
        <f>STDEV(F2:F4)</f>
        <v>96480.851090479773</v>
      </c>
      <c r="S3">
        <f>STDEV(G2:G4)</f>
        <v>5106.6809028304633</v>
      </c>
      <c r="T3">
        <f>STDEV(H2:H4)</f>
        <v>24606.558095217897</v>
      </c>
      <c r="U3">
        <f>STDEV(J2:J4)</f>
        <v>93136.30937819033</v>
      </c>
      <c r="V3">
        <f>STDEV(L2:L4)</f>
        <v>142718.80617042017</v>
      </c>
    </row>
    <row r="4" spans="1:22" x14ac:dyDescent="0.25">
      <c r="B4" s="2" t="s">
        <v>10</v>
      </c>
      <c r="D4" s="1">
        <v>92704.2</v>
      </c>
      <c r="E4" s="1">
        <v>1082486.8</v>
      </c>
      <c r="F4" s="1">
        <v>846219.2</v>
      </c>
      <c r="G4" s="1">
        <v>143574.5</v>
      </c>
      <c r="H4" s="1">
        <v>181314.5</v>
      </c>
      <c r="I4" s="1"/>
      <c r="J4" s="1">
        <f t="shared" si="1"/>
        <v>1171108.2</v>
      </c>
      <c r="K4" s="1"/>
      <c r="L4" s="4">
        <f t="shared" si="2"/>
        <v>2164984.7000000002</v>
      </c>
      <c r="M4" s="1">
        <f>J4+D4+E4</f>
        <v>2346299.2000000002</v>
      </c>
      <c r="N4" s="1"/>
    </row>
    <row r="5" spans="1:22" x14ac:dyDescent="0.25">
      <c r="C5" s="1"/>
      <c r="D5" s="1"/>
      <c r="E5" s="1"/>
      <c r="F5" s="1"/>
      <c r="G5" s="1"/>
      <c r="H5" s="1"/>
      <c r="I5" s="1"/>
      <c r="J5" s="1"/>
      <c r="K5" s="1"/>
      <c r="L5" s="4"/>
      <c r="M5" s="1"/>
      <c r="N5" s="1"/>
    </row>
    <row r="6" spans="1:22" x14ac:dyDescent="0.25">
      <c r="A6" s="2" t="s">
        <v>11</v>
      </c>
      <c r="B6" s="2" t="s">
        <v>12</v>
      </c>
      <c r="C6" s="1">
        <v>70650.399999999994</v>
      </c>
      <c r="D6" s="1">
        <f>AVERAGE(C6:C7)</f>
        <v>74608.600000000006</v>
      </c>
      <c r="E6" s="1">
        <v>1043059.3</v>
      </c>
      <c r="F6" s="1">
        <v>483237.1</v>
      </c>
      <c r="G6" s="1">
        <v>114308.9</v>
      </c>
      <c r="H6" s="1">
        <v>163480.79999999999</v>
      </c>
      <c r="I6" s="1"/>
      <c r="J6" s="1">
        <f t="shared" si="1"/>
        <v>761026.8</v>
      </c>
      <c r="K6" s="1"/>
      <c r="L6" s="4">
        <f>SUM(D6:H6)</f>
        <v>1878694.7</v>
      </c>
      <c r="M6" s="1">
        <f t="shared" ref="M6:M10" si="3">J6+D6+E6</f>
        <v>1878694.7000000002</v>
      </c>
      <c r="N6" s="1"/>
      <c r="O6" s="2" t="s">
        <v>11</v>
      </c>
      <c r="P6" s="1">
        <f>AVERAGE(D6:D10)</f>
        <v>75240.483333333337</v>
      </c>
      <c r="Q6" s="1">
        <f>AVERAGE(E6:E10)</f>
        <v>1077905.4000000001</v>
      </c>
      <c r="R6" s="1">
        <f t="shared" ref="R6:T6" si="4">AVERAGE(F6:F10)</f>
        <v>546440.66666666663</v>
      </c>
      <c r="S6" s="1">
        <f t="shared" si="4"/>
        <v>116287.16666666667</v>
      </c>
      <c r="T6" s="1">
        <f t="shared" si="4"/>
        <v>170356.96666666667</v>
      </c>
      <c r="U6" s="1">
        <f>AVERAGE(J6,J8,J10)</f>
        <v>833084.79999999993</v>
      </c>
      <c r="V6" s="1">
        <f>SUM(P6:U6)</f>
        <v>2819315.4833333334</v>
      </c>
    </row>
    <row r="7" spans="1:22" x14ac:dyDescent="0.25">
      <c r="C7" s="1">
        <v>78566.8</v>
      </c>
      <c r="D7" s="1"/>
      <c r="E7" s="1"/>
      <c r="F7" s="1"/>
      <c r="G7" s="1"/>
      <c r="H7" s="1"/>
      <c r="I7" s="1"/>
      <c r="J7" s="1"/>
      <c r="K7" s="1"/>
      <c r="L7" s="4"/>
      <c r="M7" s="1"/>
      <c r="N7" s="1"/>
      <c r="P7">
        <f>STDEV(D6,D8,D10)</f>
        <v>3397.7317876538423</v>
      </c>
      <c r="Q7">
        <f>STDEV(E6,E8,E10)</f>
        <v>56016.374641081544</v>
      </c>
      <c r="R7">
        <f t="shared" ref="R7:T7" si="5">STDEV(F6,F8,F10)</f>
        <v>66260.165151796406</v>
      </c>
      <c r="S7">
        <f t="shared" si="5"/>
        <v>8277.8304049632061</v>
      </c>
      <c r="T7">
        <f t="shared" si="5"/>
        <v>20912.326937080281</v>
      </c>
      <c r="U7">
        <f>STDEV(J6,J8,J10)</f>
        <v>90458.688913171834</v>
      </c>
      <c r="V7">
        <f>STDEV(L6,L8,L10)</f>
        <v>94319.746358097531</v>
      </c>
    </row>
    <row r="8" spans="1:22" x14ac:dyDescent="0.25">
      <c r="B8" s="2" t="s">
        <v>13</v>
      </c>
      <c r="C8" s="1">
        <v>71579.7</v>
      </c>
      <c r="D8" s="1">
        <f>AVERAGE(C8:C9)</f>
        <v>72203.049999999988</v>
      </c>
      <c r="E8" s="1">
        <v>1048135.8</v>
      </c>
      <c r="F8" s="1">
        <v>615384</v>
      </c>
      <c r="G8" s="1">
        <v>125374.9</v>
      </c>
      <c r="H8" s="1">
        <v>193841.6</v>
      </c>
      <c r="I8" s="1"/>
      <c r="J8" s="1">
        <f t="shared" si="1"/>
        <v>934600.5</v>
      </c>
      <c r="K8" s="1"/>
      <c r="L8" s="4">
        <f>SUM(D8:H8)</f>
        <v>2054939.35</v>
      </c>
      <c r="M8" s="1">
        <f t="shared" si="3"/>
        <v>2054939.35</v>
      </c>
      <c r="N8" s="1"/>
    </row>
    <row r="9" spans="1:22" x14ac:dyDescent="0.25">
      <c r="C9" s="1">
        <v>72826.399999999994</v>
      </c>
      <c r="D9" s="1"/>
      <c r="E9" s="1"/>
      <c r="F9" s="1"/>
      <c r="G9" s="1"/>
      <c r="H9" s="1"/>
      <c r="I9" s="1"/>
      <c r="J9" s="1"/>
      <c r="K9" s="1"/>
      <c r="L9" s="4"/>
      <c r="M9" s="1"/>
      <c r="N9" s="1"/>
    </row>
    <row r="10" spans="1:22" x14ac:dyDescent="0.25">
      <c r="B10" s="2" t="s">
        <v>14</v>
      </c>
      <c r="C10" s="1">
        <v>78909.8</v>
      </c>
      <c r="D10" s="1">
        <f>AVERAGE(C10:C11)</f>
        <v>78909.8</v>
      </c>
      <c r="E10" s="1">
        <v>1142521.1000000001</v>
      </c>
      <c r="F10" s="1">
        <v>540700.9</v>
      </c>
      <c r="G10" s="1">
        <v>109177.7</v>
      </c>
      <c r="H10" s="1">
        <v>153748.5</v>
      </c>
      <c r="I10" s="1"/>
      <c r="J10" s="1">
        <f t="shared" si="1"/>
        <v>803627.1</v>
      </c>
      <c r="K10" s="1"/>
      <c r="L10" s="4">
        <f>SUM(D10:H10)</f>
        <v>2025058.0000000002</v>
      </c>
      <c r="M10" s="1">
        <f t="shared" si="3"/>
        <v>2025058</v>
      </c>
      <c r="N10" s="1"/>
    </row>
    <row r="11" spans="1:22" x14ac:dyDescent="0.25">
      <c r="C11" s="1"/>
      <c r="D11" s="1"/>
      <c r="E11" s="1"/>
      <c r="F11" s="1"/>
      <c r="G11" s="1"/>
      <c r="H11" s="1"/>
      <c r="I11" s="1"/>
      <c r="J11" s="1"/>
      <c r="K11" s="1"/>
      <c r="L11" s="4"/>
      <c r="M11" s="5"/>
      <c r="N11" s="5"/>
    </row>
    <row r="12" spans="1:22" x14ac:dyDescent="0.25">
      <c r="C12" s="1"/>
      <c r="D12" s="1"/>
      <c r="E12" s="1"/>
      <c r="F12" s="1"/>
      <c r="G12" s="1"/>
      <c r="H12" s="1"/>
      <c r="I12" s="1"/>
      <c r="J12" s="1"/>
      <c r="K12" s="1"/>
      <c r="L12" s="4"/>
      <c r="M12" s="1"/>
      <c r="N12" s="1"/>
    </row>
    <row r="13" spans="1:22" x14ac:dyDescent="0.25">
      <c r="C13" s="1"/>
      <c r="D13" s="1"/>
      <c r="E13" s="1"/>
      <c r="F13" s="1"/>
      <c r="G13" s="1"/>
      <c r="H13" s="1"/>
      <c r="I13" s="1"/>
      <c r="J13" s="1"/>
      <c r="K13" s="1"/>
      <c r="L13" s="4"/>
      <c r="M13" s="1"/>
      <c r="N13" s="1"/>
    </row>
    <row r="14" spans="1:22" x14ac:dyDescent="0.25">
      <c r="C14" s="1"/>
      <c r="D14" s="1"/>
      <c r="E14" s="1"/>
      <c r="F14" s="1"/>
      <c r="G14" s="1"/>
      <c r="H14" s="1"/>
      <c r="I14" s="1"/>
      <c r="J14" s="1"/>
      <c r="K14" s="1"/>
      <c r="L14" s="4"/>
      <c r="M14" s="1"/>
      <c r="N14" s="1"/>
    </row>
    <row r="15" spans="1:22" s="11" customFormat="1" ht="18.75" x14ac:dyDescent="0.3">
      <c r="A15" s="8" t="s">
        <v>16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10"/>
      <c r="M15" s="9"/>
      <c r="N15" s="9"/>
    </row>
    <row r="16" spans="1:22" x14ac:dyDescent="0.25">
      <c r="A16" s="2" t="s">
        <v>2</v>
      </c>
      <c r="B16" s="2" t="s">
        <v>3</v>
      </c>
      <c r="C16" s="7">
        <f>J2/D2</f>
        <v>11.478765125314739</v>
      </c>
      <c r="D16" s="1"/>
      <c r="E16" s="1"/>
      <c r="F16" s="1"/>
      <c r="G16" s="1"/>
      <c r="H16" s="1"/>
      <c r="I16" s="1"/>
      <c r="J16" s="1"/>
      <c r="K16" s="1"/>
      <c r="L16" s="4"/>
      <c r="M16" s="1"/>
      <c r="N16" s="1"/>
    </row>
    <row r="17" spans="1:24" x14ac:dyDescent="0.25">
      <c r="B17" s="2" t="s">
        <v>9</v>
      </c>
      <c r="C17" s="7">
        <f t="shared" ref="C17:C18" si="6">J3/D3</f>
        <v>9.6493649339840832</v>
      </c>
      <c r="D17" s="1"/>
      <c r="E17" s="1"/>
      <c r="F17" s="1"/>
      <c r="G17" s="1"/>
      <c r="H17" s="1"/>
      <c r="I17" s="1"/>
      <c r="J17" s="1"/>
      <c r="K17" s="1"/>
      <c r="L17" s="4"/>
      <c r="M17" s="1"/>
      <c r="N17" s="1"/>
    </row>
    <row r="18" spans="1:24" x14ac:dyDescent="0.25">
      <c r="B18" s="2" t="s">
        <v>10</v>
      </c>
      <c r="C18" s="7">
        <f t="shared" si="6"/>
        <v>12.632741558634883</v>
      </c>
      <c r="D18" s="1"/>
      <c r="E18" s="1"/>
      <c r="F18" s="1"/>
      <c r="G18" s="1"/>
      <c r="H18" s="1"/>
      <c r="I18" s="1"/>
      <c r="J18" s="1"/>
      <c r="K18" s="1"/>
      <c r="L18" s="4"/>
      <c r="M18" s="1"/>
      <c r="N18" s="1"/>
    </row>
    <row r="19" spans="1:24" x14ac:dyDescent="0.25">
      <c r="C19" s="7"/>
      <c r="D19" s="1"/>
      <c r="E19" s="1"/>
      <c r="F19" s="1"/>
      <c r="G19" s="1"/>
      <c r="H19" s="1"/>
      <c r="I19" s="1"/>
      <c r="J19" s="1"/>
      <c r="K19" s="1"/>
      <c r="L19" s="4"/>
      <c r="M19" s="1"/>
      <c r="N19" s="1"/>
    </row>
    <row r="20" spans="1:24" x14ac:dyDescent="0.25">
      <c r="A20" s="2" t="s">
        <v>11</v>
      </c>
      <c r="B20" s="2" t="s">
        <v>12</v>
      </c>
      <c r="C20" s="7">
        <f>J6/D6</f>
        <v>10.200255734593599</v>
      </c>
      <c r="D20" s="1"/>
      <c r="E20" s="1"/>
      <c r="F20" s="1"/>
      <c r="G20" s="1"/>
      <c r="H20" s="1"/>
      <c r="I20" s="1"/>
      <c r="J20" s="1"/>
      <c r="K20" s="1"/>
      <c r="L20" s="4"/>
      <c r="M20" s="1"/>
      <c r="N20" s="1"/>
    </row>
    <row r="21" spans="1:24" x14ac:dyDescent="0.25">
      <c r="B21" s="2" t="s">
        <v>13</v>
      </c>
      <c r="C21" s="7">
        <f>J8/D8</f>
        <v>12.944058457364338</v>
      </c>
      <c r="D21" s="1"/>
      <c r="E21" s="1"/>
      <c r="F21" s="1"/>
      <c r="G21" s="1"/>
      <c r="H21" s="1"/>
      <c r="I21" s="1"/>
      <c r="J21" s="1"/>
      <c r="K21" s="1"/>
      <c r="L21" s="4"/>
      <c r="M21" s="1"/>
      <c r="N21" s="1"/>
    </row>
    <row r="22" spans="1:24" x14ac:dyDescent="0.25">
      <c r="B22" s="2" t="s">
        <v>14</v>
      </c>
      <c r="C22" s="7">
        <f>J10/D10</f>
        <v>10.184122884610023</v>
      </c>
      <c r="D22" s="1"/>
      <c r="E22" s="1"/>
      <c r="F22" s="1"/>
      <c r="G22" s="1"/>
      <c r="H22" s="1"/>
      <c r="I22" s="1"/>
      <c r="J22" s="1"/>
      <c r="K22" s="1"/>
      <c r="L22" s="4"/>
      <c r="M22" s="1"/>
      <c r="N22" s="1"/>
    </row>
    <row r="23" spans="1:24" x14ac:dyDescent="0.25">
      <c r="C23" s="1"/>
      <c r="D23" s="1"/>
      <c r="E23" s="1"/>
      <c r="F23" s="1"/>
      <c r="G23" s="1"/>
      <c r="H23" s="1"/>
      <c r="I23" s="1"/>
      <c r="J23" s="1"/>
      <c r="K23" s="1"/>
      <c r="L23" s="4"/>
      <c r="M23" s="1"/>
      <c r="N23" s="1"/>
    </row>
    <row r="24" spans="1:24" ht="18.75" x14ac:dyDescent="0.3">
      <c r="C24" s="1"/>
      <c r="D24" s="1"/>
      <c r="E24" s="1"/>
      <c r="F24" s="1"/>
      <c r="G24" s="1"/>
      <c r="H24" s="1"/>
      <c r="I24" s="1"/>
      <c r="J24" s="1"/>
      <c r="K24" s="1"/>
      <c r="L24" s="4"/>
      <c r="M24" s="1"/>
      <c r="N24" s="1"/>
      <c r="V24" s="9"/>
      <c r="W24" s="9" t="s">
        <v>20</v>
      </c>
      <c r="X24" s="9" t="s">
        <v>17</v>
      </c>
    </row>
    <row r="25" spans="1:24" s="11" customFormat="1" ht="18.75" x14ac:dyDescent="0.3">
      <c r="A25" s="8" t="s">
        <v>21</v>
      </c>
      <c r="B25" s="8"/>
      <c r="C25" s="12" t="s">
        <v>4</v>
      </c>
      <c r="D25" s="12" t="s">
        <v>18</v>
      </c>
      <c r="E25" s="9"/>
      <c r="F25" s="9"/>
      <c r="G25" s="9"/>
      <c r="I25" s="11" t="s">
        <v>20</v>
      </c>
      <c r="J25" s="11" t="s">
        <v>17</v>
      </c>
      <c r="K25" s="9"/>
      <c r="L25" s="10"/>
      <c r="M25" s="9"/>
      <c r="N25" s="9"/>
      <c r="V25" s="1" t="s">
        <v>22</v>
      </c>
      <c r="W25" s="1">
        <f>AVERAGE(C30:C32)</f>
        <v>3.7938675373202106</v>
      </c>
      <c r="X25" s="1">
        <f>AVERAGE(D30:D32)</f>
        <v>41.891037262198388</v>
      </c>
    </row>
    <row r="26" spans="1:24" x14ac:dyDescent="0.25">
      <c r="A26" s="2" t="s">
        <v>2</v>
      </c>
      <c r="B26" s="2" t="s">
        <v>3</v>
      </c>
      <c r="C26" s="1">
        <f>(100/L2)*D2</f>
        <v>4.7034507784699171</v>
      </c>
      <c r="D26" s="1">
        <f>(100/L2)*J2</f>
        <v>53.98980676453494</v>
      </c>
      <c r="E26" s="13"/>
      <c r="F26" s="7">
        <f>TTEST(D26:D28,D30:D32,2,2)</f>
        <v>8.955870529970265E-3</v>
      </c>
      <c r="G26" s="1"/>
      <c r="I26" s="1">
        <f>(100/M2)*D2</f>
        <v>4.3211608838692843</v>
      </c>
      <c r="J26" s="1">
        <f>(100/M2)*J2</f>
        <v>49.601590854632946</v>
      </c>
      <c r="K26" s="1"/>
      <c r="L26" s="4"/>
      <c r="M26" s="1"/>
      <c r="N26" s="1"/>
      <c r="V26" s="1" t="s">
        <v>23</v>
      </c>
      <c r="W26" s="1">
        <f>AVERAGE(C26:C28)</f>
        <v>4.7202804993902125</v>
      </c>
      <c r="X26" s="1">
        <f>AVERAGE(D26:D28)</f>
        <v>52.674126182501915</v>
      </c>
    </row>
    <row r="27" spans="1:24" x14ac:dyDescent="0.25">
      <c r="B27" s="2" t="s">
        <v>9</v>
      </c>
      <c r="C27" s="1">
        <f t="shared" ref="C27:C28" si="7">(100/L3)*D3</f>
        <v>5.1754112673747992</v>
      </c>
      <c r="D27" s="1">
        <f t="shared" ref="D27:D28" si="8">(100/L3)*J3</f>
        <v>49.939432002352511</v>
      </c>
      <c r="E27" s="1"/>
      <c r="F27" s="1"/>
      <c r="G27" s="1"/>
      <c r="I27" s="1">
        <f>(100/M3)*D3</f>
        <v>4.7093890456525287</v>
      </c>
      <c r="J27" s="1">
        <f t="shared" ref="J27" si="9">(100/M3)*J3</f>
        <v>45.442613517608279</v>
      </c>
      <c r="K27" s="1"/>
      <c r="L27" s="4"/>
      <c r="M27" s="1"/>
      <c r="N27" s="1"/>
    </row>
    <row r="28" spans="1:24" x14ac:dyDescent="0.25">
      <c r="B28" s="2" t="s">
        <v>10</v>
      </c>
      <c r="C28" s="1">
        <f t="shared" si="7"/>
        <v>4.2819794523259214</v>
      </c>
      <c r="D28" s="1">
        <f t="shared" si="8"/>
        <v>54.093139780618301</v>
      </c>
      <c r="E28" s="1"/>
      <c r="F28" s="1"/>
      <c r="G28" s="1"/>
      <c r="H28" s="1"/>
      <c r="I28" s="1">
        <f>(100/M4)*D4</f>
        <v>3.9510817716683357</v>
      </c>
      <c r="J28" s="1">
        <f>(100/M4)*J4</f>
        <v>49.912994898519329</v>
      </c>
      <c r="K28" s="1"/>
      <c r="L28" s="4"/>
      <c r="M28" s="1"/>
      <c r="N28" s="1"/>
    </row>
    <row r="29" spans="1:24" x14ac:dyDescent="0.25">
      <c r="C29" s="1"/>
      <c r="D29" s="1"/>
      <c r="E29" s="1"/>
      <c r="F29" s="1"/>
      <c r="G29" s="1"/>
      <c r="H29" s="1"/>
      <c r="I29" s="1"/>
      <c r="J29" s="1"/>
      <c r="K29" s="1"/>
      <c r="L29" s="4"/>
      <c r="M29" s="1"/>
      <c r="N29" s="1"/>
    </row>
    <row r="30" spans="1:24" ht="18.75" x14ac:dyDescent="0.3">
      <c r="A30" s="2" t="s">
        <v>11</v>
      </c>
      <c r="B30" s="2" t="s">
        <v>12</v>
      </c>
      <c r="C30" s="1">
        <f>(100/L6)*D6</f>
        <v>3.9712998604829197</v>
      </c>
      <c r="D30" s="1">
        <f>(100/L6)*J6</f>
        <v>40.508274175681663</v>
      </c>
      <c r="E30" s="1"/>
      <c r="F30" s="1"/>
      <c r="G30" s="1"/>
      <c r="H30" s="1"/>
      <c r="I30" s="1">
        <f>(100/M6)*D6</f>
        <v>3.9712998604829193</v>
      </c>
      <c r="J30" s="1">
        <f>(100/M6)*J6</f>
        <v>40.508274175681656</v>
      </c>
      <c r="K30" s="1"/>
      <c r="L30" s="4"/>
      <c r="M30" s="1"/>
      <c r="N30" s="1"/>
      <c r="V30" s="9"/>
      <c r="W30" s="9" t="s">
        <v>20</v>
      </c>
      <c r="X30" s="9" t="s">
        <v>17</v>
      </c>
    </row>
    <row r="31" spans="1:24" x14ac:dyDescent="0.25">
      <c r="B31" s="2" t="s">
        <v>13</v>
      </c>
      <c r="C31" s="1">
        <f>(100/L8)*D8</f>
        <v>3.5136341128510669</v>
      </c>
      <c r="D31" s="1">
        <f>(100/L8)*J8</f>
        <v>45.480685354533698</v>
      </c>
      <c r="E31" s="1"/>
      <c r="F31" s="1"/>
      <c r="G31" s="1"/>
      <c r="H31" s="1"/>
      <c r="I31" s="1">
        <f>(100/M8)*D8</f>
        <v>3.5136341128510669</v>
      </c>
      <c r="J31" s="1">
        <f>(100/M8)*J8</f>
        <v>45.480685354533698</v>
      </c>
      <c r="K31" s="1"/>
      <c r="L31" s="4"/>
      <c r="M31" s="1"/>
      <c r="N31" s="1"/>
      <c r="V31" s="1" t="s">
        <v>22</v>
      </c>
      <c r="W31" s="1">
        <f>AVERAGE(C40:C42)</f>
        <v>14.325247833818629</v>
      </c>
      <c r="X31" s="1">
        <f>AVERAGE(D40:D42)</f>
        <v>0.77488988355868782</v>
      </c>
    </row>
    <row r="32" spans="1:24" x14ac:dyDescent="0.25">
      <c r="B32" s="2" t="s">
        <v>14</v>
      </c>
      <c r="C32" s="1">
        <f>(100/L10)*D10</f>
        <v>3.8966686386266463</v>
      </c>
      <c r="D32" s="1">
        <f>(100/L10)*J10</f>
        <v>39.684152256379811</v>
      </c>
      <c r="E32" s="1"/>
      <c r="F32" s="1"/>
      <c r="G32" s="1"/>
      <c r="H32" s="1"/>
      <c r="I32" s="1">
        <f>(100/M10)*D10</f>
        <v>3.8966686386266471</v>
      </c>
      <c r="J32" s="1">
        <f>(100/M10)*J10</f>
        <v>39.684152256379818</v>
      </c>
      <c r="K32" s="1"/>
      <c r="L32" s="4"/>
      <c r="M32" s="1"/>
      <c r="N32" s="1"/>
      <c r="V32" s="1" t="s">
        <v>23</v>
      </c>
      <c r="W32" s="1">
        <f>AVERAGE(C36:C38)</f>
        <v>10.974919637431755</v>
      </c>
      <c r="X32" s="1">
        <f>AVERAGE(D36:D38)</f>
        <v>1.0233265640591187</v>
      </c>
    </row>
    <row r="33" spans="1:24" x14ac:dyDescent="0.25">
      <c r="C33" s="1"/>
      <c r="D33" s="1"/>
      <c r="E33" s="1"/>
      <c r="F33" s="1"/>
      <c r="G33" s="1"/>
      <c r="H33" s="1"/>
      <c r="I33" s="1"/>
      <c r="J33" s="1"/>
      <c r="K33" s="1"/>
      <c r="L33" s="4"/>
      <c r="M33" s="1"/>
      <c r="N33" s="1"/>
    </row>
    <row r="34" spans="1:24" x14ac:dyDescent="0.25">
      <c r="E34" s="1"/>
      <c r="F34" s="1"/>
      <c r="G34" s="1"/>
      <c r="H34" s="1"/>
      <c r="I34" s="1"/>
      <c r="J34" s="1"/>
      <c r="K34" s="1"/>
      <c r="L34" s="4"/>
      <c r="M34" s="1"/>
      <c r="N34" s="1"/>
    </row>
    <row r="35" spans="1:24" ht="18.75" x14ac:dyDescent="0.3">
      <c r="A35" s="8" t="s">
        <v>19</v>
      </c>
      <c r="C35" s="6" t="s">
        <v>20</v>
      </c>
      <c r="D35" s="4" t="s">
        <v>17</v>
      </c>
      <c r="E35" s="1" t="s">
        <v>25</v>
      </c>
      <c r="F35" s="1" t="s">
        <v>26</v>
      </c>
      <c r="G35" s="1"/>
      <c r="K35" s="1"/>
      <c r="L35" s="4"/>
      <c r="M35" s="1"/>
      <c r="N35" s="1"/>
    </row>
    <row r="36" spans="1:24" ht="18.75" x14ac:dyDescent="0.3">
      <c r="A36" s="2" t="s">
        <v>2</v>
      </c>
      <c r="B36" s="2" t="s">
        <v>3</v>
      </c>
      <c r="C36">
        <f>E2/D2</f>
        <v>10.663164251417307</v>
      </c>
      <c r="D36" s="14">
        <f>J2/E2</f>
        <v>1.0764876967724684</v>
      </c>
      <c r="E36">
        <f>$D2/$E2*100</f>
        <v>9.3780793057472032</v>
      </c>
      <c r="F36" s="1">
        <f>D36*100</f>
        <v>107.64876967724683</v>
      </c>
      <c r="G36" s="1"/>
      <c r="K36" s="1"/>
      <c r="L36" s="4"/>
      <c r="M36" s="1"/>
      <c r="N36" s="1"/>
      <c r="V36" s="9"/>
      <c r="W36" s="9" t="s">
        <v>20</v>
      </c>
      <c r="X36" s="9" t="s">
        <v>17</v>
      </c>
    </row>
    <row r="37" spans="1:24" x14ac:dyDescent="0.25">
      <c r="B37" s="2" t="s">
        <v>9</v>
      </c>
      <c r="C37">
        <f t="shared" ref="C37:C38" si="10">E3/D3</f>
        <v>10.584811947689129</v>
      </c>
      <c r="D37" s="14">
        <f t="shared" ref="D37:D38" si="11">J3/E3</f>
        <v>0.91162365299184434</v>
      </c>
      <c r="E37">
        <f>$D3/$E3*100</f>
        <v>9.4474989725095639</v>
      </c>
      <c r="F37" s="1">
        <f>D37*100</f>
        <v>91.16236529918443</v>
      </c>
      <c r="G37" s="1"/>
      <c r="K37" s="1"/>
      <c r="L37" s="4"/>
      <c r="M37" s="1"/>
      <c r="N37" s="1"/>
      <c r="V37" s="1" t="s">
        <v>22</v>
      </c>
      <c r="W37" s="1">
        <f>AVERAGE(C40:C42)</f>
        <v>14.325247833818629</v>
      </c>
      <c r="X37" s="1">
        <f>AVERAGE(F40:F42)</f>
        <v>77.488988355868784</v>
      </c>
    </row>
    <row r="38" spans="1:24" x14ac:dyDescent="0.25">
      <c r="B38" s="2" t="s">
        <v>10</v>
      </c>
      <c r="C38">
        <f t="shared" si="10"/>
        <v>11.676782713188832</v>
      </c>
      <c r="D38" s="14">
        <f t="shared" si="11"/>
        <v>1.0818683424130437</v>
      </c>
      <c r="E38">
        <f>$D4/$E4*100</f>
        <v>8.5640028127825651</v>
      </c>
      <c r="F38" s="1">
        <f>D38*100</f>
        <v>108.18683424130438</v>
      </c>
      <c r="G38" s="1"/>
      <c r="H38" s="1"/>
      <c r="I38" s="1"/>
      <c r="J38" s="1"/>
      <c r="K38" s="1"/>
      <c r="L38" s="4"/>
      <c r="M38" s="1"/>
      <c r="N38" s="1"/>
      <c r="V38" s="1" t="s">
        <v>23</v>
      </c>
      <c r="W38" s="1">
        <f>AVERAGE(C36:C38)</f>
        <v>10.974919637431755</v>
      </c>
      <c r="X38" s="1">
        <f>AVERAGE(F36:F38)</f>
        <v>102.33265640591189</v>
      </c>
    </row>
    <row r="39" spans="1:24" x14ac:dyDescent="0.25">
      <c r="D39" s="1"/>
      <c r="F39" s="1"/>
      <c r="G39" s="1"/>
      <c r="H39" s="1"/>
      <c r="I39" s="1"/>
      <c r="J39" s="1"/>
      <c r="K39" s="1"/>
      <c r="L39" s="4"/>
      <c r="M39" s="1"/>
      <c r="N39" s="1"/>
    </row>
    <row r="40" spans="1:24" x14ac:dyDescent="0.25">
      <c r="A40" s="2" t="s">
        <v>11</v>
      </c>
      <c r="B40" s="2" t="s">
        <v>12</v>
      </c>
      <c r="C40">
        <f>E6/D6</f>
        <v>13.980416466734397</v>
      </c>
      <c r="D40" s="14">
        <f>J6/E6</f>
        <v>0.7296102915721091</v>
      </c>
      <c r="E40">
        <f>$D6/$E6*100</f>
        <v>7.1528627375260445</v>
      </c>
      <c r="F40" s="1">
        <f>D40*100</f>
        <v>72.961029157210916</v>
      </c>
    </row>
    <row r="41" spans="1:24" x14ac:dyDescent="0.25">
      <c r="B41" s="2" t="s">
        <v>13</v>
      </c>
      <c r="C41">
        <f>E8/D8</f>
        <v>14.516503111710659</v>
      </c>
      <c r="D41" s="14">
        <f>J8/E8</f>
        <v>0.89167882635055495</v>
      </c>
      <c r="E41">
        <f>$D8/$E8*100</f>
        <v>6.8887113673628919</v>
      </c>
      <c r="F41" s="1">
        <f>D41*100</f>
        <v>89.167882635055491</v>
      </c>
    </row>
    <row r="42" spans="1:24" x14ac:dyDescent="0.25">
      <c r="B42" s="2" t="s">
        <v>14</v>
      </c>
      <c r="C42">
        <f>E10/D10</f>
        <v>14.478823923010831</v>
      </c>
      <c r="D42" s="14">
        <f>J10/E10</f>
        <v>0.7033805327533994</v>
      </c>
      <c r="E42">
        <f>$D10/$E10*100</f>
        <v>6.9066383106622702</v>
      </c>
      <c r="F42" s="1">
        <f>D42*100</f>
        <v>70.338053275339945</v>
      </c>
    </row>
    <row r="44" spans="1:24" x14ac:dyDescent="0.25">
      <c r="B44" s="2" t="s">
        <v>27</v>
      </c>
      <c r="C44">
        <f>STDEV(C36:C38)</f>
        <v>0.60909244266224916</v>
      </c>
      <c r="D44">
        <f>STDEV(D36:D38)</f>
        <v>9.6774961082683644E-2</v>
      </c>
      <c r="E44">
        <f>STDEV(E36:E38)</f>
        <v>0.49127471791645527</v>
      </c>
      <c r="F44">
        <f>STDEV(F36:F38)</f>
        <v>9.6774961082683681</v>
      </c>
    </row>
    <row r="45" spans="1:24" x14ac:dyDescent="0.25">
      <c r="B45" s="2" t="s">
        <v>27</v>
      </c>
      <c r="C45">
        <f>STDEV(C40:C42)</f>
        <v>0.29922639273492324</v>
      </c>
      <c r="D45">
        <f>STDEV(D40:D42)</f>
        <v>0.10198893533493512</v>
      </c>
      <c r="E45">
        <f>STDEV(E40:E42)</f>
        <v>0.14760521108660321</v>
      </c>
      <c r="F45">
        <f>STDEV(F40:F42)</f>
        <v>10.198893533493438</v>
      </c>
    </row>
    <row r="59" spans="2:10" ht="18.75" x14ac:dyDescent="0.3">
      <c r="B59" s="9"/>
      <c r="C59" s="9"/>
      <c r="D59" s="9"/>
      <c r="F59" s="9"/>
      <c r="G59" s="9"/>
      <c r="H59" s="9"/>
    </row>
    <row r="60" spans="2:10" x14ac:dyDescent="0.25">
      <c r="B60" s="1"/>
      <c r="C60" s="1"/>
      <c r="D60" s="1"/>
      <c r="F60" s="1"/>
      <c r="G60" s="1"/>
      <c r="H60" s="1"/>
    </row>
    <row r="61" spans="2:10" x14ac:dyDescent="0.25">
      <c r="B61" s="1"/>
      <c r="C61" s="1"/>
      <c r="D61" s="1"/>
      <c r="F61" s="1"/>
      <c r="G61" s="1"/>
      <c r="H61" s="1"/>
    </row>
    <row r="64" spans="2:10" x14ac:dyDescent="0.25">
      <c r="B64" t="s">
        <v>28</v>
      </c>
      <c r="F64" t="s">
        <v>29</v>
      </c>
      <c r="J64" t="s">
        <v>30</v>
      </c>
    </row>
    <row r="81" spans="2:12" ht="18.75" x14ac:dyDescent="0.3">
      <c r="B81" s="9"/>
      <c r="C81" s="9" t="s">
        <v>31</v>
      </c>
      <c r="D81" s="9"/>
      <c r="F81" s="9"/>
      <c r="G81" s="9" t="s">
        <v>32</v>
      </c>
      <c r="H81" s="9"/>
      <c r="J81" s="9"/>
      <c r="K81" s="9" t="s">
        <v>33</v>
      </c>
      <c r="L81" s="9"/>
    </row>
    <row r="82" spans="2:12" x14ac:dyDescent="0.25">
      <c r="B82" s="1" t="s">
        <v>22</v>
      </c>
      <c r="C82" s="1">
        <f>AVERAGE(D88:D90)</f>
        <v>50.788768944233702</v>
      </c>
      <c r="D82" s="1"/>
      <c r="F82" s="1" t="s">
        <v>22</v>
      </c>
      <c r="G82" s="1">
        <f>AVERAGE(G88:G90)</f>
        <v>10.825521783391418</v>
      </c>
      <c r="H82" s="1"/>
      <c r="J82" s="1" t="s">
        <v>22</v>
      </c>
      <c r="K82" s="1">
        <f>AVERAGE(K88:K90)</f>
        <v>15.874697628243664</v>
      </c>
      <c r="L82" s="1"/>
    </row>
    <row r="83" spans="2:12" x14ac:dyDescent="0.25">
      <c r="B83" s="1" t="s">
        <v>23</v>
      </c>
      <c r="C83" s="1">
        <f>AVERAGE(C88:C90)</f>
        <v>72.63487003543986</v>
      </c>
      <c r="D83" s="1"/>
      <c r="F83" s="1" t="s">
        <v>23</v>
      </c>
      <c r="G83" s="1">
        <f>AVERAGE(F88:F90)</f>
        <v>12.213301363074491</v>
      </c>
      <c r="H83" s="1"/>
      <c r="J83" s="1" t="s">
        <v>23</v>
      </c>
      <c r="K83" s="1">
        <f>AVERAGE(J88:J90)</f>
        <v>17.484485007397545</v>
      </c>
      <c r="L83" s="1"/>
    </row>
    <row r="87" spans="2:12" x14ac:dyDescent="0.25">
      <c r="C87" t="s">
        <v>34</v>
      </c>
      <c r="D87" t="s">
        <v>35</v>
      </c>
      <c r="F87" t="s">
        <v>36</v>
      </c>
      <c r="G87" t="s">
        <v>37</v>
      </c>
      <c r="J87" t="s">
        <v>38</v>
      </c>
      <c r="K87" t="s">
        <v>39</v>
      </c>
    </row>
    <row r="88" spans="2:12" x14ac:dyDescent="0.25">
      <c r="C88" s="1">
        <f>F2/E2*100</f>
        <v>78.545932195914929</v>
      </c>
      <c r="D88">
        <f>F6/E6*100</f>
        <v>46.328823298924611</v>
      </c>
      <c r="F88" s="1">
        <f>G2/E2*100</f>
        <v>11.463199026306741</v>
      </c>
      <c r="G88">
        <f>G6/E6*100</f>
        <v>10.959003002034496</v>
      </c>
      <c r="J88" s="1">
        <f>H2/E2*100</f>
        <v>17.639638455025192</v>
      </c>
      <c r="K88">
        <f>H6/E6*100</f>
        <v>15.673202856251795</v>
      </c>
    </row>
    <row r="89" spans="2:12" x14ac:dyDescent="0.25">
      <c r="C89" s="1">
        <f>F3/E3*100</f>
        <v>61.185050296654531</v>
      </c>
      <c r="D89">
        <f>F8/E8*100</f>
        <v>58.71223938730077</v>
      </c>
      <c r="F89" s="1">
        <f>G3/E3*100</f>
        <v>11.913310072788443</v>
      </c>
      <c r="G89">
        <f>G8/E8*100</f>
        <v>11.96170381738702</v>
      </c>
      <c r="J89" s="1">
        <f>H3/E3*100</f>
        <v>18.064004929741468</v>
      </c>
      <c r="K89">
        <f>H8/E8*100</f>
        <v>18.493939430367707</v>
      </c>
    </row>
    <row r="90" spans="2:12" x14ac:dyDescent="0.25">
      <c r="C90" s="1">
        <f>F4/E4*100</f>
        <v>78.173627613750114</v>
      </c>
      <c r="D90">
        <f>F10/E10*100</f>
        <v>47.325244146475718</v>
      </c>
      <c r="F90" s="1">
        <f>G4/E4*100</f>
        <v>13.263394990128285</v>
      </c>
      <c r="G90">
        <f>G10/E10*100</f>
        <v>9.5558585307527348</v>
      </c>
      <c r="J90" s="1">
        <f>H4/E4*100</f>
        <v>16.749811637425971</v>
      </c>
      <c r="K90">
        <f>H10/E10*100</f>
        <v>13.456950598111492</v>
      </c>
    </row>
    <row r="92" spans="2:12" x14ac:dyDescent="0.25">
      <c r="D92" t="s">
        <v>40</v>
      </c>
      <c r="G92" t="s">
        <v>41</v>
      </c>
      <c r="K92" t="s">
        <v>41</v>
      </c>
    </row>
  </sheetData>
  <mergeCells count="1">
    <mergeCell ref="C1:D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Veit Grabe</dc:creator>
  <cp:lastModifiedBy>Ian Keesey</cp:lastModifiedBy>
  <dcterms:created xsi:type="dcterms:W3CDTF">2019-06-05T08:48:28Z</dcterms:created>
  <dcterms:modified xsi:type="dcterms:W3CDTF">2020-06-08T07:45:08Z</dcterms:modified>
</cp:coreProperties>
</file>