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ukaathukoralage/Dropbox/Csx3/Data transparency/"/>
    </mc:Choice>
  </mc:AlternateContent>
  <xr:revisionPtr revIDLastSave="0" documentId="13_ncr:1_{F40C053D-3BAA-0D4B-AA20-EE995899EDAC}" xr6:coauthVersionLast="45" xr6:coauthVersionMax="45" xr10:uidLastSave="{00000000-0000-0000-0000-000000000000}"/>
  <bookViews>
    <workbookView xWindow="13540" yWindow="460" windowWidth="37660" windowHeight="21140" xr2:uid="{ABF9CD99-8A1A-C940-99C7-85935B011383}"/>
  </bookViews>
  <sheets>
    <sheet name="All 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" i="2" l="1"/>
  <c r="P15" i="2"/>
  <c r="P43" i="2"/>
  <c r="P39" i="2"/>
  <c r="P35" i="2"/>
  <c r="P31" i="2"/>
  <c r="P27" i="2"/>
  <c r="P23" i="2"/>
  <c r="P19" i="2"/>
  <c r="P11" i="2"/>
  <c r="P3" i="2"/>
  <c r="AG13" i="2"/>
  <c r="AG12" i="2"/>
  <c r="AG11" i="2"/>
  <c r="AG10" i="2"/>
  <c r="AG9" i="2"/>
  <c r="AG8" i="2"/>
  <c r="AG7" i="2"/>
  <c r="AG6" i="2"/>
  <c r="AG5" i="2"/>
  <c r="M175" i="2"/>
  <c r="M177" i="2"/>
  <c r="N177" i="2" s="1"/>
  <c r="M173" i="2"/>
  <c r="L163" i="2"/>
  <c r="M163" i="2" s="1"/>
  <c r="N163" i="2" s="1"/>
  <c r="L164" i="2"/>
  <c r="M164" i="2" s="1"/>
  <c r="N164" i="2" s="1"/>
  <c r="L165" i="2"/>
  <c r="M165" i="2" s="1"/>
  <c r="N165" i="2" s="1"/>
  <c r="L166" i="2"/>
  <c r="M166" i="2" s="1"/>
  <c r="N166" i="2" s="1"/>
  <c r="L167" i="2"/>
  <c r="L168" i="2"/>
  <c r="M168" i="2" s="1"/>
  <c r="L169" i="2"/>
  <c r="M169" i="2" s="1"/>
  <c r="N169" i="2" s="1"/>
  <c r="L170" i="2"/>
  <c r="M170" i="2" s="1"/>
  <c r="N170" i="2" s="1"/>
  <c r="L171" i="2"/>
  <c r="M171" i="2" s="1"/>
  <c r="N171" i="2" s="1"/>
  <c r="L172" i="2"/>
  <c r="L173" i="2"/>
  <c r="L174" i="2"/>
  <c r="L175" i="2"/>
  <c r="L176" i="2"/>
  <c r="M176" i="2" s="1"/>
  <c r="N176" i="2" s="1"/>
  <c r="L177" i="2"/>
  <c r="M172" i="2" l="1"/>
  <c r="N172" i="2" s="1"/>
  <c r="N168" i="2"/>
  <c r="N173" i="2"/>
  <c r="M167" i="2"/>
  <c r="N167" i="2" s="1"/>
  <c r="M174" i="2"/>
  <c r="N174" i="2" s="1"/>
  <c r="N175" i="2"/>
  <c r="M158" i="2"/>
  <c r="M148" i="2"/>
  <c r="N148" i="2" s="1"/>
  <c r="M149" i="2"/>
  <c r="N149" i="2" s="1"/>
  <c r="L132" i="2"/>
  <c r="L148" i="2"/>
  <c r="L161" i="2"/>
  <c r="L149" i="2"/>
  <c r="L150" i="2"/>
  <c r="M150" i="2" s="1"/>
  <c r="N150" i="2" s="1"/>
  <c r="L151" i="2"/>
  <c r="M151" i="2" s="1"/>
  <c r="N151" i="2" s="1"/>
  <c r="L152" i="2"/>
  <c r="L153" i="2"/>
  <c r="M153" i="2" s="1"/>
  <c r="L154" i="2"/>
  <c r="M154" i="2" s="1"/>
  <c r="L155" i="2"/>
  <c r="M155" i="2" s="1"/>
  <c r="L156" i="2"/>
  <c r="L157" i="2"/>
  <c r="M157" i="2" s="1"/>
  <c r="L158" i="2"/>
  <c r="L159" i="2"/>
  <c r="L160" i="2"/>
  <c r="L147" i="2"/>
  <c r="M147" i="2" s="1"/>
  <c r="T43" i="2"/>
  <c r="AI15" i="2" s="1"/>
  <c r="AK15" i="2" s="1"/>
  <c r="S43" i="2"/>
  <c r="AH15" i="2" s="1"/>
  <c r="AJ15" i="2" s="1"/>
  <c r="T39" i="2"/>
  <c r="AI14" i="2" s="1"/>
  <c r="AK14" i="2" s="1"/>
  <c r="S39" i="2"/>
  <c r="AH14" i="2" s="1"/>
  <c r="AJ14" i="2" s="1"/>
  <c r="K175" i="2"/>
  <c r="K174" i="2"/>
  <c r="K170" i="2"/>
  <c r="K169" i="2"/>
  <c r="K165" i="2"/>
  <c r="K164" i="2"/>
  <c r="K158" i="2"/>
  <c r="K159" i="2"/>
  <c r="K154" i="2"/>
  <c r="K153" i="2"/>
  <c r="K149" i="2"/>
  <c r="K148" i="2"/>
  <c r="M161" i="2" l="1"/>
  <c r="N161" i="2" s="1"/>
  <c r="M156" i="2"/>
  <c r="M160" i="2"/>
  <c r="N160" i="2" s="1"/>
  <c r="M159" i="2"/>
  <c r="M152" i="2"/>
  <c r="N152" i="2" s="1"/>
  <c r="N153" i="2"/>
  <c r="N154" i="2"/>
  <c r="N158" i="2"/>
  <c r="N159" i="2"/>
  <c r="N157" i="2"/>
  <c r="N156" i="2"/>
  <c r="N155" i="2"/>
  <c r="N147" i="2"/>
  <c r="L133" i="2" l="1"/>
  <c r="L134" i="2"/>
  <c r="L135" i="2"/>
  <c r="L136" i="2"/>
  <c r="L137" i="2"/>
  <c r="L138" i="2"/>
  <c r="L139" i="2"/>
  <c r="L140" i="2"/>
  <c r="L141" i="2"/>
  <c r="L142" i="2"/>
  <c r="L143" i="2"/>
  <c r="L144" i="2"/>
  <c r="L145" i="2"/>
  <c r="L131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15" i="2"/>
  <c r="L106" i="2"/>
  <c r="L107" i="2"/>
  <c r="L108" i="2"/>
  <c r="L109" i="2"/>
  <c r="L110" i="2"/>
  <c r="L111" i="2"/>
  <c r="L112" i="2"/>
  <c r="L113" i="2"/>
  <c r="L100" i="2"/>
  <c r="L101" i="2"/>
  <c r="L102" i="2"/>
  <c r="L103" i="2"/>
  <c r="L104" i="2"/>
  <c r="L105" i="2"/>
  <c r="L99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83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67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51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35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19" i="2"/>
  <c r="L15" i="2"/>
  <c r="M15" i="2" s="1"/>
  <c r="L4" i="2"/>
  <c r="M4" i="2" s="1"/>
  <c r="N4" i="2" s="1"/>
  <c r="L5" i="2"/>
  <c r="L6" i="2"/>
  <c r="M6" i="2" s="1"/>
  <c r="L7" i="2"/>
  <c r="M7" i="2" s="1"/>
  <c r="L8" i="2"/>
  <c r="M8" i="2" s="1"/>
  <c r="L9" i="2"/>
  <c r="L10" i="2"/>
  <c r="M10" i="2" s="1"/>
  <c r="L11" i="2"/>
  <c r="M11" i="2" s="1"/>
  <c r="L12" i="2"/>
  <c r="M12" i="2" s="1"/>
  <c r="L13" i="2"/>
  <c r="M13" i="2" s="1"/>
  <c r="L14" i="2"/>
  <c r="M14" i="2" s="1"/>
  <c r="L16" i="2"/>
  <c r="M16" i="2" s="1"/>
  <c r="L17" i="2"/>
  <c r="L3" i="2"/>
  <c r="M3" i="2" s="1"/>
  <c r="M9" i="2" l="1"/>
  <c r="M5" i="2"/>
  <c r="M17" i="2"/>
  <c r="T35" i="2"/>
  <c r="AI13" i="2" s="1"/>
  <c r="AK13" i="2" s="1"/>
  <c r="S35" i="2"/>
  <c r="AH13" i="2" s="1"/>
  <c r="AJ13" i="2" s="1"/>
  <c r="M137" i="2"/>
  <c r="N137" i="2" s="1"/>
  <c r="M141" i="2"/>
  <c r="N141" i="2" s="1"/>
  <c r="M136" i="2"/>
  <c r="N136" i="2" s="1"/>
  <c r="M132" i="2"/>
  <c r="N132" i="2" s="1"/>
  <c r="M133" i="2"/>
  <c r="N133" i="2" s="1"/>
  <c r="M134" i="2"/>
  <c r="N134" i="2" s="1"/>
  <c r="M135" i="2"/>
  <c r="N135" i="2" s="1"/>
  <c r="M138" i="2"/>
  <c r="N138" i="2" s="1"/>
  <c r="M139" i="2"/>
  <c r="N139" i="2" s="1"/>
  <c r="M140" i="2"/>
  <c r="N140" i="2" s="1"/>
  <c r="M142" i="2"/>
  <c r="N142" i="2" s="1"/>
  <c r="M143" i="2"/>
  <c r="N143" i="2" s="1"/>
  <c r="M131" i="2"/>
  <c r="N131" i="2" s="1"/>
  <c r="M145" i="2" l="1"/>
  <c r="N145" i="2" s="1"/>
  <c r="M144" i="2"/>
  <c r="N144" i="2" s="1"/>
  <c r="K143" i="2"/>
  <c r="K142" i="2"/>
  <c r="K138" i="2"/>
  <c r="K137" i="2"/>
  <c r="K133" i="2"/>
  <c r="K132" i="2"/>
  <c r="T31" i="2" l="1"/>
  <c r="AI12" i="2" s="1"/>
  <c r="AK12" i="2" s="1"/>
  <c r="S31" i="2"/>
  <c r="AH12" i="2" s="1"/>
  <c r="AJ12" i="2" s="1"/>
  <c r="M125" i="2"/>
  <c r="N125" i="2" s="1"/>
  <c r="M118" i="2"/>
  <c r="N118" i="2" s="1"/>
  <c r="M119" i="2"/>
  <c r="N119" i="2" s="1"/>
  <c r="M123" i="2"/>
  <c r="N123" i="2" s="1"/>
  <c r="M128" i="2"/>
  <c r="N128" i="2" s="1"/>
  <c r="M115" i="2"/>
  <c r="N115" i="2" s="1"/>
  <c r="T27" i="2"/>
  <c r="AI11" i="2" s="1"/>
  <c r="AK11" i="2" s="1"/>
  <c r="S27" i="2"/>
  <c r="AH11" i="2" s="1"/>
  <c r="AJ11" i="2" s="1"/>
  <c r="M104" i="2"/>
  <c r="N104" i="2" s="1"/>
  <c r="M110" i="2"/>
  <c r="N110" i="2" s="1"/>
  <c r="M112" i="2"/>
  <c r="N112" i="2" s="1"/>
  <c r="M109" i="2"/>
  <c r="N109" i="2" s="1"/>
  <c r="M106" i="2"/>
  <c r="N106" i="2" s="1"/>
  <c r="M99" i="2"/>
  <c r="N99" i="2" s="1"/>
  <c r="M101" i="2"/>
  <c r="N101" i="2" s="1"/>
  <c r="M102" i="2"/>
  <c r="N102" i="2" s="1"/>
  <c r="M103" i="2"/>
  <c r="N103" i="2" s="1"/>
  <c r="M105" i="2"/>
  <c r="N105" i="2" s="1"/>
  <c r="M107" i="2"/>
  <c r="N107" i="2" s="1"/>
  <c r="M111" i="2"/>
  <c r="N111" i="2" s="1"/>
  <c r="M113" i="2"/>
  <c r="N113" i="2" s="1"/>
  <c r="T23" i="2"/>
  <c r="AI10" i="2" s="1"/>
  <c r="AK10" i="2" s="1"/>
  <c r="M95" i="2"/>
  <c r="N95" i="2" s="1"/>
  <c r="M96" i="2"/>
  <c r="N96" i="2" s="1"/>
  <c r="M93" i="2"/>
  <c r="N93" i="2" s="1"/>
  <c r="M84" i="2"/>
  <c r="N84" i="2" s="1"/>
  <c r="M85" i="2"/>
  <c r="N85" i="2" s="1"/>
  <c r="M86" i="2"/>
  <c r="N86" i="2" s="1"/>
  <c r="M87" i="2"/>
  <c r="N87" i="2" s="1"/>
  <c r="M90" i="2"/>
  <c r="N90" i="2" s="1"/>
  <c r="M94" i="2"/>
  <c r="N94" i="2" s="1"/>
  <c r="M97" i="2"/>
  <c r="N97" i="2" s="1"/>
  <c r="M83" i="2"/>
  <c r="N83" i="2" s="1"/>
  <c r="M67" i="2"/>
  <c r="N67" i="2" s="1"/>
  <c r="S19" i="2"/>
  <c r="AH9" i="2" s="1"/>
  <c r="AJ9" i="2" s="1"/>
  <c r="T19" i="2"/>
  <c r="AI9" i="2" s="1"/>
  <c r="AK9" i="2" s="1"/>
  <c r="M79" i="2"/>
  <c r="N79" i="2" s="1"/>
  <c r="M80" i="2"/>
  <c r="N80" i="2" s="1"/>
  <c r="M77" i="2"/>
  <c r="N77" i="2" s="1"/>
  <c r="M72" i="2"/>
  <c r="N72" i="2" s="1"/>
  <c r="M70" i="2"/>
  <c r="N70" i="2" s="1"/>
  <c r="T15" i="2"/>
  <c r="AI8" i="2" s="1"/>
  <c r="AK8" i="2" s="1"/>
  <c r="M56" i="2"/>
  <c r="N56" i="2" s="1"/>
  <c r="M54" i="2"/>
  <c r="N54" i="2" s="1"/>
  <c r="M55" i="2"/>
  <c r="N55" i="2" s="1"/>
  <c r="M61" i="2"/>
  <c r="N61" i="2" s="1"/>
  <c r="M64" i="2"/>
  <c r="N64" i="2" s="1"/>
  <c r="M65" i="2"/>
  <c r="N65" i="2" s="1"/>
  <c r="M51" i="2"/>
  <c r="N51" i="2" s="1"/>
  <c r="M40" i="2"/>
  <c r="N40" i="2" s="1"/>
  <c r="M45" i="2"/>
  <c r="N45" i="2" s="1"/>
  <c r="T11" i="2"/>
  <c r="AI7" i="2" s="1"/>
  <c r="AK7" i="2" s="1"/>
  <c r="S11" i="2"/>
  <c r="AH7" i="2" s="1"/>
  <c r="AJ7" i="2" s="1"/>
  <c r="T3" i="2"/>
  <c r="AI5" i="2" s="1"/>
  <c r="AK5" i="2" s="1"/>
  <c r="T7" i="2"/>
  <c r="AI6" i="2" s="1"/>
  <c r="AK6" i="2" s="1"/>
  <c r="S7" i="2"/>
  <c r="AH6" i="2" s="1"/>
  <c r="AJ6" i="2" s="1"/>
  <c r="M19" i="2"/>
  <c r="N19" i="2" s="1"/>
  <c r="S3" i="2"/>
  <c r="AH5" i="2" s="1"/>
  <c r="AJ5" i="2" s="1"/>
  <c r="N13" i="2"/>
  <c r="N3" i="2"/>
  <c r="M27" i="2" l="1"/>
  <c r="N27" i="2" s="1"/>
  <c r="S23" i="2"/>
  <c r="AH10" i="2" s="1"/>
  <c r="AJ10" i="2" s="1"/>
  <c r="M122" i="2"/>
  <c r="N122" i="2" s="1"/>
  <c r="M73" i="2"/>
  <c r="N73" i="2" s="1"/>
  <c r="M39" i="2"/>
  <c r="N39" i="2" s="1"/>
  <c r="M48" i="2"/>
  <c r="N48" i="2" s="1"/>
  <c r="M71" i="2"/>
  <c r="N71" i="2" s="1"/>
  <c r="M117" i="2"/>
  <c r="N117" i="2" s="1"/>
  <c r="M63" i="2"/>
  <c r="N63" i="2" s="1"/>
  <c r="M81" i="2"/>
  <c r="N81" i="2" s="1"/>
  <c r="M62" i="2"/>
  <c r="N62" i="2" s="1"/>
  <c r="M100" i="2"/>
  <c r="N100" i="2" s="1"/>
  <c r="M116" i="2"/>
  <c r="N116" i="2" s="1"/>
  <c r="M52" i="2"/>
  <c r="N52" i="2" s="1"/>
  <c r="M44" i="2"/>
  <c r="N44" i="2" s="1"/>
  <c r="M43" i="2"/>
  <c r="N43" i="2" s="1"/>
  <c r="M78" i="2"/>
  <c r="N78" i="2" s="1"/>
  <c r="M120" i="2"/>
  <c r="N120" i="2" s="1"/>
  <c r="M76" i="2"/>
  <c r="N76" i="2" s="1"/>
  <c r="M75" i="2"/>
  <c r="N75" i="2" s="1"/>
  <c r="M91" i="2"/>
  <c r="N91" i="2" s="1"/>
  <c r="M42" i="2"/>
  <c r="N42" i="2" s="1"/>
  <c r="M69" i="2"/>
  <c r="N69" i="2" s="1"/>
  <c r="M74" i="2"/>
  <c r="N74" i="2" s="1"/>
  <c r="M41" i="2"/>
  <c r="N41" i="2" s="1"/>
  <c r="M68" i="2"/>
  <c r="N68" i="2" s="1"/>
  <c r="M108" i="2"/>
  <c r="N108" i="2" s="1"/>
  <c r="M129" i="2"/>
  <c r="N129" i="2" s="1"/>
  <c r="M124" i="2"/>
  <c r="N124" i="2" s="1"/>
  <c r="M127" i="2"/>
  <c r="N127" i="2" s="1"/>
  <c r="M126" i="2"/>
  <c r="N126" i="2" s="1"/>
  <c r="M121" i="2"/>
  <c r="N121" i="2" s="1"/>
  <c r="M92" i="2"/>
  <c r="N92" i="2" s="1"/>
  <c r="M89" i="2"/>
  <c r="N89" i="2" s="1"/>
  <c r="M88" i="2"/>
  <c r="N88" i="2" s="1"/>
  <c r="M60" i="2"/>
  <c r="N60" i="2" s="1"/>
  <c r="M59" i="2"/>
  <c r="N59" i="2" s="1"/>
  <c r="M58" i="2"/>
  <c r="N58" i="2" s="1"/>
  <c r="M38" i="2"/>
  <c r="N38" i="2" s="1"/>
  <c r="M57" i="2"/>
  <c r="N57" i="2" s="1"/>
  <c r="N9" i="2"/>
  <c r="M49" i="2"/>
  <c r="N49" i="2" s="1"/>
  <c r="M53" i="2"/>
  <c r="N53" i="2" s="1"/>
  <c r="M46" i="2"/>
  <c r="N46" i="2" s="1"/>
  <c r="S15" i="2"/>
  <c r="AH8" i="2" s="1"/>
  <c r="AJ8" i="2" s="1"/>
  <c r="M36" i="2"/>
  <c r="N36" i="2" s="1"/>
  <c r="M47" i="2"/>
  <c r="N47" i="2" s="1"/>
  <c r="N5" i="2"/>
  <c r="N14" i="2"/>
  <c r="M35" i="2"/>
  <c r="N35" i="2" s="1"/>
  <c r="M28" i="2"/>
  <c r="N28" i="2" s="1"/>
  <c r="M37" i="2"/>
  <c r="N37" i="2" s="1"/>
  <c r="M26" i="2"/>
  <c r="N26" i="2" s="1"/>
  <c r="M24" i="2"/>
  <c r="N24" i="2" s="1"/>
  <c r="N11" i="2"/>
  <c r="M30" i="2"/>
  <c r="N30" i="2" s="1"/>
  <c r="N10" i="2"/>
  <c r="N12" i="2"/>
  <c r="M25" i="2"/>
  <c r="N25" i="2" s="1"/>
  <c r="N7" i="2"/>
  <c r="M23" i="2"/>
  <c r="N23" i="2" s="1"/>
  <c r="N6" i="2"/>
  <c r="M22" i="2"/>
  <c r="N22" i="2" s="1"/>
  <c r="M21" i="2"/>
  <c r="N21" i="2" s="1"/>
  <c r="M20" i="2"/>
  <c r="N20" i="2" s="1"/>
  <c r="M33" i="2"/>
  <c r="N33" i="2" s="1"/>
  <c r="M29" i="2"/>
  <c r="N29" i="2" s="1"/>
  <c r="M32" i="2"/>
  <c r="N32" i="2" s="1"/>
  <c r="M31" i="2"/>
  <c r="N31" i="2" s="1"/>
  <c r="N16" i="2"/>
  <c r="N15" i="2"/>
  <c r="N17" i="2"/>
  <c r="N8" i="2"/>
</calcChain>
</file>

<file path=xl/sharedStrings.xml><?xml version="1.0" encoding="utf-8"?>
<sst xmlns="http://schemas.openxmlformats.org/spreadsheetml/2006/main" count="297" uniqueCount="64">
  <si>
    <t>Background</t>
  </si>
  <si>
    <t>640 nM</t>
  </si>
  <si>
    <t>1280 nM</t>
  </si>
  <si>
    <t>30 min</t>
  </si>
  <si>
    <t>60 min</t>
  </si>
  <si>
    <t>1 min</t>
  </si>
  <si>
    <t>2 min</t>
  </si>
  <si>
    <t>3 min</t>
  </si>
  <si>
    <t>4 min</t>
  </si>
  <si>
    <t>0.25 min</t>
  </si>
  <si>
    <t>0.5 min</t>
  </si>
  <si>
    <t>Time (min)</t>
  </si>
  <si>
    <t xml:space="preserve">Cut compared to cntrl </t>
  </si>
  <si>
    <t>Cntrl (120 min)</t>
  </si>
  <si>
    <t>90 min</t>
  </si>
  <si>
    <t>120 min</t>
  </si>
  <si>
    <t>Cntrl (1.5 min)</t>
  </si>
  <si>
    <t>1.25 min</t>
  </si>
  <si>
    <t>1.5 min</t>
  </si>
  <si>
    <t>0.75 min</t>
  </si>
  <si>
    <t>Cntrl (120)</t>
  </si>
  <si>
    <t>Cntrl (1.5)</t>
  </si>
  <si>
    <t>Cntrl (1)</t>
  </si>
  <si>
    <t>Replicate 1</t>
  </si>
  <si>
    <t>Replicate 2</t>
  </si>
  <si>
    <t>Replicate 3</t>
  </si>
  <si>
    <t>Cntrl (4 min)</t>
  </si>
  <si>
    <t>Cntrl (2 min)</t>
  </si>
  <si>
    <t>960 nM</t>
  </si>
  <si>
    <t>Cntrl (1.25 min)</t>
  </si>
  <si>
    <t>Cntrl (1 min)</t>
  </si>
  <si>
    <t>0.166666667 min</t>
  </si>
  <si>
    <t>0.333333333 min</t>
  </si>
  <si>
    <t>Cntrl (0.75 min)</t>
  </si>
  <si>
    <t>Area</t>
  </si>
  <si>
    <t>Min</t>
  </si>
  <si>
    <t>Max</t>
  </si>
  <si>
    <t>Mean</t>
  </si>
  <si>
    <t>Replicate</t>
  </si>
  <si>
    <t>SD</t>
  </si>
  <si>
    <t>[AfCsx3 dimer] nM</t>
  </si>
  <si>
    <t>Cntrl (4)</t>
  </si>
  <si>
    <t>Cntrl (2)</t>
  </si>
  <si>
    <t>Cntrl (1.25)</t>
  </si>
  <si>
    <t>Cntrl (0.75)</t>
  </si>
  <si>
    <t>Initial rate (cA4 per min)</t>
  </si>
  <si>
    <t>Average initial rate (cA4 per min )</t>
  </si>
  <si>
    <t>Uncut adjusted for background</t>
  </si>
  <si>
    <t>Adjusted for cold to hot cA4 (128 uM cold: 0.5 uM hot)</t>
  </si>
  <si>
    <t>1920 nM</t>
  </si>
  <si>
    <t>0.67 min</t>
  </si>
  <si>
    <t>Cntrl (0.67 min)</t>
  </si>
  <si>
    <t>Cntrl (0.67)</t>
  </si>
  <si>
    <t>2560 nM</t>
  </si>
  <si>
    <t>AfCsx3 (nM dimer)</t>
  </si>
  <si>
    <t>[AfCsx3 dimer]</t>
  </si>
  <si>
    <t>5120 nM</t>
  </si>
  <si>
    <t>3840 nM</t>
  </si>
  <si>
    <t>1120 nM</t>
  </si>
  <si>
    <t>800 nM</t>
  </si>
  <si>
    <t>360 nM</t>
  </si>
  <si>
    <t>240 nM</t>
  </si>
  <si>
    <t>V (nmole/min)</t>
  </si>
  <si>
    <t>nmole.min/nmole enzyme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</si>
</sst>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000"/>
  </numFmts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9437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rgb="FFFF7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1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166" fontId="0" fillId="0" borderId="0" xfId="0" applyNumberFormat="1"/>
    <xf numFmtId="0" fontId="2" fillId="12" borderId="1" xfId="0" applyFont="1" applyFill="1" applyBorder="1" applyAlignment="1">
      <alignment horizontal="center" wrapText="1"/>
    </xf>
    <xf numFmtId="0" fontId="2" fillId="12" borderId="1" xfId="0" applyFont="1" applyFill="1" applyBorder="1" applyAlignment="1">
      <alignment wrapText="1"/>
    </xf>
    <xf numFmtId="0" fontId="2" fillId="12" borderId="1" xfId="0" applyFont="1" applyFill="1" applyBorder="1"/>
    <xf numFmtId="0" fontId="0" fillId="12" borderId="1" xfId="0" applyFill="1" applyBorder="1" applyAlignment="1">
      <alignment wrapText="1"/>
    </xf>
    <xf numFmtId="164" fontId="0" fillId="0" borderId="1" xfId="0" applyNumberFormat="1" applyBorder="1"/>
    <xf numFmtId="1" fontId="0" fillId="0" borderId="0" xfId="0" applyNumberFormat="1"/>
    <xf numFmtId="164" fontId="0" fillId="12" borderId="1" xfId="0" applyNumberFormat="1" applyFill="1" applyBorder="1"/>
    <xf numFmtId="1" fontId="0" fillId="12" borderId="1" xfId="0" applyNumberFormat="1" applyFill="1" applyBorder="1"/>
    <xf numFmtId="164" fontId="0" fillId="12" borderId="1" xfId="0" applyNumberFormat="1" applyFill="1" applyBorder="1" applyAlignment="1">
      <alignment horizontal="center" wrapText="1"/>
    </xf>
    <xf numFmtId="166" fontId="0" fillId="12" borderId="1" xfId="0" applyNumberFormat="1" applyFill="1" applyBorder="1"/>
    <xf numFmtId="1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0" fillId="0" borderId="0" xfId="0" applyAlignment="1">
      <alignment horizontal="right"/>
    </xf>
    <xf numFmtId="2" fontId="2" fillId="0" borderId="1" xfId="0" applyNumberFormat="1" applyFont="1" applyBorder="1"/>
    <xf numFmtId="0" fontId="2" fillId="0" borderId="1" xfId="0" applyFont="1" applyBorder="1"/>
    <xf numFmtId="166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13" borderId="1" xfId="0" applyNumberFormat="1" applyFill="1" applyBorder="1" applyAlignment="1">
      <alignment horizontal="center" vertical="center"/>
    </xf>
    <xf numFmtId="165" fontId="0" fillId="11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9" borderId="1" xfId="0" applyNumberFormat="1" applyFill="1" applyBorder="1" applyAlignment="1">
      <alignment horizontal="center" vertical="center"/>
    </xf>
    <xf numFmtId="165" fontId="0" fillId="6" borderId="1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0" fillId="8" borderId="1" xfId="0" applyNumberForma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5" fontId="0" fillId="10" borderId="1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14" borderId="1" xfId="0" applyNumberForma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14" borderId="0" xfId="0" applyFill="1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FEFF"/>
      <color rgb="FFFF7E79"/>
      <color rgb="FF76D6FF"/>
      <color rgb="FFFF85FF"/>
      <color rgb="FFD883FF"/>
      <color rgb="FF943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(240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data'!$K$5:$K$7</c:f>
              <c:numCache>
                <c:formatCode>General</c:formatCode>
                <c:ptCount val="3"/>
                <c:pt idx="0">
                  <c:v>60</c:v>
                </c:pt>
                <c:pt idx="1">
                  <c:v>90</c:v>
                </c:pt>
                <c:pt idx="2">
                  <c:v>120</c:v>
                </c:pt>
              </c:numCache>
            </c:numRef>
          </c:xVal>
          <c:yVal>
            <c:numRef>
              <c:f>'All data'!$N$5:$N$7</c:f>
              <c:numCache>
                <c:formatCode>0.0000</c:formatCode>
                <c:ptCount val="3"/>
                <c:pt idx="0">
                  <c:v>-5.8774991676986019</c:v>
                </c:pt>
                <c:pt idx="1">
                  <c:v>24.882554266745984</c:v>
                </c:pt>
                <c:pt idx="2">
                  <c:v>18.297201935118125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6A-AE4C-B50B-546826497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(800 nM dimer</a:t>
            </a:r>
            <a:r>
              <a:rPr lang="en-US" sz="1400" b="0" i="0" u="none" strike="noStrike" baseline="0">
                <a:effectLst/>
              </a:rPr>
              <a:t>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data'!$K$52:$K$55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data'!$N$52:$N$55</c:f>
              <c:numCache>
                <c:formatCode>0.0000</c:formatCode>
                <c:ptCount val="4"/>
                <c:pt idx="0">
                  <c:v>10.870902279887844</c:v>
                </c:pt>
                <c:pt idx="1">
                  <c:v>29.586166860998759</c:v>
                </c:pt>
                <c:pt idx="2">
                  <c:v>58.497546453645583</c:v>
                </c:pt>
                <c:pt idx="3">
                  <c:v>85.651621226028908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61-B14D-AB14-22E8C4BC4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800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data'!$K$57:$K$60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data'!$N$57:$N$60</c:f>
              <c:numCache>
                <c:formatCode>0.0000</c:formatCode>
                <c:ptCount val="4"/>
                <c:pt idx="0">
                  <c:v>14.351273369506202</c:v>
                </c:pt>
                <c:pt idx="1">
                  <c:v>45.055472915220463</c:v>
                </c:pt>
                <c:pt idx="2">
                  <c:v>46.690523750832284</c:v>
                </c:pt>
                <c:pt idx="3">
                  <c:v>83.253101373718494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0E-FE46-8A51-7B753D5E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800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data'!$K$62:$K$65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data'!$N$62:$N$65</c:f>
              <c:numCache>
                <c:formatCode>0.0000</c:formatCode>
                <c:ptCount val="4"/>
                <c:pt idx="0">
                  <c:v>12.576848892574588</c:v>
                </c:pt>
                <c:pt idx="1">
                  <c:v>42.589837962747282</c:v>
                </c:pt>
                <c:pt idx="2">
                  <c:v>66.073480493100135</c:v>
                </c:pt>
                <c:pt idx="3">
                  <c:v>83.076080170702852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5D-2D48-B65E-600E4919F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(960 nM dimer</a:t>
            </a:r>
            <a:r>
              <a:rPr lang="en-US" sz="1400" b="0" i="0" u="none" strike="noStrike" baseline="0">
                <a:effectLst/>
              </a:rPr>
              <a:t>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data'!$K$68:$K$71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data'!$N$68:$N$71</c:f>
              <c:numCache>
                <c:formatCode>0.0000</c:formatCode>
                <c:ptCount val="4"/>
                <c:pt idx="0">
                  <c:v>4.7068923578817987</c:v>
                </c:pt>
                <c:pt idx="1">
                  <c:v>36.65933940145905</c:v>
                </c:pt>
                <c:pt idx="2">
                  <c:v>69.940391191746926</c:v>
                </c:pt>
                <c:pt idx="3">
                  <c:v>89.336502985346129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AC2-3242-B4A5-1080AFBBB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960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data'!$K$73:$K$76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data'!$N$73:$N$76</c:f>
              <c:numCache>
                <c:formatCode>0.0000</c:formatCode>
                <c:ptCount val="4"/>
                <c:pt idx="0">
                  <c:v>13.237266183210977</c:v>
                </c:pt>
                <c:pt idx="1">
                  <c:v>40.72778625045413</c:v>
                </c:pt>
                <c:pt idx="2">
                  <c:v>81.628976142631075</c:v>
                </c:pt>
                <c:pt idx="3">
                  <c:v>111.04559029694963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54-544D-ADDB-2CBBFCFEE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960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data'!$K$78:$K$81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</c:numCache>
            </c:numRef>
          </c:xVal>
          <c:yVal>
            <c:numRef>
              <c:f>'All data'!$N$78:$N$81</c:f>
              <c:numCache>
                <c:formatCode>0.0000</c:formatCode>
                <c:ptCount val="4"/>
                <c:pt idx="0">
                  <c:v>18.075040809302322</c:v>
                </c:pt>
                <c:pt idx="1">
                  <c:v>51.768295751203169</c:v>
                </c:pt>
                <c:pt idx="2">
                  <c:v>79.509362489256745</c:v>
                </c:pt>
                <c:pt idx="3">
                  <c:v>114.25223067370069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03-FA48-A4AF-32EC6F8B0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(1120 nM dimer</a:t>
            </a:r>
            <a:r>
              <a:rPr lang="en-US" sz="1400" b="0" i="0" u="none" strike="noStrike" baseline="0">
                <a:effectLst/>
              </a:rPr>
              <a:t>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data'!$K$84:$K$87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1.25</c:v>
                </c:pt>
                <c:pt idx="3">
                  <c:v>1.5</c:v>
                </c:pt>
              </c:numCache>
            </c:numRef>
          </c:xVal>
          <c:yVal>
            <c:numRef>
              <c:f>'All data'!$N$84:$N$87</c:f>
              <c:numCache>
                <c:formatCode>0.0000</c:formatCode>
                <c:ptCount val="4"/>
                <c:pt idx="0">
                  <c:v>22.805645024388582</c:v>
                </c:pt>
                <c:pt idx="1">
                  <c:v>61.95500729960051</c:v>
                </c:pt>
                <c:pt idx="2">
                  <c:v>89.732257443894952</c:v>
                </c:pt>
                <c:pt idx="3">
                  <c:v>109.29708808184606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5A-DE40-8A09-3C4754498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1120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data'!$K$89:$K$92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1.25</c:v>
                </c:pt>
                <c:pt idx="3">
                  <c:v>1.5</c:v>
                </c:pt>
              </c:numCache>
            </c:numRef>
          </c:xVal>
          <c:yVal>
            <c:numRef>
              <c:f>'All data'!$N$89:$N$92</c:f>
              <c:numCache>
                <c:formatCode>0.0000</c:formatCode>
                <c:ptCount val="4"/>
                <c:pt idx="0">
                  <c:v>20.560329050097039</c:v>
                </c:pt>
                <c:pt idx="1">
                  <c:v>60.558369020696603</c:v>
                </c:pt>
                <c:pt idx="2">
                  <c:v>75.799846675119483</c:v>
                </c:pt>
                <c:pt idx="3">
                  <c:v>99.767917163918753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4A-044F-AF4B-4267A35B6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1120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data'!$K$94:$K$97</c:f>
              <c:numCache>
                <c:formatCode>General</c:formatCode>
                <c:ptCount val="4"/>
                <c:pt idx="0">
                  <c:v>0.5</c:v>
                </c:pt>
                <c:pt idx="1">
                  <c:v>1</c:v>
                </c:pt>
                <c:pt idx="2">
                  <c:v>1.25</c:v>
                </c:pt>
                <c:pt idx="3">
                  <c:v>1.5</c:v>
                </c:pt>
              </c:numCache>
            </c:numRef>
          </c:xVal>
          <c:yVal>
            <c:numRef>
              <c:f>'All data'!$N$94:$N$97</c:f>
              <c:numCache>
                <c:formatCode>0.0000</c:formatCode>
                <c:ptCount val="4"/>
                <c:pt idx="0">
                  <c:v>22.891170794631904</c:v>
                </c:pt>
                <c:pt idx="1">
                  <c:v>61.453511181300343</c:v>
                </c:pt>
                <c:pt idx="2">
                  <c:v>87.393701350196892</c:v>
                </c:pt>
                <c:pt idx="3">
                  <c:v>108.40980364794817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DB3-7643-8160-8759624C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(1280 nM dimer</a:t>
            </a:r>
            <a:r>
              <a:rPr lang="en-US" sz="1400" b="0" i="0" u="none" strike="noStrike" baseline="0">
                <a:effectLst/>
              </a:rPr>
              <a:t>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data'!$K$100:$K$103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</c:numCache>
            </c:numRef>
          </c:xVal>
          <c:yVal>
            <c:numRef>
              <c:f>'All data'!$N$100:$N$103</c:f>
              <c:numCache>
                <c:formatCode>0.0000</c:formatCode>
                <c:ptCount val="4"/>
                <c:pt idx="0">
                  <c:v>-3.1192334807042812</c:v>
                </c:pt>
                <c:pt idx="1">
                  <c:v>29.63600608511743</c:v>
                </c:pt>
                <c:pt idx="2">
                  <c:v>68.420375439187325</c:v>
                </c:pt>
                <c:pt idx="3">
                  <c:v>93.117777847546705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A6C-774B-A858-14156E718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240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data'!$K$10:$K$12</c:f>
              <c:numCache>
                <c:formatCode>General</c:formatCode>
                <c:ptCount val="3"/>
                <c:pt idx="0">
                  <c:v>60</c:v>
                </c:pt>
                <c:pt idx="1">
                  <c:v>90</c:v>
                </c:pt>
                <c:pt idx="2">
                  <c:v>120</c:v>
                </c:pt>
              </c:numCache>
            </c:numRef>
          </c:xVal>
          <c:yVal>
            <c:numRef>
              <c:f>'All data'!$N$10:$N$12</c:f>
              <c:numCache>
                <c:formatCode>0.0000</c:formatCode>
                <c:ptCount val="3"/>
                <c:pt idx="0">
                  <c:v>25.487850373438789</c:v>
                </c:pt>
                <c:pt idx="1">
                  <c:v>40.520720517165614</c:v>
                </c:pt>
                <c:pt idx="2">
                  <c:v>49.806966672942963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D1-C442-8C00-B8115548B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1280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data'!$K$105:$K$108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</c:numCache>
            </c:numRef>
          </c:xVal>
          <c:yVal>
            <c:numRef>
              <c:f>'All data'!$N$105:$N$108</c:f>
              <c:numCache>
                <c:formatCode>0.0000</c:formatCode>
                <c:ptCount val="4"/>
                <c:pt idx="0">
                  <c:v>-10.295743342290791</c:v>
                </c:pt>
                <c:pt idx="1">
                  <c:v>11.801947667398338</c:v>
                </c:pt>
                <c:pt idx="2">
                  <c:v>47.219997815757608</c:v>
                </c:pt>
                <c:pt idx="3">
                  <c:v>88.583321925025103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7A-5D4A-93A1-5740A42DA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1280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data'!$K$110:$K$113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1</c:v>
                </c:pt>
                <c:pt idx="3">
                  <c:v>1.25</c:v>
                </c:pt>
              </c:numCache>
            </c:numRef>
          </c:xVal>
          <c:yVal>
            <c:numRef>
              <c:f>'All data'!$N$110:$N$113</c:f>
              <c:numCache>
                <c:formatCode>0.0000</c:formatCode>
                <c:ptCount val="4"/>
                <c:pt idx="0">
                  <c:v>8.6038419842030009</c:v>
                </c:pt>
                <c:pt idx="1">
                  <c:v>29.662458342176365</c:v>
                </c:pt>
                <c:pt idx="2">
                  <c:v>70.378450931242384</c:v>
                </c:pt>
                <c:pt idx="3">
                  <c:v>112.67483093089822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EB-3C44-8856-CFE80B06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(1920 nM</a:t>
            </a:r>
            <a:r>
              <a:rPr lang="en-US" baseline="0"/>
              <a:t> dimer</a:t>
            </a:r>
            <a:r>
              <a:rPr lang="en-US" sz="1400" b="0" i="0" u="none" strike="noStrike" baseline="0">
                <a:effectLst/>
              </a:rPr>
              <a:t>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data'!$K$116:$K$119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'All data'!$N$116:$N$119</c:f>
              <c:numCache>
                <c:formatCode>0.0000</c:formatCode>
                <c:ptCount val="4"/>
                <c:pt idx="0">
                  <c:v>5.0554290104245752</c:v>
                </c:pt>
                <c:pt idx="1">
                  <c:v>22.3621194533699</c:v>
                </c:pt>
                <c:pt idx="2">
                  <c:v>62.160990080132791</c:v>
                </c:pt>
                <c:pt idx="3">
                  <c:v>104.42871770715925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8F-7F4A-ACAD-52A4D55B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1920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data'!$K$121:$K$124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'All data'!$N$121:$N$124</c:f>
              <c:numCache>
                <c:formatCode>0.0000</c:formatCode>
                <c:ptCount val="4"/>
                <c:pt idx="0">
                  <c:v>4.949905842177202</c:v>
                </c:pt>
                <c:pt idx="1">
                  <c:v>18.752522496307819</c:v>
                </c:pt>
                <c:pt idx="2">
                  <c:v>53.811708511537745</c:v>
                </c:pt>
                <c:pt idx="3">
                  <c:v>110.61320625229905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BE-C64B-8689-EAFBB8B1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1920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data'!$K$126:$K$129</c:f>
              <c:numCache>
                <c:formatCode>General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xVal>
          <c:yVal>
            <c:numRef>
              <c:f>'All data'!$N$126:$N$129</c:f>
              <c:numCache>
                <c:formatCode>0.0000</c:formatCode>
                <c:ptCount val="4"/>
                <c:pt idx="0">
                  <c:v>3.7989890790523759</c:v>
                </c:pt>
                <c:pt idx="1">
                  <c:v>12.996541586231814</c:v>
                </c:pt>
                <c:pt idx="2">
                  <c:v>54.552004674884074</c:v>
                </c:pt>
                <c:pt idx="3">
                  <c:v>114.22200697139814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6D-544F-9C9D-91CF8E6E4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(2560</a:t>
            </a:r>
            <a:r>
              <a:rPr lang="en-US" sz="1400" b="0" i="0" u="none" strike="noStrike" baseline="0">
                <a:effectLst/>
              </a:rPr>
              <a:t> 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data'!$K$132:$K$135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0.75</c:v>
                </c:pt>
              </c:numCache>
            </c:numRef>
          </c:xVal>
          <c:yVal>
            <c:numRef>
              <c:f>'All data'!$N$132:$N$135</c:f>
              <c:numCache>
                <c:formatCode>0.0000</c:formatCode>
                <c:ptCount val="4"/>
                <c:pt idx="0">
                  <c:v>4.1792507481382302</c:v>
                </c:pt>
                <c:pt idx="1">
                  <c:v>41.122142949825445</c:v>
                </c:pt>
                <c:pt idx="2">
                  <c:v>76.590390114869479</c:v>
                </c:pt>
                <c:pt idx="3">
                  <c:v>130.25041608642746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74-D044-BD5C-D42FB4A28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2560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data'!$K$137:$K$140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0.75</c:v>
                </c:pt>
              </c:numCache>
            </c:numRef>
          </c:xVal>
          <c:yVal>
            <c:numRef>
              <c:f>'All data'!$N$137:$N$140</c:f>
              <c:numCache>
                <c:formatCode>0.0000</c:formatCode>
                <c:ptCount val="4"/>
                <c:pt idx="0">
                  <c:v>22.314922147782539</c:v>
                </c:pt>
                <c:pt idx="1">
                  <c:v>56.213107229244969</c:v>
                </c:pt>
                <c:pt idx="2">
                  <c:v>82.335952303590119</c:v>
                </c:pt>
                <c:pt idx="3">
                  <c:v>125.28780719262687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28E-9245-9859-7456ED1DE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2560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data'!$K$142:$K$145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0.75</c:v>
                </c:pt>
              </c:numCache>
            </c:numRef>
          </c:xVal>
          <c:yVal>
            <c:numRef>
              <c:f>'All data'!$N$142:$N$145</c:f>
              <c:numCache>
                <c:formatCode>0.0000</c:formatCode>
                <c:ptCount val="4"/>
                <c:pt idx="0">
                  <c:v>0.23305796699082748</c:v>
                </c:pt>
                <c:pt idx="1">
                  <c:v>32.511395676750084</c:v>
                </c:pt>
                <c:pt idx="2">
                  <c:v>62.57625485549849</c:v>
                </c:pt>
                <c:pt idx="3">
                  <c:v>106.7903899745659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80-4349-965E-70A2CFD31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(2840</a:t>
            </a:r>
            <a:r>
              <a:rPr lang="en-US" sz="1400" b="0" i="0" u="none" strike="noStrike" baseline="0">
                <a:effectLst/>
              </a:rPr>
              <a:t> 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data'!$K$148:$K$151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0.67</c:v>
                </c:pt>
              </c:numCache>
            </c:numRef>
          </c:xVal>
          <c:yVal>
            <c:numRef>
              <c:f>'All data'!$N$148:$N$151</c:f>
              <c:numCache>
                <c:formatCode>0.0000</c:formatCode>
                <c:ptCount val="4"/>
                <c:pt idx="0">
                  <c:v>34.797058081419692</c:v>
                </c:pt>
                <c:pt idx="1">
                  <c:v>73.03939692548829</c:v>
                </c:pt>
                <c:pt idx="2">
                  <c:v>116.42976071788249</c:v>
                </c:pt>
                <c:pt idx="3">
                  <c:v>171.95254699500208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AE-1342-A9E7-21D8824D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2840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data'!$K$153:$K$156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0.67</c:v>
                </c:pt>
              </c:numCache>
            </c:numRef>
          </c:xVal>
          <c:yVal>
            <c:numRef>
              <c:f>'All data'!$N$153:$N$156</c:f>
              <c:numCache>
                <c:formatCode>0.0000</c:formatCode>
                <c:ptCount val="4"/>
                <c:pt idx="0">
                  <c:v>50.000874088420062</c:v>
                </c:pt>
                <c:pt idx="1">
                  <c:v>92.115619617286399</c:v>
                </c:pt>
                <c:pt idx="2">
                  <c:v>124.99834608759738</c:v>
                </c:pt>
                <c:pt idx="3">
                  <c:v>179.13323564109817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82-9647-80EC-DF3D43016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240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data'!$K$15:$K$17</c:f>
              <c:numCache>
                <c:formatCode>General</c:formatCode>
                <c:ptCount val="3"/>
                <c:pt idx="0">
                  <c:v>60</c:v>
                </c:pt>
                <c:pt idx="1">
                  <c:v>90</c:v>
                </c:pt>
                <c:pt idx="2">
                  <c:v>120</c:v>
                </c:pt>
              </c:numCache>
            </c:numRef>
          </c:xVal>
          <c:yVal>
            <c:numRef>
              <c:f>'All data'!$N$15:$N$17</c:f>
              <c:numCache>
                <c:formatCode>0.0000</c:formatCode>
                <c:ptCount val="3"/>
                <c:pt idx="0">
                  <c:v>26.297591324597704</c:v>
                </c:pt>
                <c:pt idx="1">
                  <c:v>33.473070601846104</c:v>
                </c:pt>
                <c:pt idx="2">
                  <c:v>43.709409772737416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70-3A4C-929D-B6F6C8B08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2840 nM dimer) rep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data'!$K$158:$K$161</c:f>
              <c:numCache>
                <c:formatCode>General</c:formatCode>
                <c:ptCount val="4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  <c:pt idx="3">
                  <c:v>0.67</c:v>
                </c:pt>
              </c:numCache>
            </c:numRef>
          </c:xVal>
          <c:yVal>
            <c:numRef>
              <c:f>'All data'!$N$158:$N$161</c:f>
              <c:numCache>
                <c:formatCode>0.0000</c:formatCode>
                <c:ptCount val="4"/>
                <c:pt idx="0">
                  <c:v>44.667253514598656</c:v>
                </c:pt>
                <c:pt idx="1">
                  <c:v>88.196747814337527</c:v>
                </c:pt>
                <c:pt idx="2">
                  <c:v>128.4779424033722</c:v>
                </c:pt>
                <c:pt idx="3">
                  <c:v>177.41335921990259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1B-D54E-A493-E21B77001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(5120</a:t>
            </a:r>
            <a:r>
              <a:rPr lang="en-US" sz="1400" b="0" i="0" u="none" strike="noStrike" baseline="0">
                <a:effectLst/>
              </a:rPr>
              <a:t> 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data'!$K$164:$K$166</c:f>
              <c:numCache>
                <c:formatCode>General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xVal>
          <c:yVal>
            <c:numRef>
              <c:f>'All data'!$N$164:$N$166</c:f>
              <c:numCache>
                <c:formatCode>0.0000</c:formatCode>
                <c:ptCount val="3"/>
                <c:pt idx="0">
                  <c:v>66.426529869452025</c:v>
                </c:pt>
                <c:pt idx="1">
                  <c:v>116.617592726124</c:v>
                </c:pt>
                <c:pt idx="2">
                  <c:v>161.45982955286814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25-5542-9CAD-EE966B38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5120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data'!$K$169:$K$171</c:f>
              <c:numCache>
                <c:formatCode>General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xVal>
          <c:yVal>
            <c:numRef>
              <c:f>'All data'!$N$169:$N$171</c:f>
              <c:numCache>
                <c:formatCode>0.0000</c:formatCode>
                <c:ptCount val="3"/>
                <c:pt idx="0">
                  <c:v>55.049242443234277</c:v>
                </c:pt>
                <c:pt idx="1">
                  <c:v>90.732902954088189</c:v>
                </c:pt>
                <c:pt idx="2">
                  <c:v>155.24884233808672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86-4346-8BC7-94C4F431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5120 nM dimer) rep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data'!$K$174:$K$176</c:f>
              <c:numCache>
                <c:formatCode>General</c:formatCode>
                <c:ptCount val="3"/>
                <c:pt idx="0">
                  <c:v>0.16666666666666666</c:v>
                </c:pt>
                <c:pt idx="1">
                  <c:v>0.33333333333333331</c:v>
                </c:pt>
                <c:pt idx="2">
                  <c:v>0.5</c:v>
                </c:pt>
              </c:numCache>
            </c:numRef>
          </c:xVal>
          <c:yVal>
            <c:numRef>
              <c:f>'All data'!$N$174:$N$176</c:f>
              <c:numCache>
                <c:formatCode>0.0000</c:formatCode>
                <c:ptCount val="3"/>
                <c:pt idx="0">
                  <c:v>47.964136700599056</c:v>
                </c:pt>
                <c:pt idx="1">
                  <c:v>107.69974649525454</c:v>
                </c:pt>
                <c:pt idx="2">
                  <c:v>149.97507862034701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4A-8A4F-AAFE-9894580EC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Inital rates 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data'!$AI$5:$AI$15</c:f>
                <c:numCache>
                  <c:formatCode>General</c:formatCode>
                  <c:ptCount val="11"/>
                  <c:pt idx="0">
                    <c:v>6.5771143621905143E-2</c:v>
                  </c:pt>
                  <c:pt idx="1">
                    <c:v>3.4726118892460925E-2</c:v>
                  </c:pt>
                  <c:pt idx="2">
                    <c:v>3.6012526061543113</c:v>
                  </c:pt>
                  <c:pt idx="3">
                    <c:v>4.5173904340153452</c:v>
                  </c:pt>
                  <c:pt idx="4">
                    <c:v>4.7584994483555416</c:v>
                  </c:pt>
                  <c:pt idx="5">
                    <c:v>5.3444339581786773</c:v>
                  </c:pt>
                  <c:pt idx="6">
                    <c:v>3.8622190944240034</c:v>
                  </c:pt>
                  <c:pt idx="7">
                    <c:v>7.0221103190802543</c:v>
                  </c:pt>
                  <c:pt idx="8">
                    <c:v>21.969299791603127</c:v>
                  </c:pt>
                  <c:pt idx="9">
                    <c:v>10.314040591995607</c:v>
                  </c:pt>
                  <c:pt idx="10">
                    <c:v>10.861244557293281</c:v>
                  </c:pt>
                </c:numCache>
              </c:numRef>
            </c:plus>
            <c:minus>
              <c:numRef>
                <c:f>'All data'!$AI$5:$AI$15</c:f>
                <c:numCache>
                  <c:formatCode>General</c:formatCode>
                  <c:ptCount val="11"/>
                  <c:pt idx="0">
                    <c:v>6.5771143621905143E-2</c:v>
                  </c:pt>
                  <c:pt idx="1">
                    <c:v>3.4726118892460925E-2</c:v>
                  </c:pt>
                  <c:pt idx="2">
                    <c:v>3.6012526061543113</c:v>
                  </c:pt>
                  <c:pt idx="3">
                    <c:v>4.5173904340153452</c:v>
                  </c:pt>
                  <c:pt idx="4">
                    <c:v>4.7584994483555416</c:v>
                  </c:pt>
                  <c:pt idx="5">
                    <c:v>5.3444339581786773</c:v>
                  </c:pt>
                  <c:pt idx="6">
                    <c:v>3.8622190944240034</c:v>
                  </c:pt>
                  <c:pt idx="7">
                    <c:v>7.0221103190802543</c:v>
                  </c:pt>
                  <c:pt idx="8">
                    <c:v>21.969299791603127</c:v>
                  </c:pt>
                  <c:pt idx="9">
                    <c:v>10.314040591995607</c:v>
                  </c:pt>
                  <c:pt idx="10">
                    <c:v>10.861244557293281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'All data'!$AG$5:$AG$15</c:f>
              <c:numCache>
                <c:formatCode>General</c:formatCode>
                <c:ptCount val="11"/>
                <c:pt idx="0">
                  <c:v>240</c:v>
                </c:pt>
                <c:pt idx="1">
                  <c:v>320</c:v>
                </c:pt>
                <c:pt idx="2">
                  <c:v>640</c:v>
                </c:pt>
                <c:pt idx="3">
                  <c:v>800</c:v>
                </c:pt>
                <c:pt idx="4">
                  <c:v>960</c:v>
                </c:pt>
                <c:pt idx="5">
                  <c:v>1120</c:v>
                </c:pt>
                <c:pt idx="6">
                  <c:v>1280</c:v>
                </c:pt>
                <c:pt idx="7">
                  <c:v>1920</c:v>
                </c:pt>
                <c:pt idx="8">
                  <c:v>2560</c:v>
                </c:pt>
                <c:pt idx="9">
                  <c:v>3840</c:v>
                </c:pt>
                <c:pt idx="10">
                  <c:v>5120</c:v>
                </c:pt>
              </c:numCache>
            </c:numRef>
          </c:xVal>
          <c:yVal>
            <c:numRef>
              <c:f>'All data'!$AH$5:$AH$15</c:f>
              <c:numCache>
                <c:formatCode>0.00</c:formatCode>
                <c:ptCount val="11"/>
                <c:pt idx="0">
                  <c:v>0.36613333333333337</c:v>
                </c:pt>
                <c:pt idx="1">
                  <c:v>0.50523333333333331</c:v>
                </c:pt>
                <c:pt idx="2">
                  <c:v>20.175333333333334</c:v>
                </c:pt>
                <c:pt idx="3">
                  <c:v>46.438333333333333</c:v>
                </c:pt>
                <c:pt idx="4">
                  <c:v>62.518000000000001</c:v>
                </c:pt>
                <c:pt idx="5">
                  <c:v>83.840666666666664</c:v>
                </c:pt>
                <c:pt idx="6">
                  <c:v>95.105333333333348</c:v>
                </c:pt>
                <c:pt idx="7">
                  <c:v>141.70666666666668</c:v>
                </c:pt>
                <c:pt idx="8">
                  <c:v>190.75666666666666</c:v>
                </c:pt>
                <c:pt idx="9">
                  <c:v>261.24666666666667</c:v>
                </c:pt>
                <c:pt idx="10">
                  <c:v>297.24333333333334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F9-374F-8A3A-7B663BE5B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03407"/>
        <c:axId val="559458063"/>
      </c:scatterChart>
      <c:valAx>
        <c:axId val="55960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AfCsx3 (nM dimer)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58063"/>
        <c:crosses val="autoZero"/>
        <c:crossBetween val="midCat"/>
      </c:valAx>
      <c:valAx>
        <c:axId val="55945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V (nmoles/min)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03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Inital rates adjusted for enzyme concentration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data'!$AK$5:$AK$15</c:f>
                <c:numCache>
                  <c:formatCode>General</c:formatCode>
                  <c:ptCount val="11"/>
                  <c:pt idx="0">
                    <c:v>2.7404643175793812E-4</c:v>
                  </c:pt>
                  <c:pt idx="1">
                    <c:v>1.0851912153894039E-4</c:v>
                  </c:pt>
                  <c:pt idx="2">
                    <c:v>5.6269571971161118E-3</c:v>
                  </c:pt>
                  <c:pt idx="3">
                    <c:v>5.6467380425191819E-3</c:v>
                  </c:pt>
                  <c:pt idx="4">
                    <c:v>4.9567702587036888E-3</c:v>
                  </c:pt>
                  <c:pt idx="5">
                    <c:v>4.7718160340881046E-3</c:v>
                  </c:pt>
                  <c:pt idx="6">
                    <c:v>3.0173586675187524E-3</c:v>
                  </c:pt>
                  <c:pt idx="7">
                    <c:v>3.6573491245209659E-3</c:v>
                  </c:pt>
                  <c:pt idx="8">
                    <c:v>8.5817577310949716E-3</c:v>
                  </c:pt>
                  <c:pt idx="9">
                    <c:v>2.6859480708321891E-3</c:v>
                  </c:pt>
                  <c:pt idx="10">
                    <c:v>2.121336827596344E-3</c:v>
                  </c:pt>
                </c:numCache>
              </c:numRef>
            </c:plus>
            <c:minus>
              <c:numRef>
                <c:f>'All data'!$AK$5:$AK$15</c:f>
                <c:numCache>
                  <c:formatCode>General</c:formatCode>
                  <c:ptCount val="11"/>
                  <c:pt idx="0">
                    <c:v>2.7404643175793812E-4</c:v>
                  </c:pt>
                  <c:pt idx="1">
                    <c:v>1.0851912153894039E-4</c:v>
                  </c:pt>
                  <c:pt idx="2">
                    <c:v>5.6269571971161118E-3</c:v>
                  </c:pt>
                  <c:pt idx="3">
                    <c:v>5.6467380425191819E-3</c:v>
                  </c:pt>
                  <c:pt idx="4">
                    <c:v>4.9567702587036888E-3</c:v>
                  </c:pt>
                  <c:pt idx="5">
                    <c:v>4.7718160340881046E-3</c:v>
                  </c:pt>
                  <c:pt idx="6">
                    <c:v>3.0173586675187524E-3</c:v>
                  </c:pt>
                  <c:pt idx="7">
                    <c:v>3.6573491245209659E-3</c:v>
                  </c:pt>
                  <c:pt idx="8">
                    <c:v>8.5817577310949716E-3</c:v>
                  </c:pt>
                  <c:pt idx="9">
                    <c:v>2.6859480708321891E-3</c:v>
                  </c:pt>
                  <c:pt idx="10">
                    <c:v>2.121336827596344E-3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'All data'!$AG$5:$AG$15</c:f>
              <c:numCache>
                <c:formatCode>General</c:formatCode>
                <c:ptCount val="11"/>
                <c:pt idx="0">
                  <c:v>240</c:v>
                </c:pt>
                <c:pt idx="1">
                  <c:v>320</c:v>
                </c:pt>
                <c:pt idx="2">
                  <c:v>640</c:v>
                </c:pt>
                <c:pt idx="3">
                  <c:v>800</c:v>
                </c:pt>
                <c:pt idx="4">
                  <c:v>960</c:v>
                </c:pt>
                <c:pt idx="5">
                  <c:v>1120</c:v>
                </c:pt>
                <c:pt idx="6">
                  <c:v>1280</c:v>
                </c:pt>
                <c:pt idx="7">
                  <c:v>1920</c:v>
                </c:pt>
                <c:pt idx="8">
                  <c:v>2560</c:v>
                </c:pt>
                <c:pt idx="9">
                  <c:v>3840</c:v>
                </c:pt>
                <c:pt idx="10">
                  <c:v>5120</c:v>
                </c:pt>
              </c:numCache>
            </c:numRef>
          </c:xVal>
          <c:yVal>
            <c:numRef>
              <c:f>'All data'!$AJ$5:$AJ$15</c:f>
              <c:numCache>
                <c:formatCode>General</c:formatCode>
                <c:ptCount val="11"/>
                <c:pt idx="0">
                  <c:v>1.5255555555555556E-3</c:v>
                </c:pt>
                <c:pt idx="1">
                  <c:v>1.5788541666666666E-3</c:v>
                </c:pt>
                <c:pt idx="2">
                  <c:v>3.1523958333333338E-2</c:v>
                </c:pt>
                <c:pt idx="3">
                  <c:v>5.8047916666666664E-2</c:v>
                </c:pt>
                <c:pt idx="4">
                  <c:v>6.5122916666666669E-2</c:v>
                </c:pt>
                <c:pt idx="5">
                  <c:v>7.4857738095238088E-2</c:v>
                </c:pt>
                <c:pt idx="6">
                  <c:v>7.4301041666666678E-2</c:v>
                </c:pt>
                <c:pt idx="7">
                  <c:v>7.3805555555555555E-2</c:v>
                </c:pt>
                <c:pt idx="8">
                  <c:v>7.4514322916666667E-2</c:v>
                </c:pt>
                <c:pt idx="9">
                  <c:v>6.803298611111111E-2</c:v>
                </c:pt>
                <c:pt idx="10">
                  <c:v>5.8055338541666668E-2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48-894C-9B54-87EC14C54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603407"/>
        <c:axId val="559458063"/>
      </c:scatterChart>
      <c:valAx>
        <c:axId val="55960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AfCsx3 (nM dimer)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458063"/>
        <c:crosses val="autoZero"/>
        <c:crossBetween val="midCat"/>
      </c:valAx>
      <c:valAx>
        <c:axId val="55945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V (nmoles/min/nmole enzyme)</a:t>
                </a:r>
                <a:endParaRPr lang="en-GB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603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(320</a:t>
            </a:r>
            <a:r>
              <a:rPr lang="en-US" sz="1400" b="0" i="0" u="none" strike="noStrike" baseline="0">
                <a:effectLst/>
              </a:rPr>
              <a:t> 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data'!$K$20:$K$23</c:f>
              <c:numCache>
                <c:formatCode>General</c:formatCode>
                <c:ptCount val="4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</c:numCache>
            </c:numRef>
          </c:xVal>
          <c:yVal>
            <c:numRef>
              <c:f>'All data'!$N$20:$N$23</c:f>
              <c:numCache>
                <c:formatCode>0.0000</c:formatCode>
                <c:ptCount val="4"/>
                <c:pt idx="0">
                  <c:v>17.511693025919271</c:v>
                </c:pt>
                <c:pt idx="1">
                  <c:v>29.817677118162891</c:v>
                </c:pt>
                <c:pt idx="2">
                  <c:v>48.186894299316236</c:v>
                </c:pt>
                <c:pt idx="3">
                  <c:v>61.510353629715183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E0A-BE4C-9380-3887633AC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320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data'!$K$25:$K$28</c:f>
              <c:numCache>
                <c:formatCode>General</c:formatCode>
                <c:ptCount val="4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</c:numCache>
            </c:numRef>
          </c:xVal>
          <c:yVal>
            <c:numRef>
              <c:f>'All data'!$N$25:$N$28</c:f>
              <c:numCache>
                <c:formatCode>0.0000</c:formatCode>
                <c:ptCount val="4"/>
                <c:pt idx="0">
                  <c:v>26.12461394403249</c:v>
                </c:pt>
                <c:pt idx="1">
                  <c:v>55.597883646337237</c:v>
                </c:pt>
                <c:pt idx="2">
                  <c:v>49.527108054461053</c:v>
                </c:pt>
                <c:pt idx="3">
                  <c:v>75.41523252646013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F8-544D-B3F2-D8D9C1580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320 nM dimer) rep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data'!$K$30:$K$33</c:f>
              <c:numCache>
                <c:formatCode>General</c:formatCode>
                <c:ptCount val="4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</c:numCache>
            </c:numRef>
          </c:xVal>
          <c:yVal>
            <c:numRef>
              <c:f>'All data'!$N$30:$N$33</c:f>
              <c:numCache>
                <c:formatCode>0.0000</c:formatCode>
                <c:ptCount val="4"/>
                <c:pt idx="0">
                  <c:v>-11.671530875192502</c:v>
                </c:pt>
                <c:pt idx="1">
                  <c:v>22.736639243139876</c:v>
                </c:pt>
                <c:pt idx="2">
                  <c:v>29.779487591279974</c:v>
                </c:pt>
                <c:pt idx="3">
                  <c:v>40.165602088762711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AD-8F48-88A7-8E837FA66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(640</a:t>
            </a:r>
            <a:r>
              <a:rPr lang="en-US" baseline="0"/>
              <a:t> </a:t>
            </a:r>
            <a:r>
              <a:rPr lang="en-US" sz="1400" b="0" i="0" u="none" strike="noStrike" baseline="0">
                <a:effectLst/>
              </a:rPr>
              <a:t>nM dimer) rep 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data'!$K$36:$K$39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'All data'!$N$36:$N$39</c:f>
              <c:numCache>
                <c:formatCode>0.0000</c:formatCode>
                <c:ptCount val="4"/>
                <c:pt idx="0">
                  <c:v>-5.6119100433306244</c:v>
                </c:pt>
                <c:pt idx="1">
                  <c:v>22.850613437443798</c:v>
                </c:pt>
                <c:pt idx="2">
                  <c:v>36.316515884823531</c:v>
                </c:pt>
                <c:pt idx="3">
                  <c:v>53.817586763850301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3A-C449-BB9C-6DA9906AF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640 nM dimer) rep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data'!$K$41:$K$44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'All data'!$N$41:$N$44</c:f>
              <c:numCache>
                <c:formatCode>0.0000</c:formatCode>
                <c:ptCount val="4"/>
                <c:pt idx="0">
                  <c:v>16.285515451605193</c:v>
                </c:pt>
                <c:pt idx="1">
                  <c:v>33.673346545902916</c:v>
                </c:pt>
                <c:pt idx="2">
                  <c:v>68.579237329167256</c:v>
                </c:pt>
                <c:pt idx="3">
                  <c:v>85.221394033685584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914-744A-9100-70B6BCA16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AfCsx3 (</a:t>
            </a:r>
            <a:r>
              <a:rPr lang="en-US" sz="1400" b="0" i="0" u="none" strike="noStrike" baseline="0">
                <a:effectLst/>
              </a:rPr>
              <a:t>640 nM dimer) rep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0B050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1727988546886184E-2"/>
                  <c:y val="0.39050000000000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'All data'!$K$46:$K$49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'All data'!$N$46:$N$49</c:f>
              <c:numCache>
                <c:formatCode>0.0000</c:formatCode>
                <c:ptCount val="4"/>
                <c:pt idx="0">
                  <c:v>-6.1027169760959055</c:v>
                </c:pt>
                <c:pt idx="1">
                  <c:v>7.5470789545000798</c:v>
                </c:pt>
                <c:pt idx="2">
                  <c:v>22.859477413459445</c:v>
                </c:pt>
                <c:pt idx="3">
                  <c:v>46.060609361998843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63A-E54D-9404-13FBC5F68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8011359"/>
        <c:axId val="1718013039"/>
      </c:scatterChart>
      <c:valAx>
        <c:axId val="17180113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3039"/>
        <c:crosses val="autoZero"/>
        <c:crossBetween val="midCat"/>
      </c:valAx>
      <c:valAx>
        <c:axId val="17180130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Fraction cA4 cut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80113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541866</xdr:colOff>
      <xdr:row>1</xdr:row>
      <xdr:rowOff>508001</xdr:rowOff>
    </xdr:from>
    <xdr:to>
      <xdr:col>24</xdr:col>
      <xdr:colOff>279399</xdr:colOff>
      <xdr:row>9</xdr:row>
      <xdr:rowOff>176697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E75917-0085-2B42-A0A8-971307562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274593</xdr:colOff>
      <xdr:row>1</xdr:row>
      <xdr:rowOff>533401</xdr:rowOff>
    </xdr:from>
    <xdr:to>
      <xdr:col>27</xdr:col>
      <xdr:colOff>711200</xdr:colOff>
      <xdr:row>9</xdr:row>
      <xdr:rowOff>182285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54BB50B-FDAF-324A-8AC0-032338156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736372</xdr:colOff>
      <xdr:row>1</xdr:row>
      <xdr:rowOff>457200</xdr:rowOff>
    </xdr:from>
    <xdr:to>
      <xdr:col>31</xdr:col>
      <xdr:colOff>533400</xdr:colOff>
      <xdr:row>9</xdr:row>
      <xdr:rowOff>170843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4070B3C-885D-494D-8147-88815A647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558801</xdr:colOff>
      <xdr:row>11</xdr:row>
      <xdr:rowOff>0</xdr:rowOff>
    </xdr:from>
    <xdr:to>
      <xdr:col>24</xdr:col>
      <xdr:colOff>169333</xdr:colOff>
      <xdr:row>23</xdr:row>
      <xdr:rowOff>101600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00B9C7A-7565-6D44-B644-6E4CA6BE7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220133</xdr:colOff>
      <xdr:row>11</xdr:row>
      <xdr:rowOff>16934</xdr:rowOff>
    </xdr:from>
    <xdr:to>
      <xdr:col>27</xdr:col>
      <xdr:colOff>660399</xdr:colOff>
      <xdr:row>23</xdr:row>
      <xdr:rowOff>118534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0ABC97-05B5-E643-A044-39DDA6CBC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0</xdr:colOff>
      <xdr:row>11</xdr:row>
      <xdr:rowOff>0</xdr:rowOff>
    </xdr:from>
    <xdr:to>
      <xdr:col>31</xdr:col>
      <xdr:colOff>440266</xdr:colOff>
      <xdr:row>23</xdr:row>
      <xdr:rowOff>101600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FADBB37-6540-FC49-9DD9-D7CC875E6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567765</xdr:colOff>
      <xdr:row>24</xdr:row>
      <xdr:rowOff>119530</xdr:rowOff>
    </xdr:from>
    <xdr:to>
      <xdr:col>24</xdr:col>
      <xdr:colOff>178297</xdr:colOff>
      <xdr:row>37</xdr:row>
      <xdr:rowOff>11954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829A16A-6A15-3342-8A52-8A56EBED2D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239059</xdr:colOff>
      <xdr:row>24</xdr:row>
      <xdr:rowOff>104589</xdr:rowOff>
    </xdr:from>
    <xdr:to>
      <xdr:col>27</xdr:col>
      <xdr:colOff>671356</xdr:colOff>
      <xdr:row>36</xdr:row>
      <xdr:rowOff>206189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82AEC45-0D8D-6146-9D7E-62C005F9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14942</xdr:colOff>
      <xdr:row>24</xdr:row>
      <xdr:rowOff>89647</xdr:rowOff>
    </xdr:from>
    <xdr:to>
      <xdr:col>31</xdr:col>
      <xdr:colOff>447239</xdr:colOff>
      <xdr:row>36</xdr:row>
      <xdr:rowOff>191247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D6BE537-0A68-A74A-9E1B-843395FF0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591207</xdr:colOff>
      <xdr:row>38</xdr:row>
      <xdr:rowOff>21897</xdr:rowOff>
    </xdr:from>
    <xdr:to>
      <xdr:col>24</xdr:col>
      <xdr:colOff>201739</xdr:colOff>
      <xdr:row>50</xdr:row>
      <xdr:rowOff>111391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EAFBE282-FD51-4348-9EC8-203229B9B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321733</xdr:colOff>
      <xdr:row>38</xdr:row>
      <xdr:rowOff>16933</xdr:rowOff>
    </xdr:from>
    <xdr:to>
      <xdr:col>27</xdr:col>
      <xdr:colOff>761998</xdr:colOff>
      <xdr:row>50</xdr:row>
      <xdr:rowOff>106427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2D73FCF-B561-B741-AA31-B0A8E58666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28</xdr:col>
      <xdr:colOff>0</xdr:colOff>
      <xdr:row>38</xdr:row>
      <xdr:rowOff>0</xdr:rowOff>
    </xdr:from>
    <xdr:to>
      <xdr:col>31</xdr:col>
      <xdr:colOff>440265</xdr:colOff>
      <xdr:row>50</xdr:row>
      <xdr:rowOff>89494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1A3C7C9B-5185-EB40-85A0-359675D1D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711971</xdr:colOff>
      <xdr:row>51</xdr:row>
      <xdr:rowOff>115454</xdr:rowOff>
    </xdr:from>
    <xdr:to>
      <xdr:col>24</xdr:col>
      <xdr:colOff>322503</xdr:colOff>
      <xdr:row>63</xdr:row>
      <xdr:rowOff>204948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80EB0FA6-4CB1-3640-99E6-62EE90CF1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442576</xdr:colOff>
      <xdr:row>51</xdr:row>
      <xdr:rowOff>76969</xdr:rowOff>
    </xdr:from>
    <xdr:to>
      <xdr:col>28</xdr:col>
      <xdr:colOff>55417</xdr:colOff>
      <xdr:row>63</xdr:row>
      <xdr:rowOff>166463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E3DCC27-9002-3245-94C7-69205B3D5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28</xdr:col>
      <xdr:colOff>115455</xdr:colOff>
      <xdr:row>51</xdr:row>
      <xdr:rowOff>38484</xdr:rowOff>
    </xdr:from>
    <xdr:to>
      <xdr:col>31</xdr:col>
      <xdr:colOff>555720</xdr:colOff>
      <xdr:row>63</xdr:row>
      <xdr:rowOff>127978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D56329B-C987-CF4A-BF8B-BAE1F2723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20</xdr:col>
      <xdr:colOff>711200</xdr:colOff>
      <xdr:row>64</xdr:row>
      <xdr:rowOff>101600</xdr:rowOff>
    </xdr:from>
    <xdr:to>
      <xdr:col>24</xdr:col>
      <xdr:colOff>313265</xdr:colOff>
      <xdr:row>76</xdr:row>
      <xdr:rowOff>191093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F4BF8C7-A3A7-EA49-8003-9304D82A4F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24</xdr:col>
      <xdr:colOff>380999</xdr:colOff>
      <xdr:row>64</xdr:row>
      <xdr:rowOff>76200</xdr:rowOff>
    </xdr:from>
    <xdr:to>
      <xdr:col>27</xdr:col>
      <xdr:colOff>832040</xdr:colOff>
      <xdr:row>76</xdr:row>
      <xdr:rowOff>165693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2EE3670E-0FF8-514A-9F89-2EDF0B1180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28</xdr:col>
      <xdr:colOff>84667</xdr:colOff>
      <xdr:row>64</xdr:row>
      <xdr:rowOff>33867</xdr:rowOff>
    </xdr:from>
    <xdr:to>
      <xdr:col>31</xdr:col>
      <xdr:colOff>524932</xdr:colOff>
      <xdr:row>76</xdr:row>
      <xdr:rowOff>131827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A5A6C44-8954-834F-932D-1A12B7CAD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20</xdr:col>
      <xdr:colOff>711200</xdr:colOff>
      <xdr:row>77</xdr:row>
      <xdr:rowOff>76200</xdr:rowOff>
    </xdr:from>
    <xdr:to>
      <xdr:col>24</xdr:col>
      <xdr:colOff>313265</xdr:colOff>
      <xdr:row>89</xdr:row>
      <xdr:rowOff>165693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B31A5044-480C-5A47-B568-602A675CA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397933</xdr:colOff>
      <xdr:row>77</xdr:row>
      <xdr:rowOff>67733</xdr:rowOff>
    </xdr:from>
    <xdr:to>
      <xdr:col>28</xdr:col>
      <xdr:colOff>8465</xdr:colOff>
      <xdr:row>89</xdr:row>
      <xdr:rowOff>157226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C1B0DF7E-0A11-094B-87FD-19D74824A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28</xdr:col>
      <xdr:colOff>84666</xdr:colOff>
      <xdr:row>77</xdr:row>
      <xdr:rowOff>42333</xdr:rowOff>
    </xdr:from>
    <xdr:to>
      <xdr:col>31</xdr:col>
      <xdr:colOff>524931</xdr:colOff>
      <xdr:row>89</xdr:row>
      <xdr:rowOff>131826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293A1F3-E9FF-CA4E-8186-8A83A930C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20</xdr:col>
      <xdr:colOff>787400</xdr:colOff>
      <xdr:row>90</xdr:row>
      <xdr:rowOff>25400</xdr:rowOff>
    </xdr:from>
    <xdr:to>
      <xdr:col>24</xdr:col>
      <xdr:colOff>389465</xdr:colOff>
      <xdr:row>102</xdr:row>
      <xdr:rowOff>89494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7625C9C-B658-B747-95BA-B39E8C87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24</xdr:col>
      <xdr:colOff>457200</xdr:colOff>
      <xdr:row>90</xdr:row>
      <xdr:rowOff>0</xdr:rowOff>
    </xdr:from>
    <xdr:to>
      <xdr:col>28</xdr:col>
      <xdr:colOff>59265</xdr:colOff>
      <xdr:row>102</xdr:row>
      <xdr:rowOff>64094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12092BEB-873C-5B49-B239-F59E91CFF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28</xdr:col>
      <xdr:colOff>127000</xdr:colOff>
      <xdr:row>89</xdr:row>
      <xdr:rowOff>203200</xdr:rowOff>
    </xdr:from>
    <xdr:to>
      <xdr:col>31</xdr:col>
      <xdr:colOff>567265</xdr:colOff>
      <xdr:row>102</xdr:row>
      <xdr:rowOff>38694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96F565C-DED5-1549-8FD6-8F1CFD333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</xdr:col>
      <xdr:colOff>787400</xdr:colOff>
      <xdr:row>103</xdr:row>
      <xdr:rowOff>0</xdr:rowOff>
    </xdr:from>
    <xdr:to>
      <xdr:col>24</xdr:col>
      <xdr:colOff>389465</xdr:colOff>
      <xdr:row>113</xdr:row>
      <xdr:rowOff>76983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82CC9A6C-F2D6-8746-BC37-BA48C3B71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24</xdr:col>
      <xdr:colOff>486391</xdr:colOff>
      <xdr:row>102</xdr:row>
      <xdr:rowOff>203200</xdr:rowOff>
    </xdr:from>
    <xdr:to>
      <xdr:col>28</xdr:col>
      <xdr:colOff>92627</xdr:colOff>
      <xdr:row>113</xdr:row>
      <xdr:rowOff>51583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A60D4328-D080-9140-A3BB-5D207D567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28</xdr:col>
      <xdr:colOff>150884</xdr:colOff>
      <xdr:row>102</xdr:row>
      <xdr:rowOff>171356</xdr:rowOff>
    </xdr:from>
    <xdr:to>
      <xdr:col>31</xdr:col>
      <xdr:colOff>591149</xdr:colOff>
      <xdr:row>113</xdr:row>
      <xdr:rowOff>19739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B77AD903-F3CD-AC4C-B982-DF231B1DD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736600</xdr:colOff>
      <xdr:row>113</xdr:row>
      <xdr:rowOff>203200</xdr:rowOff>
    </xdr:from>
    <xdr:to>
      <xdr:col>24</xdr:col>
      <xdr:colOff>338665</xdr:colOff>
      <xdr:row>125</xdr:row>
      <xdr:rowOff>73108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EBC774EF-F5D8-604B-B324-57DD7D8C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24</xdr:col>
      <xdr:colOff>533400</xdr:colOff>
      <xdr:row>114</xdr:row>
      <xdr:rowOff>25400</xdr:rowOff>
    </xdr:from>
    <xdr:to>
      <xdr:col>28</xdr:col>
      <xdr:colOff>135465</xdr:colOff>
      <xdr:row>125</xdr:row>
      <xdr:rowOff>123908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5FEF142-9ABB-0C45-8C39-F68DFD4A1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28</xdr:col>
      <xdr:colOff>254000</xdr:colOff>
      <xdr:row>114</xdr:row>
      <xdr:rowOff>50800</xdr:rowOff>
    </xdr:from>
    <xdr:to>
      <xdr:col>31</xdr:col>
      <xdr:colOff>674031</xdr:colOff>
      <xdr:row>125</xdr:row>
      <xdr:rowOff>149308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526DBF4-355D-C240-AF9E-86149EC24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20</xdr:col>
      <xdr:colOff>812800</xdr:colOff>
      <xdr:row>126</xdr:row>
      <xdr:rowOff>25400</xdr:rowOff>
    </xdr:from>
    <xdr:to>
      <xdr:col>24</xdr:col>
      <xdr:colOff>414865</xdr:colOff>
      <xdr:row>138</xdr:row>
      <xdr:rowOff>98508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E14B0A1-9B19-6F4D-8FD7-3A1B714A2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24</xdr:col>
      <xdr:colOff>558800</xdr:colOff>
      <xdr:row>126</xdr:row>
      <xdr:rowOff>25400</xdr:rowOff>
    </xdr:from>
    <xdr:to>
      <xdr:col>28</xdr:col>
      <xdr:colOff>160865</xdr:colOff>
      <xdr:row>138</xdr:row>
      <xdr:rowOff>98508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B96B996-1ED3-AC4D-B8B5-31B89211D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28</xdr:col>
      <xdr:colOff>279400</xdr:colOff>
      <xdr:row>126</xdr:row>
      <xdr:rowOff>50800</xdr:rowOff>
    </xdr:from>
    <xdr:to>
      <xdr:col>31</xdr:col>
      <xdr:colOff>699431</xdr:colOff>
      <xdr:row>138</xdr:row>
      <xdr:rowOff>123908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E6E6E4B8-ABD7-334F-8082-668366E5E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38</xdr:col>
      <xdr:colOff>366889</xdr:colOff>
      <xdr:row>1</xdr:row>
      <xdr:rowOff>432584</xdr:rowOff>
    </xdr:from>
    <xdr:to>
      <xdr:col>46</xdr:col>
      <xdr:colOff>221701</xdr:colOff>
      <xdr:row>20</xdr:row>
      <xdr:rowOff>38885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0C52D7-3430-4B40-B57C-88E5903B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38</xdr:col>
      <xdr:colOff>360617</xdr:colOff>
      <xdr:row>21</xdr:row>
      <xdr:rowOff>125433</xdr:rowOff>
    </xdr:from>
    <xdr:to>
      <xdr:col>46</xdr:col>
      <xdr:colOff>215429</xdr:colOff>
      <xdr:row>43</xdr:row>
      <xdr:rowOff>139388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0AD34B5-0368-B248-BDCB-58278665F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1386-4E66-8B42-BD65-7304DDC2236F}">
  <dimension ref="A2:AK189"/>
  <sheetViews>
    <sheetView tabSelected="1" topLeftCell="A2" zoomScale="81" zoomScaleNormal="81" workbookViewId="0">
      <selection activeCell="P52" sqref="P52"/>
    </sheetView>
  </sheetViews>
  <sheetFormatPr baseColWidth="10" defaultRowHeight="16" x14ac:dyDescent="0.2"/>
  <cols>
    <col min="3" max="3" width="13.6640625" style="2" customWidth="1"/>
    <col min="4" max="4" width="14.5" bestFit="1" customWidth="1"/>
    <col min="5" max="5" width="11.1640625" style="11" bestFit="1" customWidth="1"/>
    <col min="6" max="6" width="11.1640625" bestFit="1" customWidth="1"/>
    <col min="7" max="7" width="12.1640625" bestFit="1" customWidth="1"/>
    <col min="9" max="9" width="11.33203125" bestFit="1" customWidth="1"/>
    <col min="10" max="10" width="11.1640625" bestFit="1" customWidth="1"/>
    <col min="11" max="11" width="11.33203125" bestFit="1" customWidth="1"/>
    <col min="12" max="12" width="17.6640625" style="11" customWidth="1"/>
    <col min="13" max="13" width="14.6640625" style="4" customWidth="1"/>
    <col min="14" max="16" width="13.83203125" style="4" customWidth="1"/>
    <col min="17" max="17" width="13.83203125" style="18" customWidth="1"/>
    <col min="18" max="18" width="13.83203125" style="4" customWidth="1"/>
    <col min="19" max="19" width="13.33203125" customWidth="1"/>
    <col min="20" max="20" width="11.5" style="12" bestFit="1" customWidth="1"/>
    <col min="32" max="32" width="18.1640625" customWidth="1"/>
    <col min="33" max="33" width="14" customWidth="1"/>
    <col min="34" max="34" width="14.33203125" customWidth="1"/>
    <col min="35" max="35" width="12.83203125" bestFit="1" customWidth="1"/>
  </cols>
  <sheetData>
    <row r="2" spans="1:37" ht="68" x14ac:dyDescent="0.2">
      <c r="A2" s="2" t="s">
        <v>55</v>
      </c>
      <c r="D2" s="1" t="s">
        <v>34</v>
      </c>
      <c r="E2" s="11" t="s">
        <v>37</v>
      </c>
      <c r="F2" s="1" t="s">
        <v>35</v>
      </c>
      <c r="G2" t="s">
        <v>36</v>
      </c>
      <c r="H2" s="1"/>
      <c r="I2" s="9" t="s">
        <v>40</v>
      </c>
      <c r="J2" t="s">
        <v>38</v>
      </c>
      <c r="K2" t="s">
        <v>11</v>
      </c>
      <c r="L2" s="10" t="s">
        <v>47</v>
      </c>
      <c r="M2" s="3" t="s">
        <v>12</v>
      </c>
      <c r="N2" s="3" t="s">
        <v>48</v>
      </c>
      <c r="O2" s="3"/>
      <c r="P2" s="19" t="s">
        <v>55</v>
      </c>
      <c r="Q2" s="20" t="s">
        <v>38</v>
      </c>
      <c r="R2" s="21" t="s">
        <v>45</v>
      </c>
      <c r="S2" s="16" t="s">
        <v>46</v>
      </c>
      <c r="T2" s="22" t="s">
        <v>39</v>
      </c>
    </row>
    <row r="3" spans="1:37" ht="17" x14ac:dyDescent="0.2">
      <c r="C3" s="2" t="s">
        <v>0</v>
      </c>
      <c r="D3" s="1">
        <v>1.0339999999999999E-5</v>
      </c>
      <c r="E3" s="11">
        <v>4.2249999999999996</v>
      </c>
      <c r="F3" s="1">
        <v>2.3280000000000001E-5</v>
      </c>
      <c r="G3">
        <v>186.34700000000001</v>
      </c>
      <c r="H3" s="1"/>
      <c r="I3" s="48" t="s">
        <v>61</v>
      </c>
      <c r="J3" s="31">
        <v>1</v>
      </c>
      <c r="K3" t="s">
        <v>20</v>
      </c>
      <c r="L3" s="11">
        <f>(E4-$E$3)</f>
        <v>717.88900000000001</v>
      </c>
      <c r="M3" s="4">
        <f>1-(L3/$L$3)</f>
        <v>0</v>
      </c>
      <c r="N3" s="4">
        <f>M3*256</f>
        <v>0</v>
      </c>
      <c r="P3" s="32">
        <f>240</f>
        <v>240</v>
      </c>
      <c r="Q3" s="23">
        <v>1</v>
      </c>
      <c r="R3" s="17">
        <v>0.40289999999999998</v>
      </c>
      <c r="S3" s="30">
        <f>AVERAGE(R3:R5)</f>
        <v>0.36613333333333337</v>
      </c>
      <c r="T3" s="29">
        <f>STDEV(R3:R5)</f>
        <v>6.5771143621905143E-2</v>
      </c>
    </row>
    <row r="4" spans="1:37" ht="51" x14ac:dyDescent="0.2">
      <c r="B4" t="s">
        <v>23</v>
      </c>
      <c r="C4" s="2" t="s">
        <v>13</v>
      </c>
      <c r="D4" s="1">
        <v>1.0339999999999999E-5</v>
      </c>
      <c r="E4" s="11">
        <v>722.11400000000003</v>
      </c>
      <c r="F4">
        <v>0.252</v>
      </c>
      <c r="G4">
        <v>3382.5749999999998</v>
      </c>
      <c r="I4" s="48"/>
      <c r="J4" s="31"/>
      <c r="K4">
        <v>30</v>
      </c>
      <c r="L4" s="11">
        <f t="shared" ref="L4:L17" si="0">(E5-$E$3)</f>
        <v>870.78</v>
      </c>
      <c r="M4" s="4">
        <f t="shared" ref="M4:M7" si="1">1-(L4/$L$3)</f>
        <v>-0.21297303622147701</v>
      </c>
      <c r="N4" s="4">
        <f t="shared" ref="N4:N17" si="2">M4*256</f>
        <v>-54.521097272698114</v>
      </c>
      <c r="P4" s="32"/>
      <c r="Q4" s="23">
        <v>2</v>
      </c>
      <c r="R4" s="17">
        <v>0.40529999999999999</v>
      </c>
      <c r="S4" s="30"/>
      <c r="T4" s="29"/>
      <c r="AG4" s="13" t="s">
        <v>54</v>
      </c>
      <c r="AH4" s="13" t="s">
        <v>62</v>
      </c>
      <c r="AI4" s="14" t="s">
        <v>39</v>
      </c>
      <c r="AJ4" s="14" t="s">
        <v>63</v>
      </c>
      <c r="AK4" s="15" t="s">
        <v>39</v>
      </c>
    </row>
    <row r="5" spans="1:37" ht="17" x14ac:dyDescent="0.2">
      <c r="A5" s="46" t="s">
        <v>61</v>
      </c>
      <c r="C5" s="2" t="s">
        <v>3</v>
      </c>
      <c r="D5" s="1">
        <v>1.0339999999999999E-5</v>
      </c>
      <c r="E5" s="11">
        <v>875.005</v>
      </c>
      <c r="F5">
        <v>0.39300000000000002</v>
      </c>
      <c r="G5">
        <v>4108.18</v>
      </c>
      <c r="I5" s="48"/>
      <c r="J5" s="31"/>
      <c r="K5">
        <v>60</v>
      </c>
      <c r="L5" s="11">
        <f t="shared" si="0"/>
        <v>734.37099999999998</v>
      </c>
      <c r="M5" s="4">
        <f t="shared" si="1"/>
        <v>-2.2958981123822664E-2</v>
      </c>
      <c r="N5" s="4">
        <f t="shared" si="2"/>
        <v>-5.8774991676986019</v>
      </c>
      <c r="P5" s="32"/>
      <c r="Q5" s="23">
        <v>3</v>
      </c>
      <c r="R5" s="17">
        <v>0.29020000000000001</v>
      </c>
      <c r="S5" s="30"/>
      <c r="T5" s="29"/>
      <c r="AG5" s="15">
        <f>240</f>
        <v>240</v>
      </c>
      <c r="AH5" s="27">
        <f>S3</f>
        <v>0.36613333333333337</v>
      </c>
      <c r="AI5" s="27">
        <f>T3</f>
        <v>6.5771143621905143E-2</v>
      </c>
      <c r="AJ5" s="28">
        <f>AH5/AG5</f>
        <v>1.5255555555555556E-3</v>
      </c>
      <c r="AK5" s="28">
        <f>AI5/AG5</f>
        <v>2.7404643175793812E-4</v>
      </c>
    </row>
    <row r="6" spans="1:37" ht="17" x14ac:dyDescent="0.2">
      <c r="A6" s="46"/>
      <c r="C6" s="2" t="s">
        <v>4</v>
      </c>
      <c r="D6" s="1">
        <v>1.0339999999999999E-5</v>
      </c>
      <c r="E6" s="11">
        <v>738.596</v>
      </c>
      <c r="F6">
        <v>0.63400000000000001</v>
      </c>
      <c r="G6">
        <v>3451.3980000000001</v>
      </c>
      <c r="I6" s="48"/>
      <c r="J6" s="31"/>
      <c r="K6">
        <v>90</v>
      </c>
      <c r="L6" s="11">
        <f t="shared" si="0"/>
        <v>648.11199999999997</v>
      </c>
      <c r="M6" s="4">
        <f t="shared" si="1"/>
        <v>9.7197477604476501E-2</v>
      </c>
      <c r="N6" s="4">
        <f t="shared" si="2"/>
        <v>24.882554266745984</v>
      </c>
      <c r="P6" s="17"/>
      <c r="Q6" s="23"/>
      <c r="R6" s="17"/>
      <c r="S6" s="24"/>
      <c r="T6" s="25"/>
      <c r="AG6" s="15">
        <f>320</f>
        <v>320</v>
      </c>
      <c r="AH6" s="27">
        <f>S7</f>
        <v>0.50523333333333331</v>
      </c>
      <c r="AI6" s="27">
        <f>T7</f>
        <v>3.4726118892460925E-2</v>
      </c>
      <c r="AJ6" s="28">
        <f t="shared" ref="AJ6:AJ15" si="3">AH6/AG6</f>
        <v>1.5788541666666666E-3</v>
      </c>
      <c r="AK6" s="28">
        <f t="shared" ref="AK6:AK15" si="4">AI6/AG6</f>
        <v>1.0851912153894039E-4</v>
      </c>
    </row>
    <row r="7" spans="1:37" ht="17" x14ac:dyDescent="0.2">
      <c r="A7" s="46"/>
      <c r="C7" s="2" t="s">
        <v>14</v>
      </c>
      <c r="D7" s="1">
        <v>1.0339999999999999E-5</v>
      </c>
      <c r="E7" s="11">
        <v>652.33699999999999</v>
      </c>
      <c r="F7">
        <v>0.72099999999999997</v>
      </c>
      <c r="G7">
        <v>3192.7939999999999</v>
      </c>
      <c r="I7" s="48"/>
      <c r="J7" s="31"/>
      <c r="K7">
        <v>120</v>
      </c>
      <c r="L7" s="11">
        <f t="shared" si="0"/>
        <v>666.57899999999995</v>
      </c>
      <c r="M7" s="4">
        <f t="shared" si="1"/>
        <v>7.1473445059055174E-2</v>
      </c>
      <c r="N7" s="4">
        <f t="shared" si="2"/>
        <v>18.297201935118125</v>
      </c>
      <c r="P7" s="35">
        <f>320</f>
        <v>320</v>
      </c>
      <c r="Q7" s="23">
        <v>1</v>
      </c>
      <c r="R7" s="17">
        <v>0.50119999999999998</v>
      </c>
      <c r="S7" s="30">
        <f>AVERAGE(R7:R9)</f>
        <v>0.50523333333333331</v>
      </c>
      <c r="T7" s="29">
        <f>STDEV(R7:R9)</f>
        <v>3.4726118892460925E-2</v>
      </c>
      <c r="AG7" s="15">
        <f>640</f>
        <v>640</v>
      </c>
      <c r="AH7" s="27">
        <f>S11</f>
        <v>20.175333333333334</v>
      </c>
      <c r="AI7" s="27">
        <f>T11</f>
        <v>3.6012526061543113</v>
      </c>
      <c r="AJ7" s="28">
        <f t="shared" si="3"/>
        <v>3.1523958333333338E-2</v>
      </c>
      <c r="AK7" s="28">
        <f t="shared" si="4"/>
        <v>5.6269571971161118E-3</v>
      </c>
    </row>
    <row r="8" spans="1:37" ht="17" x14ac:dyDescent="0.2">
      <c r="A8" s="46"/>
      <c r="C8" s="2" t="s">
        <v>15</v>
      </c>
      <c r="D8" s="1">
        <v>1.0339999999999999E-5</v>
      </c>
      <c r="E8" s="11">
        <v>670.80399999999997</v>
      </c>
      <c r="F8">
        <v>0.754</v>
      </c>
      <c r="G8">
        <v>3366.317</v>
      </c>
      <c r="I8" s="48"/>
      <c r="J8" s="31">
        <v>2</v>
      </c>
      <c r="K8" t="s">
        <v>20</v>
      </c>
      <c r="L8" s="11">
        <f t="shared" si="0"/>
        <v>796.65</v>
      </c>
      <c r="M8" s="4">
        <f>1-(L8/$L$8)</f>
        <v>0</v>
      </c>
      <c r="N8" s="4">
        <f t="shared" si="2"/>
        <v>0</v>
      </c>
      <c r="P8" s="35"/>
      <c r="Q8" s="23">
        <v>2</v>
      </c>
      <c r="R8" s="17">
        <v>0.47270000000000001</v>
      </c>
      <c r="S8" s="30"/>
      <c r="T8" s="29"/>
      <c r="AG8" s="15">
        <f>800</f>
        <v>800</v>
      </c>
      <c r="AH8" s="27">
        <f>S15</f>
        <v>46.438333333333333</v>
      </c>
      <c r="AI8" s="27">
        <f>T15</f>
        <v>4.5173904340153452</v>
      </c>
      <c r="AJ8" s="28">
        <f t="shared" si="3"/>
        <v>5.8047916666666664E-2</v>
      </c>
      <c r="AK8" s="28">
        <f t="shared" si="4"/>
        <v>5.6467380425191819E-3</v>
      </c>
    </row>
    <row r="9" spans="1:37" ht="17" x14ac:dyDescent="0.2">
      <c r="A9" s="6"/>
      <c r="B9" t="s">
        <v>24</v>
      </c>
      <c r="C9" s="2" t="s">
        <v>13</v>
      </c>
      <c r="D9" s="1">
        <v>1.0339999999999999E-5</v>
      </c>
      <c r="E9" s="11">
        <v>800.875</v>
      </c>
      <c r="F9">
        <v>0.313</v>
      </c>
      <c r="G9">
        <v>3595.1729999999998</v>
      </c>
      <c r="I9" s="48"/>
      <c r="J9" s="31"/>
      <c r="K9">
        <v>30</v>
      </c>
      <c r="L9" s="11">
        <f t="shared" si="0"/>
        <v>806.81700000000001</v>
      </c>
      <c r="M9" s="4">
        <f t="shared" ref="M9:M12" si="5">1-(L9/$L$8)</f>
        <v>-1.2762191677650137E-2</v>
      </c>
      <c r="N9" s="4">
        <f t="shared" si="2"/>
        <v>-3.2671210694784349</v>
      </c>
      <c r="P9" s="35"/>
      <c r="Q9" s="23">
        <v>3</v>
      </c>
      <c r="R9" s="17">
        <v>0.54179999999999995</v>
      </c>
      <c r="S9" s="30"/>
      <c r="T9" s="29"/>
      <c r="AG9" s="15">
        <f>960</f>
        <v>960</v>
      </c>
      <c r="AH9" s="27">
        <f>S19</f>
        <v>62.518000000000001</v>
      </c>
      <c r="AI9" s="27">
        <f>T19</f>
        <v>4.7584994483555416</v>
      </c>
      <c r="AJ9" s="28">
        <f t="shared" si="3"/>
        <v>6.5122916666666669E-2</v>
      </c>
      <c r="AK9" s="28">
        <f t="shared" si="4"/>
        <v>4.9567702587036888E-3</v>
      </c>
    </row>
    <row r="10" spans="1:37" ht="17" x14ac:dyDescent="0.2">
      <c r="A10" s="46" t="s">
        <v>61</v>
      </c>
      <c r="C10" s="2" t="s">
        <v>3</v>
      </c>
      <c r="D10" s="1">
        <v>1.0339999999999999E-5</v>
      </c>
      <c r="E10" s="11">
        <v>811.04200000000003</v>
      </c>
      <c r="F10">
        <v>0.03</v>
      </c>
      <c r="G10">
        <v>3596.33</v>
      </c>
      <c r="I10" s="48"/>
      <c r="J10" s="31"/>
      <c r="K10">
        <v>60</v>
      </c>
      <c r="L10" s="11">
        <f t="shared" si="0"/>
        <v>717.33399999999995</v>
      </c>
      <c r="M10" s="4">
        <f t="shared" si="5"/>
        <v>9.956191552124527E-2</v>
      </c>
      <c r="N10" s="4">
        <f t="shared" si="2"/>
        <v>25.487850373438789</v>
      </c>
      <c r="P10" s="17"/>
      <c r="Q10" s="23"/>
      <c r="R10" s="17"/>
      <c r="S10" s="24"/>
      <c r="T10" s="25"/>
      <c r="AG10" s="15">
        <f>1120</f>
        <v>1120</v>
      </c>
      <c r="AH10" s="27">
        <f>S23</f>
        <v>83.840666666666664</v>
      </c>
      <c r="AI10" s="27">
        <f>T23</f>
        <v>5.3444339581786773</v>
      </c>
      <c r="AJ10" s="28">
        <f t="shared" si="3"/>
        <v>7.4857738095238088E-2</v>
      </c>
      <c r="AK10" s="28">
        <f t="shared" si="4"/>
        <v>4.7718160340881046E-3</v>
      </c>
    </row>
    <row r="11" spans="1:37" ht="17" x14ac:dyDescent="0.2">
      <c r="A11" s="46"/>
      <c r="C11" s="2" t="s">
        <v>4</v>
      </c>
      <c r="D11" s="1">
        <v>1.0339999999999999E-5</v>
      </c>
      <c r="E11" s="11">
        <v>721.55899999999997</v>
      </c>
      <c r="F11">
        <v>0.57399999999999995</v>
      </c>
      <c r="G11">
        <v>3176.4549999999999</v>
      </c>
      <c r="I11" s="48"/>
      <c r="J11" s="31"/>
      <c r="K11">
        <v>90</v>
      </c>
      <c r="L11" s="11">
        <f t="shared" si="0"/>
        <v>670.553</v>
      </c>
      <c r="M11" s="4">
        <f t="shared" si="5"/>
        <v>0.15828406452017818</v>
      </c>
      <c r="N11" s="4">
        <f t="shared" si="2"/>
        <v>40.520720517165614</v>
      </c>
      <c r="P11" s="36">
        <f>640</f>
        <v>640</v>
      </c>
      <c r="Q11" s="23">
        <v>1</v>
      </c>
      <c r="R11" s="17">
        <v>19.175000000000001</v>
      </c>
      <c r="S11" s="30">
        <f>AVERAGE(R11:R13)</f>
        <v>20.175333333333334</v>
      </c>
      <c r="T11" s="29">
        <f>STDEV(R11:R13)</f>
        <v>3.6012526061543113</v>
      </c>
      <c r="AG11" s="15">
        <f>1280</f>
        <v>1280</v>
      </c>
      <c r="AH11" s="27">
        <f>S27</f>
        <v>95.105333333333348</v>
      </c>
      <c r="AI11" s="27">
        <f>T27</f>
        <v>3.8622190944240034</v>
      </c>
      <c r="AJ11" s="28">
        <f t="shared" si="3"/>
        <v>7.4301041666666678E-2</v>
      </c>
      <c r="AK11" s="28">
        <f t="shared" si="4"/>
        <v>3.0173586675187524E-3</v>
      </c>
    </row>
    <row r="12" spans="1:37" ht="17" x14ac:dyDescent="0.2">
      <c r="A12" s="46"/>
      <c r="C12" s="2" t="s">
        <v>14</v>
      </c>
      <c r="D12" s="1">
        <v>1.0339999999999999E-5</v>
      </c>
      <c r="E12" s="11">
        <v>674.77800000000002</v>
      </c>
      <c r="F12">
        <v>0.71299999999999997</v>
      </c>
      <c r="G12">
        <v>2731.96</v>
      </c>
      <c r="I12" s="48"/>
      <c r="J12" s="31"/>
      <c r="K12">
        <v>120</v>
      </c>
      <c r="L12" s="11">
        <f t="shared" si="0"/>
        <v>641.65499999999997</v>
      </c>
      <c r="M12" s="4">
        <f t="shared" si="5"/>
        <v>0.19455846356618345</v>
      </c>
      <c r="N12" s="4">
        <f t="shared" si="2"/>
        <v>49.806966672942963</v>
      </c>
      <c r="P12" s="36"/>
      <c r="Q12" s="23">
        <v>2</v>
      </c>
      <c r="R12" s="17">
        <v>24.170999999999999</v>
      </c>
      <c r="S12" s="30"/>
      <c r="T12" s="29"/>
      <c r="AG12" s="15">
        <f>1920</f>
        <v>1920</v>
      </c>
      <c r="AH12" s="27">
        <f>S31</f>
        <v>141.70666666666668</v>
      </c>
      <c r="AI12" s="27">
        <f>T31</f>
        <v>7.0221103190802543</v>
      </c>
      <c r="AJ12" s="28">
        <f t="shared" si="3"/>
        <v>7.3805555555555555E-2</v>
      </c>
      <c r="AK12" s="28">
        <f t="shared" si="4"/>
        <v>3.6573491245209659E-3</v>
      </c>
    </row>
    <row r="13" spans="1:37" ht="17" x14ac:dyDescent="0.2">
      <c r="A13" s="46"/>
      <c r="C13" s="2" t="s">
        <v>15</v>
      </c>
      <c r="D13" s="1">
        <v>1.0339999999999999E-5</v>
      </c>
      <c r="E13" s="11">
        <v>645.88</v>
      </c>
      <c r="F13">
        <v>0.61099999999999999</v>
      </c>
      <c r="G13">
        <v>2426.741</v>
      </c>
      <c r="I13" s="48"/>
      <c r="J13" s="31">
        <v>3</v>
      </c>
      <c r="K13" t="s">
        <v>20</v>
      </c>
      <c r="L13" s="11">
        <f t="shared" si="0"/>
        <v>805.58799999999997</v>
      </c>
      <c r="M13" s="4">
        <f>1-(L13/$L$13)</f>
        <v>0</v>
      </c>
      <c r="N13" s="4">
        <f t="shared" si="2"/>
        <v>0</v>
      </c>
      <c r="P13" s="36"/>
      <c r="Q13" s="23">
        <v>3</v>
      </c>
      <c r="R13" s="17">
        <v>17.18</v>
      </c>
      <c r="S13" s="30"/>
      <c r="T13" s="29"/>
      <c r="AG13" s="15">
        <f>2560</f>
        <v>2560</v>
      </c>
      <c r="AH13" s="27">
        <f>S35</f>
        <v>190.75666666666666</v>
      </c>
      <c r="AI13" s="27">
        <f>T35</f>
        <v>21.969299791603127</v>
      </c>
      <c r="AJ13" s="28">
        <f t="shared" si="3"/>
        <v>7.4514322916666667E-2</v>
      </c>
      <c r="AK13" s="28">
        <f t="shared" si="4"/>
        <v>8.5817577310949716E-3</v>
      </c>
    </row>
    <row r="14" spans="1:37" ht="17" x14ac:dyDescent="0.2">
      <c r="A14" s="6"/>
      <c r="B14" s="5" t="s">
        <v>25</v>
      </c>
      <c r="C14" s="2" t="s">
        <v>13</v>
      </c>
      <c r="D14" s="1">
        <v>1.0339999999999999E-5</v>
      </c>
      <c r="E14" s="11">
        <v>809.81299999999999</v>
      </c>
      <c r="F14">
        <v>0.626</v>
      </c>
      <c r="G14">
        <v>3855.4859999999999</v>
      </c>
      <c r="I14" s="48"/>
      <c r="J14" s="31"/>
      <c r="K14">
        <v>30</v>
      </c>
      <c r="L14" s="11">
        <f t="shared" si="0"/>
        <v>846.95499999999993</v>
      </c>
      <c r="M14" s="4">
        <f>1-(L14/$L$13)</f>
        <v>-5.1350069762707395E-2</v>
      </c>
      <c r="N14" s="4">
        <f t="shared" si="2"/>
        <v>-13.145617859253093</v>
      </c>
      <c r="P14" s="17"/>
      <c r="Q14" s="23"/>
      <c r="R14" s="17"/>
      <c r="S14" s="24"/>
      <c r="T14" s="25"/>
      <c r="AG14" s="15">
        <v>3840</v>
      </c>
      <c r="AH14" s="27">
        <f>S39</f>
        <v>261.24666666666667</v>
      </c>
      <c r="AI14" s="27">
        <f>T39</f>
        <v>10.314040591995607</v>
      </c>
      <c r="AJ14" s="28">
        <f t="shared" si="3"/>
        <v>6.803298611111111E-2</v>
      </c>
      <c r="AK14" s="28">
        <f t="shared" si="4"/>
        <v>2.6859480708321891E-3</v>
      </c>
    </row>
    <row r="15" spans="1:37" ht="17" x14ac:dyDescent="0.2">
      <c r="A15" s="46" t="s">
        <v>61</v>
      </c>
      <c r="C15" s="2" t="s">
        <v>3</v>
      </c>
      <c r="D15" s="1">
        <v>1.0339999999999999E-5</v>
      </c>
      <c r="E15" s="11">
        <v>851.18</v>
      </c>
      <c r="F15">
        <v>0.58899999999999997</v>
      </c>
      <c r="G15">
        <v>4183.366</v>
      </c>
      <c r="I15" s="48"/>
      <c r="J15" s="31"/>
      <c r="K15">
        <v>60</v>
      </c>
      <c r="L15" s="11">
        <f>(E16-$E$3)</f>
        <v>722.83399999999995</v>
      </c>
      <c r="M15" s="4">
        <f t="shared" ref="M15:M17" si="6">1-(L15/$L$13)</f>
        <v>0.10272496611170978</v>
      </c>
      <c r="N15" s="4">
        <f t="shared" si="2"/>
        <v>26.297591324597704</v>
      </c>
      <c r="P15" s="34">
        <f>800</f>
        <v>800</v>
      </c>
      <c r="Q15" s="23">
        <v>1</v>
      </c>
      <c r="R15" s="17">
        <v>50.651000000000003</v>
      </c>
      <c r="S15" s="30">
        <f>AVERAGE(R15:R17)</f>
        <v>46.438333333333333</v>
      </c>
      <c r="T15" s="29">
        <f>STDEV(R15:R17)</f>
        <v>4.5173904340153452</v>
      </c>
      <c r="AG15" s="15">
        <v>5120</v>
      </c>
      <c r="AH15" s="27">
        <f>S43</f>
        <v>297.24333333333334</v>
      </c>
      <c r="AI15" s="27">
        <f>T43</f>
        <v>10.861244557293281</v>
      </c>
      <c r="AJ15" s="28">
        <f t="shared" si="3"/>
        <v>5.8055338541666668E-2</v>
      </c>
      <c r="AK15" s="28">
        <f t="shared" si="4"/>
        <v>2.121336827596344E-3</v>
      </c>
    </row>
    <row r="16" spans="1:37" ht="17" x14ac:dyDescent="0.2">
      <c r="A16" s="46"/>
      <c r="C16" s="2" t="s">
        <v>4</v>
      </c>
      <c r="D16" s="1">
        <v>1.0339999999999999E-5</v>
      </c>
      <c r="E16" s="11">
        <v>727.05899999999997</v>
      </c>
      <c r="F16">
        <v>0.57399999999999995</v>
      </c>
      <c r="G16">
        <v>3409.57</v>
      </c>
      <c r="I16" s="48"/>
      <c r="J16" s="31"/>
      <c r="K16">
        <v>90</v>
      </c>
      <c r="L16" s="11">
        <f t="shared" si="0"/>
        <v>700.25400000000002</v>
      </c>
      <c r="M16" s="4">
        <f t="shared" si="6"/>
        <v>0.13075418203846134</v>
      </c>
      <c r="N16" s="4">
        <f t="shared" si="2"/>
        <v>33.473070601846104</v>
      </c>
      <c r="P16" s="34"/>
      <c r="Q16" s="23">
        <v>2</v>
      </c>
      <c r="R16" s="17">
        <v>41.667999999999999</v>
      </c>
      <c r="S16" s="30"/>
      <c r="T16" s="29"/>
    </row>
    <row r="17" spans="1:35" ht="17" x14ac:dyDescent="0.2">
      <c r="A17" s="46"/>
      <c r="C17" s="2" t="s">
        <v>14</v>
      </c>
      <c r="D17" s="1">
        <v>1.0339999999999999E-5</v>
      </c>
      <c r="E17" s="11">
        <v>704.47900000000004</v>
      </c>
      <c r="F17">
        <v>0.38700000000000001</v>
      </c>
      <c r="G17">
        <v>3407.8789999999999</v>
      </c>
      <c r="I17" s="48"/>
      <c r="J17" s="31"/>
      <c r="K17">
        <v>120</v>
      </c>
      <c r="L17" s="11">
        <f t="shared" si="0"/>
        <v>668.04200000000003</v>
      </c>
      <c r="M17" s="4">
        <f t="shared" si="6"/>
        <v>0.17073988192475553</v>
      </c>
      <c r="N17" s="4">
        <f t="shared" si="2"/>
        <v>43.709409772737416</v>
      </c>
      <c r="P17" s="34"/>
      <c r="Q17" s="23">
        <v>3</v>
      </c>
      <c r="R17" s="17">
        <v>46.996000000000002</v>
      </c>
      <c r="S17" s="30"/>
      <c r="T17" s="29"/>
    </row>
    <row r="18" spans="1:35" ht="17" x14ac:dyDescent="0.2">
      <c r="A18" s="46"/>
      <c r="C18" s="2" t="s">
        <v>15</v>
      </c>
      <c r="D18" s="1">
        <v>1.0339999999999999E-5</v>
      </c>
      <c r="E18" s="11">
        <v>672.26700000000005</v>
      </c>
      <c r="F18">
        <v>0.443</v>
      </c>
      <c r="G18">
        <v>3348.4229999999998</v>
      </c>
      <c r="P18" s="17"/>
      <c r="Q18" s="23"/>
      <c r="R18" s="17"/>
      <c r="S18" s="24"/>
      <c r="T18" s="25"/>
    </row>
    <row r="19" spans="1:35" x14ac:dyDescent="0.2">
      <c r="A19" s="7"/>
      <c r="D19" s="1"/>
      <c r="I19" s="49">
        <v>320</v>
      </c>
      <c r="J19" s="31">
        <v>1</v>
      </c>
      <c r="K19" t="s">
        <v>20</v>
      </c>
      <c r="L19" s="11">
        <f>(E21-$E$20)</f>
        <v>824.25199999999995</v>
      </c>
      <c r="M19" s="4">
        <f>1-(L19/$L$19)</f>
        <v>0</v>
      </c>
      <c r="N19" s="4">
        <f>M19*256</f>
        <v>0</v>
      </c>
      <c r="P19" s="38">
        <f>960</f>
        <v>960</v>
      </c>
      <c r="Q19" s="23">
        <v>1</v>
      </c>
      <c r="R19" s="17">
        <v>57.433999999999997</v>
      </c>
      <c r="S19" s="30">
        <f>AVERAGE(R19:R21)</f>
        <v>62.518000000000001</v>
      </c>
      <c r="T19" s="29">
        <f>STDEV(R19:R21)</f>
        <v>4.7584994483555416</v>
      </c>
    </row>
    <row r="20" spans="1:35" ht="17" x14ac:dyDescent="0.2">
      <c r="C20" s="2" t="s">
        <v>0</v>
      </c>
      <c r="D20" s="1">
        <v>1.0000000000000001E-5</v>
      </c>
      <c r="E20" s="11">
        <v>4.2679999999999998</v>
      </c>
      <c r="F20" s="1">
        <v>2.3280000000000001E-5</v>
      </c>
      <c r="G20">
        <v>141.02000000000001</v>
      </c>
      <c r="I20" s="49"/>
      <c r="J20" s="31"/>
      <c r="K20">
        <v>30</v>
      </c>
      <c r="L20" s="11">
        <f t="shared" ref="L20:L33" si="7">(E22-$E$20)</f>
        <v>767.86899999999991</v>
      </c>
      <c r="M20" s="4">
        <f t="shared" ref="M20:M23" si="8">1-(L20/$L$19)</f>
        <v>6.8405050882497154E-2</v>
      </c>
      <c r="N20" s="4">
        <f t="shared" ref="N20:N33" si="9">M20*256</f>
        <v>17.511693025919271</v>
      </c>
      <c r="P20" s="38"/>
      <c r="Q20" s="23">
        <v>2</v>
      </c>
      <c r="R20" s="17">
        <v>66.864999999999995</v>
      </c>
      <c r="S20" s="30"/>
      <c r="T20" s="29"/>
    </row>
    <row r="21" spans="1:35" ht="17" x14ac:dyDescent="0.2">
      <c r="B21" t="s">
        <v>23</v>
      </c>
      <c r="C21" s="2" t="s">
        <v>13</v>
      </c>
      <c r="D21" s="1">
        <v>1.0000000000000001E-5</v>
      </c>
      <c r="E21" s="11">
        <v>828.52</v>
      </c>
      <c r="F21">
        <v>1.647</v>
      </c>
      <c r="G21">
        <v>3595.1729999999998</v>
      </c>
      <c r="I21" s="49"/>
      <c r="J21" s="31"/>
      <c r="K21">
        <v>60</v>
      </c>
      <c r="L21" s="11">
        <f t="shared" si="7"/>
        <v>728.24699999999996</v>
      </c>
      <c r="M21" s="4">
        <f t="shared" si="8"/>
        <v>0.11647530124282379</v>
      </c>
      <c r="N21" s="4">
        <f t="shared" si="9"/>
        <v>29.817677118162891</v>
      </c>
      <c r="P21" s="38"/>
      <c r="Q21" s="23">
        <v>3</v>
      </c>
      <c r="R21" s="17">
        <v>63.255000000000003</v>
      </c>
      <c r="S21" s="30"/>
      <c r="T21" s="29"/>
    </row>
    <row r="22" spans="1:35" ht="17" x14ac:dyDescent="0.2">
      <c r="A22" s="47" t="s">
        <v>60</v>
      </c>
      <c r="C22" s="2" t="s">
        <v>3</v>
      </c>
      <c r="D22" s="1">
        <v>1.0000000000000001E-5</v>
      </c>
      <c r="E22" s="11">
        <v>772.13699999999994</v>
      </c>
      <c r="F22">
        <v>0.503</v>
      </c>
      <c r="G22">
        <v>3636.375</v>
      </c>
      <c r="I22" s="49"/>
      <c r="J22" s="31"/>
      <c r="K22">
        <v>90</v>
      </c>
      <c r="L22" s="11">
        <f t="shared" si="7"/>
        <v>669.10299999999995</v>
      </c>
      <c r="M22" s="4">
        <f t="shared" si="8"/>
        <v>0.18823005585670405</v>
      </c>
      <c r="N22" s="4">
        <f t="shared" si="9"/>
        <v>48.186894299316236</v>
      </c>
      <c r="P22" s="17"/>
      <c r="Q22" s="23"/>
      <c r="R22" s="17"/>
      <c r="S22" s="24"/>
      <c r="T22" s="25"/>
    </row>
    <row r="23" spans="1:35" ht="17" x14ac:dyDescent="0.2">
      <c r="A23" s="47"/>
      <c r="C23" s="2" t="s">
        <v>4</v>
      </c>
      <c r="D23" s="1">
        <v>1.0000000000000001E-5</v>
      </c>
      <c r="E23" s="11">
        <v>732.51499999999999</v>
      </c>
      <c r="F23">
        <v>0.4</v>
      </c>
      <c r="G23">
        <v>3479.8040000000001</v>
      </c>
      <c r="I23" s="49"/>
      <c r="J23" s="31"/>
      <c r="K23">
        <v>120</v>
      </c>
      <c r="L23" s="11">
        <f t="shared" si="7"/>
        <v>626.20499999999993</v>
      </c>
      <c r="M23" s="4">
        <f t="shared" si="8"/>
        <v>0.24027481886607494</v>
      </c>
      <c r="N23" s="4">
        <f t="shared" si="9"/>
        <v>61.510353629715183</v>
      </c>
      <c r="P23" s="39">
        <f>1120</f>
        <v>1120</v>
      </c>
      <c r="Q23" s="23">
        <v>1</v>
      </c>
      <c r="R23" s="17">
        <v>87.665000000000006</v>
      </c>
      <c r="S23" s="30">
        <f>AVERAGE(R23:R25)</f>
        <v>83.840666666666664</v>
      </c>
      <c r="T23" s="29">
        <f>STDEV(R23:R25)</f>
        <v>5.3444339581786773</v>
      </c>
    </row>
    <row r="24" spans="1:35" ht="17" x14ac:dyDescent="0.2">
      <c r="A24" s="47"/>
      <c r="C24" s="2" t="s">
        <v>14</v>
      </c>
      <c r="D24" s="1">
        <v>1.0000000000000001E-5</v>
      </c>
      <c r="E24" s="11">
        <v>673.37099999999998</v>
      </c>
      <c r="F24">
        <v>0.4</v>
      </c>
      <c r="G24">
        <v>3070.2080000000001</v>
      </c>
      <c r="I24" s="49"/>
      <c r="J24" s="31">
        <v>2</v>
      </c>
      <c r="K24" t="s">
        <v>20</v>
      </c>
      <c r="L24" s="11">
        <f t="shared" si="7"/>
        <v>873.57799999999997</v>
      </c>
      <c r="M24" s="4">
        <f>1-(L24/$L$24)</f>
        <v>0</v>
      </c>
      <c r="N24" s="4">
        <f t="shared" si="9"/>
        <v>0</v>
      </c>
      <c r="P24" s="39"/>
      <c r="Q24" s="23">
        <v>2</v>
      </c>
      <c r="R24" s="17">
        <v>77.733999999999995</v>
      </c>
      <c r="S24" s="30"/>
      <c r="T24" s="29"/>
    </row>
    <row r="25" spans="1:35" ht="17" x14ac:dyDescent="0.2">
      <c r="A25" s="47"/>
      <c r="C25" s="2" t="s">
        <v>15</v>
      </c>
      <c r="D25" s="1">
        <v>1.0000000000000001E-5</v>
      </c>
      <c r="E25" s="11">
        <v>630.47299999999996</v>
      </c>
      <c r="F25">
        <v>0.746</v>
      </c>
      <c r="G25">
        <v>2735.4920000000002</v>
      </c>
      <c r="I25" s="49"/>
      <c r="J25" s="31"/>
      <c r="K25">
        <v>30</v>
      </c>
      <c r="L25" s="11">
        <f t="shared" si="7"/>
        <v>784.43</v>
      </c>
      <c r="M25" s="4">
        <f t="shared" ref="M25:M28" si="10">1-(L25/$L$24)</f>
        <v>0.10204927321887691</v>
      </c>
      <c r="N25" s="4">
        <f t="shared" si="9"/>
        <v>26.12461394403249</v>
      </c>
      <c r="P25" s="39"/>
      <c r="Q25" s="23">
        <v>3</v>
      </c>
      <c r="R25" s="17">
        <v>86.123000000000005</v>
      </c>
      <c r="S25" s="30"/>
      <c r="T25" s="29"/>
    </row>
    <row r="26" spans="1:35" ht="17" x14ac:dyDescent="0.2">
      <c r="A26" s="6"/>
      <c r="B26" t="s">
        <v>24</v>
      </c>
      <c r="C26" s="2" t="s">
        <v>13</v>
      </c>
      <c r="D26" s="1">
        <v>1.0000000000000001E-5</v>
      </c>
      <c r="E26" s="11">
        <v>877.846</v>
      </c>
      <c r="F26">
        <v>1.0960000000000001</v>
      </c>
      <c r="G26">
        <v>3765.5329999999999</v>
      </c>
      <c r="H26" s="1"/>
      <c r="I26" s="49"/>
      <c r="J26" s="31"/>
      <c r="K26">
        <v>60</v>
      </c>
      <c r="L26" s="11">
        <f t="shared" si="7"/>
        <v>683.85500000000002</v>
      </c>
      <c r="M26" s="4">
        <f t="shared" si="10"/>
        <v>0.21717923299350483</v>
      </c>
      <c r="N26" s="4">
        <f t="shared" si="9"/>
        <v>55.597883646337237</v>
      </c>
      <c r="P26" s="17"/>
      <c r="Q26" s="23"/>
      <c r="R26" s="17"/>
      <c r="S26" s="24"/>
      <c r="T26" s="25"/>
    </row>
    <row r="27" spans="1:35" ht="17" x14ac:dyDescent="0.2">
      <c r="A27" s="47" t="s">
        <v>60</v>
      </c>
      <c r="C27" s="2" t="s">
        <v>3</v>
      </c>
      <c r="D27" s="1">
        <v>1.0000000000000001E-5</v>
      </c>
      <c r="E27" s="11">
        <v>788.69799999999998</v>
      </c>
      <c r="F27">
        <v>1.21</v>
      </c>
      <c r="G27">
        <v>3074.4870000000001</v>
      </c>
      <c r="I27" s="49"/>
      <c r="J27" s="31"/>
      <c r="K27">
        <v>90</v>
      </c>
      <c r="L27" s="11">
        <f t="shared" si="7"/>
        <v>704.57100000000003</v>
      </c>
      <c r="M27" s="4">
        <f t="shared" si="10"/>
        <v>0.19346526583773849</v>
      </c>
      <c r="N27" s="4">
        <f t="shared" si="9"/>
        <v>49.527108054461053</v>
      </c>
      <c r="P27" s="40">
        <f>1280</f>
        <v>1280</v>
      </c>
      <c r="Q27" s="23">
        <v>1</v>
      </c>
      <c r="R27" s="17">
        <v>92.503</v>
      </c>
      <c r="S27" s="30">
        <f>AVERAGE(R27:R29)</f>
        <v>95.105333333333348</v>
      </c>
      <c r="T27" s="29">
        <f>STDEV(R27:R29)</f>
        <v>3.8622190944240034</v>
      </c>
    </row>
    <row r="28" spans="1:35" ht="17" x14ac:dyDescent="0.2">
      <c r="A28" s="47"/>
      <c r="C28" s="2" t="s">
        <v>4</v>
      </c>
      <c r="D28" s="1">
        <v>1.0000000000000001E-5</v>
      </c>
      <c r="E28" s="11">
        <v>688.12300000000005</v>
      </c>
      <c r="F28">
        <v>0.443</v>
      </c>
      <c r="G28">
        <v>2906.1559999999999</v>
      </c>
      <c r="I28" s="49"/>
      <c r="J28" s="31"/>
      <c r="K28">
        <v>120</v>
      </c>
      <c r="L28" s="11">
        <f t="shared" si="7"/>
        <v>616.23</v>
      </c>
      <c r="M28" s="4">
        <f t="shared" si="10"/>
        <v>0.29459075205648488</v>
      </c>
      <c r="N28" s="4">
        <f t="shared" si="9"/>
        <v>75.41523252646013</v>
      </c>
      <c r="P28" s="40"/>
      <c r="Q28" s="23">
        <v>2</v>
      </c>
      <c r="R28" s="17">
        <v>93.27</v>
      </c>
      <c r="S28" s="30"/>
      <c r="T28" s="29"/>
    </row>
    <row r="29" spans="1:35" ht="17" x14ac:dyDescent="0.2">
      <c r="A29" s="47"/>
      <c r="C29" s="2" t="s">
        <v>14</v>
      </c>
      <c r="D29" s="1">
        <v>1.0000000000000001E-5</v>
      </c>
      <c r="E29" s="11">
        <v>708.83900000000006</v>
      </c>
      <c r="F29">
        <v>0.71299999999999997</v>
      </c>
      <c r="G29">
        <v>3160.1590000000001</v>
      </c>
      <c r="I29" s="49"/>
      <c r="J29" s="31">
        <v>3</v>
      </c>
      <c r="K29" t="s">
        <v>20</v>
      </c>
      <c r="L29" s="11">
        <f t="shared" si="7"/>
        <v>821.92200000000003</v>
      </c>
      <c r="M29" s="4">
        <f>1-(L29/$L$29)</f>
        <v>0</v>
      </c>
      <c r="N29" s="4">
        <f t="shared" si="9"/>
        <v>0</v>
      </c>
      <c r="P29" s="40"/>
      <c r="Q29" s="23">
        <v>3</v>
      </c>
      <c r="R29" s="17">
        <v>99.543000000000006</v>
      </c>
      <c r="S29" s="30"/>
      <c r="T29" s="29"/>
    </row>
    <row r="30" spans="1:35" ht="17" x14ac:dyDescent="0.2">
      <c r="A30" s="47"/>
      <c r="C30" s="2" t="s">
        <v>15</v>
      </c>
      <c r="D30" s="1">
        <v>1.0000000000000001E-5</v>
      </c>
      <c r="E30" s="11">
        <v>620.49800000000005</v>
      </c>
      <c r="F30">
        <v>0.78</v>
      </c>
      <c r="G30">
        <v>2855.3939999999998</v>
      </c>
      <c r="I30" s="49"/>
      <c r="J30" s="31"/>
      <c r="K30">
        <v>30</v>
      </c>
      <c r="L30" s="11">
        <f t="shared" si="7"/>
        <v>859.39499999999998</v>
      </c>
      <c r="M30" s="4">
        <f t="shared" ref="M30:M33" si="11">1-(L30/$L$29)</f>
        <v>-4.5591917481220712E-2</v>
      </c>
      <c r="N30" s="4">
        <f t="shared" si="9"/>
        <v>-11.671530875192502</v>
      </c>
      <c r="P30" s="17"/>
      <c r="Q30" s="23"/>
      <c r="R30" s="17"/>
      <c r="S30" s="24"/>
      <c r="T30" s="25"/>
    </row>
    <row r="31" spans="1:35" ht="17" x14ac:dyDescent="0.2">
      <c r="A31" s="6"/>
      <c r="B31" s="5" t="s">
        <v>25</v>
      </c>
      <c r="C31" s="2" t="s">
        <v>13</v>
      </c>
      <c r="D31" s="1">
        <v>1.0000000000000001E-5</v>
      </c>
      <c r="E31" s="11">
        <v>826.19</v>
      </c>
      <c r="F31">
        <v>1.2</v>
      </c>
      <c r="G31">
        <v>4104.4690000000001</v>
      </c>
      <c r="I31" s="49"/>
      <c r="J31" s="31"/>
      <c r="K31">
        <v>60</v>
      </c>
      <c r="L31" s="11">
        <f t="shared" si="7"/>
        <v>748.923</v>
      </c>
      <c r="M31" s="4">
        <f t="shared" si="11"/>
        <v>8.8814997043515143E-2</v>
      </c>
      <c r="N31" s="4">
        <f t="shared" si="9"/>
        <v>22.736639243139876</v>
      </c>
      <c r="P31" s="37">
        <f>1920</f>
        <v>1920</v>
      </c>
      <c r="Q31" s="23">
        <v>1</v>
      </c>
      <c r="R31" s="17">
        <v>135.16999999999999</v>
      </c>
      <c r="S31" s="30">
        <f>AVERAGE(R31:R33)</f>
        <v>141.70666666666668</v>
      </c>
      <c r="T31" s="29">
        <f>STDEV(R31:R33)</f>
        <v>7.0221103190802543</v>
      </c>
      <c r="AG31" s="4"/>
      <c r="AH31" s="4"/>
      <c r="AI31" s="4"/>
    </row>
    <row r="32" spans="1:35" ht="17" x14ac:dyDescent="0.2">
      <c r="A32" s="47" t="s">
        <v>60</v>
      </c>
      <c r="C32" s="2" t="s">
        <v>3</v>
      </c>
      <c r="D32" s="1">
        <v>1.0000000000000001E-5</v>
      </c>
      <c r="E32" s="11">
        <v>863.66300000000001</v>
      </c>
      <c r="F32">
        <v>0.13400000000000001</v>
      </c>
      <c r="G32">
        <v>4265.5360000000001</v>
      </c>
      <c r="I32" s="49"/>
      <c r="J32" s="31"/>
      <c r="K32">
        <v>90</v>
      </c>
      <c r="L32" s="11">
        <f t="shared" si="7"/>
        <v>726.31099999999992</v>
      </c>
      <c r="M32" s="4">
        <f t="shared" si="11"/>
        <v>0.1163261234034374</v>
      </c>
      <c r="N32" s="4">
        <f t="shared" si="9"/>
        <v>29.779487591279974</v>
      </c>
      <c r="P32" s="37"/>
      <c r="Q32" s="23">
        <v>2</v>
      </c>
      <c r="R32" s="17">
        <v>140.82</v>
      </c>
      <c r="S32" s="30"/>
      <c r="T32" s="29"/>
      <c r="AG32" s="3"/>
      <c r="AH32" s="3"/>
      <c r="AI32" s="3"/>
    </row>
    <row r="33" spans="1:35" ht="17" x14ac:dyDescent="0.2">
      <c r="A33" s="47"/>
      <c r="C33" s="2" t="s">
        <v>4</v>
      </c>
      <c r="D33" s="1">
        <v>1.0000000000000001E-5</v>
      </c>
      <c r="E33" s="11">
        <v>753.19100000000003</v>
      </c>
      <c r="F33">
        <v>0.18</v>
      </c>
      <c r="G33">
        <v>3596.9090000000001</v>
      </c>
      <c r="I33" s="49"/>
      <c r="J33" s="31"/>
      <c r="K33">
        <v>120</v>
      </c>
      <c r="L33" s="11">
        <f t="shared" si="7"/>
        <v>692.96499999999992</v>
      </c>
      <c r="M33" s="4">
        <f t="shared" si="11"/>
        <v>0.15689688315922934</v>
      </c>
      <c r="N33" s="4">
        <f t="shared" si="9"/>
        <v>40.165602088762711</v>
      </c>
      <c r="P33" s="37"/>
      <c r="Q33" s="23">
        <v>3</v>
      </c>
      <c r="R33" s="17">
        <v>149.13</v>
      </c>
      <c r="S33" s="30"/>
      <c r="T33" s="29"/>
      <c r="AG33" s="4"/>
      <c r="AH33" s="4"/>
      <c r="AI33" s="4"/>
    </row>
    <row r="34" spans="1:35" ht="17" x14ac:dyDescent="0.2">
      <c r="A34" s="47"/>
      <c r="C34" s="2" t="s">
        <v>14</v>
      </c>
      <c r="D34" s="1">
        <v>1.0000000000000001E-5</v>
      </c>
      <c r="E34" s="11">
        <v>730.57899999999995</v>
      </c>
      <c r="F34">
        <v>0.45600000000000002</v>
      </c>
      <c r="G34">
        <v>3365.1970000000001</v>
      </c>
      <c r="P34" s="17"/>
      <c r="Q34" s="23"/>
      <c r="R34" s="17"/>
      <c r="S34" s="24"/>
      <c r="T34" s="25"/>
      <c r="AG34" s="4"/>
      <c r="AH34" s="8"/>
      <c r="AI34" s="4"/>
    </row>
    <row r="35" spans="1:35" ht="17" x14ac:dyDescent="0.2">
      <c r="A35" s="47"/>
      <c r="C35" s="2" t="s">
        <v>15</v>
      </c>
      <c r="D35" s="1">
        <v>1.0000000000000001E-5</v>
      </c>
      <c r="E35" s="11">
        <v>697.23299999999995</v>
      </c>
      <c r="F35">
        <v>0.443</v>
      </c>
      <c r="G35">
        <v>3328.9059999999999</v>
      </c>
      <c r="I35" s="57">
        <v>640</v>
      </c>
      <c r="J35" s="31">
        <v>1</v>
      </c>
      <c r="K35" t="s">
        <v>41</v>
      </c>
      <c r="L35" s="11">
        <f>(E38-$E$37)</f>
        <v>706.42899999999997</v>
      </c>
      <c r="M35" s="4">
        <f>1-(L35/$L$35)</f>
        <v>0</v>
      </c>
      <c r="N35" s="4">
        <f>M35*256</f>
        <v>0</v>
      </c>
      <c r="P35" s="52">
        <f>2560</f>
        <v>2560</v>
      </c>
      <c r="Q35" s="23">
        <v>1</v>
      </c>
      <c r="R35" s="17">
        <v>215.73</v>
      </c>
      <c r="S35" s="30">
        <f>AVERAGE(R35:R37)</f>
        <v>190.75666666666666</v>
      </c>
      <c r="T35" s="29">
        <f>STDEV(R35:R37)</f>
        <v>21.969299791603127</v>
      </c>
      <c r="AG35" s="4"/>
      <c r="AH35" s="8"/>
      <c r="AI35" s="4"/>
    </row>
    <row r="36" spans="1:35" x14ac:dyDescent="0.2">
      <c r="A36" s="7"/>
      <c r="D36" s="1"/>
      <c r="I36" s="57"/>
      <c r="J36" s="31"/>
      <c r="K36">
        <v>1</v>
      </c>
      <c r="L36" s="11">
        <f t="shared" ref="L36:L49" si="12">(E39-$E$37)</f>
        <v>721.91499999999996</v>
      </c>
      <c r="M36" s="4">
        <f t="shared" ref="M36:M39" si="13">1-(L36/$L$35)</f>
        <v>-2.1921523606760251E-2</v>
      </c>
      <c r="N36" s="4">
        <f t="shared" ref="N36:N49" si="14">M36*256</f>
        <v>-5.6119100433306244</v>
      </c>
      <c r="P36" s="52"/>
      <c r="Q36" s="23">
        <v>2</v>
      </c>
      <c r="R36" s="17">
        <v>174.41</v>
      </c>
      <c r="S36" s="30"/>
      <c r="T36" s="29"/>
      <c r="AG36" s="4"/>
      <c r="AH36" s="8"/>
      <c r="AI36" s="4"/>
    </row>
    <row r="37" spans="1:35" ht="17" x14ac:dyDescent="0.2">
      <c r="C37" s="2" t="s">
        <v>0</v>
      </c>
      <c r="D37" s="1">
        <v>1.168E-5</v>
      </c>
      <c r="E37" s="11">
        <v>8.0909999999999993</v>
      </c>
      <c r="F37" s="1">
        <v>2.3280000000000001E-5</v>
      </c>
      <c r="G37">
        <v>269.32100000000003</v>
      </c>
      <c r="I37" s="57"/>
      <c r="J37" s="31"/>
      <c r="K37">
        <v>2</v>
      </c>
      <c r="L37" s="11">
        <f t="shared" si="12"/>
        <v>643.37300000000005</v>
      </c>
      <c r="M37" s="4">
        <f t="shared" si="13"/>
        <v>8.9260208740014835E-2</v>
      </c>
      <c r="N37" s="4">
        <f t="shared" si="14"/>
        <v>22.850613437443798</v>
      </c>
      <c r="P37" s="52"/>
      <c r="Q37" s="23">
        <v>3</v>
      </c>
      <c r="R37" s="17">
        <v>182.13</v>
      </c>
      <c r="S37" s="30"/>
      <c r="T37" s="29"/>
      <c r="AG37" s="4"/>
      <c r="AH37" s="4"/>
      <c r="AI37" s="4"/>
    </row>
    <row r="38" spans="1:35" ht="17" x14ac:dyDescent="0.2">
      <c r="B38" t="s">
        <v>23</v>
      </c>
      <c r="C38" s="2" t="s">
        <v>26</v>
      </c>
      <c r="D38" s="1">
        <v>1.168E-5</v>
      </c>
      <c r="E38" s="11">
        <v>714.52</v>
      </c>
      <c r="F38">
        <v>0.193</v>
      </c>
      <c r="G38">
        <v>3602.12</v>
      </c>
      <c r="I38" s="57"/>
      <c r="J38" s="31"/>
      <c r="K38">
        <v>3</v>
      </c>
      <c r="L38" s="11">
        <f t="shared" si="12"/>
        <v>606.21399999999994</v>
      </c>
      <c r="M38" s="4">
        <f t="shared" si="13"/>
        <v>0.14186139017509192</v>
      </c>
      <c r="N38" s="4">
        <f t="shared" si="14"/>
        <v>36.316515884823531</v>
      </c>
      <c r="P38" s="17"/>
      <c r="Q38" s="23"/>
      <c r="R38" s="17"/>
      <c r="S38" s="24"/>
      <c r="T38" s="25"/>
    </row>
    <row r="39" spans="1:35" ht="17" x14ac:dyDescent="0.2">
      <c r="A39" s="50" t="s">
        <v>1</v>
      </c>
      <c r="C39" s="2" t="s">
        <v>5</v>
      </c>
      <c r="D39" s="1">
        <v>1.168E-5</v>
      </c>
      <c r="E39" s="11">
        <v>730.00599999999997</v>
      </c>
      <c r="F39">
        <v>0.23300000000000001</v>
      </c>
      <c r="G39">
        <v>3804.1239999999998</v>
      </c>
      <c r="I39" s="57"/>
      <c r="J39" s="31"/>
      <c r="K39">
        <v>4</v>
      </c>
      <c r="L39" s="11">
        <f t="shared" si="12"/>
        <v>557.91999999999996</v>
      </c>
      <c r="M39" s="4">
        <f t="shared" si="13"/>
        <v>0.21022494829629024</v>
      </c>
      <c r="N39" s="4">
        <f t="shared" si="14"/>
        <v>53.817586763850301</v>
      </c>
      <c r="P39" s="33">
        <f>3840</f>
        <v>3840</v>
      </c>
      <c r="Q39" s="23">
        <v>1</v>
      </c>
      <c r="R39" s="17">
        <v>271.39</v>
      </c>
      <c r="S39" s="30">
        <f>AVERAGE(R39:R41)</f>
        <v>261.24666666666667</v>
      </c>
      <c r="T39" s="29">
        <f>STDEV(R39:R41)</f>
        <v>10.314040591995607</v>
      </c>
    </row>
    <row r="40" spans="1:35" ht="17" x14ac:dyDescent="0.2">
      <c r="A40" s="50"/>
      <c r="C40" s="2" t="s">
        <v>6</v>
      </c>
      <c r="D40" s="1">
        <v>1.168E-5</v>
      </c>
      <c r="E40" s="11">
        <v>651.46400000000006</v>
      </c>
      <c r="F40">
        <v>0.27200000000000002</v>
      </c>
      <c r="G40">
        <v>3369.1170000000002</v>
      </c>
      <c r="I40" s="57"/>
      <c r="J40" s="31">
        <v>2</v>
      </c>
      <c r="K40" t="s">
        <v>41</v>
      </c>
      <c r="L40" s="11">
        <f t="shared" si="12"/>
        <v>774.51499999999999</v>
      </c>
      <c r="M40" s="4">
        <f>1-(L40/$L$40)</f>
        <v>0</v>
      </c>
      <c r="N40" s="4">
        <f t="shared" si="14"/>
        <v>0</v>
      </c>
      <c r="P40" s="33"/>
      <c r="Q40" s="23">
        <v>2</v>
      </c>
      <c r="R40" s="17">
        <v>250.77</v>
      </c>
      <c r="S40" s="30"/>
      <c r="T40" s="29"/>
    </row>
    <row r="41" spans="1:35" ht="17" x14ac:dyDescent="0.2">
      <c r="A41" s="50"/>
      <c r="C41" s="2" t="s">
        <v>7</v>
      </c>
      <c r="D41" s="1">
        <v>1.168E-5</v>
      </c>
      <c r="E41" s="11">
        <v>614.30499999999995</v>
      </c>
      <c r="F41">
        <v>1.7999999999999999E-2</v>
      </c>
      <c r="G41">
        <v>3496.3330000000001</v>
      </c>
      <c r="I41" s="57"/>
      <c r="J41" s="31"/>
      <c r="K41">
        <v>1</v>
      </c>
      <c r="L41" s="11">
        <f t="shared" si="12"/>
        <v>725.24400000000003</v>
      </c>
      <c r="M41" s="4">
        <f t="shared" ref="M41:M44" si="15">1-(L41/$L$40)</f>
        <v>6.3615294732832783E-2</v>
      </c>
      <c r="N41" s="4">
        <f t="shared" si="14"/>
        <v>16.285515451605193</v>
      </c>
      <c r="P41" s="33"/>
      <c r="Q41" s="23">
        <v>3</v>
      </c>
      <c r="R41" s="17">
        <v>261.58</v>
      </c>
      <c r="S41" s="30"/>
      <c r="T41" s="29"/>
    </row>
    <row r="42" spans="1:35" ht="17" x14ac:dyDescent="0.2">
      <c r="A42" s="50"/>
      <c r="C42" s="2" t="s">
        <v>8</v>
      </c>
      <c r="D42" s="1">
        <v>1.168E-5</v>
      </c>
      <c r="E42" s="11">
        <v>566.01099999999997</v>
      </c>
      <c r="F42">
        <v>1.4999999999999999E-2</v>
      </c>
      <c r="G42">
        <v>3084.663</v>
      </c>
      <c r="I42" s="57"/>
      <c r="J42" s="31"/>
      <c r="K42">
        <v>2</v>
      </c>
      <c r="L42" s="11">
        <f t="shared" si="12"/>
        <v>672.63800000000003</v>
      </c>
      <c r="M42" s="4">
        <f t="shared" si="15"/>
        <v>0.13153650994493327</v>
      </c>
      <c r="N42" s="4">
        <f t="shared" si="14"/>
        <v>33.673346545902916</v>
      </c>
      <c r="P42" s="17"/>
      <c r="Q42" s="23"/>
      <c r="R42" s="17"/>
      <c r="S42" s="24"/>
      <c r="T42" s="25"/>
    </row>
    <row r="43" spans="1:35" ht="17" x14ac:dyDescent="0.2">
      <c r="A43" s="6"/>
      <c r="B43" t="s">
        <v>24</v>
      </c>
      <c r="C43" s="2" t="s">
        <v>26</v>
      </c>
      <c r="D43" s="1">
        <v>1.168E-5</v>
      </c>
      <c r="E43" s="11">
        <v>782.60599999999999</v>
      </c>
      <c r="F43">
        <v>0.22800000000000001</v>
      </c>
      <c r="G43">
        <v>4359.33</v>
      </c>
      <c r="I43" s="57"/>
      <c r="J43" s="31"/>
      <c r="K43">
        <v>3</v>
      </c>
      <c r="L43" s="11">
        <f t="shared" si="12"/>
        <v>567.03200000000004</v>
      </c>
      <c r="M43" s="4">
        <f t="shared" si="15"/>
        <v>0.26788764581705959</v>
      </c>
      <c r="N43" s="4">
        <f t="shared" si="14"/>
        <v>68.579237329167256</v>
      </c>
      <c r="P43" s="58">
        <f>5120</f>
        <v>5120</v>
      </c>
      <c r="Q43" s="23">
        <v>1</v>
      </c>
      <c r="R43" s="17">
        <v>285.10000000000002</v>
      </c>
      <c r="S43" s="30">
        <f>AVERAGE(R43:R45)</f>
        <v>297.24333333333334</v>
      </c>
      <c r="T43" s="29">
        <f>STDEV(R43:R45)</f>
        <v>10.861244557293281</v>
      </c>
    </row>
    <row r="44" spans="1:35" ht="17" x14ac:dyDescent="0.2">
      <c r="A44" s="50" t="s">
        <v>1</v>
      </c>
      <c r="C44" s="2" t="s">
        <v>5</v>
      </c>
      <c r="D44" s="1">
        <v>1.168E-5</v>
      </c>
      <c r="E44" s="11">
        <v>733.33500000000004</v>
      </c>
      <c r="F44">
        <v>0.13400000000000001</v>
      </c>
      <c r="G44">
        <v>3975.0479999999998</v>
      </c>
      <c r="I44" s="57"/>
      <c r="J44" s="31"/>
      <c r="K44">
        <v>4</v>
      </c>
      <c r="L44" s="11">
        <f t="shared" si="12"/>
        <v>516.68200000000002</v>
      </c>
      <c r="M44" s="4">
        <f t="shared" si="15"/>
        <v>0.33289607044408431</v>
      </c>
      <c r="N44" s="4">
        <f t="shared" si="14"/>
        <v>85.221394033685584</v>
      </c>
      <c r="P44" s="58"/>
      <c r="Q44" s="23">
        <v>2</v>
      </c>
      <c r="R44" s="17">
        <v>300.60000000000002</v>
      </c>
      <c r="S44" s="30"/>
      <c r="T44" s="29"/>
    </row>
    <row r="45" spans="1:35" ht="17" x14ac:dyDescent="0.2">
      <c r="A45" s="50"/>
      <c r="C45" s="2" t="s">
        <v>6</v>
      </c>
      <c r="D45" s="1">
        <v>1.168E-5</v>
      </c>
      <c r="E45" s="11">
        <v>680.72900000000004</v>
      </c>
      <c r="F45">
        <v>0.13400000000000001</v>
      </c>
      <c r="G45">
        <v>3812.462</v>
      </c>
      <c r="I45" s="57"/>
      <c r="J45" s="31">
        <v>3</v>
      </c>
      <c r="K45" t="s">
        <v>41</v>
      </c>
      <c r="L45" s="11">
        <f t="shared" si="12"/>
        <v>734.30899999999997</v>
      </c>
      <c r="M45" s="4">
        <f>1-(L45/$L$45)</f>
        <v>0</v>
      </c>
      <c r="N45" s="4">
        <f t="shared" si="14"/>
        <v>0</v>
      </c>
      <c r="P45" s="58"/>
      <c r="Q45" s="23">
        <v>3</v>
      </c>
      <c r="R45" s="17">
        <v>306.02999999999997</v>
      </c>
      <c r="S45" s="30"/>
      <c r="T45" s="29"/>
    </row>
    <row r="46" spans="1:35" ht="17" x14ac:dyDescent="0.2">
      <c r="A46" s="50"/>
      <c r="C46" s="2" t="s">
        <v>7</v>
      </c>
      <c r="D46" s="1">
        <v>1.168E-5</v>
      </c>
      <c r="E46" s="11">
        <v>575.12300000000005</v>
      </c>
      <c r="F46">
        <v>0.30299999999999999</v>
      </c>
      <c r="G46">
        <v>3033.953</v>
      </c>
      <c r="I46" s="57"/>
      <c r="J46" s="31"/>
      <c r="K46">
        <v>1</v>
      </c>
      <c r="L46" s="11">
        <f t="shared" si="12"/>
        <v>751.81399999999996</v>
      </c>
      <c r="M46" s="4">
        <f t="shared" ref="M46:M49" si="16">1-(L46/$L$45)</f>
        <v>-2.3838738187874631E-2</v>
      </c>
      <c r="N46" s="4">
        <f t="shared" si="14"/>
        <v>-6.1027169760959055</v>
      </c>
    </row>
    <row r="47" spans="1:35" ht="17" x14ac:dyDescent="0.2">
      <c r="A47" s="50"/>
      <c r="C47" s="2" t="s">
        <v>8</v>
      </c>
      <c r="D47" s="1">
        <v>1.168E-5</v>
      </c>
      <c r="E47" s="11">
        <v>524.77300000000002</v>
      </c>
      <c r="F47">
        <v>0.247</v>
      </c>
      <c r="G47">
        <v>2461.5700000000002</v>
      </c>
      <c r="I47" s="57"/>
      <c r="J47" s="31"/>
      <c r="K47">
        <v>2</v>
      </c>
      <c r="L47" s="11">
        <f t="shared" si="12"/>
        <v>712.66099999999994</v>
      </c>
      <c r="M47" s="4">
        <f t="shared" si="16"/>
        <v>2.9480777166015937E-2</v>
      </c>
      <c r="N47" s="4">
        <f t="shared" si="14"/>
        <v>7.5470789545000798</v>
      </c>
    </row>
    <row r="48" spans="1:35" ht="17" x14ac:dyDescent="0.2">
      <c r="A48" s="6"/>
      <c r="B48" s="5" t="s">
        <v>25</v>
      </c>
      <c r="C48" s="2" t="s">
        <v>26</v>
      </c>
      <c r="D48" s="1">
        <v>1.168E-5</v>
      </c>
      <c r="E48" s="11">
        <v>742.4</v>
      </c>
      <c r="F48">
        <v>0.56699999999999995</v>
      </c>
      <c r="G48">
        <v>3644.527</v>
      </c>
      <c r="I48" s="57"/>
      <c r="J48" s="31"/>
      <c r="K48">
        <v>3</v>
      </c>
      <c r="L48" s="11">
        <f t="shared" si="12"/>
        <v>668.73900000000003</v>
      </c>
      <c r="M48" s="4">
        <f t="shared" si="16"/>
        <v>8.9294833646325955E-2</v>
      </c>
      <c r="N48" s="4">
        <f t="shared" si="14"/>
        <v>22.859477413459445</v>
      </c>
    </row>
    <row r="49" spans="1:14" ht="17" x14ac:dyDescent="0.2">
      <c r="A49" s="50" t="s">
        <v>1</v>
      </c>
      <c r="C49" s="2" t="s">
        <v>5</v>
      </c>
      <c r="D49" s="1">
        <v>1.168E-5</v>
      </c>
      <c r="E49" s="11">
        <v>759.90499999999997</v>
      </c>
      <c r="F49">
        <v>0.13800000000000001</v>
      </c>
      <c r="G49">
        <v>4084.0909999999999</v>
      </c>
      <c r="I49" s="57"/>
      <c r="J49" s="31"/>
      <c r="K49">
        <v>4</v>
      </c>
      <c r="L49" s="11">
        <f t="shared" si="12"/>
        <v>602.18899999999996</v>
      </c>
      <c r="M49" s="4">
        <f t="shared" si="16"/>
        <v>0.17992425532030798</v>
      </c>
      <c r="N49" s="4">
        <f t="shared" si="14"/>
        <v>46.060609361998843</v>
      </c>
    </row>
    <row r="50" spans="1:14" ht="17" x14ac:dyDescent="0.2">
      <c r="A50" s="50"/>
      <c r="C50" s="2" t="s">
        <v>6</v>
      </c>
      <c r="D50" s="1">
        <v>1.168E-5</v>
      </c>
      <c r="E50" s="11">
        <v>720.75199999999995</v>
      </c>
      <c r="F50">
        <v>9.8000000000000004E-2</v>
      </c>
      <c r="G50">
        <v>3867.48</v>
      </c>
    </row>
    <row r="51" spans="1:14" ht="17" x14ac:dyDescent="0.2">
      <c r="A51" s="50"/>
      <c r="C51" s="2" t="s">
        <v>7</v>
      </c>
      <c r="D51" s="1">
        <v>1.168E-5</v>
      </c>
      <c r="E51" s="11">
        <v>676.83</v>
      </c>
      <c r="F51">
        <v>0.128</v>
      </c>
      <c r="G51">
        <v>3641.0320000000002</v>
      </c>
      <c r="I51" s="56">
        <v>800</v>
      </c>
      <c r="J51" s="31">
        <v>1</v>
      </c>
      <c r="K51" t="s">
        <v>42</v>
      </c>
      <c r="L51" s="11">
        <f>(E55-$E$54)</f>
        <v>806.18</v>
      </c>
      <c r="M51" s="4">
        <f>1-(L51/$L$51)</f>
        <v>0</v>
      </c>
      <c r="N51" s="4">
        <f>M51*256</f>
        <v>0</v>
      </c>
    </row>
    <row r="52" spans="1:14" ht="17" x14ac:dyDescent="0.2">
      <c r="A52" s="50"/>
      <c r="C52" s="2" t="s">
        <v>8</v>
      </c>
      <c r="D52" s="1">
        <v>1.168E-5</v>
      </c>
      <c r="E52" s="11">
        <v>610.28</v>
      </c>
      <c r="F52">
        <v>6.3E-2</v>
      </c>
      <c r="G52">
        <v>3465.5859999999998</v>
      </c>
      <c r="I52" s="56"/>
      <c r="J52" s="31"/>
      <c r="K52">
        <v>0.5</v>
      </c>
      <c r="L52" s="11">
        <f t="shared" ref="L52:L65" si="17">(E56-$E$54)</f>
        <v>771.94600000000003</v>
      </c>
      <c r="M52" s="4">
        <f>1-(L52/$L$51)</f>
        <v>4.2464462030811889E-2</v>
      </c>
      <c r="N52" s="4">
        <f t="shared" ref="N52:N65" si="18">M52*256</f>
        <v>10.870902279887844</v>
      </c>
    </row>
    <row r="53" spans="1:14" x14ac:dyDescent="0.2">
      <c r="A53" s="7"/>
      <c r="I53" s="56"/>
      <c r="J53" s="31"/>
      <c r="K53">
        <v>1</v>
      </c>
      <c r="L53" s="11">
        <f t="shared" si="17"/>
        <v>713.00900000000001</v>
      </c>
      <c r="M53" s="4">
        <f>1-(L53/$L$51)</f>
        <v>0.1155709643007764</v>
      </c>
      <c r="N53" s="4">
        <f t="shared" si="18"/>
        <v>29.586166860998759</v>
      </c>
    </row>
    <row r="54" spans="1:14" ht="17" x14ac:dyDescent="0.2">
      <c r="C54" s="2" t="s">
        <v>0</v>
      </c>
      <c r="D54" s="1">
        <v>1.224E-5</v>
      </c>
      <c r="E54" s="11">
        <v>6.4470000000000001</v>
      </c>
      <c r="F54" s="1">
        <v>2.3280000000000001E-5</v>
      </c>
      <c r="G54">
        <v>278.42399999999998</v>
      </c>
      <c r="I54" s="56"/>
      <c r="J54" s="31"/>
      <c r="K54">
        <v>1.5</v>
      </c>
      <c r="L54" s="11">
        <f t="shared" si="17"/>
        <v>621.96299999999997</v>
      </c>
      <c r="M54" s="4">
        <f>1-(L54/$L$51)</f>
        <v>0.22850604083455306</v>
      </c>
      <c r="N54" s="4">
        <f t="shared" si="18"/>
        <v>58.497546453645583</v>
      </c>
    </row>
    <row r="55" spans="1:14" ht="17" x14ac:dyDescent="0.2">
      <c r="B55" t="s">
        <v>23</v>
      </c>
      <c r="C55" s="2" t="s">
        <v>27</v>
      </c>
      <c r="D55" s="1">
        <v>1.224E-5</v>
      </c>
      <c r="E55" s="11">
        <v>812.62699999999995</v>
      </c>
      <c r="F55">
        <v>0.16800000000000001</v>
      </c>
      <c r="G55">
        <v>4197.1099999999997</v>
      </c>
      <c r="I55" s="56"/>
      <c r="J55" s="31"/>
      <c r="K55">
        <v>2</v>
      </c>
      <c r="L55" s="11">
        <f t="shared" si="17"/>
        <v>536.45100000000002</v>
      </c>
      <c r="M55" s="4">
        <f>1-(L55/$L$51)</f>
        <v>0.33457664541417542</v>
      </c>
      <c r="N55" s="4">
        <f t="shared" si="18"/>
        <v>85.651621226028908</v>
      </c>
    </row>
    <row r="56" spans="1:14" ht="17" x14ac:dyDescent="0.2">
      <c r="A56" s="44" t="s">
        <v>59</v>
      </c>
      <c r="C56" s="2" t="s">
        <v>10</v>
      </c>
      <c r="D56" s="1">
        <v>1.224E-5</v>
      </c>
      <c r="E56" s="11">
        <v>778.39300000000003</v>
      </c>
      <c r="F56">
        <v>0.219</v>
      </c>
      <c r="G56">
        <v>4005.529</v>
      </c>
      <c r="I56" s="56"/>
      <c r="J56" s="31">
        <v>2</v>
      </c>
      <c r="K56" t="s">
        <v>42</v>
      </c>
      <c r="L56" s="11">
        <f t="shared" si="17"/>
        <v>847.04399999999998</v>
      </c>
      <c r="M56" s="4">
        <f>1-(L56/$L$56)</f>
        <v>0</v>
      </c>
      <c r="N56" s="4">
        <f t="shared" si="18"/>
        <v>0</v>
      </c>
    </row>
    <row r="57" spans="1:14" ht="17" x14ac:dyDescent="0.2">
      <c r="A57" s="44"/>
      <c r="C57" s="2" t="s">
        <v>5</v>
      </c>
      <c r="D57" s="1">
        <v>1.224E-5</v>
      </c>
      <c r="E57" s="11">
        <v>719.45600000000002</v>
      </c>
      <c r="F57">
        <v>0.252</v>
      </c>
      <c r="G57">
        <v>3807.6970000000001</v>
      </c>
      <c r="I57" s="56"/>
      <c r="J57" s="31"/>
      <c r="K57">
        <v>0.5</v>
      </c>
      <c r="L57" s="11">
        <f t="shared" si="17"/>
        <v>799.55899999999997</v>
      </c>
      <c r="M57" s="4">
        <f t="shared" ref="M57:M60" si="19">1-(L57/$L$56)</f>
        <v>5.6059661599633603E-2</v>
      </c>
      <c r="N57" s="4">
        <f t="shared" si="18"/>
        <v>14.351273369506202</v>
      </c>
    </row>
    <row r="58" spans="1:14" ht="17" x14ac:dyDescent="0.2">
      <c r="A58" s="44"/>
      <c r="C58" s="2" t="s">
        <v>18</v>
      </c>
      <c r="D58" s="1">
        <v>1.224E-5</v>
      </c>
      <c r="E58" s="11">
        <v>628.41</v>
      </c>
      <c r="F58">
        <v>0.34699999999999998</v>
      </c>
      <c r="G58">
        <v>3592.28</v>
      </c>
      <c r="I58" s="56"/>
      <c r="J58" s="31"/>
      <c r="K58">
        <v>1</v>
      </c>
      <c r="L58" s="11">
        <f t="shared" si="17"/>
        <v>697.96600000000001</v>
      </c>
      <c r="M58" s="4">
        <f t="shared" si="19"/>
        <v>0.17599794107507993</v>
      </c>
      <c r="N58" s="4">
        <f t="shared" si="18"/>
        <v>45.055472915220463</v>
      </c>
    </row>
    <row r="59" spans="1:14" ht="17" x14ac:dyDescent="0.2">
      <c r="A59" s="44"/>
      <c r="C59" s="2" t="s">
        <v>6</v>
      </c>
      <c r="D59" s="1">
        <v>1.224E-5</v>
      </c>
      <c r="E59" s="11">
        <v>542.89800000000002</v>
      </c>
      <c r="F59">
        <v>0.215</v>
      </c>
      <c r="G59">
        <v>3178.6309999999999</v>
      </c>
      <c r="I59" s="56"/>
      <c r="J59" s="31"/>
      <c r="K59">
        <v>1.5</v>
      </c>
      <c r="L59" s="11">
        <f t="shared" si="17"/>
        <v>692.55600000000004</v>
      </c>
      <c r="M59" s="4">
        <f t="shared" si="19"/>
        <v>0.18238485840168861</v>
      </c>
      <c r="N59" s="4">
        <f t="shared" si="18"/>
        <v>46.690523750832284</v>
      </c>
    </row>
    <row r="60" spans="1:14" ht="17" x14ac:dyDescent="0.2">
      <c r="A60" s="6"/>
      <c r="B60" t="s">
        <v>24</v>
      </c>
      <c r="C60" s="2" t="s">
        <v>27</v>
      </c>
      <c r="D60" s="1">
        <v>1.224E-5</v>
      </c>
      <c r="E60" s="11">
        <v>853.49099999999999</v>
      </c>
      <c r="F60">
        <v>0.37</v>
      </c>
      <c r="G60">
        <v>4497.402</v>
      </c>
      <c r="I60" s="56"/>
      <c r="J60" s="31"/>
      <c r="K60">
        <v>2</v>
      </c>
      <c r="L60" s="11">
        <f t="shared" si="17"/>
        <v>571.57899999999995</v>
      </c>
      <c r="M60" s="4">
        <f t="shared" si="19"/>
        <v>0.32520742724108787</v>
      </c>
      <c r="N60" s="4">
        <f t="shared" si="18"/>
        <v>83.253101373718494</v>
      </c>
    </row>
    <row r="61" spans="1:14" ht="17" x14ac:dyDescent="0.2">
      <c r="A61" s="44" t="s">
        <v>59</v>
      </c>
      <c r="C61" s="2" t="s">
        <v>10</v>
      </c>
      <c r="D61" s="1">
        <v>1.224E-5</v>
      </c>
      <c r="E61" s="11">
        <v>806.00599999999997</v>
      </c>
      <c r="F61">
        <v>6.0999999999999999E-2</v>
      </c>
      <c r="G61">
        <v>3641.614</v>
      </c>
      <c r="I61" s="56"/>
      <c r="J61" s="31">
        <v>3</v>
      </c>
      <c r="K61" t="s">
        <v>42</v>
      </c>
      <c r="L61" s="11">
        <f t="shared" si="17"/>
        <v>858.56799999999998</v>
      </c>
      <c r="M61" s="4">
        <f>1-(L61/$L$61)</f>
        <v>0</v>
      </c>
      <c r="N61" s="4">
        <f t="shared" si="18"/>
        <v>0</v>
      </c>
    </row>
    <row r="62" spans="1:14" ht="17" x14ac:dyDescent="0.2">
      <c r="A62" s="44"/>
      <c r="C62" s="2" t="s">
        <v>5</v>
      </c>
      <c r="D62" s="1">
        <v>1.224E-5</v>
      </c>
      <c r="E62" s="11">
        <v>704.41300000000001</v>
      </c>
      <c r="F62">
        <v>0.46899999999999997</v>
      </c>
      <c r="G62">
        <v>3352.8919999999998</v>
      </c>
      <c r="I62" s="56"/>
      <c r="J62" s="31"/>
      <c r="K62">
        <v>0.5</v>
      </c>
      <c r="L62" s="11">
        <f t="shared" si="17"/>
        <v>816.38800000000003</v>
      </c>
      <c r="M62" s="4">
        <f t="shared" ref="M62:M65" si="20">1-(L62/$L$61)</f>
        <v>4.9128315986619486E-2</v>
      </c>
      <c r="N62" s="4">
        <f t="shared" si="18"/>
        <v>12.576848892574588</v>
      </c>
    </row>
    <row r="63" spans="1:14" ht="17" x14ac:dyDescent="0.2">
      <c r="A63" s="44"/>
      <c r="C63" s="2" t="s">
        <v>18</v>
      </c>
      <c r="D63" s="1">
        <v>1.224E-5</v>
      </c>
      <c r="E63" s="11">
        <v>699.00300000000004</v>
      </c>
      <c r="F63">
        <v>0.23300000000000001</v>
      </c>
      <c r="G63">
        <v>3413.5160000000001</v>
      </c>
      <c r="I63" s="56"/>
      <c r="J63" s="31"/>
      <c r="K63">
        <v>1</v>
      </c>
      <c r="L63" s="11">
        <f t="shared" si="17"/>
        <v>715.73099999999999</v>
      </c>
      <c r="M63" s="4">
        <f t="shared" si="20"/>
        <v>0.16636655454198157</v>
      </c>
      <c r="N63" s="4">
        <f t="shared" si="18"/>
        <v>42.589837962747282</v>
      </c>
    </row>
    <row r="64" spans="1:14" ht="17" x14ac:dyDescent="0.2">
      <c r="A64" s="44"/>
      <c r="C64" s="2" t="s">
        <v>6</v>
      </c>
      <c r="D64" s="1">
        <v>1.224E-5</v>
      </c>
      <c r="E64" s="11">
        <v>578.02599999999995</v>
      </c>
      <c r="F64">
        <v>0.33</v>
      </c>
      <c r="G64">
        <v>3231.6280000000002</v>
      </c>
      <c r="I64" s="56"/>
      <c r="J64" s="31"/>
      <c r="K64">
        <v>1.5</v>
      </c>
      <c r="L64" s="11">
        <f t="shared" si="17"/>
        <v>636.97199999999998</v>
      </c>
      <c r="M64" s="4">
        <f t="shared" si="20"/>
        <v>0.2580995331761724</v>
      </c>
      <c r="N64" s="4">
        <f t="shared" si="18"/>
        <v>66.073480493100135</v>
      </c>
    </row>
    <row r="65" spans="1:14" ht="17" x14ac:dyDescent="0.2">
      <c r="A65" s="6"/>
      <c r="B65" s="5" t="s">
        <v>25</v>
      </c>
      <c r="C65" s="2" t="s">
        <v>27</v>
      </c>
      <c r="D65" s="1">
        <v>1.224E-5</v>
      </c>
      <c r="E65" s="11">
        <v>865.01499999999999</v>
      </c>
      <c r="F65">
        <v>0.215</v>
      </c>
      <c r="G65">
        <v>4734.74</v>
      </c>
      <c r="I65" s="56"/>
      <c r="J65" s="31"/>
      <c r="K65">
        <v>2</v>
      </c>
      <c r="L65" s="11">
        <f t="shared" si="17"/>
        <v>579.94899999999996</v>
      </c>
      <c r="M65" s="4">
        <f t="shared" si="20"/>
        <v>0.32451593816680802</v>
      </c>
      <c r="N65" s="4">
        <f t="shared" si="18"/>
        <v>83.076080170702852</v>
      </c>
    </row>
    <row r="66" spans="1:14" ht="17" x14ac:dyDescent="0.2">
      <c r="A66" s="44" t="s">
        <v>59</v>
      </c>
      <c r="C66" s="2" t="s">
        <v>10</v>
      </c>
      <c r="D66" s="1">
        <v>1.224E-5</v>
      </c>
      <c r="E66" s="11">
        <v>822.83500000000004</v>
      </c>
      <c r="F66">
        <v>0.28199999999999997</v>
      </c>
      <c r="G66">
        <v>4579.9719999999998</v>
      </c>
    </row>
    <row r="67" spans="1:14" ht="17" x14ac:dyDescent="0.2">
      <c r="A67" s="44"/>
      <c r="C67" s="2" t="s">
        <v>5</v>
      </c>
      <c r="D67" s="1">
        <v>1.224E-5</v>
      </c>
      <c r="E67" s="11">
        <v>722.178</v>
      </c>
      <c r="F67">
        <v>0.153</v>
      </c>
      <c r="G67">
        <v>3934.991</v>
      </c>
      <c r="I67" s="53">
        <v>960</v>
      </c>
      <c r="J67" s="31">
        <v>1</v>
      </c>
      <c r="K67" t="s">
        <v>42</v>
      </c>
      <c r="L67" s="11">
        <f>(E72-$E$71)</f>
        <v>978.44600000000003</v>
      </c>
      <c r="M67" s="4">
        <f>1-(L67/$L$67)</f>
        <v>0</v>
      </c>
      <c r="N67" s="4">
        <f>M67*256</f>
        <v>0</v>
      </c>
    </row>
    <row r="68" spans="1:14" ht="17" x14ac:dyDescent="0.2">
      <c r="A68" s="44"/>
      <c r="C68" s="2" t="s">
        <v>18</v>
      </c>
      <c r="D68" s="1">
        <v>1.224E-5</v>
      </c>
      <c r="E68" s="11">
        <v>643.41899999999998</v>
      </c>
      <c r="F68">
        <v>0.40600000000000003</v>
      </c>
      <c r="G68">
        <v>3612.5529999999999</v>
      </c>
      <c r="I68" s="53"/>
      <c r="J68" s="31"/>
      <c r="K68">
        <v>0.5</v>
      </c>
      <c r="L68" s="11">
        <f t="shared" ref="L68:L81" si="21">(E73-$E$71)</f>
        <v>960.45600000000002</v>
      </c>
      <c r="M68" s="4">
        <f t="shared" ref="M68:M71" si="22">1-(L68/$L$67)</f>
        <v>1.8386298272975776E-2</v>
      </c>
      <c r="N68" s="4">
        <f t="shared" ref="N68:N81" si="23">M68*256</f>
        <v>4.7068923578817987</v>
      </c>
    </row>
    <row r="69" spans="1:14" ht="17" x14ac:dyDescent="0.2">
      <c r="A69" s="44"/>
      <c r="C69" s="2" t="s">
        <v>6</v>
      </c>
      <c r="D69" s="1">
        <v>1.224E-5</v>
      </c>
      <c r="E69" s="11">
        <v>586.39599999999996</v>
      </c>
      <c r="F69">
        <v>7.5999999999999998E-2</v>
      </c>
      <c r="G69">
        <v>3215.1909999999998</v>
      </c>
      <c r="I69" s="53"/>
      <c r="J69" s="31"/>
      <c r="K69">
        <v>1</v>
      </c>
      <c r="L69" s="11">
        <f t="shared" si="21"/>
        <v>838.33199999999999</v>
      </c>
      <c r="M69" s="4">
        <f t="shared" si="22"/>
        <v>0.14320054453694941</v>
      </c>
      <c r="N69" s="4">
        <f t="shared" si="23"/>
        <v>36.65933940145905</v>
      </c>
    </row>
    <row r="70" spans="1:14" x14ac:dyDescent="0.2">
      <c r="A70" s="7"/>
      <c r="I70" s="53"/>
      <c r="J70" s="31"/>
      <c r="K70">
        <v>1.5</v>
      </c>
      <c r="L70" s="11">
        <f t="shared" si="21"/>
        <v>711.13</v>
      </c>
      <c r="M70" s="4">
        <f t="shared" si="22"/>
        <v>0.27320465309276143</v>
      </c>
      <c r="N70" s="4">
        <f t="shared" si="23"/>
        <v>69.940391191746926</v>
      </c>
    </row>
    <row r="71" spans="1:14" ht="17" x14ac:dyDescent="0.2">
      <c r="C71" s="2" t="s">
        <v>0</v>
      </c>
      <c r="D71">
        <v>1.0540000000000001E-5</v>
      </c>
      <c r="E71" s="11">
        <v>4.3810000000000002</v>
      </c>
      <c r="F71">
        <v>2.3280000000000001E-5</v>
      </c>
      <c r="G71">
        <v>213.62700000000001</v>
      </c>
      <c r="I71" s="53"/>
      <c r="J71" s="31"/>
      <c r="K71">
        <v>2</v>
      </c>
      <c r="L71" s="11">
        <f t="shared" si="21"/>
        <v>636.99700000000007</v>
      </c>
      <c r="M71" s="4">
        <f t="shared" si="22"/>
        <v>0.34897071478650832</v>
      </c>
      <c r="N71" s="4">
        <f t="shared" si="23"/>
        <v>89.336502985346129</v>
      </c>
    </row>
    <row r="72" spans="1:14" ht="17" x14ac:dyDescent="0.2">
      <c r="B72" t="s">
        <v>23</v>
      </c>
      <c r="C72" s="2" t="s">
        <v>27</v>
      </c>
      <c r="D72">
        <v>1.0540000000000001E-5</v>
      </c>
      <c r="E72" s="11">
        <v>982.827</v>
      </c>
      <c r="F72">
        <v>0.998</v>
      </c>
      <c r="G72">
        <v>4596.3140000000003</v>
      </c>
      <c r="I72" s="53"/>
      <c r="J72" s="31">
        <v>2</v>
      </c>
      <c r="K72" t="s">
        <v>42</v>
      </c>
      <c r="L72" s="11">
        <f t="shared" si="21"/>
        <v>974.37400000000002</v>
      </c>
      <c r="M72" s="4">
        <f>1-(L72/$L$72)</f>
        <v>0</v>
      </c>
      <c r="N72" s="4">
        <f t="shared" si="23"/>
        <v>0</v>
      </c>
    </row>
    <row r="73" spans="1:14" ht="17" x14ac:dyDescent="0.2">
      <c r="A73" s="45" t="s">
        <v>28</v>
      </c>
      <c r="C73" s="2" t="s">
        <v>10</v>
      </c>
      <c r="D73">
        <v>1.0540000000000001E-5</v>
      </c>
      <c r="E73" s="11">
        <v>964.83699999999999</v>
      </c>
      <c r="F73">
        <v>0.56699999999999995</v>
      </c>
      <c r="G73">
        <v>4832.1880000000001</v>
      </c>
      <c r="I73" s="53"/>
      <c r="J73" s="31"/>
      <c r="K73">
        <v>0.5</v>
      </c>
      <c r="L73" s="11">
        <f t="shared" si="21"/>
        <v>923.99099999999999</v>
      </c>
      <c r="M73" s="4">
        <f t="shared" ref="M73:M75" si="24">1-(L73/$L$72)</f>
        <v>5.1708071028167879E-2</v>
      </c>
      <c r="N73" s="4">
        <f t="shared" si="23"/>
        <v>13.237266183210977</v>
      </c>
    </row>
    <row r="74" spans="1:14" ht="17" x14ac:dyDescent="0.2">
      <c r="A74" s="45"/>
      <c r="C74" s="2" t="s">
        <v>5</v>
      </c>
      <c r="D74">
        <v>1.0540000000000001E-5</v>
      </c>
      <c r="E74" s="11">
        <v>842.71299999999997</v>
      </c>
      <c r="F74">
        <v>0.41199999999999998</v>
      </c>
      <c r="G74">
        <v>4511.0029999999997</v>
      </c>
      <c r="I74" s="53"/>
      <c r="J74" s="31"/>
      <c r="K74">
        <v>1</v>
      </c>
      <c r="L74" s="11">
        <f t="shared" si="21"/>
        <v>819.35800000000006</v>
      </c>
      <c r="M74" s="4">
        <f t="shared" si="24"/>
        <v>0.15909291504083645</v>
      </c>
      <c r="N74" s="4">
        <f t="shared" si="23"/>
        <v>40.72778625045413</v>
      </c>
    </row>
    <row r="75" spans="1:14" ht="17" x14ac:dyDescent="0.2">
      <c r="A75" s="45"/>
      <c r="C75" s="2" t="s">
        <v>18</v>
      </c>
      <c r="D75">
        <v>1.0540000000000001E-5</v>
      </c>
      <c r="E75" s="11">
        <v>715.51099999999997</v>
      </c>
      <c r="F75">
        <v>0.31900000000000001</v>
      </c>
      <c r="G75">
        <v>3653.8539999999998</v>
      </c>
      <c r="I75" s="53"/>
      <c r="J75" s="31"/>
      <c r="K75">
        <v>1.5</v>
      </c>
      <c r="L75" s="11">
        <f t="shared" si="21"/>
        <v>663.68200000000002</v>
      </c>
      <c r="M75" s="4">
        <f t="shared" si="24"/>
        <v>0.31886318805715264</v>
      </c>
      <c r="N75" s="4">
        <f t="shared" si="23"/>
        <v>81.628976142631075</v>
      </c>
    </row>
    <row r="76" spans="1:14" ht="17" x14ac:dyDescent="0.2">
      <c r="A76" s="45"/>
      <c r="C76" s="2" t="s">
        <v>6</v>
      </c>
      <c r="D76">
        <v>1.0540000000000001E-5</v>
      </c>
      <c r="E76" s="11">
        <v>641.37800000000004</v>
      </c>
      <c r="F76">
        <v>0.30299999999999999</v>
      </c>
      <c r="G76">
        <v>3365.1970000000001</v>
      </c>
      <c r="I76" s="53"/>
      <c r="J76" s="31"/>
      <c r="K76">
        <v>2</v>
      </c>
      <c r="L76" s="11">
        <f t="shared" si="21"/>
        <v>551.71800000000007</v>
      </c>
      <c r="M76" s="4">
        <f>1-(L76/$L$72)</f>
        <v>0.43377183709745948</v>
      </c>
      <c r="N76" s="4">
        <f t="shared" si="23"/>
        <v>111.04559029694963</v>
      </c>
    </row>
    <row r="77" spans="1:14" ht="17" x14ac:dyDescent="0.2">
      <c r="A77" s="6"/>
      <c r="B77" t="s">
        <v>24</v>
      </c>
      <c r="C77" s="2" t="s">
        <v>27</v>
      </c>
      <c r="D77">
        <v>1.0540000000000001E-5</v>
      </c>
      <c r="E77" s="11">
        <v>978.755</v>
      </c>
      <c r="F77">
        <v>0.58899999999999997</v>
      </c>
      <c r="G77">
        <v>4612.6859999999997</v>
      </c>
      <c r="I77" s="53"/>
      <c r="J77" s="31">
        <v>3</v>
      </c>
      <c r="K77" t="s">
        <v>42</v>
      </c>
      <c r="L77" s="11">
        <f t="shared" si="21"/>
        <v>993.64600000000007</v>
      </c>
      <c r="M77" s="4">
        <f>1-(L77/$L$77)</f>
        <v>0</v>
      </c>
      <c r="N77" s="4">
        <f t="shared" si="23"/>
        <v>0</v>
      </c>
    </row>
    <row r="78" spans="1:14" ht="17" x14ac:dyDescent="0.2">
      <c r="A78" s="45" t="s">
        <v>28</v>
      </c>
      <c r="C78" s="2" t="s">
        <v>10</v>
      </c>
      <c r="D78">
        <v>1.0540000000000001E-5</v>
      </c>
      <c r="E78" s="11">
        <v>928.37199999999996</v>
      </c>
      <c r="F78">
        <v>0.68100000000000005</v>
      </c>
      <c r="G78">
        <v>4256.7160000000003</v>
      </c>
      <c r="I78" s="53"/>
      <c r="J78" s="31"/>
      <c r="K78">
        <v>0.5</v>
      </c>
      <c r="L78" s="11">
        <f t="shared" si="21"/>
        <v>923.48900000000003</v>
      </c>
      <c r="M78" s="4">
        <f t="shared" ref="M78:M81" si="25">1-(L78/$L$77)</f>
        <v>7.0605628161337197E-2</v>
      </c>
      <c r="N78" s="4">
        <f t="shared" si="23"/>
        <v>18.075040809302322</v>
      </c>
    </row>
    <row r="79" spans="1:14" ht="17" x14ac:dyDescent="0.2">
      <c r="A79" s="45"/>
      <c r="C79" s="2" t="s">
        <v>5</v>
      </c>
      <c r="D79">
        <v>1.0540000000000001E-5</v>
      </c>
      <c r="E79" s="11">
        <v>823.73900000000003</v>
      </c>
      <c r="F79">
        <v>0.41199999999999998</v>
      </c>
      <c r="G79">
        <v>3594.0160000000001</v>
      </c>
      <c r="I79" s="53"/>
      <c r="J79" s="31"/>
      <c r="K79">
        <v>1</v>
      </c>
      <c r="L79" s="11">
        <f t="shared" si="21"/>
        <v>792.71100000000001</v>
      </c>
      <c r="M79" s="4">
        <f t="shared" si="25"/>
        <v>0.20221990527813738</v>
      </c>
      <c r="N79" s="4">
        <f t="shared" si="23"/>
        <v>51.768295751203169</v>
      </c>
    </row>
    <row r="80" spans="1:14" ht="17" x14ac:dyDescent="0.2">
      <c r="A80" s="45"/>
      <c r="C80" s="2" t="s">
        <v>18</v>
      </c>
      <c r="D80">
        <v>1.0540000000000001E-5</v>
      </c>
      <c r="E80" s="11">
        <v>668.06299999999999</v>
      </c>
      <c r="F80">
        <v>0.38100000000000001</v>
      </c>
      <c r="G80">
        <v>2940.5940000000001</v>
      </c>
      <c r="I80" s="53"/>
      <c r="J80" s="31"/>
      <c r="K80">
        <v>1.5</v>
      </c>
      <c r="L80" s="11">
        <f t="shared" si="21"/>
        <v>685.03600000000006</v>
      </c>
      <c r="M80" s="4">
        <f t="shared" si="25"/>
        <v>0.31058344722365916</v>
      </c>
      <c r="N80" s="4">
        <f t="shared" si="23"/>
        <v>79.509362489256745</v>
      </c>
    </row>
    <row r="81" spans="1:14" ht="17" x14ac:dyDescent="0.2">
      <c r="A81" s="45"/>
      <c r="C81" s="2" t="s">
        <v>6</v>
      </c>
      <c r="D81">
        <v>1.0540000000000001E-5</v>
      </c>
      <c r="E81" s="11">
        <v>556.09900000000005</v>
      </c>
      <c r="F81">
        <v>0.11700000000000001</v>
      </c>
      <c r="G81">
        <v>2672.7620000000002</v>
      </c>
      <c r="I81" s="53"/>
      <c r="J81" s="31"/>
      <c r="K81">
        <v>2</v>
      </c>
      <c r="L81" s="11">
        <f t="shared" si="21"/>
        <v>550.18400000000008</v>
      </c>
      <c r="M81" s="4">
        <f t="shared" si="25"/>
        <v>0.44629777606914334</v>
      </c>
      <c r="N81" s="4">
        <f t="shared" si="23"/>
        <v>114.25223067370069</v>
      </c>
    </row>
    <row r="82" spans="1:14" ht="17" x14ac:dyDescent="0.2">
      <c r="A82" s="6"/>
      <c r="B82" s="5" t="s">
        <v>25</v>
      </c>
      <c r="C82" s="2" t="s">
        <v>27</v>
      </c>
      <c r="D82">
        <v>1.0540000000000001E-5</v>
      </c>
      <c r="E82" s="11">
        <v>998.02700000000004</v>
      </c>
      <c r="F82">
        <v>0.29699999999999999</v>
      </c>
      <c r="G82">
        <v>4980.9040000000005</v>
      </c>
    </row>
    <row r="83" spans="1:14" ht="17" x14ac:dyDescent="0.2">
      <c r="A83" s="45" t="s">
        <v>28</v>
      </c>
      <c r="C83" s="2" t="s">
        <v>10</v>
      </c>
      <c r="D83">
        <v>1.0540000000000001E-5</v>
      </c>
      <c r="E83" s="11">
        <v>927.87</v>
      </c>
      <c r="F83">
        <v>0.48299999999999998</v>
      </c>
      <c r="G83">
        <v>4467.68</v>
      </c>
      <c r="I83" s="54">
        <v>1120</v>
      </c>
      <c r="J83" s="31">
        <v>1</v>
      </c>
      <c r="K83" t="s">
        <v>21</v>
      </c>
      <c r="L83" s="11">
        <f>(E89-$E$88)</f>
        <v>883.61</v>
      </c>
      <c r="M83" s="4">
        <f>1-(L83/$L$83)</f>
        <v>0</v>
      </c>
      <c r="N83" s="4">
        <f>M83*256</f>
        <v>0</v>
      </c>
    </row>
    <row r="84" spans="1:14" ht="17" x14ac:dyDescent="0.2">
      <c r="A84" s="45"/>
      <c r="C84" s="2" t="s">
        <v>5</v>
      </c>
      <c r="D84">
        <v>1.0540000000000001E-5</v>
      </c>
      <c r="E84" s="11">
        <v>797.09199999999998</v>
      </c>
      <c r="F84">
        <v>0.58899999999999997</v>
      </c>
      <c r="G84">
        <v>3961.0659999999998</v>
      </c>
      <c r="I84" s="54"/>
      <c r="J84" s="31"/>
      <c r="K84">
        <v>0.5</v>
      </c>
      <c r="L84" s="11">
        <f t="shared" ref="L84:L97" si="26">(E90-$E$88)</f>
        <v>804.89400000000001</v>
      </c>
      <c r="M84" s="4">
        <f t="shared" ref="M84:M87" si="27">1-(L84/$L$83)</f>
        <v>8.9084550876517898E-2</v>
      </c>
      <c r="N84" s="4">
        <f t="shared" ref="N84:N97" si="28">M84*256</f>
        <v>22.805645024388582</v>
      </c>
    </row>
    <row r="85" spans="1:14" ht="17" x14ac:dyDescent="0.2">
      <c r="A85" s="45"/>
      <c r="C85" s="2" t="s">
        <v>18</v>
      </c>
      <c r="D85">
        <v>1.0540000000000001E-5</v>
      </c>
      <c r="E85" s="11">
        <v>689.41700000000003</v>
      </c>
      <c r="F85">
        <v>0.29199999999999998</v>
      </c>
      <c r="G85">
        <v>3683.08</v>
      </c>
      <c r="I85" s="54"/>
      <c r="J85" s="31"/>
      <c r="K85">
        <v>1</v>
      </c>
      <c r="L85" s="11">
        <f t="shared" si="26"/>
        <v>669.76599999999996</v>
      </c>
      <c r="M85" s="4">
        <f t="shared" si="27"/>
        <v>0.24201174726406449</v>
      </c>
      <c r="N85" s="4">
        <f t="shared" si="28"/>
        <v>61.95500729960051</v>
      </c>
    </row>
    <row r="86" spans="1:14" ht="17" x14ac:dyDescent="0.2">
      <c r="A86" s="45"/>
      <c r="C86" s="2" t="s">
        <v>6</v>
      </c>
      <c r="D86">
        <v>1.0540000000000001E-5</v>
      </c>
      <c r="E86" s="11">
        <v>554.56500000000005</v>
      </c>
      <c r="F86">
        <v>0.16400000000000001</v>
      </c>
      <c r="G86">
        <v>3020.6779999999999</v>
      </c>
      <c r="I86" s="54"/>
      <c r="J86" s="31"/>
      <c r="K86">
        <v>1.25</v>
      </c>
      <c r="L86" s="11">
        <f t="shared" si="26"/>
        <v>573.89</v>
      </c>
      <c r="M86" s="4">
        <f t="shared" si="27"/>
        <v>0.35051663064021465</v>
      </c>
      <c r="N86" s="4">
        <f t="shared" si="28"/>
        <v>89.732257443894952</v>
      </c>
    </row>
    <row r="87" spans="1:14" x14ac:dyDescent="0.2">
      <c r="A87" s="7"/>
      <c r="I87" s="54"/>
      <c r="J87" s="31"/>
      <c r="K87">
        <v>1.5</v>
      </c>
      <c r="L87" s="11">
        <f t="shared" si="26"/>
        <v>506.36</v>
      </c>
      <c r="M87" s="4">
        <f t="shared" si="27"/>
        <v>0.42694175031971116</v>
      </c>
      <c r="N87" s="4">
        <f t="shared" si="28"/>
        <v>109.29708808184606</v>
      </c>
    </row>
    <row r="88" spans="1:14" ht="17" x14ac:dyDescent="0.2">
      <c r="C88" s="2" t="s">
        <v>0</v>
      </c>
      <c r="D88">
        <v>1.2300000000000001E-5</v>
      </c>
      <c r="E88" s="11">
        <v>5.9429999999999996</v>
      </c>
      <c r="F88">
        <v>2.3280000000000001E-5</v>
      </c>
      <c r="G88">
        <v>297.584</v>
      </c>
      <c r="I88" s="54"/>
      <c r="J88" s="31">
        <v>2</v>
      </c>
      <c r="K88" t="s">
        <v>21</v>
      </c>
      <c r="L88" s="11">
        <f t="shared" si="26"/>
        <v>885.70100000000002</v>
      </c>
      <c r="M88" s="4">
        <f>1-(L88/$L$88)</f>
        <v>0</v>
      </c>
      <c r="N88" s="4">
        <f t="shared" si="28"/>
        <v>0</v>
      </c>
    </row>
    <row r="89" spans="1:14" ht="17" x14ac:dyDescent="0.2">
      <c r="B89" t="s">
        <v>23</v>
      </c>
      <c r="C89" s="2" t="s">
        <v>16</v>
      </c>
      <c r="D89">
        <v>1.2300000000000001E-5</v>
      </c>
      <c r="E89" s="11">
        <v>889.553</v>
      </c>
      <c r="F89">
        <v>6.3E-2</v>
      </c>
      <c r="G89">
        <v>4975.4570000000003</v>
      </c>
      <c r="I89" s="54"/>
      <c r="J89" s="31"/>
      <c r="K89">
        <v>0.5</v>
      </c>
      <c r="L89" s="11">
        <f t="shared" si="26"/>
        <v>814.56700000000001</v>
      </c>
      <c r="M89" s="4">
        <f t="shared" ref="M89:M92" si="29">1-(L89/$L$88)</f>
        <v>8.0313785351941558E-2</v>
      </c>
      <c r="N89" s="4">
        <f t="shared" si="28"/>
        <v>20.560329050097039</v>
      </c>
    </row>
    <row r="90" spans="1:14" ht="17" x14ac:dyDescent="0.2">
      <c r="A90" s="41" t="s">
        <v>58</v>
      </c>
      <c r="C90" s="2" t="s">
        <v>10</v>
      </c>
      <c r="D90">
        <v>1.2300000000000001E-5</v>
      </c>
      <c r="E90" s="11">
        <v>810.83699999999999</v>
      </c>
      <c r="F90">
        <v>1.2999999999999999E-2</v>
      </c>
      <c r="G90">
        <v>4366.3419999999996</v>
      </c>
      <c r="I90" s="54"/>
      <c r="J90" s="31"/>
      <c r="K90">
        <v>1</v>
      </c>
      <c r="L90" s="11">
        <f t="shared" si="26"/>
        <v>676.18299999999999</v>
      </c>
      <c r="M90" s="4">
        <f t="shared" si="29"/>
        <v>0.2365561289870961</v>
      </c>
      <c r="N90" s="4">
        <f t="shared" si="28"/>
        <v>60.558369020696603</v>
      </c>
    </row>
    <row r="91" spans="1:14" ht="17" x14ac:dyDescent="0.2">
      <c r="A91" s="41"/>
      <c r="C91" s="2" t="s">
        <v>5</v>
      </c>
      <c r="D91">
        <v>1.2300000000000001E-5</v>
      </c>
      <c r="E91" s="11">
        <v>675.70899999999995</v>
      </c>
      <c r="F91">
        <v>0.28699999999999998</v>
      </c>
      <c r="G91">
        <v>3755.4720000000002</v>
      </c>
      <c r="I91" s="54"/>
      <c r="J91" s="31"/>
      <c r="K91">
        <v>1.25</v>
      </c>
      <c r="L91" s="11">
        <f t="shared" si="26"/>
        <v>623.45100000000002</v>
      </c>
      <c r="M91" s="4">
        <f t="shared" si="29"/>
        <v>0.29609315107468548</v>
      </c>
      <c r="N91" s="4">
        <f t="shared" si="28"/>
        <v>75.799846675119483</v>
      </c>
    </row>
    <row r="92" spans="1:14" ht="17" x14ac:dyDescent="0.2">
      <c r="A92" s="41"/>
      <c r="C92" s="2" t="s">
        <v>17</v>
      </c>
      <c r="D92">
        <v>1.2300000000000001E-5</v>
      </c>
      <c r="E92" s="11">
        <v>579.83299999999997</v>
      </c>
      <c r="F92">
        <v>0.14899999999999999</v>
      </c>
      <c r="G92">
        <v>3318.335</v>
      </c>
      <c r="I92" s="54"/>
      <c r="J92" s="31"/>
      <c r="K92">
        <v>1.5</v>
      </c>
      <c r="L92" s="11">
        <f t="shared" si="26"/>
        <v>540.52700000000004</v>
      </c>
      <c r="M92" s="4">
        <f t="shared" si="29"/>
        <v>0.38971842642155763</v>
      </c>
      <c r="N92" s="4">
        <f t="shared" si="28"/>
        <v>99.767917163918753</v>
      </c>
    </row>
    <row r="93" spans="1:14" ht="17" x14ac:dyDescent="0.2">
      <c r="A93" s="41"/>
      <c r="C93" s="2" t="s">
        <v>18</v>
      </c>
      <c r="D93">
        <v>1.2300000000000001E-5</v>
      </c>
      <c r="E93" s="11">
        <v>512.303</v>
      </c>
      <c r="F93">
        <v>0.215</v>
      </c>
      <c r="G93">
        <v>2884.8649999999998</v>
      </c>
      <c r="I93" s="54"/>
      <c r="J93" s="31">
        <v>3</v>
      </c>
      <c r="K93" t="s">
        <v>21</v>
      </c>
      <c r="L93" s="11">
        <f t="shared" si="26"/>
        <v>881.42700000000002</v>
      </c>
      <c r="M93" s="4">
        <f>1-(L93/$L$93)</f>
        <v>0</v>
      </c>
      <c r="N93" s="4">
        <f t="shared" si="28"/>
        <v>0</v>
      </c>
    </row>
    <row r="94" spans="1:14" ht="17" x14ac:dyDescent="0.2">
      <c r="A94" s="6"/>
      <c r="B94" t="s">
        <v>24</v>
      </c>
      <c r="C94" s="2" t="s">
        <v>16</v>
      </c>
      <c r="D94">
        <v>1.2300000000000001E-5</v>
      </c>
      <c r="E94" s="11">
        <v>891.64400000000001</v>
      </c>
      <c r="F94">
        <v>0.39300000000000002</v>
      </c>
      <c r="G94">
        <v>4577.3599999999997</v>
      </c>
      <c r="I94" s="54"/>
      <c r="J94" s="31"/>
      <c r="K94">
        <v>0.5</v>
      </c>
      <c r="L94" s="11">
        <f t="shared" si="26"/>
        <v>802.61099999999999</v>
      </c>
      <c r="M94" s="4">
        <f t="shared" ref="M94:M97" si="30">1-(L94/$L$93)</f>
        <v>8.9418635916530875E-2</v>
      </c>
      <c r="N94" s="4">
        <f t="shared" si="28"/>
        <v>22.891170794631904</v>
      </c>
    </row>
    <row r="95" spans="1:14" ht="17" x14ac:dyDescent="0.2">
      <c r="A95" s="41" t="s">
        <v>58</v>
      </c>
      <c r="C95" s="2" t="s">
        <v>10</v>
      </c>
      <c r="D95">
        <v>1.2300000000000001E-5</v>
      </c>
      <c r="E95" s="11">
        <v>820.51</v>
      </c>
      <c r="F95">
        <v>0.40600000000000003</v>
      </c>
      <c r="G95">
        <v>4382.299</v>
      </c>
      <c r="I95" s="54"/>
      <c r="J95" s="31"/>
      <c r="K95">
        <v>1</v>
      </c>
      <c r="L95" s="11">
        <f t="shared" si="26"/>
        <v>669.83799999999997</v>
      </c>
      <c r="M95" s="4">
        <f t="shared" si="30"/>
        <v>0.24005277805195446</v>
      </c>
      <c r="N95" s="4">
        <f t="shared" si="28"/>
        <v>61.453511181300343</v>
      </c>
    </row>
    <row r="96" spans="1:14" ht="17" x14ac:dyDescent="0.2">
      <c r="A96" s="41"/>
      <c r="C96" s="2" t="s">
        <v>5</v>
      </c>
      <c r="D96">
        <v>1.2300000000000001E-5</v>
      </c>
      <c r="E96" s="11">
        <v>682.12599999999998</v>
      </c>
      <c r="F96">
        <v>0.26700000000000002</v>
      </c>
      <c r="G96">
        <v>3120.14</v>
      </c>
      <c r="I96" s="54"/>
      <c r="J96" s="31"/>
      <c r="K96">
        <v>1.25</v>
      </c>
      <c r="L96" s="11">
        <f t="shared" si="26"/>
        <v>580.524</v>
      </c>
      <c r="M96" s="4">
        <f t="shared" si="30"/>
        <v>0.34138164589920661</v>
      </c>
      <c r="N96" s="4">
        <f t="shared" si="28"/>
        <v>87.393701350196892</v>
      </c>
    </row>
    <row r="97" spans="1:14" ht="17" x14ac:dyDescent="0.2">
      <c r="A97" s="41"/>
      <c r="C97" s="2" t="s">
        <v>17</v>
      </c>
      <c r="D97">
        <v>1.2300000000000001E-5</v>
      </c>
      <c r="E97" s="11">
        <v>629.39400000000001</v>
      </c>
      <c r="F97">
        <v>0.27200000000000002</v>
      </c>
      <c r="G97">
        <v>3111.5210000000002</v>
      </c>
      <c r="I97" s="54"/>
      <c r="J97" s="31"/>
      <c r="K97">
        <v>1.5</v>
      </c>
      <c r="L97" s="11">
        <f t="shared" si="26"/>
        <v>508.16399999999999</v>
      </c>
      <c r="M97" s="4">
        <f t="shared" si="30"/>
        <v>0.42347579549979752</v>
      </c>
      <c r="N97" s="4">
        <f t="shared" si="28"/>
        <v>108.40980364794817</v>
      </c>
    </row>
    <row r="98" spans="1:14" ht="17" x14ac:dyDescent="0.2">
      <c r="A98" s="41"/>
      <c r="C98" s="2" t="s">
        <v>18</v>
      </c>
      <c r="D98">
        <v>1.2300000000000001E-5</v>
      </c>
      <c r="E98" s="11">
        <v>546.47</v>
      </c>
      <c r="F98">
        <v>0.114</v>
      </c>
      <c r="G98">
        <v>3033.422</v>
      </c>
    </row>
    <row r="99" spans="1:14" ht="17" x14ac:dyDescent="0.2">
      <c r="A99" s="6"/>
      <c r="B99" s="5" t="s">
        <v>25</v>
      </c>
      <c r="C99" s="2" t="s">
        <v>16</v>
      </c>
      <c r="D99">
        <v>1.2300000000000001E-5</v>
      </c>
      <c r="E99" s="11">
        <v>887.37</v>
      </c>
      <c r="F99">
        <v>6.3E-2</v>
      </c>
      <c r="G99">
        <v>4975.4570000000003</v>
      </c>
      <c r="I99" s="55">
        <v>1280</v>
      </c>
      <c r="J99" s="31">
        <v>1</v>
      </c>
      <c r="K99" t="s">
        <v>43</v>
      </c>
      <c r="L99" s="11">
        <f>(E106-$E$105)</f>
        <v>700.726</v>
      </c>
      <c r="M99" s="4">
        <f>1-(L99/$L$99)</f>
        <v>0</v>
      </c>
      <c r="N99" s="4">
        <f>M99*256</f>
        <v>0</v>
      </c>
    </row>
    <row r="100" spans="1:14" ht="17" x14ac:dyDescent="0.2">
      <c r="A100" s="41" t="s">
        <v>58</v>
      </c>
      <c r="C100" s="2" t="s">
        <v>10</v>
      </c>
      <c r="D100">
        <v>1.2300000000000001E-5</v>
      </c>
      <c r="E100" s="11">
        <v>808.55399999999997</v>
      </c>
      <c r="F100">
        <v>1.2999999999999999E-2</v>
      </c>
      <c r="G100">
        <v>4366.3419999999996</v>
      </c>
      <c r="I100" s="55"/>
      <c r="J100" s="31"/>
      <c r="K100">
        <v>0.25</v>
      </c>
      <c r="L100" s="11">
        <f t="shared" ref="L100:L113" si="31">(E107-$E$105)</f>
        <v>709.26400000000001</v>
      </c>
      <c r="M100" s="4">
        <f t="shared" ref="M100:M103" si="32">1-(L100/$L$99)</f>
        <v>-1.2184505784001098E-2</v>
      </c>
      <c r="N100" s="4">
        <f t="shared" ref="N100:N113" si="33">M100*256</f>
        <v>-3.1192334807042812</v>
      </c>
    </row>
    <row r="101" spans="1:14" ht="17" x14ac:dyDescent="0.2">
      <c r="A101" s="41"/>
      <c r="C101" s="2" t="s">
        <v>5</v>
      </c>
      <c r="D101">
        <v>1.2300000000000001E-5</v>
      </c>
      <c r="E101" s="11">
        <v>675.78099999999995</v>
      </c>
      <c r="F101">
        <v>0.61099999999999999</v>
      </c>
      <c r="G101">
        <v>3755.4720000000002</v>
      </c>
      <c r="I101" s="55"/>
      <c r="J101" s="31"/>
      <c r="K101">
        <v>0.5</v>
      </c>
      <c r="L101" s="11">
        <f t="shared" si="31"/>
        <v>619.60599999999999</v>
      </c>
      <c r="M101" s="4">
        <f t="shared" si="32"/>
        <v>0.11576564876998996</v>
      </c>
      <c r="N101" s="4">
        <f t="shared" si="33"/>
        <v>29.63600608511743</v>
      </c>
    </row>
    <row r="102" spans="1:14" ht="17" x14ac:dyDescent="0.2">
      <c r="A102" s="41"/>
      <c r="C102" s="2" t="s">
        <v>17</v>
      </c>
      <c r="D102">
        <v>1.2300000000000001E-5</v>
      </c>
      <c r="E102" s="11">
        <v>586.46699999999998</v>
      </c>
      <c r="F102">
        <v>0.14899999999999999</v>
      </c>
      <c r="G102">
        <v>3318.335</v>
      </c>
      <c r="I102" s="55"/>
      <c r="J102" s="31"/>
      <c r="K102">
        <v>1</v>
      </c>
      <c r="L102" s="11">
        <f t="shared" si="31"/>
        <v>513.44500000000005</v>
      </c>
      <c r="M102" s="4">
        <f t="shared" si="32"/>
        <v>0.26726709155932549</v>
      </c>
      <c r="N102" s="4">
        <f t="shared" si="33"/>
        <v>68.420375439187325</v>
      </c>
    </row>
    <row r="103" spans="1:14" ht="17" x14ac:dyDescent="0.2">
      <c r="A103" s="41"/>
      <c r="C103" s="2" t="s">
        <v>18</v>
      </c>
      <c r="D103">
        <v>1.2300000000000001E-5</v>
      </c>
      <c r="E103" s="11">
        <v>514.10699999999997</v>
      </c>
      <c r="F103">
        <v>0.215</v>
      </c>
      <c r="G103">
        <v>2884.8649999999998</v>
      </c>
      <c r="I103" s="55"/>
      <c r="J103" s="31"/>
      <c r="K103">
        <v>1.25</v>
      </c>
      <c r="L103" s="11">
        <f t="shared" si="31"/>
        <v>445.84299999999996</v>
      </c>
      <c r="M103" s="4">
        <f t="shared" si="32"/>
        <v>0.36374131971697932</v>
      </c>
      <c r="N103" s="4">
        <f t="shared" si="33"/>
        <v>93.117777847546705</v>
      </c>
    </row>
    <row r="104" spans="1:14" x14ac:dyDescent="0.2">
      <c r="A104" s="7"/>
      <c r="I104" s="55"/>
      <c r="J104" s="31">
        <v>2</v>
      </c>
      <c r="K104" t="s">
        <v>43</v>
      </c>
      <c r="L104" s="11">
        <f t="shared" si="31"/>
        <v>650.11099999999999</v>
      </c>
      <c r="M104" s="4">
        <f>1-(L104/$L$104)</f>
        <v>0</v>
      </c>
      <c r="N104" s="4">
        <f t="shared" si="33"/>
        <v>0</v>
      </c>
    </row>
    <row r="105" spans="1:14" ht="17" x14ac:dyDescent="0.2">
      <c r="C105" s="2" t="s">
        <v>0</v>
      </c>
      <c r="D105">
        <v>1.2840000000000001E-5</v>
      </c>
      <c r="E105" s="11">
        <v>12.064</v>
      </c>
      <c r="F105">
        <v>2.3280000000000001E-5</v>
      </c>
      <c r="G105">
        <v>178.785</v>
      </c>
      <c r="I105" s="55"/>
      <c r="J105" s="31"/>
      <c r="K105">
        <v>0.25</v>
      </c>
      <c r="L105" s="11">
        <f t="shared" si="31"/>
        <v>676.25700000000006</v>
      </c>
      <c r="M105" s="4">
        <f t="shared" ref="M105:M108" si="34">1-(L105/$L$104)</f>
        <v>-4.0217747430823403E-2</v>
      </c>
      <c r="N105" s="4">
        <f t="shared" si="33"/>
        <v>-10.295743342290791</v>
      </c>
    </row>
    <row r="106" spans="1:14" ht="34" x14ac:dyDescent="0.2">
      <c r="B106" t="s">
        <v>23</v>
      </c>
      <c r="C106" s="2" t="s">
        <v>29</v>
      </c>
      <c r="D106">
        <v>1.2840000000000001E-5</v>
      </c>
      <c r="E106" s="11">
        <v>712.79</v>
      </c>
      <c r="F106">
        <v>9.8000000000000004E-2</v>
      </c>
      <c r="G106">
        <v>4036.74</v>
      </c>
      <c r="I106" s="55"/>
      <c r="J106" s="31"/>
      <c r="K106">
        <v>0.5</v>
      </c>
      <c r="L106" s="11">
        <f t="shared" si="31"/>
        <v>620.14</v>
      </c>
      <c r="M106" s="4">
        <f t="shared" si="34"/>
        <v>4.6101358075774757E-2</v>
      </c>
      <c r="N106" s="4">
        <f t="shared" si="33"/>
        <v>11.801947667398338</v>
      </c>
    </row>
    <row r="107" spans="1:14" ht="17" x14ac:dyDescent="0.2">
      <c r="A107" s="42" t="s">
        <v>2</v>
      </c>
      <c r="C107" s="2" t="s">
        <v>9</v>
      </c>
      <c r="D107">
        <v>1.2840000000000001E-5</v>
      </c>
      <c r="E107" s="11">
        <v>721.32799999999997</v>
      </c>
      <c r="F107">
        <v>0.30299999999999999</v>
      </c>
      <c r="G107">
        <v>4085.9409999999998</v>
      </c>
      <c r="I107" s="55"/>
      <c r="J107" s="31"/>
      <c r="K107">
        <v>1</v>
      </c>
      <c r="L107" s="11">
        <f t="shared" si="31"/>
        <v>530.19600000000003</v>
      </c>
      <c r="M107" s="4">
        <f t="shared" si="34"/>
        <v>0.18445311646780316</v>
      </c>
      <c r="N107" s="4">
        <f t="shared" si="33"/>
        <v>47.219997815757608</v>
      </c>
    </row>
    <row r="108" spans="1:14" ht="17" x14ac:dyDescent="0.2">
      <c r="A108" s="42"/>
      <c r="C108" s="2" t="s">
        <v>10</v>
      </c>
      <c r="D108">
        <v>1.2840000000000001E-5</v>
      </c>
      <c r="E108" s="11">
        <v>631.66999999999996</v>
      </c>
      <c r="F108">
        <v>2.3280000000000001E-5</v>
      </c>
      <c r="G108">
        <v>3708.308</v>
      </c>
      <c r="I108" s="55"/>
      <c r="J108" s="31"/>
      <c r="K108">
        <v>1.25</v>
      </c>
      <c r="L108" s="11">
        <f t="shared" si="31"/>
        <v>425.154</v>
      </c>
      <c r="M108" s="4">
        <f t="shared" si="34"/>
        <v>0.34602860126962931</v>
      </c>
      <c r="N108" s="4">
        <f t="shared" si="33"/>
        <v>88.583321925025103</v>
      </c>
    </row>
    <row r="109" spans="1:14" ht="17" x14ac:dyDescent="0.2">
      <c r="A109" s="42"/>
      <c r="C109" s="2" t="s">
        <v>5</v>
      </c>
      <c r="D109">
        <v>1.2840000000000001E-5</v>
      </c>
      <c r="E109" s="11">
        <v>525.50900000000001</v>
      </c>
      <c r="F109">
        <v>8.6999999999999994E-2</v>
      </c>
      <c r="G109">
        <v>3367.9969999999998</v>
      </c>
      <c r="I109" s="55"/>
      <c r="J109" s="31">
        <v>3</v>
      </c>
      <c r="K109" t="s">
        <v>43</v>
      </c>
      <c r="L109" s="11">
        <f t="shared" si="31"/>
        <v>697.34800000000007</v>
      </c>
      <c r="M109" s="4">
        <f>1-(L109/$L$109)</f>
        <v>0</v>
      </c>
      <c r="N109" s="4">
        <f t="shared" si="33"/>
        <v>0</v>
      </c>
    </row>
    <row r="110" spans="1:14" ht="17" x14ac:dyDescent="0.2">
      <c r="A110" s="42"/>
      <c r="C110" s="2" t="s">
        <v>17</v>
      </c>
      <c r="D110">
        <v>1.2840000000000001E-5</v>
      </c>
      <c r="E110" s="11">
        <v>457.90699999999998</v>
      </c>
      <c r="F110">
        <v>2.1999999999999999E-2</v>
      </c>
      <c r="G110">
        <v>2755.2130000000002</v>
      </c>
      <c r="I110" s="55"/>
      <c r="J110" s="31"/>
      <c r="K110">
        <v>0.25</v>
      </c>
      <c r="L110" s="11">
        <f t="shared" si="31"/>
        <v>673.91100000000006</v>
      </c>
      <c r="M110" s="4">
        <f t="shared" ref="M110:M113" si="35">1-(L110/$L$109)</f>
        <v>3.3608757750792972E-2</v>
      </c>
      <c r="N110" s="4">
        <f t="shared" si="33"/>
        <v>8.6038419842030009</v>
      </c>
    </row>
    <row r="111" spans="1:14" ht="34" x14ac:dyDescent="0.2">
      <c r="A111" s="6"/>
      <c r="B111" t="s">
        <v>24</v>
      </c>
      <c r="C111" s="2" t="s">
        <v>29</v>
      </c>
      <c r="D111">
        <v>1.2840000000000001E-5</v>
      </c>
      <c r="E111" s="11">
        <v>662.17499999999995</v>
      </c>
      <c r="F111">
        <v>0.02</v>
      </c>
      <c r="G111">
        <v>3907.1930000000002</v>
      </c>
      <c r="I111" s="55"/>
      <c r="J111" s="31"/>
      <c r="K111">
        <v>0.5</v>
      </c>
      <c r="L111" s="11">
        <f t="shared" si="31"/>
        <v>616.54700000000003</v>
      </c>
      <c r="M111" s="4">
        <f t="shared" si="35"/>
        <v>0.11586897789912642</v>
      </c>
      <c r="N111" s="4">
        <f t="shared" si="33"/>
        <v>29.662458342176365</v>
      </c>
    </row>
    <row r="112" spans="1:14" ht="17" x14ac:dyDescent="0.2">
      <c r="A112" s="42" t="s">
        <v>2</v>
      </c>
      <c r="C112" s="2" t="s">
        <v>9</v>
      </c>
      <c r="D112">
        <v>1.2840000000000001E-5</v>
      </c>
      <c r="E112" s="11">
        <v>688.32100000000003</v>
      </c>
      <c r="F112">
        <v>0.28199999999999997</v>
      </c>
      <c r="G112">
        <v>3613.1329999999998</v>
      </c>
      <c r="I112" s="55"/>
      <c r="J112" s="31"/>
      <c r="K112">
        <v>1</v>
      </c>
      <c r="L112" s="11">
        <f t="shared" si="31"/>
        <v>505.63600000000002</v>
      </c>
      <c r="M112" s="4">
        <f t="shared" si="35"/>
        <v>0.27491582395016556</v>
      </c>
      <c r="N112" s="4">
        <f t="shared" si="33"/>
        <v>70.378450931242384</v>
      </c>
    </row>
    <row r="113" spans="1:14" ht="17" x14ac:dyDescent="0.2">
      <c r="A113" s="42"/>
      <c r="C113" s="2" t="s">
        <v>10</v>
      </c>
      <c r="D113">
        <v>1.2840000000000001E-5</v>
      </c>
      <c r="E113" s="11">
        <v>632.20399999999995</v>
      </c>
      <c r="F113">
        <v>0.18</v>
      </c>
      <c r="G113">
        <v>3109.9059999999999</v>
      </c>
      <c r="I113" s="55"/>
      <c r="J113" s="31"/>
      <c r="K113">
        <v>1.25</v>
      </c>
      <c r="L113" s="11">
        <f t="shared" si="31"/>
        <v>390.41999999999996</v>
      </c>
      <c r="M113" s="4">
        <f t="shared" si="35"/>
        <v>0.44013605832382119</v>
      </c>
      <c r="N113" s="4">
        <f t="shared" si="33"/>
        <v>112.67483093089822</v>
      </c>
    </row>
    <row r="114" spans="1:14" ht="17" x14ac:dyDescent="0.2">
      <c r="A114" s="42"/>
      <c r="C114" s="2" t="s">
        <v>5</v>
      </c>
      <c r="D114">
        <v>1.2840000000000001E-5</v>
      </c>
      <c r="E114" s="11">
        <v>542.26</v>
      </c>
      <c r="F114">
        <v>0.28699999999999998</v>
      </c>
      <c r="G114">
        <v>2752.174</v>
      </c>
    </row>
    <row r="115" spans="1:14" ht="17" x14ac:dyDescent="0.2">
      <c r="A115" s="42"/>
      <c r="C115" s="2" t="s">
        <v>17</v>
      </c>
      <c r="D115">
        <v>1.2840000000000001E-5</v>
      </c>
      <c r="E115" s="11">
        <v>437.21800000000002</v>
      </c>
      <c r="F115">
        <v>7.5999999999999998E-2</v>
      </c>
      <c r="G115">
        <v>2951.5940000000001</v>
      </c>
      <c r="I115" s="59">
        <v>1920</v>
      </c>
      <c r="J115" s="31">
        <v>1</v>
      </c>
      <c r="K115" t="s">
        <v>22</v>
      </c>
      <c r="L115" s="11">
        <f>(E123-$E$122)</f>
        <v>891.64499999999998</v>
      </c>
      <c r="M115" s="4">
        <f>1-(L115/$L$115)</f>
        <v>0</v>
      </c>
      <c r="N115" s="4">
        <f>M115*256</f>
        <v>0</v>
      </c>
    </row>
    <row r="116" spans="1:14" ht="34" x14ac:dyDescent="0.2">
      <c r="A116" s="6"/>
      <c r="B116" s="5" t="s">
        <v>25</v>
      </c>
      <c r="C116" s="2" t="s">
        <v>29</v>
      </c>
      <c r="D116">
        <v>1.2840000000000001E-5</v>
      </c>
      <c r="E116" s="11">
        <v>709.41200000000003</v>
      </c>
      <c r="F116">
        <v>3.2000000000000001E-2</v>
      </c>
      <c r="G116">
        <v>3985.3989999999999</v>
      </c>
      <c r="I116" s="59"/>
      <c r="J116" s="31"/>
      <c r="K116">
        <v>0.25</v>
      </c>
      <c r="L116" s="11">
        <f t="shared" ref="L116:L129" si="36">(E124-$E$122)</f>
        <v>874.03699999999992</v>
      </c>
      <c r="M116" s="4">
        <f t="shared" ref="M116:M119" si="37">1-(L116/$L$115)</f>
        <v>1.9747769571970997E-2</v>
      </c>
      <c r="N116" s="4">
        <f t="shared" ref="N116:N129" si="38">M116*256</f>
        <v>5.0554290104245752</v>
      </c>
    </row>
    <row r="117" spans="1:14" ht="17" x14ac:dyDescent="0.2">
      <c r="A117" s="42" t="s">
        <v>2</v>
      </c>
      <c r="C117" s="2" t="s">
        <v>9</v>
      </c>
      <c r="D117">
        <v>1.2840000000000001E-5</v>
      </c>
      <c r="E117" s="11">
        <v>685.97500000000002</v>
      </c>
      <c r="F117">
        <v>5.0999999999999997E-2</v>
      </c>
      <c r="G117">
        <v>4142.8919999999998</v>
      </c>
      <c r="I117" s="59"/>
      <c r="J117" s="31"/>
      <c r="K117">
        <v>0.5</v>
      </c>
      <c r="L117" s="11">
        <f t="shared" si="36"/>
        <v>813.75799999999992</v>
      </c>
      <c r="M117" s="4">
        <f t="shared" si="37"/>
        <v>8.7352029114726171E-2</v>
      </c>
      <c r="N117" s="4">
        <f t="shared" si="38"/>
        <v>22.3621194533699</v>
      </c>
    </row>
    <row r="118" spans="1:14" ht="17" x14ac:dyDescent="0.2">
      <c r="A118" s="42"/>
      <c r="C118" s="2" t="s">
        <v>10</v>
      </c>
      <c r="D118">
        <v>1.2840000000000001E-5</v>
      </c>
      <c r="E118" s="11">
        <v>628.61099999999999</v>
      </c>
      <c r="F118">
        <v>4.9000000000000002E-2</v>
      </c>
      <c r="G118">
        <v>3735.9810000000002</v>
      </c>
      <c r="I118" s="59"/>
      <c r="J118" s="31"/>
      <c r="K118">
        <v>0.75</v>
      </c>
      <c r="L118" s="11">
        <f t="shared" si="36"/>
        <v>675.13900000000001</v>
      </c>
      <c r="M118" s="4">
        <f t="shared" si="37"/>
        <v>0.24281636750051871</v>
      </c>
      <c r="N118" s="4">
        <f t="shared" si="38"/>
        <v>62.160990080132791</v>
      </c>
    </row>
    <row r="119" spans="1:14" ht="17" x14ac:dyDescent="0.2">
      <c r="A119" s="42"/>
      <c r="C119" s="2" t="s">
        <v>5</v>
      </c>
      <c r="D119">
        <v>1.2840000000000001E-5</v>
      </c>
      <c r="E119" s="11">
        <v>517.70000000000005</v>
      </c>
      <c r="F119">
        <v>6.5000000000000002E-2</v>
      </c>
      <c r="G119">
        <v>3078.2339999999999</v>
      </c>
      <c r="I119" s="59"/>
      <c r="J119" s="31"/>
      <c r="K119">
        <v>1</v>
      </c>
      <c r="L119" s="11">
        <f t="shared" si="36"/>
        <v>527.92099999999994</v>
      </c>
      <c r="M119" s="4">
        <f t="shared" si="37"/>
        <v>0.40792467854359082</v>
      </c>
      <c r="N119" s="4">
        <f t="shared" si="38"/>
        <v>104.42871770715925</v>
      </c>
    </row>
    <row r="120" spans="1:14" ht="17" x14ac:dyDescent="0.2">
      <c r="A120" s="42"/>
      <c r="C120" s="2" t="s">
        <v>17</v>
      </c>
      <c r="D120">
        <v>1.2840000000000001E-5</v>
      </c>
      <c r="E120" s="11">
        <v>402.48399999999998</v>
      </c>
      <c r="F120">
        <v>1.4999999999999999E-2</v>
      </c>
      <c r="G120">
        <v>2818.8969999999999</v>
      </c>
      <c r="I120" s="59"/>
      <c r="J120" s="31">
        <v>2</v>
      </c>
      <c r="K120" t="s">
        <v>22</v>
      </c>
      <c r="L120" s="11">
        <f t="shared" si="36"/>
        <v>910.70499999999993</v>
      </c>
      <c r="M120" s="4">
        <f>1-(L120/$L$120)</f>
        <v>0</v>
      </c>
      <c r="N120" s="4">
        <f t="shared" si="38"/>
        <v>0</v>
      </c>
    </row>
    <row r="121" spans="1:14" x14ac:dyDescent="0.2">
      <c r="A121" s="7"/>
      <c r="I121" s="59"/>
      <c r="J121" s="31"/>
      <c r="K121">
        <v>0.25</v>
      </c>
      <c r="L121" s="11">
        <f t="shared" si="36"/>
        <v>893.096</v>
      </c>
      <c r="M121" s="4">
        <f>1-(L121/$L$120)</f>
        <v>1.9335569696004695E-2</v>
      </c>
      <c r="N121" s="4">
        <f t="shared" si="38"/>
        <v>4.949905842177202</v>
      </c>
    </row>
    <row r="122" spans="1:14" ht="17" x14ac:dyDescent="0.2">
      <c r="C122" s="2" t="s">
        <v>0</v>
      </c>
      <c r="D122" s="1">
        <v>9.8949999999999993E-6</v>
      </c>
      <c r="E122" s="11">
        <v>6.4409999999999998</v>
      </c>
      <c r="F122" s="1">
        <v>2.3280000000000001E-5</v>
      </c>
      <c r="G122">
        <v>144.827</v>
      </c>
      <c r="I122" s="59"/>
      <c r="J122" s="31"/>
      <c r="K122">
        <v>0.5</v>
      </c>
      <c r="L122" s="11">
        <f t="shared" si="36"/>
        <v>843.99399999999991</v>
      </c>
      <c r="M122" s="4">
        <f t="shared" ref="M122:M124" si="39">1-(L122/$L$120)</f>
        <v>7.3252041001202417E-2</v>
      </c>
      <c r="N122" s="4">
        <f t="shared" si="38"/>
        <v>18.752522496307819</v>
      </c>
    </row>
    <row r="123" spans="1:14" ht="17" x14ac:dyDescent="0.2">
      <c r="B123" t="s">
        <v>23</v>
      </c>
      <c r="C123" s="2" t="s">
        <v>30</v>
      </c>
      <c r="D123" s="1">
        <v>9.8949999999999993E-6</v>
      </c>
      <c r="E123" s="11">
        <v>898.08600000000001</v>
      </c>
      <c r="F123">
        <v>0.626</v>
      </c>
      <c r="G123">
        <v>4312.9390000000003</v>
      </c>
      <c r="I123" s="59"/>
      <c r="J123" s="31"/>
      <c r="K123">
        <v>0.75</v>
      </c>
      <c r="L123" s="11">
        <f t="shared" si="36"/>
        <v>719.27300000000002</v>
      </c>
      <c r="M123" s="4">
        <f t="shared" si="39"/>
        <v>0.21020198637319432</v>
      </c>
      <c r="N123" s="4">
        <f t="shared" si="38"/>
        <v>53.811708511537745</v>
      </c>
    </row>
    <row r="124" spans="1:14" ht="17" x14ac:dyDescent="0.2">
      <c r="A124" s="43" t="s">
        <v>49</v>
      </c>
      <c r="C124" s="2" t="s">
        <v>9</v>
      </c>
      <c r="D124" s="1">
        <v>9.8949999999999993E-6</v>
      </c>
      <c r="E124" s="11">
        <v>880.47799999999995</v>
      </c>
      <c r="F124">
        <v>0.35199999999999998</v>
      </c>
      <c r="G124">
        <v>4386.1329999999998</v>
      </c>
      <c r="I124" s="59"/>
      <c r="J124" s="31"/>
      <c r="K124">
        <v>1</v>
      </c>
      <c r="L124" s="11">
        <f t="shared" si="36"/>
        <v>517.20499999999993</v>
      </c>
      <c r="M124" s="4">
        <f t="shared" si="39"/>
        <v>0.43208283692304317</v>
      </c>
      <c r="N124" s="4">
        <f t="shared" si="38"/>
        <v>110.61320625229905</v>
      </c>
    </row>
    <row r="125" spans="1:14" ht="17" x14ac:dyDescent="0.2">
      <c r="A125" s="43"/>
      <c r="C125" s="2" t="s">
        <v>10</v>
      </c>
      <c r="D125" s="1">
        <v>9.8949999999999993E-6</v>
      </c>
      <c r="E125" s="11">
        <v>820.19899999999996</v>
      </c>
      <c r="F125">
        <v>0.34699999999999998</v>
      </c>
      <c r="G125">
        <v>4072.3809999999999</v>
      </c>
      <c r="I125" s="59"/>
      <c r="J125" s="31">
        <v>3</v>
      </c>
      <c r="K125" t="s">
        <v>22</v>
      </c>
      <c r="L125" s="11">
        <f t="shared" si="36"/>
        <v>879.59399999999994</v>
      </c>
      <c r="M125" s="4">
        <f>1-(L125/$L$125)</f>
        <v>0</v>
      </c>
      <c r="N125" s="4">
        <f t="shared" si="38"/>
        <v>0</v>
      </c>
    </row>
    <row r="126" spans="1:14" ht="17" x14ac:dyDescent="0.2">
      <c r="A126" s="43"/>
      <c r="C126" s="2" t="s">
        <v>19</v>
      </c>
      <c r="D126" s="1">
        <v>9.8949999999999993E-6</v>
      </c>
      <c r="E126" s="11">
        <v>681.58</v>
      </c>
      <c r="F126">
        <v>0.20100000000000001</v>
      </c>
      <c r="G126">
        <v>3348.9810000000002</v>
      </c>
      <c r="I126" s="59"/>
      <c r="J126" s="31"/>
      <c r="K126">
        <v>0.25</v>
      </c>
      <c r="L126" s="11">
        <f t="shared" si="36"/>
        <v>866.54099999999994</v>
      </c>
      <c r="M126" s="4">
        <f t="shared" ref="M126:M129" si="40">1-(L126/$L$125)</f>
        <v>1.4839801090048343E-2</v>
      </c>
      <c r="N126" s="4">
        <f t="shared" si="38"/>
        <v>3.7989890790523759</v>
      </c>
    </row>
    <row r="127" spans="1:14" ht="17" x14ac:dyDescent="0.2">
      <c r="A127" s="43"/>
      <c r="C127" s="2" t="s">
        <v>5</v>
      </c>
      <c r="D127" s="1">
        <v>9.8949999999999993E-6</v>
      </c>
      <c r="E127" s="11">
        <v>534.36199999999997</v>
      </c>
      <c r="F127">
        <v>0.13800000000000001</v>
      </c>
      <c r="G127">
        <v>2886.42</v>
      </c>
      <c r="I127" s="59"/>
      <c r="J127" s="31"/>
      <c r="K127">
        <v>0.5</v>
      </c>
      <c r="L127" s="11">
        <f t="shared" si="36"/>
        <v>834.93899999999996</v>
      </c>
      <c r="M127" s="4">
        <f t="shared" si="40"/>
        <v>5.0767740571218023E-2</v>
      </c>
      <c r="N127" s="4">
        <f t="shared" si="38"/>
        <v>12.996541586231814</v>
      </c>
    </row>
    <row r="128" spans="1:14" ht="17" x14ac:dyDescent="0.2">
      <c r="A128" s="6"/>
      <c r="B128" t="s">
        <v>24</v>
      </c>
      <c r="C128" s="2" t="s">
        <v>30</v>
      </c>
      <c r="D128" s="1">
        <v>9.8949999999999993E-6</v>
      </c>
      <c r="E128" s="11">
        <v>917.14599999999996</v>
      </c>
      <c r="F128">
        <v>1.444</v>
      </c>
      <c r="G128">
        <v>4084.0909999999999</v>
      </c>
      <c r="I128" s="59"/>
      <c r="J128" s="31"/>
      <c r="K128">
        <v>0.75</v>
      </c>
      <c r="L128" s="11">
        <f t="shared" si="36"/>
        <v>692.15800000000002</v>
      </c>
      <c r="M128" s="4">
        <f t="shared" si="40"/>
        <v>0.21309376826126591</v>
      </c>
      <c r="N128" s="4">
        <f t="shared" si="38"/>
        <v>54.552004674884074</v>
      </c>
    </row>
    <row r="129" spans="1:14" ht="17" x14ac:dyDescent="0.2">
      <c r="A129" s="43" t="s">
        <v>49</v>
      </c>
      <c r="C129" s="2" t="s">
        <v>9</v>
      </c>
      <c r="D129" s="1">
        <v>9.8949999999999993E-6</v>
      </c>
      <c r="E129" s="11">
        <v>899.53700000000003</v>
      </c>
      <c r="F129">
        <v>0.64200000000000002</v>
      </c>
      <c r="G129">
        <v>3850.694</v>
      </c>
      <c r="I129" s="59"/>
      <c r="J129" s="31"/>
      <c r="K129">
        <v>1</v>
      </c>
      <c r="L129" s="11">
        <f t="shared" si="36"/>
        <v>487.137</v>
      </c>
      <c r="M129" s="4">
        <f t="shared" si="40"/>
        <v>0.446179714732024</v>
      </c>
      <c r="N129" s="4">
        <f t="shared" si="38"/>
        <v>114.22200697139814</v>
      </c>
    </row>
    <row r="130" spans="1:14" ht="17" x14ac:dyDescent="0.2">
      <c r="A130" s="43"/>
      <c r="C130" s="2" t="s">
        <v>10</v>
      </c>
      <c r="D130" s="1">
        <v>9.8949999999999993E-6</v>
      </c>
      <c r="E130" s="11">
        <v>850.43499999999995</v>
      </c>
      <c r="F130">
        <v>0.48299999999999998</v>
      </c>
      <c r="G130">
        <v>3532.95</v>
      </c>
    </row>
    <row r="131" spans="1:14" ht="17" x14ac:dyDescent="0.2">
      <c r="A131" s="43"/>
      <c r="C131" s="2" t="s">
        <v>19</v>
      </c>
      <c r="D131" s="1">
        <v>9.8949999999999993E-6</v>
      </c>
      <c r="E131" s="11">
        <v>725.71400000000006</v>
      </c>
      <c r="F131">
        <v>0.36399999999999999</v>
      </c>
      <c r="G131">
        <v>3063.26</v>
      </c>
      <c r="I131" s="51">
        <v>2560</v>
      </c>
      <c r="J131" s="31">
        <v>1</v>
      </c>
      <c r="K131" t="s">
        <v>44</v>
      </c>
      <c r="L131" s="11">
        <f>(E140-$E$139)</f>
        <v>1957.5260000000001</v>
      </c>
      <c r="M131" s="4">
        <f>1-(L131/$L$131)</f>
        <v>0</v>
      </c>
      <c r="N131" s="4">
        <f>M131*256</f>
        <v>0</v>
      </c>
    </row>
    <row r="132" spans="1:14" ht="17" x14ac:dyDescent="0.2">
      <c r="A132" s="43"/>
      <c r="C132" s="2" t="s">
        <v>5</v>
      </c>
      <c r="D132" s="1">
        <v>9.8949999999999993E-6</v>
      </c>
      <c r="E132" s="11">
        <v>523.64599999999996</v>
      </c>
      <c r="F132">
        <v>0.26700000000000002</v>
      </c>
      <c r="G132">
        <v>3030.2330000000002</v>
      </c>
      <c r="I132" s="51"/>
      <c r="J132" s="31"/>
      <c r="K132">
        <f>10/60</f>
        <v>0.16666666666666666</v>
      </c>
      <c r="L132" s="11">
        <f>(E141-$E$139)</f>
        <v>1925.569</v>
      </c>
      <c r="M132" s="4">
        <f t="shared" ref="M132:M135" si="41">1-(L132/$L$131)</f>
        <v>1.6325198234914962E-2</v>
      </c>
      <c r="N132" s="4">
        <f t="shared" ref="N132:N145" si="42">M132*256</f>
        <v>4.1792507481382302</v>
      </c>
    </row>
    <row r="133" spans="1:14" ht="17" x14ac:dyDescent="0.2">
      <c r="A133" s="6"/>
      <c r="B133" s="5" t="s">
        <v>25</v>
      </c>
      <c r="C133" s="2" t="s">
        <v>30</v>
      </c>
      <c r="D133" s="1">
        <v>9.8949999999999993E-6</v>
      </c>
      <c r="E133" s="11">
        <v>886.03499999999997</v>
      </c>
      <c r="F133">
        <v>0.34100000000000003</v>
      </c>
      <c r="G133">
        <v>4290.1530000000002</v>
      </c>
      <c r="I133" s="51"/>
      <c r="J133" s="31"/>
      <c r="K133">
        <f>20/60</f>
        <v>0.33333333333333331</v>
      </c>
      <c r="L133" s="11">
        <f t="shared" ref="L133:L145" si="43">(E142-$E$139)</f>
        <v>1643.0820000000001</v>
      </c>
      <c r="M133" s="4">
        <f t="shared" si="41"/>
        <v>0.16063337089775565</v>
      </c>
      <c r="N133" s="4">
        <f t="shared" si="42"/>
        <v>41.122142949825445</v>
      </c>
    </row>
    <row r="134" spans="1:14" ht="17" x14ac:dyDescent="0.2">
      <c r="A134" s="43" t="s">
        <v>49</v>
      </c>
      <c r="C134" s="2" t="s">
        <v>9</v>
      </c>
      <c r="D134" s="1">
        <v>9.8949999999999993E-6</v>
      </c>
      <c r="E134" s="11">
        <v>872.98199999999997</v>
      </c>
      <c r="F134">
        <v>0.252</v>
      </c>
      <c r="G134">
        <v>4326.259</v>
      </c>
      <c r="I134" s="51"/>
      <c r="J134" s="31"/>
      <c r="K134">
        <v>0.5</v>
      </c>
      <c r="L134" s="11">
        <f t="shared" si="43"/>
        <v>1371.8710000000001</v>
      </c>
      <c r="M134" s="4">
        <f t="shared" si="41"/>
        <v>0.2991812113862089</v>
      </c>
      <c r="N134" s="4">
        <f t="shared" si="42"/>
        <v>76.590390114869479</v>
      </c>
    </row>
    <row r="135" spans="1:14" ht="17" x14ac:dyDescent="0.2">
      <c r="A135" s="43"/>
      <c r="C135" s="2" t="s">
        <v>10</v>
      </c>
      <c r="D135" s="1">
        <v>9.8949999999999993E-6</v>
      </c>
      <c r="E135" s="11">
        <v>841.38</v>
      </c>
      <c r="F135">
        <v>7.5999999999999998E-2</v>
      </c>
      <c r="G135">
        <v>4042.26</v>
      </c>
      <c r="I135" s="51"/>
      <c r="J135" s="31"/>
      <c r="K135">
        <v>0.75</v>
      </c>
      <c r="L135" s="11">
        <f t="shared" si="43"/>
        <v>961.55499999999995</v>
      </c>
      <c r="M135" s="4">
        <f t="shared" si="41"/>
        <v>0.50879068783760728</v>
      </c>
      <c r="N135" s="4">
        <f t="shared" si="42"/>
        <v>130.25041608642746</v>
      </c>
    </row>
    <row r="136" spans="1:14" ht="17" x14ac:dyDescent="0.2">
      <c r="A136" s="43"/>
      <c r="C136" s="2" t="s">
        <v>19</v>
      </c>
      <c r="D136" s="1">
        <v>9.8949999999999993E-6</v>
      </c>
      <c r="E136" s="11">
        <v>698.59900000000005</v>
      </c>
      <c r="F136">
        <v>0.247</v>
      </c>
      <c r="G136">
        <v>3783.32</v>
      </c>
      <c r="I136" s="51"/>
      <c r="J136" s="31">
        <v>2</v>
      </c>
      <c r="K136" t="s">
        <v>44</v>
      </c>
      <c r="L136" s="11">
        <f t="shared" si="43"/>
        <v>1938.93</v>
      </c>
      <c r="M136" s="4">
        <f>1-(L136/$L$136)</f>
        <v>0</v>
      </c>
      <c r="N136" s="4">
        <f t="shared" si="42"/>
        <v>0</v>
      </c>
    </row>
    <row r="137" spans="1:14" ht="17" x14ac:dyDescent="0.2">
      <c r="A137" s="43"/>
      <c r="C137" s="2" t="s">
        <v>5</v>
      </c>
      <c r="D137" s="1">
        <v>9.8949999999999993E-6</v>
      </c>
      <c r="E137" s="11">
        <v>493.57799999999997</v>
      </c>
      <c r="F137">
        <v>0.24199999999999999</v>
      </c>
      <c r="G137">
        <v>3226.692</v>
      </c>
      <c r="I137" s="51"/>
      <c r="J137" s="31"/>
      <c r="K137">
        <f>10/60</f>
        <v>0.16666666666666666</v>
      </c>
      <c r="L137" s="11">
        <f t="shared" si="43"/>
        <v>1769.9180000000001</v>
      </c>
      <c r="M137" s="4">
        <f t="shared" ref="M137:M140" si="44">1-(L137/$L$136)</f>
        <v>8.7167664639775544E-2</v>
      </c>
      <c r="N137" s="4">
        <f t="shared" si="42"/>
        <v>22.314922147782539</v>
      </c>
    </row>
    <row r="138" spans="1:14" x14ac:dyDescent="0.2">
      <c r="A138" s="7"/>
      <c r="I138" s="51"/>
      <c r="J138" s="31"/>
      <c r="K138">
        <f>20/60</f>
        <v>0.33333333333333331</v>
      </c>
      <c r="L138" s="11">
        <f t="shared" si="43"/>
        <v>1513.1750000000002</v>
      </c>
      <c r="M138" s="4">
        <f t="shared" si="44"/>
        <v>0.21958245011423816</v>
      </c>
      <c r="N138" s="4">
        <f t="shared" si="42"/>
        <v>56.213107229244969</v>
      </c>
    </row>
    <row r="139" spans="1:14" ht="17" x14ac:dyDescent="0.2">
      <c r="C139" s="2" t="s">
        <v>0</v>
      </c>
      <c r="D139" s="1">
        <v>1.2840000000000001E-5</v>
      </c>
      <c r="E139" s="11">
        <v>27.33</v>
      </c>
      <c r="F139">
        <v>0.03</v>
      </c>
      <c r="G139">
        <v>258.50400000000002</v>
      </c>
      <c r="I139" s="51"/>
      <c r="J139" s="31"/>
      <c r="K139">
        <v>0.5</v>
      </c>
      <c r="L139" s="11">
        <f t="shared" si="43"/>
        <v>1315.3220000000001</v>
      </c>
      <c r="M139" s="4">
        <f t="shared" si="44"/>
        <v>0.3216248136858989</v>
      </c>
      <c r="N139" s="4">
        <f t="shared" si="42"/>
        <v>82.335952303590119</v>
      </c>
    </row>
    <row r="140" spans="1:14" ht="34" x14ac:dyDescent="0.2">
      <c r="B140" t="s">
        <v>23</v>
      </c>
      <c r="C140" s="2" t="s">
        <v>33</v>
      </c>
      <c r="D140" s="1">
        <v>1.2840000000000001E-5</v>
      </c>
      <c r="E140" s="11">
        <v>1984.856</v>
      </c>
      <c r="F140">
        <v>3.5960000000000001</v>
      </c>
      <c r="G140">
        <v>8952.0740000000005</v>
      </c>
      <c r="I140" s="51"/>
      <c r="J140" s="31"/>
      <c r="K140">
        <v>0.75</v>
      </c>
      <c r="L140" s="11">
        <f t="shared" si="43"/>
        <v>990.00699999999995</v>
      </c>
      <c r="M140" s="4">
        <f t="shared" si="44"/>
        <v>0.48940549684619872</v>
      </c>
      <c r="N140" s="4">
        <f t="shared" si="42"/>
        <v>125.28780719262687</v>
      </c>
    </row>
    <row r="141" spans="1:14" ht="34" x14ac:dyDescent="0.2">
      <c r="A141" s="64" t="s">
        <v>53</v>
      </c>
      <c r="C141" s="2" t="s">
        <v>31</v>
      </c>
      <c r="D141" s="1">
        <v>1.2840000000000001E-5</v>
      </c>
      <c r="E141" s="11">
        <v>1952.8989999999999</v>
      </c>
      <c r="F141">
        <v>3.4870000000000001</v>
      </c>
      <c r="G141">
        <v>9313.5889999999999</v>
      </c>
      <c r="I141" s="51"/>
      <c r="J141" s="31">
        <v>3</v>
      </c>
      <c r="K141" t="s">
        <v>44</v>
      </c>
      <c r="L141" s="11">
        <f t="shared" si="43"/>
        <v>2013.4390000000001</v>
      </c>
      <c r="M141" s="4">
        <f>1-(L141/$L$141)</f>
        <v>0</v>
      </c>
      <c r="N141" s="4">
        <f t="shared" si="42"/>
        <v>0</v>
      </c>
    </row>
    <row r="142" spans="1:14" ht="34" x14ac:dyDescent="0.2">
      <c r="A142" s="64"/>
      <c r="C142" s="2" t="s">
        <v>32</v>
      </c>
      <c r="D142" s="1">
        <v>1.2840000000000001E-5</v>
      </c>
      <c r="E142" s="11">
        <v>1670.412</v>
      </c>
      <c r="F142">
        <v>6.59</v>
      </c>
      <c r="G142">
        <v>8741.4869999999992</v>
      </c>
      <c r="I142" s="51"/>
      <c r="J142" s="31"/>
      <c r="K142">
        <f>10/60</f>
        <v>0.16666666666666666</v>
      </c>
      <c r="L142" s="11">
        <f t="shared" si="43"/>
        <v>2011.606</v>
      </c>
      <c r="M142" s="4">
        <f t="shared" ref="M142:M145" si="45">1-(L142/$L$141)</f>
        <v>9.1038268355791985E-4</v>
      </c>
      <c r="N142" s="4">
        <f t="shared" si="42"/>
        <v>0.23305796699082748</v>
      </c>
    </row>
    <row r="143" spans="1:14" ht="17" x14ac:dyDescent="0.2">
      <c r="A143" s="64"/>
      <c r="C143" s="2" t="s">
        <v>10</v>
      </c>
      <c r="D143" s="1">
        <v>1.2840000000000001E-5</v>
      </c>
      <c r="E143" s="11">
        <v>1399.201</v>
      </c>
      <c r="F143">
        <v>3.7629999999999999</v>
      </c>
      <c r="G143">
        <v>7189.5119999999997</v>
      </c>
      <c r="I143" s="51"/>
      <c r="J143" s="31"/>
      <c r="K143">
        <f>20/60</f>
        <v>0.33333333333333331</v>
      </c>
      <c r="L143" s="11">
        <f t="shared" si="43"/>
        <v>1757.7370000000001</v>
      </c>
      <c r="M143" s="4">
        <f t="shared" si="45"/>
        <v>0.12699763936230501</v>
      </c>
      <c r="N143" s="4">
        <f t="shared" si="42"/>
        <v>32.511395676750084</v>
      </c>
    </row>
    <row r="144" spans="1:14" ht="17" x14ac:dyDescent="0.2">
      <c r="A144" s="64"/>
      <c r="C144" s="2" t="s">
        <v>19</v>
      </c>
      <c r="D144" s="1">
        <v>1.2840000000000001E-5</v>
      </c>
      <c r="E144" s="11">
        <v>988.88499999999999</v>
      </c>
      <c r="F144">
        <v>0.46899999999999997</v>
      </c>
      <c r="G144">
        <v>5079.4660000000003</v>
      </c>
      <c r="I144" s="51"/>
      <c r="J144" s="31"/>
      <c r="K144">
        <v>0.5</v>
      </c>
      <c r="L144" s="11">
        <f t="shared" si="43"/>
        <v>1521.277</v>
      </c>
      <c r="M144" s="4">
        <f t="shared" si="45"/>
        <v>0.24443849552929098</v>
      </c>
      <c r="N144" s="4">
        <f t="shared" si="42"/>
        <v>62.57625485549849</v>
      </c>
    </row>
    <row r="145" spans="1:14" ht="34" x14ac:dyDescent="0.2">
      <c r="A145" s="6"/>
      <c r="B145" t="s">
        <v>24</v>
      </c>
      <c r="C145" s="2" t="s">
        <v>33</v>
      </c>
      <c r="D145" s="1">
        <v>1.2840000000000001E-5</v>
      </c>
      <c r="E145" s="11">
        <v>1966.26</v>
      </c>
      <c r="F145">
        <v>4.7990000000000004</v>
      </c>
      <c r="G145">
        <v>9936.5040000000008</v>
      </c>
      <c r="I145" s="51"/>
      <c r="J145" s="31"/>
      <c r="K145">
        <v>0.75</v>
      </c>
      <c r="L145" s="11">
        <f t="shared" si="43"/>
        <v>1173.5330000000001</v>
      </c>
      <c r="M145" s="4">
        <f t="shared" si="45"/>
        <v>0.41714996083814804</v>
      </c>
      <c r="N145" s="4">
        <f t="shared" si="42"/>
        <v>106.7903899745659</v>
      </c>
    </row>
    <row r="146" spans="1:14" ht="34" x14ac:dyDescent="0.2">
      <c r="A146" s="64" t="s">
        <v>53</v>
      </c>
      <c r="C146" s="2" t="s">
        <v>31</v>
      </c>
      <c r="D146" s="1">
        <v>1.2840000000000001E-5</v>
      </c>
      <c r="E146" s="11">
        <v>1797.248</v>
      </c>
      <c r="F146">
        <v>2.6920000000000002</v>
      </c>
      <c r="G146">
        <v>8786.66</v>
      </c>
    </row>
    <row r="147" spans="1:14" ht="34" x14ac:dyDescent="0.2">
      <c r="A147" s="64"/>
      <c r="C147" s="2" t="s">
        <v>32</v>
      </c>
      <c r="D147" s="1">
        <v>1.2840000000000001E-5</v>
      </c>
      <c r="E147" s="11">
        <v>1540.5050000000001</v>
      </c>
      <c r="F147">
        <v>2.4750000000000001</v>
      </c>
      <c r="G147">
        <v>7542.3310000000001</v>
      </c>
      <c r="I147" s="61">
        <v>3840</v>
      </c>
      <c r="J147" s="31">
        <v>1</v>
      </c>
      <c r="K147" t="s">
        <v>52</v>
      </c>
      <c r="L147" s="11">
        <f>(E157-$E$156)</f>
        <v>1383.1789999999999</v>
      </c>
      <c r="M147" s="4">
        <f>1-(L147/$L$147)</f>
        <v>0</v>
      </c>
      <c r="N147" s="4">
        <f>M147*256</f>
        <v>0</v>
      </c>
    </row>
    <row r="148" spans="1:14" ht="17" x14ac:dyDescent="0.2">
      <c r="A148" s="64"/>
      <c r="C148" s="2" t="s">
        <v>10</v>
      </c>
      <c r="D148" s="1">
        <v>1.2840000000000001E-5</v>
      </c>
      <c r="E148" s="11">
        <v>1342.652</v>
      </c>
      <c r="F148">
        <v>3.5779999999999998</v>
      </c>
      <c r="G148">
        <v>6455.6170000000002</v>
      </c>
      <c r="I148" s="61"/>
      <c r="J148" s="31"/>
      <c r="K148">
        <f>10/60</f>
        <v>0.16666666666666666</v>
      </c>
      <c r="L148" s="11">
        <f>(E158-$E$156)</f>
        <v>1195.1689999999999</v>
      </c>
      <c r="M148" s="4">
        <f t="shared" ref="M148:M151" si="46">1-(L148/$L$147)</f>
        <v>0.13592600813054567</v>
      </c>
      <c r="N148" s="4">
        <f t="shared" ref="N148:N161" si="47">M148*256</f>
        <v>34.797058081419692</v>
      </c>
    </row>
    <row r="149" spans="1:14" ht="17" x14ac:dyDescent="0.2">
      <c r="A149" s="64"/>
      <c r="C149" s="2" t="s">
        <v>19</v>
      </c>
      <c r="D149" s="1">
        <v>1.2840000000000001E-5</v>
      </c>
      <c r="E149" s="11">
        <v>1017.337</v>
      </c>
      <c r="F149">
        <v>1.179</v>
      </c>
      <c r="G149">
        <v>5331.5039999999999</v>
      </c>
      <c r="I149" s="61"/>
      <c r="J149" s="31"/>
      <c r="K149">
        <f>20/60</f>
        <v>0.33333333333333331</v>
      </c>
      <c r="L149" s="11">
        <f t="shared" ref="L149:L160" si="48">(E159-$E$156)</f>
        <v>988.54399999999998</v>
      </c>
      <c r="M149" s="4">
        <f t="shared" si="46"/>
        <v>0.28531014424018863</v>
      </c>
      <c r="N149" s="4">
        <f t="shared" si="47"/>
        <v>73.03939692548829</v>
      </c>
    </row>
    <row r="150" spans="1:14" ht="34" x14ac:dyDescent="0.2">
      <c r="A150" s="6"/>
      <c r="B150" s="5" t="s">
        <v>25</v>
      </c>
      <c r="C150" s="2" t="s">
        <v>33</v>
      </c>
      <c r="D150" s="1">
        <v>1.2840000000000001E-5</v>
      </c>
      <c r="E150" s="11">
        <v>2040.769</v>
      </c>
      <c r="F150">
        <v>1.444</v>
      </c>
      <c r="G150">
        <v>9660.4310000000005</v>
      </c>
      <c r="I150" s="61"/>
      <c r="J150" s="31"/>
      <c r="K150">
        <v>0.5</v>
      </c>
      <c r="L150" s="11">
        <f t="shared" si="48"/>
        <v>754.10399999999993</v>
      </c>
      <c r="M150" s="4">
        <f t="shared" si="46"/>
        <v>0.45480375280422847</v>
      </c>
      <c r="N150" s="4">
        <f t="shared" si="47"/>
        <v>116.42976071788249</v>
      </c>
    </row>
    <row r="151" spans="1:14" ht="34" x14ac:dyDescent="0.2">
      <c r="A151" s="64" t="s">
        <v>53</v>
      </c>
      <c r="C151" s="2" t="s">
        <v>31</v>
      </c>
      <c r="D151" s="1">
        <v>1.2840000000000001E-5</v>
      </c>
      <c r="E151" s="11">
        <v>2038.9359999999999</v>
      </c>
      <c r="F151">
        <v>5.3869999999999996</v>
      </c>
      <c r="G151">
        <v>9481.9869999999992</v>
      </c>
      <c r="I151" s="61"/>
      <c r="J151" s="31"/>
      <c r="K151" s="26">
        <v>0.67</v>
      </c>
      <c r="L151" s="11">
        <f t="shared" si="48"/>
        <v>454.11200000000002</v>
      </c>
      <c r="M151" s="4">
        <f t="shared" si="46"/>
        <v>0.67168963669922688</v>
      </c>
      <c r="N151" s="4">
        <f t="shared" si="47"/>
        <v>171.95254699500208</v>
      </c>
    </row>
    <row r="152" spans="1:14" ht="34" x14ac:dyDescent="0.2">
      <c r="A152" s="64"/>
      <c r="C152" s="2" t="s">
        <v>32</v>
      </c>
      <c r="D152" s="1">
        <v>1.2840000000000001E-5</v>
      </c>
      <c r="E152" s="11">
        <v>1785.067</v>
      </c>
      <c r="F152">
        <v>2.2959999999999998</v>
      </c>
      <c r="G152">
        <v>7963.7709999999997</v>
      </c>
      <c r="I152" s="61"/>
      <c r="J152" s="31">
        <v>2</v>
      </c>
      <c r="K152" t="s">
        <v>52</v>
      </c>
      <c r="L152" s="11">
        <f t="shared" si="48"/>
        <v>1400.316</v>
      </c>
      <c r="M152" s="4">
        <f>1-(L152/$L$152)</f>
        <v>0</v>
      </c>
      <c r="N152" s="4">
        <f t="shared" si="47"/>
        <v>0</v>
      </c>
    </row>
    <row r="153" spans="1:14" ht="17" x14ac:dyDescent="0.2">
      <c r="A153" s="64"/>
      <c r="C153" s="2" t="s">
        <v>10</v>
      </c>
      <c r="D153" s="1">
        <v>1.2840000000000001E-5</v>
      </c>
      <c r="E153" s="11">
        <v>1548.607</v>
      </c>
      <c r="F153">
        <v>0.503</v>
      </c>
      <c r="G153">
        <v>6862.723</v>
      </c>
      <c r="I153" s="61"/>
      <c r="J153" s="31"/>
      <c r="K153">
        <f>10/60</f>
        <v>0.16666666666666666</v>
      </c>
      <c r="L153" s="11">
        <f t="shared" si="48"/>
        <v>1126.8119999999999</v>
      </c>
      <c r="M153" s="4">
        <f t="shared" ref="M153:M156" si="49">1-(L153/$L$152)</f>
        <v>0.19531591440789087</v>
      </c>
      <c r="N153" s="4">
        <f t="shared" si="47"/>
        <v>50.000874088420062</v>
      </c>
    </row>
    <row r="154" spans="1:14" ht="17" x14ac:dyDescent="0.2">
      <c r="A154" s="64"/>
      <c r="C154" s="2" t="s">
        <v>19</v>
      </c>
      <c r="D154" s="1">
        <v>1.2840000000000001E-5</v>
      </c>
      <c r="E154" s="11">
        <v>1200.8630000000001</v>
      </c>
      <c r="F154">
        <v>0.70499999999999996</v>
      </c>
      <c r="G154">
        <v>4739.3900000000003</v>
      </c>
      <c r="I154" s="61"/>
      <c r="J154" s="31"/>
      <c r="K154">
        <f>20/60</f>
        <v>0.33333333333333331</v>
      </c>
      <c r="L154" s="11">
        <f t="shared" si="48"/>
        <v>896.44499999999994</v>
      </c>
      <c r="M154" s="4">
        <f t="shared" si="49"/>
        <v>0.35982663913002499</v>
      </c>
      <c r="N154" s="4">
        <f t="shared" si="47"/>
        <v>92.115619617286399</v>
      </c>
    </row>
    <row r="155" spans="1:14" x14ac:dyDescent="0.2">
      <c r="I155" s="61"/>
      <c r="J155" s="31"/>
      <c r="K155">
        <v>0.5</v>
      </c>
      <c r="L155" s="11">
        <f t="shared" si="48"/>
        <v>716.577</v>
      </c>
      <c r="M155" s="4">
        <f t="shared" si="49"/>
        <v>0.48827478940467728</v>
      </c>
      <c r="N155" s="4">
        <f t="shared" si="47"/>
        <v>124.99834608759738</v>
      </c>
    </row>
    <row r="156" spans="1:14" ht="17" x14ac:dyDescent="0.2">
      <c r="C156" s="2" t="s">
        <v>0</v>
      </c>
      <c r="D156" s="4">
        <v>1.435E-5</v>
      </c>
      <c r="E156" s="4">
        <v>26.824999999999999</v>
      </c>
      <c r="F156" s="4">
        <v>2.3280000000000001E-5</v>
      </c>
      <c r="G156" s="18">
        <v>453.44499999999999</v>
      </c>
      <c r="I156" s="61"/>
      <c r="J156" s="31"/>
      <c r="K156" s="26">
        <v>0.67</v>
      </c>
      <c r="L156" s="11">
        <f t="shared" si="48"/>
        <v>420.46000000000004</v>
      </c>
      <c r="M156" s="4">
        <f t="shared" si="49"/>
        <v>0.69973920172303972</v>
      </c>
      <c r="N156" s="4">
        <f t="shared" si="47"/>
        <v>179.13323564109817</v>
      </c>
    </row>
    <row r="157" spans="1:14" ht="34" x14ac:dyDescent="0.2">
      <c r="B157" t="s">
        <v>23</v>
      </c>
      <c r="C157" s="2" t="s">
        <v>51</v>
      </c>
      <c r="D157" s="4">
        <v>1.435E-5</v>
      </c>
      <c r="E157" s="4">
        <v>1410.0039999999999</v>
      </c>
      <c r="F157" s="4">
        <v>1.117</v>
      </c>
      <c r="G157" s="18">
        <v>7836.8190000000004</v>
      </c>
      <c r="I157" s="61"/>
      <c r="J157" s="31">
        <v>3</v>
      </c>
      <c r="K157" t="s">
        <v>52</v>
      </c>
      <c r="L157" s="11">
        <f t="shared" si="48"/>
        <v>1348.4469999999999</v>
      </c>
      <c r="M157" s="4">
        <f>1-(L157/$L$157)</f>
        <v>0</v>
      </c>
      <c r="N157" s="4">
        <f t="shared" si="47"/>
        <v>0</v>
      </c>
    </row>
    <row r="158" spans="1:14" ht="34" x14ac:dyDescent="0.2">
      <c r="A158" s="63" t="s">
        <v>57</v>
      </c>
      <c r="C158" s="2" t="s">
        <v>31</v>
      </c>
      <c r="D158" s="4">
        <v>1.435E-5</v>
      </c>
      <c r="E158" s="4">
        <v>1221.9939999999999</v>
      </c>
      <c r="F158" s="4">
        <v>0.95</v>
      </c>
      <c r="G158" s="18">
        <v>7145.393</v>
      </c>
      <c r="I158" s="61"/>
      <c r="J158" s="31"/>
      <c r="K158">
        <f>10/60</f>
        <v>0.16666666666666666</v>
      </c>
      <c r="L158" s="11">
        <f t="shared" si="48"/>
        <v>1113.1679999999999</v>
      </c>
      <c r="M158" s="4">
        <f t="shared" ref="M158:M161" si="50">1-(L158/$L$157)</f>
        <v>0.174481459041401</v>
      </c>
      <c r="N158" s="4">
        <f t="shared" si="47"/>
        <v>44.667253514598656</v>
      </c>
    </row>
    <row r="159" spans="1:14" ht="34" x14ac:dyDescent="0.2">
      <c r="A159" s="63"/>
      <c r="C159" s="2" t="s">
        <v>32</v>
      </c>
      <c r="D159" s="4">
        <v>1.435E-5</v>
      </c>
      <c r="E159" s="4">
        <v>1015.369</v>
      </c>
      <c r="F159" s="4">
        <v>0.78800000000000003</v>
      </c>
      <c r="G159" s="18">
        <v>6335.9880000000003</v>
      </c>
      <c r="I159" s="61"/>
      <c r="J159" s="31"/>
      <c r="K159">
        <f>20/60</f>
        <v>0.33333333333333331</v>
      </c>
      <c r="L159" s="11">
        <f t="shared" si="48"/>
        <v>883.88199999999995</v>
      </c>
      <c r="M159" s="4">
        <f t="shared" si="50"/>
        <v>0.34451854614975597</v>
      </c>
      <c r="N159" s="4">
        <f t="shared" si="47"/>
        <v>88.196747814337527</v>
      </c>
    </row>
    <row r="160" spans="1:14" ht="17" x14ac:dyDescent="0.2">
      <c r="A160" s="63"/>
      <c r="C160" s="2" t="s">
        <v>10</v>
      </c>
      <c r="D160" s="4">
        <v>1.435E-5</v>
      </c>
      <c r="E160" s="4">
        <v>780.92899999999997</v>
      </c>
      <c r="F160" s="4">
        <v>0.64900000000000002</v>
      </c>
      <c r="G160" s="18">
        <v>4892.7539999999999</v>
      </c>
      <c r="I160" s="61"/>
      <c r="J160" s="31"/>
      <c r="K160">
        <v>0.5</v>
      </c>
      <c r="L160" s="11">
        <f t="shared" si="48"/>
        <v>671.7059999999999</v>
      </c>
      <c r="M160" s="4">
        <f t="shared" si="50"/>
        <v>0.50186696251317264</v>
      </c>
      <c r="N160" s="4">
        <f t="shared" si="47"/>
        <v>128.4779424033722</v>
      </c>
    </row>
    <row r="161" spans="1:14" ht="17" x14ac:dyDescent="0.2">
      <c r="A161" s="63"/>
      <c r="C161" s="2" t="s">
        <v>50</v>
      </c>
      <c r="D161" s="4">
        <v>1.435E-5</v>
      </c>
      <c r="E161" s="4">
        <v>480.93700000000001</v>
      </c>
      <c r="F161" s="4">
        <v>0.88500000000000001</v>
      </c>
      <c r="G161" s="18">
        <v>3065.3969999999999</v>
      </c>
      <c r="I161" s="61"/>
      <c r="J161" s="31"/>
      <c r="K161" s="26">
        <v>0.67</v>
      </c>
      <c r="L161" s="11">
        <f>(E171-$E$156)</f>
        <v>413.94499999999999</v>
      </c>
      <c r="M161" s="4">
        <f t="shared" si="50"/>
        <v>0.69302093445274449</v>
      </c>
      <c r="N161" s="4">
        <f t="shared" si="47"/>
        <v>177.41335921990259</v>
      </c>
    </row>
    <row r="162" spans="1:14" ht="34" x14ac:dyDescent="0.2">
      <c r="A162" s="6"/>
      <c r="B162" t="s">
        <v>24</v>
      </c>
      <c r="C162" s="2" t="s">
        <v>51</v>
      </c>
      <c r="D162" s="4">
        <v>1.435E-5</v>
      </c>
      <c r="E162" s="4">
        <v>1427.1410000000001</v>
      </c>
      <c r="F162" s="4">
        <v>0.17199999999999999</v>
      </c>
      <c r="G162" s="18">
        <v>8312.8670000000002</v>
      </c>
    </row>
    <row r="163" spans="1:14" ht="34" x14ac:dyDescent="0.2">
      <c r="A163" s="63" t="s">
        <v>57</v>
      </c>
      <c r="C163" s="2" t="s">
        <v>31</v>
      </c>
      <c r="D163" s="4">
        <v>1.435E-5</v>
      </c>
      <c r="E163" s="4">
        <v>1153.6369999999999</v>
      </c>
      <c r="F163" s="4">
        <v>0.31900000000000001</v>
      </c>
      <c r="G163" s="18">
        <v>6612.4129999999996</v>
      </c>
      <c r="I163" s="62">
        <v>5120</v>
      </c>
      <c r="J163" s="31">
        <v>1</v>
      </c>
      <c r="K163" t="s">
        <v>52</v>
      </c>
      <c r="L163" s="11">
        <f>(E174-$E$173)</f>
        <v>1456.1699999999998</v>
      </c>
      <c r="M163" s="4">
        <f>1-(L163/$L$163)</f>
        <v>0</v>
      </c>
      <c r="N163" s="4">
        <f>M163*256</f>
        <v>0</v>
      </c>
    </row>
    <row r="164" spans="1:14" ht="34" x14ac:dyDescent="0.2">
      <c r="A164" s="63"/>
      <c r="C164" s="2" t="s">
        <v>32</v>
      </c>
      <c r="D164" s="4">
        <v>1.435E-5</v>
      </c>
      <c r="E164" s="4">
        <v>923.27</v>
      </c>
      <c r="F164" s="4">
        <v>0.22800000000000001</v>
      </c>
      <c r="G164" s="18">
        <v>5417.82</v>
      </c>
      <c r="I164" s="62"/>
      <c r="J164" s="31"/>
      <c r="K164">
        <f>10/60</f>
        <v>0.16666666666666666</v>
      </c>
      <c r="L164" s="11">
        <f t="shared" ref="L164:L177" si="51">(E175-$E$173)</f>
        <v>1078.325</v>
      </c>
      <c r="M164" s="4">
        <f t="shared" ref="M164:M167" si="52">1-(L164/$L$163)</f>
        <v>0.25947863230254697</v>
      </c>
      <c r="N164" s="4">
        <f t="shared" ref="N164:N177" si="53">M164*256</f>
        <v>66.426529869452025</v>
      </c>
    </row>
    <row r="165" spans="1:14" ht="17" x14ac:dyDescent="0.2">
      <c r="A165" s="63"/>
      <c r="C165" s="2" t="s">
        <v>10</v>
      </c>
      <c r="D165" s="4">
        <v>1.435E-5</v>
      </c>
      <c r="E165" s="4">
        <v>743.40200000000004</v>
      </c>
      <c r="F165" s="4">
        <v>0.57399999999999995</v>
      </c>
      <c r="G165" s="18">
        <v>3871.0819999999999</v>
      </c>
      <c r="I165" s="62"/>
      <c r="J165" s="31"/>
      <c r="K165">
        <f>20/60</f>
        <v>0.33333333333333331</v>
      </c>
      <c r="L165" s="11">
        <f t="shared" si="51"/>
        <v>792.82999999999993</v>
      </c>
      <c r="M165" s="4">
        <f t="shared" si="52"/>
        <v>0.45553747158642188</v>
      </c>
      <c r="N165" s="4">
        <f t="shared" si="53"/>
        <v>116.617592726124</v>
      </c>
    </row>
    <row r="166" spans="1:14" ht="17" x14ac:dyDescent="0.2">
      <c r="A166" s="63"/>
      <c r="C166" s="2" t="s">
        <v>50</v>
      </c>
      <c r="D166" s="4">
        <v>1.435E-5</v>
      </c>
      <c r="E166" s="4">
        <v>447.28500000000003</v>
      </c>
      <c r="F166" s="4">
        <v>0.35799999999999998</v>
      </c>
      <c r="G166" s="18">
        <v>2727.9259999999999</v>
      </c>
      <c r="I166" s="62"/>
      <c r="J166" s="31"/>
      <c r="K166">
        <v>0.5</v>
      </c>
      <c r="L166" s="11">
        <f t="shared" si="51"/>
        <v>537.76</v>
      </c>
      <c r="M166" s="4">
        <f t="shared" si="52"/>
        <v>0.63070245919089118</v>
      </c>
      <c r="N166" s="4">
        <f t="shared" si="53"/>
        <v>161.45982955286814</v>
      </c>
    </row>
    <row r="167" spans="1:14" ht="34" x14ac:dyDescent="0.2">
      <c r="A167" s="6"/>
      <c r="B167" s="5" t="s">
        <v>25</v>
      </c>
      <c r="C167" s="2" t="s">
        <v>51</v>
      </c>
      <c r="D167" s="4">
        <v>1.435E-5</v>
      </c>
      <c r="E167" s="4">
        <v>1375.2719999999999</v>
      </c>
      <c r="F167" s="4">
        <v>1.409</v>
      </c>
      <c r="G167" s="18">
        <v>7983.5919999999996</v>
      </c>
      <c r="I167" s="62"/>
      <c r="J167" s="31"/>
      <c r="K167" s="26">
        <v>0.67</v>
      </c>
      <c r="L167" s="11">
        <f t="shared" si="51"/>
        <v>207.61500000000001</v>
      </c>
      <c r="M167" s="4">
        <f t="shared" si="52"/>
        <v>0.85742392715136284</v>
      </c>
      <c r="N167" s="4">
        <f t="shared" si="53"/>
        <v>219.50052535074889</v>
      </c>
    </row>
    <row r="168" spans="1:14" ht="34" x14ac:dyDescent="0.2">
      <c r="A168" s="63" t="s">
        <v>57</v>
      </c>
      <c r="C168" s="2" t="s">
        <v>31</v>
      </c>
      <c r="D168" s="4">
        <v>1.435E-5</v>
      </c>
      <c r="E168" s="4">
        <v>1139.9929999999999</v>
      </c>
      <c r="F168" s="4">
        <v>0.746</v>
      </c>
      <c r="G168" s="18">
        <v>6409.9489999999996</v>
      </c>
      <c r="I168" s="62"/>
      <c r="J168" s="31">
        <v>2</v>
      </c>
      <c r="K168" t="s">
        <v>52</v>
      </c>
      <c r="L168" s="11">
        <f t="shared" si="51"/>
        <v>1396.133</v>
      </c>
      <c r="M168" s="4">
        <f>1-(L168/$L$168)</f>
        <v>0</v>
      </c>
      <c r="N168" s="4">
        <f t="shared" si="53"/>
        <v>0</v>
      </c>
    </row>
    <row r="169" spans="1:14" ht="34" x14ac:dyDescent="0.2">
      <c r="A169" s="63"/>
      <c r="C169" s="2" t="s">
        <v>32</v>
      </c>
      <c r="D169" s="4">
        <v>1.435E-5</v>
      </c>
      <c r="E169" s="4">
        <v>910.70699999999999</v>
      </c>
      <c r="F169" s="4">
        <v>0.55900000000000005</v>
      </c>
      <c r="G169" s="18">
        <v>5736.3419999999996</v>
      </c>
      <c r="I169" s="62"/>
      <c r="J169" s="31"/>
      <c r="K169">
        <f>10/60</f>
        <v>0.16666666666666666</v>
      </c>
      <c r="L169" s="11">
        <f t="shared" si="51"/>
        <v>1095.914</v>
      </c>
      <c r="M169" s="4">
        <f t="shared" ref="M169:M172" si="54">1-(L169/$L$168)</f>
        <v>0.2150361032938839</v>
      </c>
      <c r="N169" s="4">
        <f t="shared" si="53"/>
        <v>55.049242443234277</v>
      </c>
    </row>
    <row r="170" spans="1:14" ht="17" x14ac:dyDescent="0.2">
      <c r="A170" s="63"/>
      <c r="C170" s="2" t="s">
        <v>10</v>
      </c>
      <c r="D170" s="4">
        <v>1.435E-5</v>
      </c>
      <c r="E170" s="4">
        <v>698.53099999999995</v>
      </c>
      <c r="F170" s="4">
        <v>0.47599999999999998</v>
      </c>
      <c r="G170" s="18">
        <v>4408.5309999999999</v>
      </c>
      <c r="I170" s="62"/>
      <c r="J170" s="31"/>
      <c r="K170">
        <f>20/60</f>
        <v>0.33333333333333331</v>
      </c>
      <c r="L170" s="11">
        <f t="shared" si="51"/>
        <v>901.30799999999999</v>
      </c>
      <c r="M170" s="4">
        <f t="shared" si="54"/>
        <v>0.35442540216440699</v>
      </c>
      <c r="N170" s="4">
        <f t="shared" si="53"/>
        <v>90.732902954088189</v>
      </c>
    </row>
    <row r="171" spans="1:14" ht="17" x14ac:dyDescent="0.2">
      <c r="A171" s="63"/>
      <c r="C171" s="2" t="s">
        <v>50</v>
      </c>
      <c r="D171" s="4">
        <v>1.435E-5</v>
      </c>
      <c r="E171" s="4">
        <v>440.77</v>
      </c>
      <c r="F171" s="4">
        <v>0.754</v>
      </c>
      <c r="G171" s="18">
        <v>2687.7510000000002</v>
      </c>
      <c r="I171" s="62"/>
      <c r="J171" s="31"/>
      <c r="K171">
        <v>0.5</v>
      </c>
      <c r="L171" s="11">
        <f t="shared" si="51"/>
        <v>549.46100000000001</v>
      </c>
      <c r="M171" s="4">
        <f t="shared" si="54"/>
        <v>0.60644079038315124</v>
      </c>
      <c r="N171" s="4">
        <f t="shared" si="53"/>
        <v>155.24884233808672</v>
      </c>
    </row>
    <row r="172" spans="1:14" x14ac:dyDescent="0.2">
      <c r="I172" s="62"/>
      <c r="J172" s="31"/>
      <c r="K172" s="26">
        <v>0.67</v>
      </c>
      <c r="L172" s="11">
        <f t="shared" si="51"/>
        <v>203.82399999999998</v>
      </c>
      <c r="M172" s="4">
        <f t="shared" si="54"/>
        <v>0.8540081783039295</v>
      </c>
      <c r="N172" s="4">
        <f t="shared" si="53"/>
        <v>218.62609364580595</v>
      </c>
    </row>
    <row r="173" spans="1:14" ht="17" x14ac:dyDescent="0.2">
      <c r="C173" s="2" t="s">
        <v>0</v>
      </c>
      <c r="D173" s="18">
        <v>1.537E-5</v>
      </c>
      <c r="E173" s="4">
        <v>34.959000000000003</v>
      </c>
      <c r="F173" s="1">
        <v>2.3280000000000001E-5</v>
      </c>
      <c r="G173" s="12">
        <v>459.01100000000002</v>
      </c>
      <c r="I173" s="62"/>
      <c r="J173" s="31">
        <v>3</v>
      </c>
      <c r="K173" t="s">
        <v>52</v>
      </c>
      <c r="L173" s="11">
        <f t="shared" si="51"/>
        <v>1416.9359999999999</v>
      </c>
      <c r="M173" s="4">
        <f>1-(L173/$L$173)</f>
        <v>0</v>
      </c>
      <c r="N173" s="4">
        <f t="shared" si="53"/>
        <v>0</v>
      </c>
    </row>
    <row r="174" spans="1:14" ht="34" x14ac:dyDescent="0.2">
      <c r="B174" t="s">
        <v>23</v>
      </c>
      <c r="C174" s="2" t="s">
        <v>51</v>
      </c>
      <c r="D174" s="18">
        <v>1.537E-5</v>
      </c>
      <c r="E174" s="4">
        <v>1491.1289999999999</v>
      </c>
      <c r="F174">
        <v>0.56699999999999995</v>
      </c>
      <c r="G174" s="12">
        <v>8711.7360000000008</v>
      </c>
      <c r="I174" s="62"/>
      <c r="J174" s="31"/>
      <c r="K174">
        <f>10/60</f>
        <v>0.16666666666666666</v>
      </c>
      <c r="L174" s="11">
        <f t="shared" si="51"/>
        <v>1151.4589999999998</v>
      </c>
      <c r="M174" s="4">
        <f t="shared" ref="M174:M177" si="55">1-(L174/$L$173)</f>
        <v>0.18735990898671506</v>
      </c>
      <c r="N174" s="4">
        <f t="shared" si="53"/>
        <v>47.964136700599056</v>
      </c>
    </row>
    <row r="175" spans="1:14" ht="34" x14ac:dyDescent="0.2">
      <c r="A175" s="60" t="s">
        <v>56</v>
      </c>
      <c r="C175" s="2" t="s">
        <v>31</v>
      </c>
      <c r="D175" s="18">
        <v>1.537E-5</v>
      </c>
      <c r="E175" s="4">
        <v>1113.2840000000001</v>
      </c>
      <c r="F175">
        <v>0.61099999999999999</v>
      </c>
      <c r="G175" s="12">
        <v>6908.37</v>
      </c>
      <c r="I175" s="62"/>
      <c r="J175" s="31"/>
      <c r="K175">
        <f>20/60</f>
        <v>0.33333333333333331</v>
      </c>
      <c r="L175" s="11">
        <f t="shared" si="51"/>
        <v>820.82799999999997</v>
      </c>
      <c r="M175" s="4">
        <f t="shared" si="55"/>
        <v>0.42070213474708806</v>
      </c>
      <c r="N175" s="4">
        <f t="shared" si="53"/>
        <v>107.69974649525454</v>
      </c>
    </row>
    <row r="176" spans="1:14" ht="34" x14ac:dyDescent="0.2">
      <c r="A176" s="60"/>
      <c r="C176" s="2" t="s">
        <v>32</v>
      </c>
      <c r="D176" s="18">
        <v>1.537E-5</v>
      </c>
      <c r="E176" s="4">
        <v>827.78899999999999</v>
      </c>
      <c r="F176">
        <v>0.59599999999999997</v>
      </c>
      <c r="G176" s="12">
        <v>5167.1930000000002</v>
      </c>
      <c r="I176" s="62"/>
      <c r="J176" s="31"/>
      <c r="K176">
        <v>0.5</v>
      </c>
      <c r="L176" s="11">
        <f t="shared" si="51"/>
        <v>586.83799999999997</v>
      </c>
      <c r="M176" s="4">
        <f t="shared" si="55"/>
        <v>0.58584015086073049</v>
      </c>
      <c r="N176" s="4">
        <f t="shared" si="53"/>
        <v>149.97507862034701</v>
      </c>
    </row>
    <row r="177" spans="1:14" ht="17" x14ac:dyDescent="0.2">
      <c r="A177" s="60"/>
      <c r="C177" s="2" t="s">
        <v>10</v>
      </c>
      <c r="D177" s="18">
        <v>1.537E-5</v>
      </c>
      <c r="E177" s="4">
        <v>572.71900000000005</v>
      </c>
      <c r="F177">
        <v>1.0660000000000001</v>
      </c>
      <c r="G177" s="12">
        <v>3628.8130000000001</v>
      </c>
      <c r="I177" s="62"/>
      <c r="J177" s="31"/>
      <c r="K177" s="26">
        <v>0.67</v>
      </c>
      <c r="L177" s="11">
        <f t="shared" si="51"/>
        <v>265.16500000000002</v>
      </c>
      <c r="M177" s="4">
        <f t="shared" si="55"/>
        <v>0.81286028444474556</v>
      </c>
      <c r="N177" s="4">
        <f t="shared" si="53"/>
        <v>208.09223281785486</v>
      </c>
    </row>
    <row r="178" spans="1:14" ht="17" x14ac:dyDescent="0.2">
      <c r="A178" s="60"/>
      <c r="C178" s="2" t="s">
        <v>50</v>
      </c>
      <c r="D178" s="18">
        <v>1.537E-5</v>
      </c>
      <c r="E178" s="4">
        <v>242.57400000000001</v>
      </c>
      <c r="F178">
        <v>0.224</v>
      </c>
      <c r="G178" s="12">
        <v>1532.9469999999999</v>
      </c>
    </row>
    <row r="179" spans="1:14" ht="34" x14ac:dyDescent="0.2">
      <c r="A179" s="6"/>
      <c r="B179" t="s">
        <v>24</v>
      </c>
      <c r="C179" s="2" t="s">
        <v>51</v>
      </c>
      <c r="D179" s="18">
        <v>1.537E-5</v>
      </c>
      <c r="E179" s="4">
        <v>1431.0920000000001</v>
      </c>
      <c r="F179">
        <v>0.70499999999999996</v>
      </c>
      <c r="G179" s="12">
        <v>7781.3869999999997</v>
      </c>
    </row>
    <row r="180" spans="1:14" ht="34" x14ac:dyDescent="0.2">
      <c r="A180" s="60" t="s">
        <v>56</v>
      </c>
      <c r="C180" s="2" t="s">
        <v>31</v>
      </c>
      <c r="D180" s="18">
        <v>1.537E-5</v>
      </c>
      <c r="E180" s="4">
        <v>1130.873</v>
      </c>
      <c r="F180">
        <v>1.538</v>
      </c>
      <c r="G180" s="12">
        <v>5938.3649999999998</v>
      </c>
    </row>
    <row r="181" spans="1:14" ht="34" x14ac:dyDescent="0.2">
      <c r="A181" s="60"/>
      <c r="C181" s="2" t="s">
        <v>32</v>
      </c>
      <c r="D181" s="18">
        <v>1.537E-5</v>
      </c>
      <c r="E181" s="4">
        <v>936.26700000000005</v>
      </c>
      <c r="F181">
        <v>1.232</v>
      </c>
      <c r="G181" s="12">
        <v>5511.2749999999996</v>
      </c>
    </row>
    <row r="182" spans="1:14" ht="17" x14ac:dyDescent="0.2">
      <c r="A182" s="60"/>
      <c r="C182" s="2" t="s">
        <v>10</v>
      </c>
      <c r="D182" s="18">
        <v>1.537E-5</v>
      </c>
      <c r="E182" s="4">
        <v>584.41999999999996</v>
      </c>
      <c r="F182">
        <v>0.60399999999999998</v>
      </c>
      <c r="G182" s="12">
        <v>3557.6590000000001</v>
      </c>
    </row>
    <row r="183" spans="1:14" ht="17" x14ac:dyDescent="0.2">
      <c r="A183" s="60"/>
      <c r="C183" s="2" t="s">
        <v>50</v>
      </c>
      <c r="D183" s="18">
        <v>1.537E-5</v>
      </c>
      <c r="E183" s="4">
        <v>238.78299999999999</v>
      </c>
      <c r="F183">
        <v>0.19700000000000001</v>
      </c>
      <c r="G183" s="12">
        <v>1804.34</v>
      </c>
    </row>
    <row r="184" spans="1:14" ht="34" x14ac:dyDescent="0.2">
      <c r="A184" s="6"/>
      <c r="B184" s="5" t="s">
        <v>25</v>
      </c>
      <c r="C184" s="2" t="s">
        <v>51</v>
      </c>
      <c r="D184" s="18">
        <v>1.537E-5</v>
      </c>
      <c r="E184" s="4">
        <v>1451.895</v>
      </c>
      <c r="F184">
        <v>0.43099999999999999</v>
      </c>
      <c r="G184" s="12">
        <v>9709.8179999999993</v>
      </c>
    </row>
    <row r="185" spans="1:14" ht="34" x14ac:dyDescent="0.2">
      <c r="A185" s="60" t="s">
        <v>56</v>
      </c>
      <c r="C185" s="2" t="s">
        <v>31</v>
      </c>
      <c r="D185" s="18">
        <v>1.537E-5</v>
      </c>
      <c r="E185" s="4">
        <v>1186.4179999999999</v>
      </c>
      <c r="F185">
        <v>0.60399999999999998</v>
      </c>
      <c r="G185" s="12">
        <v>7962.0479999999998</v>
      </c>
    </row>
    <row r="186" spans="1:14" ht="34" x14ac:dyDescent="0.2">
      <c r="A186" s="60"/>
      <c r="C186" s="2" t="s">
        <v>32</v>
      </c>
      <c r="D186" s="18">
        <v>1.537E-5</v>
      </c>
      <c r="E186" s="4">
        <v>855.78700000000003</v>
      </c>
      <c r="F186">
        <v>0.67300000000000004</v>
      </c>
      <c r="G186" s="12">
        <v>6016.7089999999998</v>
      </c>
    </row>
    <row r="187" spans="1:14" ht="17" x14ac:dyDescent="0.2">
      <c r="A187" s="60"/>
      <c r="C187" s="2" t="s">
        <v>10</v>
      </c>
      <c r="D187" s="18">
        <v>1.537E-5</v>
      </c>
      <c r="E187" s="4">
        <v>621.79700000000003</v>
      </c>
      <c r="F187">
        <v>0.84099999999999997</v>
      </c>
      <c r="G187" s="12">
        <v>4142.8919999999998</v>
      </c>
    </row>
    <row r="188" spans="1:14" ht="17" x14ac:dyDescent="0.2">
      <c r="A188" s="60"/>
      <c r="C188" s="2" t="s">
        <v>50</v>
      </c>
      <c r="D188" s="18">
        <v>1.537E-5</v>
      </c>
      <c r="E188" s="4">
        <v>300.12400000000002</v>
      </c>
      <c r="F188">
        <v>0.25700000000000001</v>
      </c>
      <c r="G188" s="12">
        <v>1978.4739999999999</v>
      </c>
    </row>
    <row r="189" spans="1:14" x14ac:dyDescent="0.2">
      <c r="D189" s="18"/>
      <c r="E189" s="4"/>
      <c r="G189" s="12"/>
    </row>
  </sheetData>
  <mergeCells count="110">
    <mergeCell ref="I115:I129"/>
    <mergeCell ref="J115:J119"/>
    <mergeCell ref="A185:A188"/>
    <mergeCell ref="I147:I161"/>
    <mergeCell ref="J147:J151"/>
    <mergeCell ref="J152:J156"/>
    <mergeCell ref="J157:J161"/>
    <mergeCell ref="I163:I177"/>
    <mergeCell ref="J163:J167"/>
    <mergeCell ref="J168:J172"/>
    <mergeCell ref="J173:J177"/>
    <mergeCell ref="A158:A161"/>
    <mergeCell ref="A163:A166"/>
    <mergeCell ref="A168:A171"/>
    <mergeCell ref="A175:A178"/>
    <mergeCell ref="A180:A183"/>
    <mergeCell ref="A146:A149"/>
    <mergeCell ref="A151:A154"/>
    <mergeCell ref="A134:A137"/>
    <mergeCell ref="A141:A144"/>
    <mergeCell ref="I35:I49"/>
    <mergeCell ref="J35:J39"/>
    <mergeCell ref="J40:J44"/>
    <mergeCell ref="J45:J49"/>
    <mergeCell ref="S39:S41"/>
    <mergeCell ref="T39:T41"/>
    <mergeCell ref="P43:P45"/>
    <mergeCell ref="S43:S45"/>
    <mergeCell ref="T43:T45"/>
    <mergeCell ref="A39:A42"/>
    <mergeCell ref="A44:A47"/>
    <mergeCell ref="A49:A52"/>
    <mergeCell ref="A56:A59"/>
    <mergeCell ref="A61:A64"/>
    <mergeCell ref="T35:T37"/>
    <mergeCell ref="I131:I145"/>
    <mergeCell ref="J131:J135"/>
    <mergeCell ref="J136:J140"/>
    <mergeCell ref="J141:J145"/>
    <mergeCell ref="P35:P37"/>
    <mergeCell ref="I67:I81"/>
    <mergeCell ref="J67:J71"/>
    <mergeCell ref="J72:J76"/>
    <mergeCell ref="J77:J81"/>
    <mergeCell ref="I83:I97"/>
    <mergeCell ref="J83:J87"/>
    <mergeCell ref="J88:J92"/>
    <mergeCell ref="J93:J97"/>
    <mergeCell ref="I99:I113"/>
    <mergeCell ref="J99:J103"/>
    <mergeCell ref="I51:I65"/>
    <mergeCell ref="J51:J55"/>
    <mergeCell ref="J56:J60"/>
    <mergeCell ref="S3:S5"/>
    <mergeCell ref="A100:A103"/>
    <mergeCell ref="A107:A110"/>
    <mergeCell ref="A112:A115"/>
    <mergeCell ref="A117:A120"/>
    <mergeCell ref="A124:A127"/>
    <mergeCell ref="A129:A132"/>
    <mergeCell ref="A66:A69"/>
    <mergeCell ref="A73:A76"/>
    <mergeCell ref="A78:A81"/>
    <mergeCell ref="A83:A86"/>
    <mergeCell ref="A90:A93"/>
    <mergeCell ref="J19:J23"/>
    <mergeCell ref="J24:J28"/>
    <mergeCell ref="J29:J33"/>
    <mergeCell ref="A5:A8"/>
    <mergeCell ref="A10:A13"/>
    <mergeCell ref="A15:A18"/>
    <mergeCell ref="A22:A25"/>
    <mergeCell ref="A27:A30"/>
    <mergeCell ref="A95:A98"/>
    <mergeCell ref="A32:A35"/>
    <mergeCell ref="I3:I17"/>
    <mergeCell ref="I19:I33"/>
    <mergeCell ref="T27:T29"/>
    <mergeCell ref="T31:T33"/>
    <mergeCell ref="T15:T17"/>
    <mergeCell ref="P19:P21"/>
    <mergeCell ref="S19:S21"/>
    <mergeCell ref="P23:P25"/>
    <mergeCell ref="S23:S25"/>
    <mergeCell ref="P27:P29"/>
    <mergeCell ref="S27:S29"/>
    <mergeCell ref="T3:T5"/>
    <mergeCell ref="S7:S9"/>
    <mergeCell ref="T7:T9"/>
    <mergeCell ref="J3:J7"/>
    <mergeCell ref="J8:J12"/>
    <mergeCell ref="T11:T13"/>
    <mergeCell ref="P3:P5"/>
    <mergeCell ref="J120:J124"/>
    <mergeCell ref="J125:J129"/>
    <mergeCell ref="P39:P41"/>
    <mergeCell ref="S35:S37"/>
    <mergeCell ref="S31:S33"/>
    <mergeCell ref="P15:P17"/>
    <mergeCell ref="S15:S17"/>
    <mergeCell ref="P7:P9"/>
    <mergeCell ref="P11:P13"/>
    <mergeCell ref="S11:S13"/>
    <mergeCell ref="P31:P33"/>
    <mergeCell ref="J104:J108"/>
    <mergeCell ref="J61:J65"/>
    <mergeCell ref="J109:J113"/>
    <mergeCell ref="J13:J17"/>
    <mergeCell ref="T19:T21"/>
    <mergeCell ref="T23:T25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Januka Athukoralage</dc:creator>
  <cp:lastModifiedBy>Microsoft Office User</cp:lastModifiedBy>
  <dcterms:created xsi:type="dcterms:W3CDTF">2019-10-01T10:22:15Z</dcterms:created>
  <dcterms:modified xsi:type="dcterms:W3CDTF">2020-03-23T10:16:44Z</dcterms:modified>
</cp:coreProperties>
</file>