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jklasse/Desktop/Tetrahedral NPs/Ueda et al. SPR for ms/"/>
    </mc:Choice>
  </mc:AlternateContent>
  <xr:revisionPtr revIDLastSave="0" documentId="13_ncr:1_{596B99FB-3D97-A44B-A495-2FBEA7B250C8}" xr6:coauthVersionLast="36" xr6:coauthVersionMax="36" xr10:uidLastSave="{00000000-0000-0000-0000-000000000000}"/>
  <bookViews>
    <workbookView xWindow="4780" yWindow="2740" windowWidth="34160" windowHeight="17100" tabRatio="500" xr2:uid="{00000000-000D-0000-FFFF-FFFF00000000}"/>
  </bookViews>
  <sheets>
    <sheet name="TH-BS670-Hu&amp;Rabbit 10nM" sheetId="2" r:id="rId1"/>
    <sheet name="Sheet1" sheetId="3" r:id="rId2"/>
  </sheets>
  <externalReferences>
    <externalReference r:id="rId3"/>
  </externalReferenc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2" l="1"/>
  <c r="S5" i="2"/>
  <c r="T5" i="2" s="1"/>
  <c r="U5" i="2" s="1"/>
  <c r="V5" i="2" s="1"/>
  <c r="R6" i="2"/>
  <c r="R7" i="2" s="1"/>
  <c r="Q7" i="2"/>
  <c r="Q8" i="2"/>
  <c r="Q9" i="2" s="1"/>
  <c r="Q10" i="2" s="1"/>
  <c r="R8" i="2"/>
  <c r="R9" i="2" s="1"/>
  <c r="S6" i="2" l="1"/>
  <c r="T6" i="2" s="1"/>
  <c r="U6" i="2" s="1"/>
  <c r="V6" i="2" s="1"/>
  <c r="R10" i="2"/>
  <c r="U8" i="2"/>
  <c r="U9" i="2" s="1"/>
  <c r="V8" i="2"/>
  <c r="V9" i="2" s="1"/>
  <c r="T7" i="2"/>
  <c r="T8" i="2"/>
  <c r="T9" i="2" s="1"/>
  <c r="T10" i="2" s="1"/>
  <c r="S7" i="2"/>
  <c r="S8" i="2"/>
  <c r="S9" i="2" s="1"/>
  <c r="S10" i="2" s="1"/>
  <c r="V7" i="2"/>
  <c r="U7" i="2"/>
  <c r="U10" i="2" s="1"/>
  <c r="R13" i="2"/>
  <c r="R16" i="2" s="1"/>
  <c r="R17" i="2" s="1"/>
  <c r="R14" i="2"/>
  <c r="S14" i="2"/>
  <c r="T14" i="2" s="1"/>
  <c r="U14" i="2" s="1"/>
  <c r="V14" i="2" s="1"/>
  <c r="R80" i="2"/>
  <c r="S80" i="2"/>
  <c r="R81" i="2"/>
  <c r="S81" i="2" s="1"/>
  <c r="T81" i="2" s="1"/>
  <c r="U81" i="2" s="1"/>
  <c r="V81" i="2" s="1"/>
  <c r="F55" i="2"/>
  <c r="F56" i="2"/>
  <c r="G56" i="2" s="1"/>
  <c r="H56" i="2" s="1"/>
  <c r="I56" i="2" s="1"/>
  <c r="J56" i="2" s="1"/>
  <c r="F57" i="2"/>
  <c r="G57" i="2"/>
  <c r="H57" i="2"/>
  <c r="I57" i="2" s="1"/>
  <c r="J57" i="2" s="1"/>
  <c r="F58" i="2"/>
  <c r="G58" i="2"/>
  <c r="H58" i="2"/>
  <c r="I58" i="2" s="1"/>
  <c r="J58" i="2" s="1"/>
  <c r="F122" i="2"/>
  <c r="G122" i="2"/>
  <c r="H122" i="2"/>
  <c r="F123" i="2"/>
  <c r="F124" i="2"/>
  <c r="G124" i="2"/>
  <c r="H124" i="2"/>
  <c r="I124" i="2" s="1"/>
  <c r="J124" i="2" s="1"/>
  <c r="F125" i="2"/>
  <c r="G125" i="2" s="1"/>
  <c r="H125" i="2" s="1"/>
  <c r="I125" i="2" s="1"/>
  <c r="J125" i="2" s="1"/>
  <c r="E127" i="2"/>
  <c r="E128" i="2" s="1"/>
  <c r="E126" i="2"/>
  <c r="E60" i="2"/>
  <c r="E61" i="2" s="1"/>
  <c r="E62" i="2" s="1"/>
  <c r="E59" i="2"/>
  <c r="Q83" i="2"/>
  <c r="Q84" i="2" s="1"/>
  <c r="Q82" i="2"/>
  <c r="R72" i="2"/>
  <c r="S72" i="2" s="1"/>
  <c r="S74" i="2" s="1"/>
  <c r="R73" i="2"/>
  <c r="S73" i="2" s="1"/>
  <c r="T73" i="2" s="1"/>
  <c r="U73" i="2" s="1"/>
  <c r="V73" i="2" s="1"/>
  <c r="R74" i="2"/>
  <c r="Q75" i="2"/>
  <c r="Q76" i="2" s="1"/>
  <c r="Q77" i="2" s="1"/>
  <c r="Q74" i="2"/>
  <c r="Q16" i="2"/>
  <c r="Q17" i="2" s="1"/>
  <c r="Q18" i="2" s="1"/>
  <c r="Q15" i="2"/>
  <c r="F5" i="2"/>
  <c r="F8" i="2" s="1"/>
  <c r="F9" i="2" s="1"/>
  <c r="F6" i="2"/>
  <c r="G6" i="2"/>
  <c r="E7" i="2"/>
  <c r="F71" i="2"/>
  <c r="F72" i="2"/>
  <c r="G72" i="2"/>
  <c r="H72" i="2"/>
  <c r="I72" i="2"/>
  <c r="J72" i="2" s="1"/>
  <c r="E8" i="2"/>
  <c r="E9" i="2" s="1"/>
  <c r="F12" i="2"/>
  <c r="G12" i="2"/>
  <c r="H12" i="2" s="1"/>
  <c r="F13" i="2"/>
  <c r="G13" i="2" s="1"/>
  <c r="H13" i="2" s="1"/>
  <c r="I13" i="2" s="1"/>
  <c r="E14" i="2"/>
  <c r="F78" i="2"/>
  <c r="F80" i="2" s="1"/>
  <c r="G78" i="2"/>
  <c r="H78" i="2" s="1"/>
  <c r="F79" i="2"/>
  <c r="G79" i="2"/>
  <c r="H79" i="2" s="1"/>
  <c r="I79" i="2" s="1"/>
  <c r="E15" i="2"/>
  <c r="E16" i="2"/>
  <c r="F19" i="2"/>
  <c r="G19" i="2"/>
  <c r="H19" i="2"/>
  <c r="F20" i="2"/>
  <c r="G20" i="2"/>
  <c r="E21" i="2"/>
  <c r="F86" i="2"/>
  <c r="G86" i="2" s="1"/>
  <c r="F87" i="2"/>
  <c r="F89" i="2" s="1"/>
  <c r="F90" i="2" s="1"/>
  <c r="G87" i="2"/>
  <c r="H87" i="2"/>
  <c r="I87" i="2" s="1"/>
  <c r="J87" i="2" s="1"/>
  <c r="E22" i="2"/>
  <c r="E23" i="2" s="1"/>
  <c r="F26" i="2"/>
  <c r="F27" i="2"/>
  <c r="G27" i="2" s="1"/>
  <c r="H27" i="2" s="1"/>
  <c r="I27" i="2" s="1"/>
  <c r="J27" i="2" s="1"/>
  <c r="F29" i="2"/>
  <c r="F30" i="2" s="1"/>
  <c r="E28" i="2"/>
  <c r="F94" i="2"/>
  <c r="G94" i="2"/>
  <c r="H94" i="2" s="1"/>
  <c r="F95" i="2"/>
  <c r="G95" i="2" s="1"/>
  <c r="H95" i="2" s="1"/>
  <c r="I95" i="2" s="1"/>
  <c r="J95" i="2" s="1"/>
  <c r="E29" i="2"/>
  <c r="E30" i="2" s="1"/>
  <c r="E31" i="2" s="1"/>
  <c r="F33" i="2"/>
  <c r="F34" i="2"/>
  <c r="F36" i="2"/>
  <c r="F37" i="2" s="1"/>
  <c r="G33" i="2"/>
  <c r="H33" i="2" s="1"/>
  <c r="H36" i="2" s="1"/>
  <c r="H37" i="2" s="1"/>
  <c r="F35" i="2"/>
  <c r="E35" i="2"/>
  <c r="F101" i="2"/>
  <c r="F102" i="2"/>
  <c r="G102" i="2" s="1"/>
  <c r="H102" i="2" s="1"/>
  <c r="I102" i="2" s="1"/>
  <c r="J102" i="2" s="1"/>
  <c r="E36" i="2"/>
  <c r="E37" i="2"/>
  <c r="F40" i="2"/>
  <c r="G40" i="2"/>
  <c r="H40" i="2" s="1"/>
  <c r="F41" i="2"/>
  <c r="F43" i="2" s="1"/>
  <c r="F44" i="2" s="1"/>
  <c r="G41" i="2"/>
  <c r="G43" i="2" s="1"/>
  <c r="G44" i="2" s="1"/>
  <c r="E42" i="2"/>
  <c r="F108" i="2"/>
  <c r="G108" i="2"/>
  <c r="H108" i="2" s="1"/>
  <c r="F109" i="2"/>
  <c r="F111" i="2" s="1"/>
  <c r="F112" i="2" s="1"/>
  <c r="E43" i="2"/>
  <c r="E44" i="2" s="1"/>
  <c r="E45" i="2" s="1"/>
  <c r="F48" i="2"/>
  <c r="F50" i="2" s="1"/>
  <c r="G48" i="2"/>
  <c r="H48" i="2" s="1"/>
  <c r="F49" i="2"/>
  <c r="G49" i="2"/>
  <c r="E50" i="2"/>
  <c r="E51" i="2"/>
  <c r="E52" i="2"/>
  <c r="E53" i="2" s="1"/>
  <c r="F115" i="2"/>
  <c r="G115" i="2" s="1"/>
  <c r="G118" i="2" s="1"/>
  <c r="G119" i="2" s="1"/>
  <c r="F116" i="2"/>
  <c r="G116" i="2"/>
  <c r="H116" i="2" s="1"/>
  <c r="I116" i="2" s="1"/>
  <c r="J116" i="2" s="1"/>
  <c r="E73" i="2"/>
  <c r="E74" i="2"/>
  <c r="E75" i="2"/>
  <c r="J79" i="2"/>
  <c r="E80" i="2"/>
  <c r="E81" i="2"/>
  <c r="E82" i="2"/>
  <c r="E88" i="2"/>
  <c r="F88" i="2"/>
  <c r="E89" i="2"/>
  <c r="E90" i="2"/>
  <c r="E91" i="2" s="1"/>
  <c r="E96" i="2"/>
  <c r="E97" i="2"/>
  <c r="E98" i="2" s="1"/>
  <c r="E99" i="2" s="1"/>
  <c r="E103" i="2"/>
  <c r="E104" i="2"/>
  <c r="E105" i="2"/>
  <c r="E110" i="2"/>
  <c r="E111" i="2"/>
  <c r="E112" i="2" s="1"/>
  <c r="E117" i="2"/>
  <c r="E118" i="2"/>
  <c r="E119" i="2" s="1"/>
  <c r="E120" i="2" s="1"/>
  <c r="H49" i="2"/>
  <c r="I49" i="2" s="1"/>
  <c r="J49" i="2" s="1"/>
  <c r="H6" i="2"/>
  <c r="I6" i="2"/>
  <c r="J6" i="2" s="1"/>
  <c r="F38" i="2"/>
  <c r="I19" i="2"/>
  <c r="J19" i="2" s="1"/>
  <c r="J13" i="2"/>
  <c r="G34" i="2"/>
  <c r="I122" i="2"/>
  <c r="H34" i="2"/>
  <c r="I34" i="2"/>
  <c r="J34" i="2" s="1"/>
  <c r="G35" i="2"/>
  <c r="G36" i="2"/>
  <c r="G37" i="2" s="1"/>
  <c r="G38" i="2" s="1"/>
  <c r="I108" i="2"/>
  <c r="J108" i="2"/>
  <c r="J122" i="2"/>
  <c r="V10" i="2" l="1"/>
  <c r="F96" i="2"/>
  <c r="F91" i="2"/>
  <c r="E17" i="2"/>
  <c r="F117" i="2"/>
  <c r="E106" i="2"/>
  <c r="F42" i="2"/>
  <c r="F45" i="2" s="1"/>
  <c r="F51" i="2"/>
  <c r="F52" i="2" s="1"/>
  <c r="E129" i="2"/>
  <c r="E83" i="2"/>
  <c r="G51" i="2"/>
  <c r="G52" i="2" s="1"/>
  <c r="G53" i="2" s="1"/>
  <c r="E10" i="2"/>
  <c r="Q85" i="2"/>
  <c r="F118" i="2"/>
  <c r="F119" i="2" s="1"/>
  <c r="F120" i="2" s="1"/>
  <c r="G50" i="2"/>
  <c r="E113" i="2"/>
  <c r="H41" i="2"/>
  <c r="I41" i="2" s="1"/>
  <c r="J41" i="2" s="1"/>
  <c r="F103" i="2"/>
  <c r="F21" i="2"/>
  <c r="H97" i="2"/>
  <c r="H98" i="2" s="1"/>
  <c r="H96" i="2"/>
  <c r="I94" i="2"/>
  <c r="T80" i="2"/>
  <c r="S83" i="2"/>
  <c r="S84" i="2" s="1"/>
  <c r="R82" i="2"/>
  <c r="R83" i="2"/>
  <c r="R84" i="2" s="1"/>
  <c r="R85" i="2" s="1"/>
  <c r="G71" i="2"/>
  <c r="F73" i="2"/>
  <c r="F74" i="2"/>
  <c r="F75" i="2" s="1"/>
  <c r="F76" i="2" s="1"/>
  <c r="F53" i="2"/>
  <c r="G22" i="2"/>
  <c r="G23" i="2" s="1"/>
  <c r="H20" i="2"/>
  <c r="F14" i="2"/>
  <c r="F15" i="2"/>
  <c r="F16" i="2" s="1"/>
  <c r="F17" i="2" s="1"/>
  <c r="F7" i="2"/>
  <c r="R75" i="2"/>
  <c r="R76" i="2" s="1"/>
  <c r="R77" i="2" s="1"/>
  <c r="G55" i="2"/>
  <c r="F59" i="2"/>
  <c r="F60" i="2"/>
  <c r="F61" i="2" s="1"/>
  <c r="F62" i="2" s="1"/>
  <c r="H86" i="2"/>
  <c r="G89" i="2"/>
  <c r="G90" i="2" s="1"/>
  <c r="G88" i="2"/>
  <c r="G109" i="2"/>
  <c r="H109" i="2" s="1"/>
  <c r="H42" i="2"/>
  <c r="I40" i="2"/>
  <c r="H43" i="2"/>
  <c r="H44" i="2" s="1"/>
  <c r="H45" i="2" s="1"/>
  <c r="F28" i="2"/>
  <c r="F31" i="2" s="1"/>
  <c r="G101" i="2"/>
  <c r="F104" i="2"/>
  <c r="F105" i="2" s="1"/>
  <c r="F106" i="2" s="1"/>
  <c r="H15" i="2"/>
  <c r="H16" i="2" s="1"/>
  <c r="H14" i="2"/>
  <c r="K14" i="2" s="1"/>
  <c r="I12" i="2"/>
  <c r="G96" i="2"/>
  <c r="G97" i="2"/>
  <c r="G98" i="2" s="1"/>
  <c r="G99" i="2" s="1"/>
  <c r="E24" i="2"/>
  <c r="H81" i="2"/>
  <c r="H82" i="2" s="1"/>
  <c r="H80" i="2"/>
  <c r="I78" i="2"/>
  <c r="S13" i="2"/>
  <c r="R15" i="2"/>
  <c r="R18" i="2" s="1"/>
  <c r="T72" i="2"/>
  <c r="S75" i="2"/>
  <c r="S76" i="2" s="1"/>
  <c r="S77" i="2" s="1"/>
  <c r="H35" i="2"/>
  <c r="I33" i="2"/>
  <c r="G15" i="2"/>
  <c r="G16" i="2" s="1"/>
  <c r="G17" i="2" s="1"/>
  <c r="E76" i="2"/>
  <c r="H110" i="2"/>
  <c r="E38" i="2"/>
  <c r="G80" i="2"/>
  <c r="G81" i="2"/>
  <c r="G82" i="2" s="1"/>
  <c r="G123" i="2"/>
  <c r="H123" i="2" s="1"/>
  <c r="I123" i="2" s="1"/>
  <c r="J123" i="2" s="1"/>
  <c r="J127" i="2" s="1"/>
  <c r="J128" i="2" s="1"/>
  <c r="F126" i="2"/>
  <c r="F127" i="2"/>
  <c r="F128" i="2" s="1"/>
  <c r="F129" i="2" s="1"/>
  <c r="F10" i="2"/>
  <c r="H115" i="2"/>
  <c r="G117" i="2"/>
  <c r="G120" i="2" s="1"/>
  <c r="S82" i="2"/>
  <c r="G14" i="2"/>
  <c r="G21" i="2"/>
  <c r="H50" i="2"/>
  <c r="I48" i="2"/>
  <c r="H51" i="2"/>
  <c r="H52" i="2" s="1"/>
  <c r="H53" i="2" s="1"/>
  <c r="F110" i="2"/>
  <c r="F113" i="2" s="1"/>
  <c r="G5" i="2"/>
  <c r="H126" i="2"/>
  <c r="H127" i="2"/>
  <c r="H128" i="2" s="1"/>
  <c r="F97" i="2"/>
  <c r="F98" i="2" s="1"/>
  <c r="F99" i="2" s="1"/>
  <c r="F81" i="2"/>
  <c r="F82" i="2" s="1"/>
  <c r="F83" i="2" s="1"/>
  <c r="G110" i="2"/>
  <c r="G42" i="2"/>
  <c r="G45" i="2" s="1"/>
  <c r="G26" i="2"/>
  <c r="G127" i="2"/>
  <c r="G128" i="2" s="1"/>
  <c r="G111" i="2"/>
  <c r="G112" i="2" s="1"/>
  <c r="G113" i="2" s="1"/>
  <c r="F22" i="2"/>
  <c r="F23" i="2" s="1"/>
  <c r="K42" i="2" l="1"/>
  <c r="F24" i="2"/>
  <c r="H129" i="2"/>
  <c r="G83" i="2"/>
  <c r="U72" i="2"/>
  <c r="T74" i="2"/>
  <c r="W7" i="2" s="1"/>
  <c r="T75" i="2"/>
  <c r="T76" i="2" s="1"/>
  <c r="T77" i="2" s="1"/>
  <c r="H71" i="2"/>
  <c r="G73" i="2"/>
  <c r="G74" i="2"/>
  <c r="G75" i="2" s="1"/>
  <c r="H17" i="2"/>
  <c r="H22" i="2"/>
  <c r="H23" i="2" s="1"/>
  <c r="I20" i="2"/>
  <c r="H21" i="2"/>
  <c r="K21" i="2" s="1"/>
  <c r="H38" i="2"/>
  <c r="T82" i="2"/>
  <c r="T83" i="2"/>
  <c r="T84" i="2" s="1"/>
  <c r="U80" i="2"/>
  <c r="G91" i="2"/>
  <c r="H26" i="2"/>
  <c r="G29" i="2"/>
  <c r="G30" i="2" s="1"/>
  <c r="G28" i="2"/>
  <c r="I127" i="2"/>
  <c r="I128" i="2" s="1"/>
  <c r="I126" i="2"/>
  <c r="I80" i="2"/>
  <c r="I81" i="2"/>
  <c r="I82" i="2" s="1"/>
  <c r="I83" i="2" s="1"/>
  <c r="J78" i="2"/>
  <c r="G24" i="2"/>
  <c r="I96" i="2"/>
  <c r="I97" i="2"/>
  <c r="I98" i="2" s="1"/>
  <c r="I99" i="2" s="1"/>
  <c r="J94" i="2"/>
  <c r="I35" i="2"/>
  <c r="J33" i="2"/>
  <c r="I36" i="2"/>
  <c r="I37" i="2" s="1"/>
  <c r="I38" i="2" s="1"/>
  <c r="J12" i="2"/>
  <c r="I14" i="2"/>
  <c r="I15" i="2"/>
  <c r="I16" i="2" s="1"/>
  <c r="I17" i="2" s="1"/>
  <c r="H89" i="2"/>
  <c r="H90" i="2" s="1"/>
  <c r="I86" i="2"/>
  <c r="H88" i="2"/>
  <c r="H5" i="2"/>
  <c r="G8" i="2"/>
  <c r="G9" i="2" s="1"/>
  <c r="G7" i="2"/>
  <c r="G60" i="2"/>
  <c r="G61" i="2" s="1"/>
  <c r="H55" i="2"/>
  <c r="G59" i="2"/>
  <c r="I50" i="2"/>
  <c r="J48" i="2"/>
  <c r="I51" i="2"/>
  <c r="I52" i="2" s="1"/>
  <c r="H83" i="2"/>
  <c r="G103" i="2"/>
  <c r="G104" i="2"/>
  <c r="G105" i="2" s="1"/>
  <c r="G106" i="2" s="1"/>
  <c r="H101" i="2"/>
  <c r="S16" i="2"/>
  <c r="S17" i="2" s="1"/>
  <c r="T13" i="2"/>
  <c r="S15" i="2"/>
  <c r="J126" i="2"/>
  <c r="J129" i="2" s="1"/>
  <c r="I43" i="2"/>
  <c r="I44" i="2" s="1"/>
  <c r="J40" i="2"/>
  <c r="I42" i="2"/>
  <c r="H117" i="2"/>
  <c r="K50" i="2" s="1"/>
  <c r="I115" i="2"/>
  <c r="H118" i="2"/>
  <c r="H119" i="2" s="1"/>
  <c r="G126" i="2"/>
  <c r="G129" i="2" s="1"/>
  <c r="I109" i="2"/>
  <c r="H111" i="2"/>
  <c r="H112" i="2" s="1"/>
  <c r="H113" i="2" s="1"/>
  <c r="S85" i="2"/>
  <c r="H99" i="2"/>
  <c r="G10" i="2" l="1"/>
  <c r="S18" i="2"/>
  <c r="H24" i="2"/>
  <c r="H104" i="2"/>
  <c r="H105" i="2" s="1"/>
  <c r="H103" i="2"/>
  <c r="K35" i="2" s="1"/>
  <c r="I101" i="2"/>
  <c r="H60" i="2"/>
  <c r="H61" i="2" s="1"/>
  <c r="H59" i="2"/>
  <c r="K59" i="2" s="1"/>
  <c r="I55" i="2"/>
  <c r="J80" i="2"/>
  <c r="J81" i="2"/>
  <c r="J82" i="2" s="1"/>
  <c r="J51" i="2"/>
  <c r="J52" i="2" s="1"/>
  <c r="J50" i="2"/>
  <c r="J14" i="2"/>
  <c r="J15" i="2"/>
  <c r="J16" i="2" s="1"/>
  <c r="J17" i="2" s="1"/>
  <c r="I21" i="2"/>
  <c r="I22" i="2"/>
  <c r="I23" i="2" s="1"/>
  <c r="I24" i="2" s="1"/>
  <c r="J20" i="2"/>
  <c r="J36" i="2"/>
  <c r="J37" i="2" s="1"/>
  <c r="J35" i="2"/>
  <c r="G62" i="2"/>
  <c r="J86" i="2"/>
  <c r="I88" i="2"/>
  <c r="I89" i="2"/>
  <c r="I90" i="2" s="1"/>
  <c r="V80" i="2"/>
  <c r="U82" i="2"/>
  <c r="U83" i="2"/>
  <c r="U84" i="2" s="1"/>
  <c r="U75" i="2"/>
  <c r="U76" i="2" s="1"/>
  <c r="V72" i="2"/>
  <c r="U74" i="2"/>
  <c r="G31" i="2"/>
  <c r="H28" i="2"/>
  <c r="K28" i="2" s="1"/>
  <c r="I26" i="2"/>
  <c r="H29" i="2"/>
  <c r="H30" i="2" s="1"/>
  <c r="H31" i="2" s="1"/>
  <c r="J43" i="2"/>
  <c r="J44" i="2" s="1"/>
  <c r="J42" i="2"/>
  <c r="J109" i="2"/>
  <c r="I110" i="2"/>
  <c r="I111" i="2"/>
  <c r="I112" i="2" s="1"/>
  <c r="I113" i="2" s="1"/>
  <c r="I45" i="2"/>
  <c r="H91" i="2"/>
  <c r="T85" i="2"/>
  <c r="G76" i="2"/>
  <c r="J115" i="2"/>
  <c r="I117" i="2"/>
  <c r="I118" i="2"/>
  <c r="I119" i="2" s="1"/>
  <c r="T16" i="2"/>
  <c r="T17" i="2" s="1"/>
  <c r="T15" i="2"/>
  <c r="W15" i="2" s="1"/>
  <c r="U13" i="2"/>
  <c r="H120" i="2"/>
  <c r="I53" i="2"/>
  <c r="I5" i="2"/>
  <c r="H8" i="2"/>
  <c r="H9" i="2" s="1"/>
  <c r="H7" i="2"/>
  <c r="J96" i="2"/>
  <c r="J97" i="2"/>
  <c r="J98" i="2" s="1"/>
  <c r="J99" i="2" s="1"/>
  <c r="I129" i="2"/>
  <c r="I71" i="2"/>
  <c r="H73" i="2"/>
  <c r="H74" i="2"/>
  <c r="H75" i="2" s="1"/>
  <c r="U85" i="2" l="1"/>
  <c r="I120" i="2"/>
  <c r="J110" i="2"/>
  <c r="J111" i="2"/>
  <c r="J112" i="2" s="1"/>
  <c r="J113" i="2" s="1"/>
  <c r="T18" i="2"/>
  <c r="J45" i="2"/>
  <c r="J38" i="2"/>
  <c r="J101" i="2"/>
  <c r="I104" i="2"/>
  <c r="I105" i="2" s="1"/>
  <c r="I103" i="2"/>
  <c r="I59" i="2"/>
  <c r="J55" i="2"/>
  <c r="I60" i="2"/>
  <c r="I61" i="2" s="1"/>
  <c r="I62" i="2" s="1"/>
  <c r="J21" i="2"/>
  <c r="J22" i="2"/>
  <c r="J23" i="2" s="1"/>
  <c r="J24" i="2" s="1"/>
  <c r="I74" i="2"/>
  <c r="I75" i="2" s="1"/>
  <c r="I73" i="2"/>
  <c r="J71" i="2"/>
  <c r="U77" i="2"/>
  <c r="H10" i="2"/>
  <c r="J26" i="2"/>
  <c r="I29" i="2"/>
  <c r="I30" i="2" s="1"/>
  <c r="I28" i="2"/>
  <c r="V82" i="2"/>
  <c r="V83" i="2"/>
  <c r="V84" i="2" s="1"/>
  <c r="J53" i="2"/>
  <c r="H106" i="2"/>
  <c r="J88" i="2"/>
  <c r="J89" i="2"/>
  <c r="J90" i="2" s="1"/>
  <c r="J91" i="2" s="1"/>
  <c r="V13" i="2"/>
  <c r="U15" i="2"/>
  <c r="U16" i="2"/>
  <c r="U17" i="2" s="1"/>
  <c r="U18" i="2" s="1"/>
  <c r="V75" i="2"/>
  <c r="V76" i="2" s="1"/>
  <c r="V74" i="2"/>
  <c r="H62" i="2"/>
  <c r="K7" i="2"/>
  <c r="H76" i="2"/>
  <c r="I7" i="2"/>
  <c r="J5" i="2"/>
  <c r="I8" i="2"/>
  <c r="I9" i="2" s="1"/>
  <c r="I10" i="2" s="1"/>
  <c r="J117" i="2"/>
  <c r="J118" i="2"/>
  <c r="J119" i="2" s="1"/>
  <c r="J120" i="2" s="1"/>
  <c r="I91" i="2"/>
  <c r="J83" i="2"/>
  <c r="V85" i="2" l="1"/>
  <c r="J59" i="2"/>
  <c r="J60" i="2"/>
  <c r="J61" i="2" s="1"/>
  <c r="J62" i="2" s="1"/>
  <c r="J73" i="2"/>
  <c r="J74" i="2"/>
  <c r="J75" i="2" s="1"/>
  <c r="J76" i="2" s="1"/>
  <c r="J7" i="2"/>
  <c r="J8" i="2"/>
  <c r="J9" i="2" s="1"/>
  <c r="J10" i="2" s="1"/>
  <c r="I31" i="2"/>
  <c r="V77" i="2"/>
  <c r="V15" i="2"/>
  <c r="V16" i="2"/>
  <c r="V17" i="2" s="1"/>
  <c r="V18" i="2" s="1"/>
  <c r="I106" i="2"/>
  <c r="I76" i="2"/>
  <c r="J29" i="2"/>
  <c r="J30" i="2" s="1"/>
  <c r="J28" i="2"/>
  <c r="J103" i="2"/>
  <c r="J104" i="2"/>
  <c r="J105" i="2" s="1"/>
  <c r="J106" i="2" s="1"/>
  <c r="J31" i="2" l="1"/>
</calcChain>
</file>

<file path=xl/sharedStrings.xml><?xml version="1.0" encoding="utf-8"?>
<sst xmlns="http://schemas.openxmlformats.org/spreadsheetml/2006/main" count="90" uniqueCount="28">
  <si>
    <t>ACS202</t>
  </si>
  <si>
    <t>3BC315</t>
  </si>
  <si>
    <t>VRC34</t>
  </si>
  <si>
    <t>PGT151</t>
  </si>
  <si>
    <t>PGT145</t>
  </si>
  <si>
    <t>PGT122</t>
  </si>
  <si>
    <t>VRC01</t>
  </si>
  <si>
    <t>2G12</t>
  </si>
  <si>
    <t>mol NP/mol trimer</t>
  </si>
  <si>
    <t>Log10</t>
  </si>
  <si>
    <t xml:space="preserve"> (g/trimer mass)</t>
  </si>
  <si>
    <t>g</t>
  </si>
  <si>
    <t>pg</t>
  </si>
  <si>
    <t>(pg/mm2)</t>
  </si>
  <si>
    <t>RU</t>
  </si>
  <si>
    <t>Conc.</t>
  </si>
  <si>
    <t>Abs</t>
  </si>
  <si>
    <t>Number of molecules</t>
  </si>
  <si>
    <t>moles</t>
  </si>
  <si>
    <t>BS-670-T33DN2-A5.2+St</t>
  </si>
  <si>
    <t xml:space="preserve"> (g/NP mass)</t>
  </si>
  <si>
    <r>
      <t>NP</t>
    </r>
    <r>
      <rPr>
        <b/>
        <sz val="22"/>
        <color indexed="10"/>
        <rFont val="Arial"/>
        <family val="2"/>
      </rPr>
      <t>-</t>
    </r>
    <r>
      <rPr>
        <b/>
        <sz val="10"/>
        <color indexed="10"/>
        <rFont val="Arial"/>
        <family val="2"/>
      </rPr>
      <t>BS-670-T33DN2-A5.2+St</t>
    </r>
  </si>
  <si>
    <r>
      <t>NP</t>
    </r>
    <r>
      <rPr>
        <b/>
        <sz val="10"/>
        <color indexed="10"/>
        <rFont val="Arial"/>
        <family val="2"/>
      </rPr>
      <t>-BS-670-T33DN2-A5.2+St</t>
    </r>
  </si>
  <si>
    <t>11B</t>
  </si>
  <si>
    <t>12N</t>
  </si>
  <si>
    <t>HUMAN mAbs</t>
  </si>
  <si>
    <t>RABBIT mAbs</t>
  </si>
  <si>
    <t>10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</si>
</sst>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E+00;\"/>
    <numFmt numFmtId="166" formatCode="0.0E+00"/>
    <numFmt numFmtId="167" formatCode="0.0E+00;\_x0000_"/>
    <numFmt numFmtId="168" formatCode="0E+00"/>
  </numFmts>
  <fonts count="27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19"/>
      <name val="Arial"/>
      <family val="2"/>
    </font>
    <font>
      <b/>
      <sz val="10"/>
      <color indexed="19"/>
      <name val="Arial"/>
      <family val="2"/>
    </font>
    <font>
      <b/>
      <sz val="14"/>
      <color indexed="10"/>
      <name val="Arial"/>
      <family val="2"/>
    </font>
    <font>
      <b/>
      <sz val="22"/>
      <color indexed="10"/>
      <name val="Arial"/>
      <family val="2"/>
    </font>
    <font>
      <sz val="8"/>
      <name val="Calibri"/>
      <family val="2"/>
      <scheme val="minor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FF"/>
      <name val="Arial"/>
      <family val="2"/>
    </font>
    <font>
      <sz val="12"/>
      <color rgb="FF0061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Border="1"/>
    <xf numFmtId="164" fontId="2" fillId="0" borderId="0" xfId="2" applyNumberFormat="1" applyFill="1" applyBorder="1"/>
    <xf numFmtId="165" fontId="2" fillId="0" borderId="0" xfId="2" applyNumberFormat="1" applyFill="1" applyBorder="1"/>
    <xf numFmtId="0" fontId="3" fillId="0" borderId="1" xfId="2" applyFont="1" applyBorder="1"/>
    <xf numFmtId="164" fontId="2" fillId="0" borderId="0" xfId="2" applyNumberFormat="1"/>
    <xf numFmtId="0" fontId="3" fillId="0" borderId="1" xfId="2" applyFont="1" applyBorder="1" applyAlignment="1">
      <alignment horizontal="center"/>
    </xf>
    <xf numFmtId="2" fontId="4" fillId="0" borderId="0" xfId="2" applyNumberFormat="1" applyFont="1" applyBorder="1"/>
    <xf numFmtId="2" fontId="5" fillId="0" borderId="0" xfId="2" applyNumberFormat="1" applyFont="1" applyFill="1" applyBorder="1"/>
    <xf numFmtId="166" fontId="3" fillId="0" borderId="0" xfId="2" applyNumberFormat="1" applyFont="1" applyBorder="1"/>
    <xf numFmtId="0" fontId="4" fillId="0" borderId="0" xfId="2" applyFont="1" applyBorder="1"/>
    <xf numFmtId="2" fontId="5" fillId="0" borderId="0" xfId="2" applyNumberFormat="1" applyFont="1" applyBorder="1"/>
    <xf numFmtId="0" fontId="3" fillId="0" borderId="0" xfId="2" applyFont="1" applyBorder="1"/>
    <xf numFmtId="164" fontId="4" fillId="0" borderId="0" xfId="2" applyNumberFormat="1" applyFont="1" applyBorder="1"/>
    <xf numFmtId="164" fontId="5" fillId="0" borderId="0" xfId="2" applyNumberFormat="1" applyFont="1" applyBorder="1"/>
    <xf numFmtId="164" fontId="5" fillId="0" borderId="0" xfId="2" applyNumberFormat="1" applyFont="1" applyFill="1" applyBorder="1"/>
    <xf numFmtId="166" fontId="3" fillId="0" borderId="0" xfId="2" applyNumberFormat="1" applyFont="1" applyFill="1" applyBorder="1"/>
    <xf numFmtId="0" fontId="3" fillId="0" borderId="0" xfId="2" applyFont="1" applyBorder="1" applyAlignment="1"/>
    <xf numFmtId="164" fontId="2" fillId="0" borderId="0" xfId="2" applyNumberFormat="1" applyFill="1"/>
    <xf numFmtId="1" fontId="2" fillId="0" borderId="0" xfId="2" applyNumberFormat="1" applyFill="1"/>
    <xf numFmtId="166" fontId="6" fillId="0" borderId="0" xfId="2" applyNumberFormat="1" applyFont="1" applyBorder="1"/>
    <xf numFmtId="166" fontId="6" fillId="0" borderId="0" xfId="2" applyNumberFormat="1" applyFont="1" applyBorder="1" applyAlignment="1">
      <alignment horizontal="right"/>
    </xf>
    <xf numFmtId="2" fontId="6" fillId="0" borderId="0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6" fontId="2" fillId="0" borderId="0" xfId="2" applyNumberFormat="1" applyBorder="1"/>
    <xf numFmtId="166" fontId="2" fillId="0" borderId="0" xfId="2" applyNumberFormat="1" applyBorder="1" applyAlignment="1">
      <alignment horizontal="right"/>
    </xf>
    <xf numFmtId="2" fontId="2" fillId="0" borderId="0" xfId="2" applyNumberFormat="1" applyBorder="1" applyAlignment="1">
      <alignment horizontal="right"/>
    </xf>
    <xf numFmtId="164" fontId="2" fillId="0" borderId="0" xfId="2" applyNumberFormat="1" applyBorder="1" applyAlignment="1">
      <alignment horizontal="right"/>
    </xf>
    <xf numFmtId="166" fontId="5" fillId="0" borderId="0" xfId="2" applyNumberFormat="1" applyFont="1" applyBorder="1"/>
    <xf numFmtId="166" fontId="7" fillId="0" borderId="0" xfId="2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" fontId="7" fillId="0" borderId="0" xfId="2" applyNumberFormat="1" applyFont="1" applyBorder="1" applyAlignment="1">
      <alignment horizontal="right"/>
    </xf>
    <xf numFmtId="164" fontId="2" fillId="0" borderId="0" xfId="2" applyNumberFormat="1" applyBorder="1"/>
    <xf numFmtId="167" fontId="2" fillId="0" borderId="0" xfId="2" applyNumberFormat="1"/>
    <xf numFmtId="0" fontId="2" fillId="0" borderId="0" xfId="2" applyFill="1" applyBorder="1"/>
    <xf numFmtId="0" fontId="2" fillId="0" borderId="0" xfId="2" applyFill="1"/>
    <xf numFmtId="166" fontId="6" fillId="0" borderId="0" xfId="2" applyNumberFormat="1" applyFont="1" applyFill="1" applyBorder="1"/>
    <xf numFmtId="166" fontId="6" fillId="0" borderId="0" xfId="2" applyNumberFormat="1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6" fontId="2" fillId="0" borderId="0" xfId="2" applyNumberFormat="1" applyFill="1" applyBorder="1"/>
    <xf numFmtId="166" fontId="2" fillId="0" borderId="0" xfId="2" applyNumberFormat="1" applyFill="1" applyBorder="1" applyAlignment="1">
      <alignment horizontal="right"/>
    </xf>
    <xf numFmtId="2" fontId="2" fillId="0" borderId="0" xfId="2" applyNumberFormat="1" applyFill="1" applyBorder="1" applyAlignment="1">
      <alignment horizontal="right"/>
    </xf>
    <xf numFmtId="164" fontId="2" fillId="0" borderId="0" xfId="2" applyNumberFormat="1" applyFill="1" applyBorder="1" applyAlignment="1">
      <alignment horizontal="right"/>
    </xf>
    <xf numFmtId="166" fontId="5" fillId="0" borderId="0" xfId="2" applyNumberFormat="1" applyFont="1" applyFill="1" applyBorder="1"/>
    <xf numFmtId="166" fontId="7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67" fontId="2" fillId="0" borderId="0" xfId="2" applyNumberFormat="1" applyFill="1"/>
    <xf numFmtId="0" fontId="3" fillId="0" borderId="0" xfId="2" applyFont="1" applyFill="1" applyBorder="1"/>
    <xf numFmtId="0" fontId="9" fillId="0" borderId="0" xfId="2" applyFont="1" applyFill="1" applyBorder="1"/>
    <xf numFmtId="0" fontId="3" fillId="0" borderId="0" xfId="2" applyFont="1" applyFill="1"/>
    <xf numFmtId="1" fontId="2" fillId="0" borderId="0" xfId="2" applyNumberFormat="1" applyFill="1" applyBorder="1" applyAlignment="1">
      <alignment horizontal="right"/>
    </xf>
    <xf numFmtId="164" fontId="2" fillId="3" borderId="0" xfId="2" applyNumberFormat="1" applyFill="1"/>
    <xf numFmtId="1" fontId="2" fillId="3" borderId="0" xfId="2" applyNumberFormat="1" applyFill="1"/>
    <xf numFmtId="1" fontId="2" fillId="0" borderId="0" xfId="2" applyNumberFormat="1" applyFill="1" applyBorder="1"/>
    <xf numFmtId="0" fontId="2" fillId="4" borderId="0" xfId="2" applyFill="1"/>
    <xf numFmtId="2" fontId="2" fillId="0" borderId="0" xfId="2" applyNumberFormat="1" applyFill="1"/>
    <xf numFmtId="166" fontId="2" fillId="0" borderId="0" xfId="2" applyNumberFormat="1"/>
    <xf numFmtId="166" fontId="2" fillId="0" borderId="0" xfId="2" applyNumberFormat="1" applyAlignment="1">
      <alignment horizontal="right"/>
    </xf>
    <xf numFmtId="1" fontId="2" fillId="0" borderId="0" xfId="2" applyNumberFormat="1" applyAlignment="1">
      <alignment horizontal="right"/>
    </xf>
    <xf numFmtId="0" fontId="2" fillId="0" borderId="0" xfId="2" applyBorder="1" applyAlignment="1">
      <alignment horizontal="right"/>
    </xf>
    <xf numFmtId="166" fontId="6" fillId="0" borderId="0" xfId="2" applyNumberFormat="1" applyFont="1"/>
    <xf numFmtId="166" fontId="6" fillId="0" borderId="0" xfId="2" applyNumberFormat="1" applyFont="1" applyAlignment="1">
      <alignment horizontal="right"/>
    </xf>
    <xf numFmtId="2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right"/>
    </xf>
    <xf numFmtId="2" fontId="2" fillId="0" borderId="0" xfId="2" applyNumberFormat="1" applyAlignment="1">
      <alignment horizontal="right"/>
    </xf>
    <xf numFmtId="164" fontId="2" fillId="0" borderId="0" xfId="2" applyNumberFormat="1" applyAlignment="1">
      <alignment horizontal="right"/>
    </xf>
    <xf numFmtId="164" fontId="5" fillId="0" borderId="0" xfId="2" applyNumberFormat="1" applyFont="1"/>
    <xf numFmtId="166" fontId="5" fillId="0" borderId="0" xfId="2" applyNumberFormat="1" applyFont="1"/>
    <xf numFmtId="0" fontId="2" fillId="0" borderId="0" xfId="2" applyAlignment="1">
      <alignment horizontal="right"/>
    </xf>
    <xf numFmtId="2" fontId="6" fillId="0" borderId="0" xfId="2" applyNumberFormat="1" applyFont="1"/>
    <xf numFmtId="164" fontId="6" fillId="0" borderId="0" xfId="2" applyNumberFormat="1" applyFont="1"/>
    <xf numFmtId="1" fontId="5" fillId="0" borderId="0" xfId="2" applyNumberFormat="1" applyFont="1"/>
    <xf numFmtId="0" fontId="10" fillId="0" borderId="0" xfId="1" applyFont="1" applyFill="1"/>
    <xf numFmtId="1" fontId="2" fillId="0" borderId="0" xfId="2" applyNumberFormat="1"/>
    <xf numFmtId="0" fontId="3" fillId="0" borderId="1" xfId="2" applyFont="1" applyBorder="1" applyAlignment="1"/>
    <xf numFmtId="0" fontId="11" fillId="0" borderId="1" xfId="2" applyFont="1" applyBorder="1"/>
    <xf numFmtId="0" fontId="3" fillId="0" borderId="3" xfId="2" applyFont="1" applyBorder="1"/>
    <xf numFmtId="0" fontId="3" fillId="0" borderId="4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2" fillId="0" borderId="1" xfId="2" applyBorder="1"/>
    <xf numFmtId="0" fontId="12" fillId="0" borderId="0" xfId="2" applyFont="1"/>
    <xf numFmtId="166" fontId="2" fillId="0" borderId="0" xfId="2" applyNumberFormat="1" applyFill="1"/>
    <xf numFmtId="2" fontId="3" fillId="0" borderId="0" xfId="2" applyNumberFormat="1" applyFont="1" applyFill="1"/>
    <xf numFmtId="164" fontId="5" fillId="0" borderId="0" xfId="2" applyNumberFormat="1" applyFont="1" applyFill="1"/>
    <xf numFmtId="166" fontId="5" fillId="0" borderId="0" xfId="2" applyNumberFormat="1" applyFont="1" applyFill="1"/>
    <xf numFmtId="1" fontId="5" fillId="0" borderId="0" xfId="2" applyNumberFormat="1" applyFont="1" applyFill="1"/>
    <xf numFmtId="165" fontId="3" fillId="0" borderId="0" xfId="2" applyNumberFormat="1" applyFont="1"/>
    <xf numFmtId="2" fontId="2" fillId="0" borderId="0" xfId="2" applyNumberFormat="1"/>
    <xf numFmtId="2" fontId="3" fillId="0" borderId="0" xfId="2" applyNumberFormat="1" applyFont="1"/>
    <xf numFmtId="166" fontId="3" fillId="0" borderId="0" xfId="2" applyNumberFormat="1" applyFont="1"/>
    <xf numFmtId="164" fontId="3" fillId="0" borderId="0" xfId="2" applyNumberFormat="1" applyFont="1"/>
    <xf numFmtId="0" fontId="14" fillId="0" borderId="0" xfId="2" applyFont="1"/>
    <xf numFmtId="0" fontId="15" fillId="0" borderId="0" xfId="2" applyFont="1"/>
    <xf numFmtId="0" fontId="3" fillId="0" borderId="0" xfId="0" applyFont="1"/>
    <xf numFmtId="0" fontId="15" fillId="0" borderId="0" xfId="0" applyFont="1"/>
    <xf numFmtId="0" fontId="14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1" xfId="0" applyFont="1" applyBorder="1"/>
    <xf numFmtId="0" fontId="3" fillId="0" borderId="1" xfId="0" applyFont="1" applyBorder="1" applyAlignment="1"/>
    <xf numFmtId="0" fontId="0" fillId="6" borderId="0" xfId="0" applyFill="1"/>
    <xf numFmtId="1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0" fillId="0" borderId="0" xfId="0" applyFill="1" applyBorder="1"/>
    <xf numFmtId="1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2" fontId="3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166" fontId="6" fillId="0" borderId="0" xfId="0" applyNumberFormat="1" applyFont="1"/>
    <xf numFmtId="164" fontId="0" fillId="3" borderId="0" xfId="0" applyNumberFormat="1" applyFill="1"/>
    <xf numFmtId="2" fontId="0" fillId="3" borderId="0" xfId="0" applyNumberFormat="1" applyFill="1"/>
    <xf numFmtId="0" fontId="2" fillId="0" borderId="0" xfId="0" applyFont="1"/>
    <xf numFmtId="1" fontId="0" fillId="0" borderId="0" xfId="0" applyNumberFormat="1" applyFill="1" applyBorder="1"/>
    <xf numFmtId="166" fontId="0" fillId="0" borderId="0" xfId="0" applyNumberFormat="1" applyBorder="1" applyAlignment="1">
      <alignment horizontal="right"/>
    </xf>
    <xf numFmtId="166" fontId="0" fillId="0" borderId="0" xfId="0" applyNumberFormat="1" applyBorder="1"/>
    <xf numFmtId="164" fontId="0" fillId="0" borderId="0" xfId="0" applyNumberFormat="1" applyBorder="1"/>
    <xf numFmtId="1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164" fontId="5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/>
    <xf numFmtId="0" fontId="0" fillId="0" borderId="0" xfId="0" applyFill="1"/>
    <xf numFmtId="0" fontId="3" fillId="0" borderId="0" xfId="0" applyFont="1" applyFill="1" applyBorder="1"/>
    <xf numFmtId="0" fontId="9" fillId="0" borderId="0" xfId="0" applyFont="1" applyFill="1" applyBorder="1"/>
    <xf numFmtId="166" fontId="18" fillId="0" borderId="0" xfId="0" applyNumberFormat="1" applyFont="1"/>
    <xf numFmtId="166" fontId="3" fillId="0" borderId="0" xfId="0" applyNumberFormat="1" applyFont="1"/>
    <xf numFmtId="164" fontId="6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0" fillId="0" borderId="0" xfId="0" applyNumberFormat="1" applyFill="1"/>
    <xf numFmtId="164" fontId="7" fillId="0" borderId="0" xfId="0" applyNumberFormat="1" applyFont="1" applyBorder="1" applyAlignment="1">
      <alignment horizontal="right"/>
    </xf>
    <xf numFmtId="164" fontId="3" fillId="0" borderId="0" xfId="0" applyNumberFormat="1" applyFont="1"/>
    <xf numFmtId="0" fontId="20" fillId="0" borderId="0" xfId="0" applyFont="1"/>
    <xf numFmtId="0" fontId="0" fillId="0" borderId="0" xfId="0" applyBorder="1"/>
    <xf numFmtId="164" fontId="3" fillId="0" borderId="0" xfId="0" applyNumberFormat="1" applyFont="1" applyFill="1" applyBorder="1"/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21" fillId="0" borderId="0" xfId="2" applyFont="1"/>
    <xf numFmtId="0" fontId="3" fillId="5" borderId="0" xfId="2" applyFont="1" applyFill="1" applyBorder="1"/>
    <xf numFmtId="0" fontId="3" fillId="0" borderId="3" xfId="0" applyFont="1" applyBorder="1"/>
    <xf numFmtId="0" fontId="3" fillId="5" borderId="0" xfId="0" applyFont="1" applyFill="1" applyBorder="1"/>
    <xf numFmtId="0" fontId="2" fillId="4" borderId="5" xfId="2" applyFill="1" applyBorder="1"/>
    <xf numFmtId="11" fontId="5" fillId="0" borderId="0" xfId="2" applyNumberFormat="1" applyFont="1"/>
    <xf numFmtId="11" fontId="2" fillId="0" borderId="0" xfId="2" applyNumberFormat="1"/>
    <xf numFmtId="11" fontId="6" fillId="0" borderId="0" xfId="2" applyNumberFormat="1" applyFont="1"/>
    <xf numFmtId="1" fontId="24" fillId="0" borderId="0" xfId="2" applyNumberFormat="1" applyFont="1" applyAlignment="1">
      <alignment horizontal="right"/>
    </xf>
    <xf numFmtId="164" fontId="24" fillId="0" borderId="0" xfId="2" applyNumberFormat="1" applyFont="1" applyAlignment="1">
      <alignment horizontal="right"/>
    </xf>
    <xf numFmtId="166" fontId="24" fillId="0" borderId="0" xfId="2" applyNumberFormat="1" applyFont="1" applyAlignment="1">
      <alignment horizontal="right"/>
    </xf>
    <xf numFmtId="166" fontId="24" fillId="0" borderId="0" xfId="2" applyNumberFormat="1" applyFont="1"/>
    <xf numFmtId="1" fontId="24" fillId="0" borderId="0" xfId="2" applyNumberFormat="1" applyFont="1" applyBorder="1" applyAlignment="1">
      <alignment horizontal="right"/>
    </xf>
    <xf numFmtId="166" fontId="24" fillId="0" borderId="0" xfId="2" applyNumberFormat="1" applyFont="1" applyBorder="1" applyAlignment="1">
      <alignment horizontal="right"/>
    </xf>
    <xf numFmtId="0" fontId="26" fillId="0" borderId="0" xfId="1" applyFont="1" applyFill="1" applyBorder="1"/>
    <xf numFmtId="0" fontId="26" fillId="0" borderId="0" xfId="25" applyFont="1" applyFill="1"/>
    <xf numFmtId="167" fontId="2" fillId="0" borderId="0" xfId="2" applyNumberFormat="1" applyFill="1" applyBorder="1"/>
    <xf numFmtId="1" fontId="5" fillId="0" borderId="0" xfId="2" applyNumberFormat="1" applyFont="1" applyFill="1" applyBorder="1"/>
    <xf numFmtId="2" fontId="3" fillId="0" borderId="0" xfId="2" applyNumberFormat="1" applyFont="1" applyFill="1" applyBorder="1"/>
    <xf numFmtId="2" fontId="2" fillId="0" borderId="0" xfId="2" applyNumberFormat="1" applyFill="1" applyBorder="1"/>
    <xf numFmtId="0" fontId="21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4" fontId="6" fillId="0" borderId="0" xfId="2" applyNumberFormat="1" applyFont="1" applyFill="1" applyBorder="1"/>
    <xf numFmtId="164" fontId="3" fillId="0" borderId="0" xfId="2" applyNumberFormat="1" applyFont="1" applyFill="1" applyBorder="1"/>
    <xf numFmtId="2" fontId="6" fillId="0" borderId="0" xfId="2" applyNumberFormat="1" applyFont="1" applyFill="1" applyBorder="1"/>
    <xf numFmtId="1" fontId="24" fillId="0" borderId="0" xfId="2" applyNumberFormat="1" applyFont="1" applyFill="1" applyBorder="1" applyAlignment="1">
      <alignment horizontal="right"/>
    </xf>
    <xf numFmtId="166" fontId="24" fillId="0" borderId="0" xfId="2" applyNumberFormat="1" applyFont="1" applyFill="1" applyBorder="1" applyAlignment="1">
      <alignment horizontal="right"/>
    </xf>
    <xf numFmtId="168" fontId="2" fillId="0" borderId="0" xfId="2" applyNumberFormat="1" applyFill="1" applyBorder="1"/>
    <xf numFmtId="168" fontId="6" fillId="0" borderId="0" xfId="2" applyNumberFormat="1" applyFont="1" applyFill="1" applyBorder="1"/>
    <xf numFmtId="11" fontId="5" fillId="0" borderId="0" xfId="2" applyNumberFormat="1" applyFont="1" applyFill="1" applyBorder="1"/>
    <xf numFmtId="11" fontId="2" fillId="0" borderId="0" xfId="2" applyNumberFormat="1" applyFill="1" applyBorder="1"/>
    <xf numFmtId="11" fontId="6" fillId="0" borderId="0" xfId="2" applyNumberFormat="1" applyFont="1" applyFill="1" applyBorder="1"/>
    <xf numFmtId="0" fontId="1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3" fillId="0" borderId="0" xfId="0" applyFont="1" applyFill="1" applyBorder="1" applyAlignment="1"/>
    <xf numFmtId="166" fontId="0" fillId="0" borderId="0" xfId="0" applyNumberFormat="1" applyFill="1" applyBorder="1"/>
    <xf numFmtId="0" fontId="2" fillId="0" borderId="0" xfId="0" applyFont="1" applyFill="1" applyBorder="1"/>
    <xf numFmtId="1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0" fontId="19" fillId="0" borderId="0" xfId="0" applyFont="1" applyFill="1" applyBorder="1"/>
    <xf numFmtId="11" fontId="7" fillId="0" borderId="0" xfId="0" applyNumberFormat="1" applyFont="1" applyFill="1" applyBorder="1" applyAlignment="1">
      <alignment horizontal="right"/>
    </xf>
    <xf numFmtId="11" fontId="0" fillId="0" borderId="0" xfId="0" applyNumberFormat="1" applyFill="1" applyBorder="1" applyAlignment="1">
      <alignment horizontal="right"/>
    </xf>
    <xf numFmtId="11" fontId="6" fillId="0" borderId="0" xfId="0" applyNumberFormat="1" applyFont="1" applyFill="1" applyBorder="1" applyAlignment="1">
      <alignment horizontal="right"/>
    </xf>
    <xf numFmtId="0" fontId="8" fillId="0" borderId="0" xfId="2" applyFont="1" applyFill="1" applyBorder="1"/>
    <xf numFmtId="2" fontId="4" fillId="0" borderId="0" xfId="2" applyNumberFormat="1" applyFont="1" applyFill="1" applyBorder="1"/>
    <xf numFmtId="164" fontId="4" fillId="0" borderId="0" xfId="2" applyNumberFormat="1" applyFont="1" applyFill="1" applyBorder="1"/>
    <xf numFmtId="0" fontId="4" fillId="0" borderId="0" xfId="2" applyFont="1" applyFill="1" applyBorder="1"/>
    <xf numFmtId="164" fontId="4" fillId="0" borderId="0" xfId="0" applyNumberFormat="1" applyFont="1" applyFill="1" applyBorder="1"/>
    <xf numFmtId="0" fontId="8" fillId="0" borderId="0" xfId="0" applyFont="1" applyFill="1" applyBorder="1"/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4" xfId="2" applyFont="1" applyBorder="1" applyAlignment="1">
      <alignment horizontal="center"/>
    </xf>
  </cellXfs>
  <cellStyles count="30">
    <cellStyle name="Bad" xfId="1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Good" xfId="25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Normal" xfId="0" builtinId="0"/>
    <cellStyle name="Normal 2" xfId="2" xr:uid="{00000000-0005-0000-0000-00001D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la/Downloads/TH-BS670-Hu&amp;Mac%2010n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BS670-Hu&amp;Mac 10n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69"/>
  <sheetViews>
    <sheetView tabSelected="1" topLeftCell="A24" workbookViewId="0">
      <selection activeCell="C257" sqref="C257:G269"/>
    </sheetView>
  </sheetViews>
  <sheetFormatPr baseColWidth="10" defaultColWidth="8.83203125" defaultRowHeight="13" x14ac:dyDescent="0.15"/>
  <cols>
    <col min="1" max="2" width="8.83203125" style="1"/>
    <col min="3" max="3" width="9" style="1" bestFit="1" customWidth="1"/>
    <col min="4" max="4" width="11.33203125" style="1" customWidth="1"/>
    <col min="5" max="5" width="10.5" style="1" customWidth="1"/>
    <col min="6" max="6" width="12.5" style="1" bestFit="1" customWidth="1"/>
    <col min="7" max="7" width="12.83203125" style="1" bestFit="1" customWidth="1"/>
    <col min="8" max="8" width="11.5" style="1" customWidth="1"/>
    <col min="9" max="9" width="12" style="1" customWidth="1"/>
    <col min="10" max="10" width="8.83203125" style="1"/>
    <col min="11" max="11" width="10.1640625" style="2" customWidth="1"/>
    <col min="12" max="13" width="12.5" style="1" bestFit="1" customWidth="1"/>
    <col min="14" max="14" width="8.83203125" style="1"/>
    <col min="15" max="15" width="12.5" style="1" bestFit="1" customWidth="1"/>
    <col min="16" max="16" width="8.83203125" style="1"/>
    <col min="17" max="19" width="9" style="1" bestFit="1" customWidth="1"/>
    <col min="20" max="20" width="13.33203125" style="1" bestFit="1" customWidth="1"/>
    <col min="21" max="21" width="14.5" style="1" bestFit="1" customWidth="1"/>
    <col min="22" max="22" width="13.33203125" style="1" bestFit="1" customWidth="1"/>
    <col min="23" max="23" width="9" style="1" bestFit="1" customWidth="1"/>
    <col min="24" max="24" width="9" style="2" bestFit="1" customWidth="1"/>
    <col min="25" max="16384" width="8.83203125" style="1"/>
  </cols>
  <sheetData>
    <row r="1" spans="2:51" ht="48" customHeight="1" x14ac:dyDescent="0.2">
      <c r="G1" s="157" t="s">
        <v>25</v>
      </c>
      <c r="N1"/>
      <c r="O1"/>
      <c r="P1"/>
      <c r="Q1"/>
      <c r="R1" s="157" t="s">
        <v>26</v>
      </c>
      <c r="S1"/>
      <c r="T1"/>
      <c r="U1"/>
      <c r="V1"/>
      <c r="W1" s="97"/>
      <c r="X1"/>
      <c r="Y1" s="36"/>
      <c r="AM1"/>
      <c r="AN1"/>
      <c r="AO1" s="109"/>
      <c r="AP1" s="109"/>
      <c r="AQ1" s="109"/>
      <c r="AR1" s="109"/>
      <c r="AS1" s="177"/>
      <c r="AT1" s="109"/>
      <c r="AU1" s="109"/>
      <c r="AV1" s="109"/>
      <c r="AW1" s="109"/>
      <c r="AX1" s="134"/>
      <c r="AY1" s="109"/>
    </row>
    <row r="2" spans="2:51" ht="28" x14ac:dyDescent="0.3">
      <c r="B2" s="96" t="s">
        <v>21</v>
      </c>
      <c r="F2" s="95"/>
      <c r="N2" s="98" t="s">
        <v>22</v>
      </c>
      <c r="O2"/>
      <c r="P2"/>
      <c r="Q2"/>
      <c r="R2" s="99"/>
      <c r="S2"/>
      <c r="T2"/>
      <c r="U2"/>
      <c r="V2"/>
      <c r="W2" s="97"/>
      <c r="X2"/>
      <c r="Y2" s="36"/>
      <c r="AM2"/>
      <c r="AN2" s="97"/>
      <c r="AO2" s="190"/>
      <c r="AP2" s="109"/>
      <c r="AQ2" s="109"/>
      <c r="AR2" s="109"/>
      <c r="AS2" s="109"/>
      <c r="AT2" s="109"/>
      <c r="AU2" s="109"/>
      <c r="AV2" s="109"/>
      <c r="AW2" s="109"/>
      <c r="AX2" s="134"/>
      <c r="AY2" s="109"/>
    </row>
    <row r="3" spans="2:51" ht="16" customHeight="1" x14ac:dyDescent="0.2">
      <c r="B3" s="83"/>
      <c r="C3" s="83"/>
      <c r="D3" s="83"/>
      <c r="E3" s="83"/>
      <c r="F3" s="83"/>
      <c r="G3" s="83"/>
      <c r="H3" s="6" t="s">
        <v>18</v>
      </c>
      <c r="I3" s="218" t="s">
        <v>17</v>
      </c>
      <c r="J3" s="219"/>
      <c r="K3" s="2" t="s">
        <v>8</v>
      </c>
      <c r="N3" s="100"/>
      <c r="O3" s="100"/>
      <c r="P3" s="100"/>
      <c r="Q3" s="100"/>
      <c r="R3" s="100"/>
      <c r="S3" s="100"/>
      <c r="T3" s="101" t="s">
        <v>18</v>
      </c>
      <c r="U3" s="139" t="s">
        <v>17</v>
      </c>
      <c r="V3" s="140"/>
      <c r="W3" s="97" t="s">
        <v>8</v>
      </c>
      <c r="X3"/>
      <c r="Y3" s="36"/>
      <c r="AM3"/>
      <c r="AN3"/>
      <c r="AO3" s="109"/>
      <c r="AP3" s="109"/>
      <c r="AQ3" s="109"/>
      <c r="AR3" s="109"/>
      <c r="AS3" s="109"/>
      <c r="AT3" s="109"/>
      <c r="AU3" s="134"/>
      <c r="AV3" s="191"/>
      <c r="AW3" s="191"/>
      <c r="AX3" s="134"/>
      <c r="AY3" s="109"/>
    </row>
    <row r="4" spans="2:51" ht="16" customHeight="1" x14ac:dyDescent="0.2">
      <c r="B4" s="80" t="s">
        <v>16</v>
      </c>
      <c r="C4" s="6" t="s">
        <v>15</v>
      </c>
      <c r="D4" s="6" t="s">
        <v>14</v>
      </c>
      <c r="E4" s="8" t="s">
        <v>13</v>
      </c>
      <c r="F4" s="8" t="s">
        <v>12</v>
      </c>
      <c r="G4" s="8" t="s">
        <v>11</v>
      </c>
      <c r="H4" s="79" t="s">
        <v>20</v>
      </c>
      <c r="I4" s="78"/>
      <c r="J4" s="8" t="s">
        <v>9</v>
      </c>
      <c r="N4" s="159" t="s">
        <v>16</v>
      </c>
      <c r="O4" s="101" t="s">
        <v>15</v>
      </c>
      <c r="P4" s="101" t="s">
        <v>14</v>
      </c>
      <c r="Q4" s="102" t="s">
        <v>13</v>
      </c>
      <c r="R4" s="102" t="s">
        <v>12</v>
      </c>
      <c r="S4" s="102" t="s">
        <v>11</v>
      </c>
      <c r="T4" s="103" t="s">
        <v>20</v>
      </c>
      <c r="U4" s="104"/>
      <c r="V4" s="102" t="s">
        <v>9</v>
      </c>
      <c r="W4" s="97"/>
      <c r="X4"/>
      <c r="Y4" s="36"/>
      <c r="AM4"/>
      <c r="AN4"/>
      <c r="AO4" s="134"/>
      <c r="AP4" s="134"/>
      <c r="AQ4" s="134"/>
      <c r="AR4" s="191"/>
      <c r="AS4" s="191"/>
      <c r="AT4" s="191"/>
      <c r="AU4" s="192"/>
      <c r="AV4" s="193"/>
      <c r="AW4" s="191"/>
      <c r="AX4" s="134"/>
      <c r="AY4" s="109"/>
    </row>
    <row r="5" spans="2:51" ht="16" customHeight="1" x14ac:dyDescent="0.2">
      <c r="B5" s="158" t="s">
        <v>6</v>
      </c>
      <c r="C5" s="58" t="s">
        <v>27</v>
      </c>
      <c r="D5" s="1">
        <v>201</v>
      </c>
      <c r="E5" s="1">
        <v>201</v>
      </c>
      <c r="F5" s="77">
        <f>E5*0.224</f>
        <v>45.024000000000001</v>
      </c>
      <c r="G5" s="60">
        <f>F5/1000000000000</f>
        <v>4.5023999999999999E-11</v>
      </c>
      <c r="H5" s="60">
        <f>G5/(1763*1000)</f>
        <v>2.5538287010777083E-17</v>
      </c>
      <c r="I5" s="60">
        <f>H5*6.023E+23</f>
        <v>15381710.266591037</v>
      </c>
      <c r="J5" s="7">
        <f>LOG10(I5)</f>
        <v>7.1870046266259102</v>
      </c>
      <c r="N5" s="160" t="s">
        <v>23</v>
      </c>
      <c r="O5" s="105" t="s">
        <v>27</v>
      </c>
      <c r="P5">
        <v>231</v>
      </c>
      <c r="Q5">
        <v>231</v>
      </c>
      <c r="R5" s="106">
        <f>Q5*0.224</f>
        <v>51.744</v>
      </c>
      <c r="S5" s="107">
        <f>R5/1000000000000</f>
        <v>5.1744000000000002E-11</v>
      </c>
      <c r="T5" s="107">
        <f>S5/(1763*1000)</f>
        <v>2.9349971639251276E-17</v>
      </c>
      <c r="U5" s="107">
        <f>T5*6.023E+23</f>
        <v>17677487.918321043</v>
      </c>
      <c r="V5" s="108">
        <f>LOG10(U5)</f>
        <v>7.2474205490975656</v>
      </c>
      <c r="W5" s="97"/>
      <c r="X5"/>
      <c r="Y5" s="42"/>
      <c r="AM5"/>
      <c r="AN5"/>
      <c r="AO5" s="134"/>
      <c r="AP5" s="109"/>
      <c r="AQ5" s="135"/>
      <c r="AR5" s="109"/>
      <c r="AS5" s="109"/>
      <c r="AT5" s="109"/>
      <c r="AU5" s="109"/>
      <c r="AV5" s="109"/>
      <c r="AW5" s="109"/>
      <c r="AX5" s="134"/>
      <c r="AY5" s="194"/>
    </row>
    <row r="6" spans="2:51" ht="16" customHeight="1" x14ac:dyDescent="0.2">
      <c r="B6" s="3"/>
      <c r="D6" s="1">
        <v>201</v>
      </c>
      <c r="E6" s="1">
        <v>201</v>
      </c>
      <c r="F6" s="77">
        <f>E6*0.224</f>
        <v>45.024000000000001</v>
      </c>
      <c r="G6" s="60">
        <f>F6/1000000000000</f>
        <v>4.5023999999999999E-11</v>
      </c>
      <c r="H6" s="60">
        <f>G6/(1763*1000)</f>
        <v>2.5538287010777083E-17</v>
      </c>
      <c r="I6" s="60">
        <f>H6*6.023E+23</f>
        <v>15381710.266591037</v>
      </c>
      <c r="J6" s="7">
        <f>LOG10(I6)</f>
        <v>7.1870046266259102</v>
      </c>
      <c r="N6" s="145"/>
      <c r="O6"/>
      <c r="P6">
        <v>226</v>
      </c>
      <c r="Q6">
        <v>226</v>
      </c>
      <c r="R6" s="106">
        <f>Q6*0.224</f>
        <v>50.624000000000002</v>
      </c>
      <c r="S6" s="107">
        <f>R6/1000000000000</f>
        <v>5.0624000000000004E-11</v>
      </c>
      <c r="T6" s="107">
        <f>S6/(1763*1000)</f>
        <v>2.8714690867838912E-17</v>
      </c>
      <c r="U6" s="107">
        <f>T6*6.023E+23</f>
        <v>17294858.309699375</v>
      </c>
      <c r="V6" s="108">
        <f>LOG10(U6)</f>
        <v>7.2379170083528219</v>
      </c>
      <c r="W6" s="97"/>
      <c r="X6"/>
      <c r="Y6" s="42"/>
      <c r="AM6"/>
      <c r="AN6"/>
      <c r="AO6" s="109"/>
      <c r="AP6" s="109"/>
      <c r="AQ6" s="109"/>
      <c r="AR6" s="109"/>
      <c r="AS6" s="109"/>
      <c r="AT6" s="109"/>
      <c r="AU6" s="109"/>
      <c r="AV6" s="109"/>
      <c r="AW6" s="109"/>
      <c r="AX6" s="134"/>
      <c r="AY6" s="194"/>
    </row>
    <row r="7" spans="2:51" ht="16" customHeight="1" x14ac:dyDescent="0.2">
      <c r="B7" s="3"/>
      <c r="E7" s="75">
        <f t="shared" ref="E7:J7" si="0">AVERAGE(E5:E6)</f>
        <v>201</v>
      </c>
      <c r="F7" s="75">
        <f t="shared" si="0"/>
        <v>45.024000000000001</v>
      </c>
      <c r="G7" s="71">
        <f t="shared" si="0"/>
        <v>4.5023999999999999E-11</v>
      </c>
      <c r="H7" s="71">
        <f t="shared" si="0"/>
        <v>2.5538287010777083E-17</v>
      </c>
      <c r="I7" s="71">
        <f t="shared" si="0"/>
        <v>15381710.266591037</v>
      </c>
      <c r="J7" s="70">
        <f t="shared" si="0"/>
        <v>7.1870046266259102</v>
      </c>
      <c r="K7" s="92">
        <f>H7/H73</f>
        <v>0.80719228587634706</v>
      </c>
      <c r="N7" s="145"/>
      <c r="O7"/>
      <c r="P7"/>
      <c r="Q7" s="110">
        <f t="shared" ref="Q7:V7" si="1">AVERAGE(Q5:Q6)</f>
        <v>228.5</v>
      </c>
      <c r="R7" s="110">
        <f t="shared" si="1"/>
        <v>51.183999999999997</v>
      </c>
      <c r="S7" s="111">
        <f t="shared" si="1"/>
        <v>5.1184000000000006E-11</v>
      </c>
      <c r="T7" s="111">
        <f t="shared" si="1"/>
        <v>2.9032331253545091E-17</v>
      </c>
      <c r="U7" s="111">
        <f t="shared" si="1"/>
        <v>17486173.114010207</v>
      </c>
      <c r="V7" s="112">
        <f t="shared" si="1"/>
        <v>7.2426687787251938</v>
      </c>
      <c r="W7" s="113">
        <f>T7/T74</f>
        <v>0.17545488363416692</v>
      </c>
      <c r="X7"/>
      <c r="Y7" s="42"/>
      <c r="AM7"/>
      <c r="AN7"/>
      <c r="AO7" s="134"/>
      <c r="AP7" s="109"/>
      <c r="AQ7" s="135"/>
      <c r="AR7" s="109"/>
      <c r="AS7" s="109"/>
      <c r="AT7" s="109"/>
      <c r="AU7" s="109"/>
      <c r="AV7" s="109"/>
      <c r="AW7" s="109"/>
      <c r="AX7" s="134"/>
      <c r="AY7" s="194"/>
    </row>
    <row r="8" spans="2:51" ht="16" customHeight="1" x14ac:dyDescent="0.2">
      <c r="B8" s="3"/>
      <c r="E8" s="7">
        <f t="shared" ref="E8:J8" si="2">STDEV(E5:E6)</f>
        <v>0</v>
      </c>
      <c r="F8" s="7">
        <f t="shared" si="2"/>
        <v>0</v>
      </c>
      <c r="G8" s="60">
        <f t="shared" si="2"/>
        <v>0</v>
      </c>
      <c r="H8" s="60">
        <f t="shared" si="2"/>
        <v>0</v>
      </c>
      <c r="I8" s="60">
        <f t="shared" si="2"/>
        <v>0</v>
      </c>
      <c r="J8" s="60">
        <f t="shared" si="2"/>
        <v>0</v>
      </c>
      <c r="N8" s="145"/>
      <c r="O8"/>
      <c r="P8"/>
      <c r="Q8" s="114">
        <f t="shared" ref="Q8:V8" si="3">STDEV(Q5:Q6)</f>
        <v>3.5355339059327378</v>
      </c>
      <c r="R8" s="108">
        <f t="shared" si="3"/>
        <v>0.79195959492893142</v>
      </c>
      <c r="S8" s="107">
        <f t="shared" si="3"/>
        <v>7.9195959492893206E-13</v>
      </c>
      <c r="T8" s="107">
        <f t="shared" si="3"/>
        <v>4.4921134142310366E-19</v>
      </c>
      <c r="U8" s="107">
        <f t="shared" si="3"/>
        <v>270559.99093913619</v>
      </c>
      <c r="V8" s="107">
        <f t="shared" si="3"/>
        <v>6.7200181058909136E-3</v>
      </c>
      <c r="W8" s="97"/>
      <c r="X8"/>
      <c r="Y8" s="42"/>
      <c r="AM8"/>
      <c r="AN8"/>
      <c r="AO8" s="109"/>
      <c r="AP8" s="109"/>
      <c r="AQ8" s="109"/>
      <c r="AR8" s="109"/>
      <c r="AS8" s="109"/>
      <c r="AT8" s="109"/>
      <c r="AU8" s="109"/>
      <c r="AV8" s="109"/>
      <c r="AW8" s="109"/>
      <c r="AX8" s="134"/>
      <c r="AY8" s="194"/>
    </row>
    <row r="9" spans="2:51" ht="16" customHeight="1" x14ac:dyDescent="0.2">
      <c r="B9" s="3"/>
      <c r="E9" s="74">
        <f t="shared" ref="E9:J9" si="4">E8/1.414213562</f>
        <v>0</v>
      </c>
      <c r="F9" s="73">
        <f t="shared" si="4"/>
        <v>0</v>
      </c>
      <c r="G9" s="64">
        <f t="shared" si="4"/>
        <v>0</v>
      </c>
      <c r="H9" s="64">
        <f t="shared" si="4"/>
        <v>0</v>
      </c>
      <c r="I9" s="64">
        <f t="shared" si="4"/>
        <v>0</v>
      </c>
      <c r="J9" s="64">
        <f t="shared" si="4"/>
        <v>0</v>
      </c>
      <c r="N9" s="145"/>
      <c r="O9"/>
      <c r="P9"/>
      <c r="Q9" s="115">
        <f t="shared" ref="Q9:V9" si="5">Q8/1.414213562</f>
        <v>2.5000000006595453</v>
      </c>
      <c r="R9" s="115">
        <f t="shared" si="5"/>
        <v>0.56000000014773677</v>
      </c>
      <c r="S9" s="116">
        <f t="shared" si="5"/>
        <v>5.600000001477373E-13</v>
      </c>
      <c r="T9" s="116">
        <f t="shared" si="5"/>
        <v>3.1764038578998133E-19</v>
      </c>
      <c r="U9" s="116">
        <f t="shared" si="5"/>
        <v>191314.80436130633</v>
      </c>
      <c r="V9" s="116">
        <f t="shared" si="5"/>
        <v>4.7517703736254463E-3</v>
      </c>
      <c r="W9" s="97"/>
      <c r="X9"/>
      <c r="Y9" s="36"/>
      <c r="AM9"/>
      <c r="AN9"/>
      <c r="AO9" s="109"/>
      <c r="AP9" s="109"/>
      <c r="AQ9" s="109"/>
      <c r="AR9" s="109"/>
      <c r="AS9" s="109"/>
      <c r="AT9" s="109"/>
      <c r="AU9" s="109"/>
      <c r="AV9" s="109"/>
      <c r="AW9" s="109"/>
      <c r="AX9" s="134"/>
      <c r="AY9" s="109"/>
    </row>
    <row r="10" spans="2:51" ht="16" customHeight="1" x14ac:dyDescent="0.2">
      <c r="B10" s="3"/>
      <c r="E10" s="56">
        <f t="shared" ref="E10:J10" si="6">(E9/E7)*100</f>
        <v>0</v>
      </c>
      <c r="F10" s="56">
        <f t="shared" si="6"/>
        <v>0</v>
      </c>
      <c r="G10" s="56">
        <f t="shared" si="6"/>
        <v>0</v>
      </c>
      <c r="H10" s="56">
        <f t="shared" si="6"/>
        <v>0</v>
      </c>
      <c r="I10" s="56">
        <f t="shared" si="6"/>
        <v>0</v>
      </c>
      <c r="J10" s="55">
        <f t="shared" si="6"/>
        <v>0</v>
      </c>
      <c r="N10" s="145"/>
      <c r="O10"/>
      <c r="P10"/>
      <c r="Q10" s="117">
        <f t="shared" ref="Q10:V10" si="7">(Q9/Q7)*100</f>
        <v>1.0940919040085537</v>
      </c>
      <c r="R10" s="117">
        <f t="shared" si="7"/>
        <v>1.0940919040085513</v>
      </c>
      <c r="S10" s="117">
        <f t="shared" si="7"/>
        <v>1.0940919040085519</v>
      </c>
      <c r="T10" s="117">
        <f t="shared" si="7"/>
        <v>1.0940919040085517</v>
      </c>
      <c r="U10" s="117">
        <f t="shared" si="7"/>
        <v>1.094091904008555</v>
      </c>
      <c r="V10" s="118">
        <f t="shared" si="7"/>
        <v>6.5608003331360687E-2</v>
      </c>
      <c r="W10" s="97"/>
      <c r="X10"/>
      <c r="Y10" s="36"/>
      <c r="AM10"/>
      <c r="AN10"/>
      <c r="AO10" s="109"/>
      <c r="AP10" s="109"/>
      <c r="AQ10" s="109"/>
      <c r="AR10" s="109"/>
      <c r="AS10" s="109"/>
      <c r="AT10" s="109"/>
      <c r="AU10" s="109"/>
      <c r="AV10" s="109"/>
      <c r="AW10" s="109"/>
      <c r="AX10" s="134"/>
      <c r="AY10" s="109"/>
    </row>
    <row r="11" spans="2:51" ht="16" customHeight="1" x14ac:dyDescent="0.2">
      <c r="B11" s="3"/>
      <c r="D11" s="3"/>
      <c r="N11" s="145"/>
      <c r="O11"/>
      <c r="P11"/>
      <c r="Q11"/>
      <c r="R11"/>
      <c r="S11"/>
      <c r="T11"/>
      <c r="U11"/>
      <c r="V11"/>
      <c r="W11" s="97"/>
      <c r="X11"/>
      <c r="Y11" s="51"/>
      <c r="AM11"/>
      <c r="AN11"/>
      <c r="AO11" s="134"/>
      <c r="AP11" s="109"/>
      <c r="AQ11" s="195"/>
      <c r="AR11" s="120"/>
      <c r="AS11" s="196"/>
      <c r="AT11" s="197"/>
      <c r="AU11" s="197"/>
      <c r="AV11" s="194"/>
      <c r="AW11" s="198"/>
      <c r="AX11" s="134"/>
      <c r="AY11" s="134"/>
    </row>
    <row r="12" spans="2:51" ht="16" customHeight="1" x14ac:dyDescent="0.2">
      <c r="B12" s="158" t="s">
        <v>7</v>
      </c>
      <c r="C12" s="58" t="s">
        <v>27</v>
      </c>
      <c r="D12" s="3">
        <v>531</v>
      </c>
      <c r="E12" s="1">
        <v>531</v>
      </c>
      <c r="F12" s="77">
        <f>E12*0.224</f>
        <v>118.944</v>
      </c>
      <c r="G12" s="60">
        <f>F12/1000000000000</f>
        <v>1.1894400000000001E-10</v>
      </c>
      <c r="H12" s="60">
        <f>G12/(1763*1000)</f>
        <v>6.7466817923993196E-17</v>
      </c>
      <c r="I12" s="60">
        <f>H12*6.023E+23</f>
        <v>40635264.435621098</v>
      </c>
      <c r="J12" s="7">
        <f>LOG10(I12)</f>
        <v>7.6089030902868906</v>
      </c>
      <c r="N12" s="145"/>
      <c r="O12"/>
      <c r="P12"/>
      <c r="Q12"/>
      <c r="R12"/>
      <c r="S12"/>
      <c r="T12"/>
      <c r="U12"/>
      <c r="V12"/>
      <c r="W12" s="97"/>
      <c r="X12"/>
      <c r="Y12" s="36"/>
      <c r="AM12"/>
      <c r="AN12"/>
      <c r="AO12" s="109"/>
      <c r="AP12" s="109"/>
      <c r="AQ12" s="109"/>
      <c r="AR12" s="120"/>
      <c r="AS12" s="196"/>
      <c r="AT12" s="197"/>
      <c r="AU12" s="197"/>
      <c r="AV12" s="194"/>
      <c r="AW12" s="198"/>
      <c r="AX12" s="134"/>
      <c r="AY12" s="109"/>
    </row>
    <row r="13" spans="2:51" ht="16" customHeight="1" x14ac:dyDescent="0.2">
      <c r="B13" s="14"/>
      <c r="D13" s="3">
        <v>520</v>
      </c>
      <c r="E13" s="1">
        <v>520</v>
      </c>
      <c r="F13" s="77">
        <f>E13*0.224</f>
        <v>116.48</v>
      </c>
      <c r="G13" s="60">
        <f>F13/1000000000000</f>
        <v>1.1647999999999999E-10</v>
      </c>
      <c r="H13" s="60">
        <f>G13/(1763*1000)</f>
        <v>6.6069200226885989E-17</v>
      </c>
      <c r="I13" s="60">
        <f>H13*6.023E+23</f>
        <v>39793479.296653427</v>
      </c>
      <c r="J13" s="7">
        <f>LOG10(I13)</f>
        <v>7.5998119128402202</v>
      </c>
      <c r="N13" s="160" t="s">
        <v>24</v>
      </c>
      <c r="O13" s="105" t="s">
        <v>27</v>
      </c>
      <c r="P13" s="119">
        <v>19</v>
      </c>
      <c r="Q13" s="133">
        <v>19</v>
      </c>
      <c r="R13" s="106">
        <f>Q13*0.224</f>
        <v>4.2560000000000002</v>
      </c>
      <c r="S13" s="107">
        <f>R13/1000000000000</f>
        <v>4.2560000000000004E-12</v>
      </c>
      <c r="T13" s="107">
        <f>S13/(1763*1000)</f>
        <v>2.4140669313669882E-18</v>
      </c>
      <c r="U13" s="107">
        <f>T13*6.023E+23</f>
        <v>1453992.512762337</v>
      </c>
      <c r="V13" s="108">
        <f>LOG10(U13)</f>
        <v>6.1625621701582505</v>
      </c>
      <c r="W13" s="97"/>
      <c r="X13"/>
      <c r="Y13" s="36"/>
      <c r="AM13"/>
      <c r="AN13"/>
      <c r="AO13" s="109"/>
      <c r="AP13" s="109"/>
      <c r="AQ13" s="109"/>
      <c r="AR13" s="199"/>
      <c r="AS13" s="199"/>
      <c r="AT13" s="200"/>
      <c r="AU13" s="200"/>
      <c r="AV13" s="148"/>
      <c r="AW13" s="149"/>
      <c r="AX13" s="153"/>
      <c r="AY13" s="109"/>
    </row>
    <row r="14" spans="2:51" ht="16" customHeight="1" x14ac:dyDescent="0.2">
      <c r="B14" s="3"/>
      <c r="D14" s="36"/>
      <c r="E14" s="75">
        <f t="shared" ref="E14:J14" si="8">AVERAGE(E12:E13)</f>
        <v>525.5</v>
      </c>
      <c r="F14" s="75">
        <f t="shared" si="8"/>
        <v>117.712</v>
      </c>
      <c r="G14" s="71">
        <f t="shared" si="8"/>
        <v>1.1771200000000002E-10</v>
      </c>
      <c r="H14" s="71">
        <f t="shared" si="8"/>
        <v>6.6768009075439598E-17</v>
      </c>
      <c r="I14" s="71">
        <f t="shared" si="8"/>
        <v>40214371.866137266</v>
      </c>
      <c r="J14" s="70">
        <f t="shared" si="8"/>
        <v>7.6043575015635554</v>
      </c>
      <c r="K14" s="92">
        <f>H14/H80</f>
        <v>0.57346358726479074</v>
      </c>
      <c r="N14" s="145"/>
      <c r="O14"/>
      <c r="P14" s="133">
        <v>20</v>
      </c>
      <c r="Q14" s="133">
        <v>20</v>
      </c>
      <c r="R14" s="106">
        <f>Q14*0.224</f>
        <v>4.4800000000000004</v>
      </c>
      <c r="S14" s="107">
        <f>R14/1000000000000</f>
        <v>4.4800000000000003E-12</v>
      </c>
      <c r="T14" s="107">
        <f>S14/(1763*1000)</f>
        <v>2.5411230856494614E-18</v>
      </c>
      <c r="U14" s="107">
        <f>T14*6.023E+23</f>
        <v>1530518.4344866704</v>
      </c>
      <c r="V14" s="108">
        <f>LOG10(U14)</f>
        <v>6.1848385648694029</v>
      </c>
      <c r="W14" s="97"/>
      <c r="X14"/>
      <c r="Y14" s="36"/>
      <c r="AM14"/>
      <c r="AN14"/>
      <c r="AO14" s="109"/>
      <c r="AP14" s="109"/>
      <c r="AQ14" s="109"/>
      <c r="AR14" s="156"/>
      <c r="AS14" s="201"/>
      <c r="AT14" s="197"/>
      <c r="AU14" s="197"/>
      <c r="AV14" s="194"/>
      <c r="AW14" s="194"/>
      <c r="AX14" s="134"/>
      <c r="AY14" s="109"/>
    </row>
    <row r="15" spans="2:51" ht="16" customHeight="1" x14ac:dyDescent="0.2">
      <c r="B15" s="3"/>
      <c r="E15" s="7">
        <f t="shared" ref="E15:J15" si="9">STDEV(E12:E13)</f>
        <v>7.7781745930520225</v>
      </c>
      <c r="F15" s="7">
        <f t="shared" si="9"/>
        <v>1.742311108843652</v>
      </c>
      <c r="G15" s="60">
        <f t="shared" si="9"/>
        <v>1.7423111088436661E-12</v>
      </c>
      <c r="H15" s="60">
        <f t="shared" si="9"/>
        <v>9.882649511308324E-19</v>
      </c>
      <c r="I15" s="60">
        <f t="shared" si="9"/>
        <v>595231.98006610002</v>
      </c>
      <c r="J15" s="60">
        <f t="shared" si="9"/>
        <v>6.4284332215108625E-3</v>
      </c>
      <c r="N15" s="145"/>
      <c r="O15"/>
      <c r="P15" s="133"/>
      <c r="Q15" s="110">
        <f t="shared" ref="Q15:V15" si="10">AVERAGE(Q13:Q14)</f>
        <v>19.5</v>
      </c>
      <c r="R15" s="110">
        <f t="shared" si="10"/>
        <v>4.3680000000000003</v>
      </c>
      <c r="S15" s="111">
        <f t="shared" si="10"/>
        <v>4.3680000000000008E-12</v>
      </c>
      <c r="T15" s="111">
        <f t="shared" si="10"/>
        <v>2.4775950085082246E-18</v>
      </c>
      <c r="U15" s="111">
        <f t="shared" si="10"/>
        <v>1492255.4736245037</v>
      </c>
      <c r="V15" s="112">
        <f t="shared" si="10"/>
        <v>6.1737003675138267</v>
      </c>
      <c r="W15" s="136">
        <f>T15/T82</f>
        <v>4.3027307349485455E-2</v>
      </c>
      <c r="X15"/>
      <c r="Y15" s="36"/>
      <c r="AM15"/>
      <c r="AN15"/>
      <c r="AO15" s="109"/>
      <c r="AP15" s="109"/>
      <c r="AQ15" s="109"/>
      <c r="AR15" s="202"/>
      <c r="AS15" s="203"/>
      <c r="AT15" s="204"/>
      <c r="AU15" s="204"/>
      <c r="AV15" s="205"/>
      <c r="AW15" s="205"/>
      <c r="AX15" s="134"/>
      <c r="AY15" s="109"/>
    </row>
    <row r="16" spans="2:51" ht="16" customHeight="1" x14ac:dyDescent="0.2">
      <c r="B16" s="3"/>
      <c r="E16" s="74">
        <f t="shared" ref="E16:J16" si="11">E15/1.414213562</f>
        <v>5.5000000014509993</v>
      </c>
      <c r="F16" s="73">
        <f t="shared" si="11"/>
        <v>1.2320000003250231</v>
      </c>
      <c r="G16" s="64">
        <f t="shared" si="11"/>
        <v>1.2320000003250329E-12</v>
      </c>
      <c r="H16" s="64">
        <f t="shared" si="11"/>
        <v>6.9880884873796197E-19</v>
      </c>
      <c r="I16" s="64">
        <f t="shared" si="11"/>
        <v>420892.56959487422</v>
      </c>
      <c r="J16" s="64">
        <f t="shared" si="11"/>
        <v>4.5455887245344226E-3</v>
      </c>
      <c r="N16"/>
      <c r="O16"/>
      <c r="P16" s="133"/>
      <c r="Q16" s="108">
        <f t="shared" ref="Q16:V16" si="12">STDEV(Q13:Q14)</f>
        <v>0.70710678118654757</v>
      </c>
      <c r="R16" s="108">
        <f t="shared" si="12"/>
        <v>0.15839191898578678</v>
      </c>
      <c r="S16" s="107">
        <f t="shared" si="12"/>
        <v>1.5839191898578655E-13</v>
      </c>
      <c r="T16" s="107">
        <f t="shared" si="12"/>
        <v>8.9842268284621003E-20</v>
      </c>
      <c r="U16" s="107">
        <f t="shared" si="12"/>
        <v>54111.998187827099</v>
      </c>
      <c r="V16" s="107">
        <f t="shared" si="12"/>
        <v>1.5751789760643998E-2</v>
      </c>
      <c r="W16" s="97"/>
      <c r="X16"/>
      <c r="Y16" s="36"/>
      <c r="AM16"/>
      <c r="AN16"/>
      <c r="AO16" s="109"/>
      <c r="AP16" s="109"/>
      <c r="AQ16" s="109"/>
      <c r="AR16" s="120"/>
      <c r="AS16" s="120"/>
      <c r="AT16" s="120"/>
      <c r="AU16" s="120"/>
      <c r="AV16" s="120"/>
      <c r="AW16" s="120"/>
      <c r="AX16" s="134"/>
      <c r="AY16" s="109"/>
    </row>
    <row r="17" spans="2:51" ht="16" customHeight="1" x14ac:dyDescent="0.2">
      <c r="B17" s="3"/>
      <c r="E17" s="56">
        <f t="shared" ref="E17:J17" si="13">(E16/E14)*100</f>
        <v>1.0466222647861083</v>
      </c>
      <c r="F17" s="56">
        <f t="shared" si="13"/>
        <v>1.0466222647861076</v>
      </c>
      <c r="G17" s="56">
        <f t="shared" si="13"/>
        <v>1.0466222647861159</v>
      </c>
      <c r="H17" s="56">
        <f t="shared" si="13"/>
        <v>1.046622264786111</v>
      </c>
      <c r="I17" s="56">
        <f t="shared" si="13"/>
        <v>1.0466222647861103</v>
      </c>
      <c r="J17" s="55">
        <f t="shared" si="13"/>
        <v>5.9776104997690989E-2</v>
      </c>
      <c r="N17"/>
      <c r="O17"/>
      <c r="P17" s="133"/>
      <c r="Q17" s="138">
        <f t="shared" ref="Q17:V17" si="14">Q16/1.414213562</f>
        <v>0.50000000013190904</v>
      </c>
      <c r="R17" s="138">
        <f t="shared" si="14"/>
        <v>0.11200000002954771</v>
      </c>
      <c r="S17" s="116">
        <f t="shared" si="14"/>
        <v>1.1200000002954755E-13</v>
      </c>
      <c r="T17" s="116">
        <f t="shared" si="14"/>
        <v>6.3528077157996453E-20</v>
      </c>
      <c r="U17" s="116">
        <f t="shared" si="14"/>
        <v>38262.960872261174</v>
      </c>
      <c r="V17" s="116">
        <f t="shared" si="14"/>
        <v>1.1138197358514653E-2</v>
      </c>
      <c r="W17" s="97"/>
      <c r="X17"/>
      <c r="Y17" s="36"/>
      <c r="AM17"/>
      <c r="AN17"/>
      <c r="AO17" s="109"/>
      <c r="AP17" s="109"/>
      <c r="AQ17" s="109"/>
      <c r="AR17" s="109"/>
      <c r="AS17" s="109"/>
      <c r="AT17" s="109"/>
      <c r="AU17" s="109"/>
      <c r="AV17" s="109"/>
      <c r="AW17" s="109"/>
      <c r="AX17" s="134"/>
      <c r="AY17" s="109"/>
    </row>
    <row r="18" spans="2:51" s="37" customFormat="1" ht="16" customHeight="1" x14ac:dyDescent="0.2">
      <c r="B18" s="36"/>
      <c r="E18" s="21"/>
      <c r="F18" s="21"/>
      <c r="G18" s="21"/>
      <c r="H18" s="21"/>
      <c r="I18" s="21"/>
      <c r="J18" s="20"/>
      <c r="K18" s="53"/>
      <c r="N18" s="109"/>
      <c r="O18" s="109"/>
      <c r="P18" s="109"/>
      <c r="Q18" s="117">
        <f t="shared" ref="Q18:V18" si="15">(Q17/Q15)*100</f>
        <v>2.564102564779021</v>
      </c>
      <c r="R18" s="117">
        <f t="shared" si="15"/>
        <v>2.5641025647790228</v>
      </c>
      <c r="S18" s="117">
        <f t="shared" si="15"/>
        <v>2.5641025647790188</v>
      </c>
      <c r="T18" s="117">
        <f t="shared" si="15"/>
        <v>2.5641025647790237</v>
      </c>
      <c r="U18" s="117">
        <f t="shared" si="15"/>
        <v>2.5641025647790174</v>
      </c>
      <c r="V18" s="117">
        <f t="shared" si="15"/>
        <v>0.18041363680563668</v>
      </c>
      <c r="W18" s="134"/>
      <c r="X18"/>
      <c r="Y18" s="36"/>
      <c r="AM18"/>
      <c r="AN18"/>
      <c r="AO18"/>
      <c r="AP18"/>
      <c r="AQ18"/>
      <c r="AR18"/>
      <c r="AS18"/>
      <c r="AT18"/>
      <c r="AU18"/>
      <c r="AV18"/>
      <c r="AW18"/>
      <c r="AX18" s="97"/>
      <c r="AY18"/>
    </row>
    <row r="19" spans="2:51" s="37" customFormat="1" ht="16" customHeight="1" x14ac:dyDescent="0.2">
      <c r="B19" s="158" t="s">
        <v>5</v>
      </c>
      <c r="C19" s="58" t="s">
        <v>27</v>
      </c>
      <c r="D19" s="37">
        <v>117</v>
      </c>
      <c r="E19" s="37">
        <v>117</v>
      </c>
      <c r="F19" s="77">
        <f>E19*0.224</f>
        <v>26.208000000000002</v>
      </c>
      <c r="G19" s="60">
        <f>F19/1000000000000</f>
        <v>2.6208000000000001E-11</v>
      </c>
      <c r="H19" s="60">
        <f>G19/(1763*1000)</f>
        <v>1.4865570051049347E-17</v>
      </c>
      <c r="I19" s="60">
        <f>H19*6.023E+23</f>
        <v>8953532.8417470213</v>
      </c>
      <c r="J19" s="7">
        <f>LOG10(I19)</f>
        <v>6.9519944309515829</v>
      </c>
      <c r="X19"/>
      <c r="Y19" s="36"/>
      <c r="AM19"/>
      <c r="AN19"/>
      <c r="AO19"/>
      <c r="AP19"/>
      <c r="AQ19"/>
      <c r="AR19"/>
      <c r="AS19"/>
      <c r="AT19"/>
      <c r="AU19"/>
      <c r="AV19"/>
      <c r="AW19"/>
      <c r="AX19" s="97"/>
      <c r="AY19"/>
    </row>
    <row r="20" spans="2:51" ht="16" customHeight="1" x14ac:dyDescent="0.2">
      <c r="B20" s="3"/>
      <c r="D20" s="1">
        <v>111</v>
      </c>
      <c r="E20" s="1">
        <v>111</v>
      </c>
      <c r="F20" s="77">
        <f>E20*0.224</f>
        <v>24.864000000000001</v>
      </c>
      <c r="G20" s="60">
        <f>F20/1000000000000</f>
        <v>2.4864000000000001E-11</v>
      </c>
      <c r="H20" s="60">
        <f>G20/(1763*1000)</f>
        <v>1.4103233125354511E-17</v>
      </c>
      <c r="I20" s="60">
        <f>H20*6.023E+23</f>
        <v>8494377.3114010207</v>
      </c>
      <c r="J20" s="7">
        <f>LOG10(I20)</f>
        <v>6.9291315479920783</v>
      </c>
      <c r="X20"/>
      <c r="Y20" s="36"/>
      <c r="AM20"/>
      <c r="AN20"/>
      <c r="AO20"/>
      <c r="AP20"/>
      <c r="AQ20"/>
      <c r="AR20"/>
      <c r="AS20"/>
      <c r="AT20"/>
      <c r="AU20"/>
      <c r="AV20"/>
      <c r="AW20"/>
      <c r="AX20" s="97"/>
      <c r="AY20"/>
    </row>
    <row r="21" spans="2:51" ht="16" customHeight="1" x14ac:dyDescent="0.2">
      <c r="B21" s="3"/>
      <c r="E21" s="75">
        <f t="shared" ref="E21:J21" si="16">AVERAGE(E19:E20)</f>
        <v>114</v>
      </c>
      <c r="F21" s="75">
        <f t="shared" si="16"/>
        <v>25.536000000000001</v>
      </c>
      <c r="G21" s="71">
        <f t="shared" si="16"/>
        <v>2.5536000000000001E-11</v>
      </c>
      <c r="H21" s="71">
        <f t="shared" si="16"/>
        <v>1.4484401588201929E-17</v>
      </c>
      <c r="I21" s="71">
        <f t="shared" si="16"/>
        <v>8723955.0765740201</v>
      </c>
      <c r="J21" s="70">
        <f t="shared" si="16"/>
        <v>6.9405629894718306</v>
      </c>
      <c r="K21" s="94">
        <f>H21/H88</f>
        <v>1.2716959727736812</v>
      </c>
      <c r="X21"/>
      <c r="Y21" s="36"/>
      <c r="AM21"/>
      <c r="AN21"/>
      <c r="AO21" s="134"/>
      <c r="AP21" s="109"/>
      <c r="AQ21" s="135"/>
      <c r="AR21"/>
      <c r="AS21"/>
      <c r="AT21"/>
      <c r="AU21"/>
      <c r="AV21"/>
      <c r="AW21"/>
      <c r="AX21" s="97"/>
      <c r="AY21"/>
    </row>
    <row r="22" spans="2:51" ht="16" customHeight="1" x14ac:dyDescent="0.2">
      <c r="B22" s="3"/>
      <c r="E22" s="7">
        <f t="shared" ref="E22:J22" si="17">STDEV(E19:E20)</f>
        <v>4.2426406871192848</v>
      </c>
      <c r="F22" s="7">
        <f t="shared" si="17"/>
        <v>0.95035151391472072</v>
      </c>
      <c r="G22" s="60">
        <f t="shared" si="17"/>
        <v>9.5035151391472033E-13</v>
      </c>
      <c r="H22" s="60">
        <f t="shared" si="17"/>
        <v>5.3905360970772441E-19</v>
      </c>
      <c r="I22" s="60">
        <f t="shared" si="17"/>
        <v>324671.98912696261</v>
      </c>
      <c r="J22" s="60">
        <f t="shared" si="17"/>
        <v>1.6166499578140037E-2</v>
      </c>
      <c r="X22"/>
      <c r="Y22" s="36"/>
      <c r="AM22"/>
      <c r="AN22"/>
      <c r="AO22" s="109"/>
      <c r="AP22" s="109"/>
      <c r="AQ22" s="109"/>
      <c r="AR22" s="110"/>
      <c r="AS22"/>
      <c r="AT22"/>
      <c r="AU22"/>
      <c r="AV22"/>
      <c r="AW22"/>
      <c r="AX22" s="97"/>
      <c r="AY22" s="137"/>
    </row>
    <row r="23" spans="2:51" ht="16" customHeight="1" x14ac:dyDescent="0.2">
      <c r="B23" s="3"/>
      <c r="E23" s="74">
        <f t="shared" ref="E23:J23" si="18">E22/1.414213562</f>
        <v>3.0000000007914536</v>
      </c>
      <c r="F23" s="73">
        <f t="shared" si="18"/>
        <v>0.67200000017728634</v>
      </c>
      <c r="G23" s="64">
        <f t="shared" si="18"/>
        <v>6.7200000017728601E-13</v>
      </c>
      <c r="H23" s="64">
        <f t="shared" si="18"/>
        <v>3.8116846294797756E-19</v>
      </c>
      <c r="I23" s="64">
        <f t="shared" si="18"/>
        <v>229577.76523356704</v>
      </c>
      <c r="J23" s="64">
        <f t="shared" si="18"/>
        <v>1.14314414827681E-2</v>
      </c>
      <c r="X23"/>
      <c r="Y23" s="36"/>
      <c r="AM23"/>
      <c r="AN23"/>
      <c r="AX23" s="97"/>
      <c r="AY23"/>
    </row>
    <row r="24" spans="2:51" ht="16" customHeight="1" x14ac:dyDescent="0.2">
      <c r="B24" s="3"/>
      <c r="E24" s="56">
        <f t="shared" ref="E24:J24" si="19">(E23/E21)*100</f>
        <v>2.6315789480626783</v>
      </c>
      <c r="F24" s="56">
        <f t="shared" si="19"/>
        <v>2.631578948062681</v>
      </c>
      <c r="G24" s="56">
        <f t="shared" si="19"/>
        <v>2.6315789480626801</v>
      </c>
      <c r="H24" s="56">
        <f t="shared" si="19"/>
        <v>2.6315789480626739</v>
      </c>
      <c r="I24" s="56">
        <f t="shared" si="19"/>
        <v>2.6315789480626761</v>
      </c>
      <c r="J24" s="55">
        <f t="shared" si="19"/>
        <v>0.16470481573481147</v>
      </c>
      <c r="L24" s="93"/>
      <c r="M24" s="60"/>
      <c r="X24"/>
      <c r="Y24" s="18"/>
      <c r="AM24"/>
      <c r="AN24"/>
      <c r="AX24" s="97"/>
      <c r="AY24" s="109"/>
    </row>
    <row r="25" spans="2:51" ht="16" customHeight="1" x14ac:dyDescent="0.2">
      <c r="B25" s="3"/>
      <c r="X25"/>
      <c r="Y25" s="36"/>
      <c r="AM25"/>
      <c r="AN25"/>
      <c r="AX25" s="97"/>
      <c r="AY25" s="109"/>
    </row>
    <row r="26" spans="2:51" ht="16" x14ac:dyDescent="0.2">
      <c r="B26" s="158" t="s">
        <v>4</v>
      </c>
      <c r="C26" s="58" t="s">
        <v>27</v>
      </c>
      <c r="D26" s="1">
        <v>675</v>
      </c>
      <c r="E26" s="1">
        <v>675</v>
      </c>
      <c r="F26" s="77">
        <f>E26*0.224</f>
        <v>151.20000000000002</v>
      </c>
      <c r="G26" s="60">
        <f>F26/1000000000000</f>
        <v>1.5120000000000001E-10</v>
      </c>
      <c r="H26" s="60">
        <f>G26/(1763*1000)</f>
        <v>8.5762904140669319E-17</v>
      </c>
      <c r="I26" s="60">
        <f>H26*6.023E+23</f>
        <v>51654997.163925126</v>
      </c>
      <c r="J26" s="7">
        <f>LOG10(I26)</f>
        <v>7.713112342036446</v>
      </c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36"/>
      <c r="AB26"/>
      <c r="AC26"/>
      <c r="AD26"/>
      <c r="AE26"/>
      <c r="AF26"/>
      <c r="AG26"/>
      <c r="AH26"/>
      <c r="AI26"/>
      <c r="AJ26"/>
      <c r="AK26" s="97"/>
      <c r="AL26" s="107"/>
      <c r="AM26" s="141"/>
      <c r="AN26" s="137"/>
      <c r="AX26" s="97"/>
      <c r="AY26" s="109"/>
    </row>
    <row r="27" spans="2:51" ht="16" x14ac:dyDescent="0.2">
      <c r="B27" s="3"/>
      <c r="D27" s="1">
        <v>633</v>
      </c>
      <c r="E27" s="1">
        <v>633</v>
      </c>
      <c r="F27" s="77">
        <f>E27*0.224</f>
        <v>141.792</v>
      </c>
      <c r="G27" s="60">
        <f>F27/1000000000000</f>
        <v>1.41792E-10</v>
      </c>
      <c r="H27" s="60">
        <f>G27/(1763*1000)</f>
        <v>8.0426545660805448E-17</v>
      </c>
      <c r="I27" s="60">
        <f>H27*6.023E+23</f>
        <v>48440908.45150312</v>
      </c>
      <c r="J27" s="7">
        <f>LOG10(I27)</f>
        <v>7.6852122792227764</v>
      </c>
      <c r="M27" s="60"/>
      <c r="N27" s="60"/>
      <c r="O27" s="51"/>
      <c r="P27" s="36"/>
      <c r="Q27" s="36"/>
      <c r="R27" s="36"/>
      <c r="S27" s="57"/>
      <c r="T27" s="42"/>
      <c r="U27" s="42"/>
      <c r="V27" s="42"/>
      <c r="W27" s="4"/>
      <c r="X27" s="51"/>
      <c r="Y27" s="36"/>
      <c r="AB27"/>
      <c r="AC27"/>
      <c r="AD27"/>
      <c r="AE27"/>
      <c r="AF27"/>
      <c r="AG27"/>
      <c r="AH27"/>
      <c r="AI27"/>
      <c r="AJ27"/>
      <c r="AK27" s="97"/>
      <c r="AL27" s="107"/>
      <c r="AM27" s="107"/>
      <c r="AN27" s="107"/>
      <c r="AX27" s="97"/>
      <c r="AY27" s="109"/>
    </row>
    <row r="28" spans="2:51" ht="16" x14ac:dyDescent="0.2">
      <c r="B28" s="3"/>
      <c r="E28" s="75">
        <f t="shared" ref="E28:J28" si="20">AVERAGE(E26:E27)</f>
        <v>654</v>
      </c>
      <c r="F28" s="75">
        <f t="shared" si="20"/>
        <v>146.49600000000001</v>
      </c>
      <c r="G28" s="71">
        <f t="shared" si="20"/>
        <v>1.46496E-10</v>
      </c>
      <c r="H28" s="71">
        <f t="shared" si="20"/>
        <v>8.3094724900737383E-17</v>
      </c>
      <c r="I28" s="71">
        <f t="shared" si="20"/>
        <v>50047952.80771412</v>
      </c>
      <c r="J28" s="70">
        <f t="shared" si="20"/>
        <v>7.6991623106296112</v>
      </c>
      <c r="K28" s="94">
        <f>H28/H96</f>
        <v>1.1081801015243007</v>
      </c>
      <c r="M28" s="60"/>
      <c r="N28" s="60"/>
      <c r="O28" s="36"/>
      <c r="P28" s="36"/>
      <c r="Q28" s="36"/>
      <c r="R28" s="36"/>
      <c r="S28" s="57"/>
      <c r="T28" s="42"/>
      <c r="U28" s="42"/>
      <c r="V28" s="42"/>
      <c r="W28" s="4"/>
      <c r="X28" s="51"/>
      <c r="Y28" s="36"/>
      <c r="AB28"/>
      <c r="AC28"/>
      <c r="AD28"/>
      <c r="AE28"/>
      <c r="AF28"/>
      <c r="AG28"/>
      <c r="AH28"/>
      <c r="AI28"/>
      <c r="AJ28"/>
      <c r="AK28" s="97"/>
      <c r="AL28" s="107"/>
      <c r="AM28" s="107"/>
      <c r="AN28" s="107"/>
      <c r="AX28" s="143"/>
      <c r="AY28" s="109"/>
    </row>
    <row r="29" spans="2:51" ht="16" x14ac:dyDescent="0.2">
      <c r="B29" s="3"/>
      <c r="E29" s="7">
        <f t="shared" ref="E29:J29" si="21">STDEV(E26:E27)</f>
        <v>29.698484809834994</v>
      </c>
      <c r="F29" s="7">
        <f t="shared" si="21"/>
        <v>6.6524605974030502</v>
      </c>
      <c r="G29" s="60">
        <f t="shared" si="21"/>
        <v>6.6524605974030427E-12</v>
      </c>
      <c r="H29" s="60">
        <f t="shared" si="21"/>
        <v>3.7733752679540794E-18</v>
      </c>
      <c r="I29" s="60">
        <f t="shared" si="21"/>
        <v>2272703.9238887397</v>
      </c>
      <c r="J29" s="60">
        <f t="shared" si="21"/>
        <v>1.9728323611076425E-2</v>
      </c>
      <c r="M29" s="60"/>
      <c r="N29" s="60"/>
      <c r="O29" s="36"/>
      <c r="P29" s="36"/>
      <c r="Q29" s="36"/>
      <c r="R29" s="174"/>
      <c r="S29" s="174"/>
      <c r="T29" s="46"/>
      <c r="U29" s="46"/>
      <c r="V29" s="46"/>
      <c r="W29" s="17"/>
      <c r="X29" s="181"/>
      <c r="Y29" s="36"/>
      <c r="AB29"/>
      <c r="AC29"/>
      <c r="AD29"/>
      <c r="AE29"/>
      <c r="AF29"/>
      <c r="AG29"/>
      <c r="AH29"/>
      <c r="AI29"/>
      <c r="AJ29"/>
      <c r="AK29" s="97"/>
      <c r="AL29" s="107"/>
      <c r="AM29" s="141"/>
      <c r="AN29" s="137"/>
      <c r="AX29" s="97"/>
      <c r="AY29" s="109"/>
    </row>
    <row r="30" spans="2:51" ht="16" x14ac:dyDescent="0.2">
      <c r="B30" s="3"/>
      <c r="E30" s="74">
        <f t="shared" ref="E30:J30" si="22">E29/1.414213562</f>
        <v>21.000000005540176</v>
      </c>
      <c r="F30" s="73">
        <f t="shared" si="22"/>
        <v>4.7040000012410079</v>
      </c>
      <c r="G30" s="64">
        <f t="shared" si="22"/>
        <v>4.7040000012410021E-12</v>
      </c>
      <c r="H30" s="64">
        <f t="shared" si="22"/>
        <v>2.6681792406358493E-18</v>
      </c>
      <c r="I30" s="64">
        <f t="shared" si="22"/>
        <v>1607044.3566349703</v>
      </c>
      <c r="J30" s="64">
        <f t="shared" si="22"/>
        <v>1.3950031410515085E-2</v>
      </c>
      <c r="M30" s="60"/>
      <c r="N30" s="60"/>
      <c r="O30" s="36"/>
      <c r="P30" s="36"/>
      <c r="Q30" s="36"/>
      <c r="R30" s="4"/>
      <c r="S30" s="4"/>
      <c r="T30" s="42"/>
      <c r="U30" s="42"/>
      <c r="V30" s="42"/>
      <c r="W30" s="42"/>
      <c r="X30" s="51"/>
      <c r="Y30" s="36"/>
      <c r="AK30" s="97"/>
      <c r="AL30"/>
      <c r="AM30"/>
      <c r="AN30"/>
      <c r="AX30" s="97"/>
      <c r="AY30" s="109"/>
    </row>
    <row r="31" spans="2:51" ht="16" x14ac:dyDescent="0.2">
      <c r="B31" s="3"/>
      <c r="E31" s="56">
        <f t="shared" ref="E31:J31" si="23">(E30/E28)*100</f>
        <v>3.2110091751590484</v>
      </c>
      <c r="F31" s="56">
        <f t="shared" si="23"/>
        <v>3.2110091751590542</v>
      </c>
      <c r="G31" s="56">
        <f t="shared" si="23"/>
        <v>3.2110091751590497</v>
      </c>
      <c r="H31" s="56">
        <f t="shared" si="23"/>
        <v>3.2110091751590497</v>
      </c>
      <c r="I31" s="56">
        <f t="shared" si="23"/>
        <v>3.211009175159047</v>
      </c>
      <c r="J31" s="55">
        <f t="shared" si="23"/>
        <v>0.18118895079345715</v>
      </c>
      <c r="O31" s="36"/>
      <c r="P31" s="36"/>
      <c r="Q31" s="36"/>
      <c r="R31" s="180"/>
      <c r="S31" s="180"/>
      <c r="T31" s="38"/>
      <c r="U31" s="38"/>
      <c r="V31" s="38"/>
      <c r="W31" s="38"/>
      <c r="X31" s="51"/>
      <c r="Y31" s="36"/>
      <c r="AK31" s="134"/>
      <c r="AL31"/>
      <c r="AM31"/>
      <c r="AN31"/>
      <c r="AX31" s="97"/>
      <c r="AY31" s="109"/>
    </row>
    <row r="32" spans="2:51" ht="16" x14ac:dyDescent="0.2">
      <c r="B32" s="3"/>
      <c r="M32" s="60"/>
      <c r="N32" s="60"/>
      <c r="O32" s="36"/>
      <c r="P32" s="36"/>
      <c r="Q32" s="36"/>
      <c r="R32" s="57"/>
      <c r="S32" s="57"/>
      <c r="T32" s="57"/>
      <c r="U32" s="57"/>
      <c r="V32" s="57"/>
      <c r="W32" s="4"/>
      <c r="X32" s="51"/>
      <c r="Y32" s="36"/>
      <c r="AK32" s="134"/>
      <c r="AL32" s="97"/>
      <c r="AM32" s="106"/>
      <c r="AN32" s="106"/>
      <c r="AX32" s="97"/>
      <c r="AY32" s="109"/>
    </row>
    <row r="33" spans="2:51" ht="16" x14ac:dyDescent="0.2">
      <c r="B33" s="158" t="s">
        <v>3</v>
      </c>
      <c r="C33" s="58" t="s">
        <v>27</v>
      </c>
      <c r="D33" s="1">
        <v>258</v>
      </c>
      <c r="E33" s="1">
        <v>258</v>
      </c>
      <c r="F33" s="77">
        <f>E33*0.224</f>
        <v>57.792000000000002</v>
      </c>
      <c r="G33" s="60">
        <f>F33/1000000000000</f>
        <v>5.7791999999999999E-11</v>
      </c>
      <c r="H33" s="60">
        <f>G33/(1763*1000)</f>
        <v>3.2780487804878049E-17</v>
      </c>
      <c r="I33" s="60">
        <f>H33*6.023E+23</f>
        <v>19743687.804878049</v>
      </c>
      <c r="J33" s="7">
        <f>LOG10(I33)</f>
        <v>7.2954282751686517</v>
      </c>
      <c r="M33" s="60"/>
      <c r="N33" s="60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36"/>
      <c r="AK33" s="134"/>
      <c r="AL33"/>
      <c r="AM33"/>
      <c r="AN33"/>
      <c r="AX33" s="97"/>
      <c r="AY33" s="109"/>
    </row>
    <row r="34" spans="2:51" ht="16" x14ac:dyDescent="0.2">
      <c r="B34" s="3"/>
      <c r="D34" s="1">
        <v>253</v>
      </c>
      <c r="E34" s="1">
        <v>253</v>
      </c>
      <c r="F34" s="77">
        <f>E34*0.224</f>
        <v>56.672000000000004</v>
      </c>
      <c r="G34" s="60">
        <f>F34/1000000000000</f>
        <v>5.6672000000000007E-11</v>
      </c>
      <c r="H34" s="60">
        <f>G34/(1763*1000)</f>
        <v>3.2145207033465685E-17</v>
      </c>
      <c r="I34" s="60">
        <f>H34*6.023E+23</f>
        <v>19361058.196256381</v>
      </c>
      <c r="J34" s="7">
        <f>LOG10(I34)</f>
        <v>7.2869290903812391</v>
      </c>
      <c r="M34" s="60"/>
      <c r="N34" s="60"/>
      <c r="O34" s="51"/>
      <c r="P34" s="36"/>
      <c r="Q34" s="36"/>
      <c r="R34" s="36"/>
      <c r="S34" s="57"/>
      <c r="T34" s="42"/>
      <c r="U34" s="42"/>
      <c r="V34" s="42"/>
      <c r="W34" s="4"/>
      <c r="X34" s="51"/>
      <c r="Y34" s="36"/>
      <c r="AK34" s="146"/>
      <c r="AL34"/>
      <c r="AM34"/>
      <c r="AN34"/>
      <c r="AX34" s="97"/>
      <c r="AY34" s="109"/>
    </row>
    <row r="35" spans="2:51" ht="16" x14ac:dyDescent="0.2">
      <c r="B35" s="3"/>
      <c r="D35" s="36"/>
      <c r="E35" s="75">
        <f t="shared" ref="E35:J35" si="24">AVERAGE(E33:E34)</f>
        <v>255.5</v>
      </c>
      <c r="F35" s="75">
        <f t="shared" si="24"/>
        <v>57.231999999999999</v>
      </c>
      <c r="G35" s="71">
        <f t="shared" si="24"/>
        <v>5.7232000000000003E-11</v>
      </c>
      <c r="H35" s="71">
        <f t="shared" si="24"/>
        <v>3.2462847419171864E-17</v>
      </c>
      <c r="I35" s="71">
        <f t="shared" si="24"/>
        <v>19552373.000567213</v>
      </c>
      <c r="J35" s="70">
        <f t="shared" si="24"/>
        <v>7.2911786827749454</v>
      </c>
      <c r="K35" s="92">
        <f>H35/H103</f>
        <v>0.30628592714250641</v>
      </c>
      <c r="O35" s="36"/>
      <c r="P35" s="36"/>
      <c r="Q35" s="36"/>
      <c r="R35" s="36"/>
      <c r="S35" s="57"/>
      <c r="T35" s="42"/>
      <c r="U35" s="42"/>
      <c r="V35" s="42"/>
      <c r="W35" s="4"/>
      <c r="X35" s="51"/>
      <c r="Y35" s="36"/>
      <c r="AK35" s="134"/>
      <c r="AL35"/>
      <c r="AM35"/>
      <c r="AN35"/>
      <c r="AX35" s="97"/>
      <c r="AY35" s="109"/>
    </row>
    <row r="36" spans="2:51" ht="16" x14ac:dyDescent="0.2">
      <c r="B36" s="3"/>
      <c r="E36" s="7">
        <f t="shared" ref="E36:J36" si="25">STDEV(E33:E34)</f>
        <v>3.5355339059327378</v>
      </c>
      <c r="F36" s="7">
        <f t="shared" si="25"/>
        <v>0.79195959492893142</v>
      </c>
      <c r="G36" s="60">
        <f t="shared" si="25"/>
        <v>7.9195959492892761E-13</v>
      </c>
      <c r="H36" s="60">
        <f t="shared" si="25"/>
        <v>4.4921134142310366E-19</v>
      </c>
      <c r="I36" s="60">
        <f t="shared" si="25"/>
        <v>270559.99093913619</v>
      </c>
      <c r="J36" s="60">
        <f t="shared" si="25"/>
        <v>6.0098311977369364E-3</v>
      </c>
      <c r="O36" s="36"/>
      <c r="P36" s="36"/>
      <c r="Q36" s="36"/>
      <c r="R36" s="174"/>
      <c r="S36" s="174"/>
      <c r="T36" s="46"/>
      <c r="U36" s="46"/>
      <c r="V36" s="46"/>
      <c r="W36" s="17"/>
      <c r="X36" s="175"/>
      <c r="Y36" s="36"/>
      <c r="AK36" s="134"/>
      <c r="AL36"/>
      <c r="AM36"/>
      <c r="AN36"/>
      <c r="AX36" s="97"/>
      <c r="AY36" s="109"/>
    </row>
    <row r="37" spans="2:51" ht="16" x14ac:dyDescent="0.2">
      <c r="B37" s="3"/>
      <c r="E37" s="74">
        <f t="shared" ref="E37:J37" si="26">E36/1.414213562</f>
        <v>2.5000000006595453</v>
      </c>
      <c r="F37" s="73">
        <f t="shared" si="26"/>
        <v>0.56000000014773677</v>
      </c>
      <c r="G37" s="64">
        <f t="shared" si="26"/>
        <v>5.6000000014773407E-13</v>
      </c>
      <c r="H37" s="64">
        <f t="shared" si="26"/>
        <v>3.1764038578998133E-19</v>
      </c>
      <c r="I37" s="64">
        <f t="shared" si="26"/>
        <v>191314.80436130633</v>
      </c>
      <c r="J37" s="64">
        <f t="shared" si="26"/>
        <v>4.2495923948273773E-3</v>
      </c>
      <c r="M37" s="60"/>
      <c r="N37" s="60"/>
      <c r="O37" s="36"/>
      <c r="P37" s="36"/>
      <c r="Q37" s="36"/>
      <c r="R37" s="4"/>
      <c r="S37" s="176"/>
      <c r="T37" s="42"/>
      <c r="U37" s="42"/>
      <c r="V37" s="42"/>
      <c r="W37" s="42"/>
      <c r="X37" s="51"/>
      <c r="Y37" s="36"/>
      <c r="AK37" s="134"/>
      <c r="AL37"/>
      <c r="AM37"/>
      <c r="AN37"/>
      <c r="AX37" s="97"/>
      <c r="AY37" s="109"/>
    </row>
    <row r="38" spans="2:51" ht="16" x14ac:dyDescent="0.2">
      <c r="B38" s="3"/>
      <c r="E38" s="56">
        <f t="shared" ref="E38:J38" si="27">(E37/E35)*100</f>
        <v>0.97847358147144636</v>
      </c>
      <c r="F38" s="56">
        <f t="shared" si="27"/>
        <v>0.97847358147144392</v>
      </c>
      <c r="G38" s="56">
        <f t="shared" si="27"/>
        <v>0.97847358147143904</v>
      </c>
      <c r="H38" s="56">
        <f t="shared" si="27"/>
        <v>0.97847358147144448</v>
      </c>
      <c r="I38" s="56">
        <f t="shared" si="27"/>
        <v>0.97847358147144758</v>
      </c>
      <c r="J38" s="55">
        <f t="shared" si="27"/>
        <v>5.8284024843155091E-2</v>
      </c>
      <c r="M38" s="60"/>
      <c r="N38" s="60"/>
      <c r="O38" s="36"/>
      <c r="P38" s="36"/>
      <c r="Q38" s="36"/>
      <c r="R38" s="180"/>
      <c r="S38" s="182"/>
      <c r="T38" s="38"/>
      <c r="U38" s="38"/>
      <c r="V38" s="38"/>
      <c r="W38" s="38"/>
      <c r="X38" s="51"/>
      <c r="Y38" s="36"/>
      <c r="AK38" s="134"/>
      <c r="AL38"/>
      <c r="AM38"/>
      <c r="AN38"/>
      <c r="AX38" s="97"/>
      <c r="AY38" s="109"/>
    </row>
    <row r="39" spans="2:51" ht="16" x14ac:dyDescent="0.2">
      <c r="B39" s="3"/>
      <c r="O39" s="36"/>
      <c r="P39" s="36"/>
      <c r="Q39" s="36"/>
      <c r="R39" s="57"/>
      <c r="S39" s="57"/>
      <c r="T39" s="57"/>
      <c r="U39" s="57"/>
      <c r="V39" s="57"/>
      <c r="W39" s="4"/>
      <c r="X39" s="51"/>
      <c r="Y39" s="36"/>
      <c r="AK39" s="134"/>
      <c r="AL39"/>
      <c r="AM39"/>
      <c r="AN39"/>
      <c r="AO39"/>
      <c r="AP39"/>
      <c r="AQ39" s="145"/>
      <c r="AR39"/>
      <c r="AS39"/>
      <c r="AT39"/>
      <c r="AU39"/>
      <c r="AV39"/>
      <c r="AW39"/>
      <c r="AX39" s="97"/>
      <c r="AY39" s="109"/>
    </row>
    <row r="40" spans="2:51" ht="16" x14ac:dyDescent="0.2">
      <c r="B40" s="158" t="s">
        <v>2</v>
      </c>
      <c r="C40" s="58" t="s">
        <v>27</v>
      </c>
      <c r="D40" s="1">
        <v>618</v>
      </c>
      <c r="E40" s="1">
        <v>618</v>
      </c>
      <c r="F40" s="77">
        <f>E40*0.224</f>
        <v>138.43200000000002</v>
      </c>
      <c r="G40" s="60">
        <f>F40/1000000000000</f>
        <v>1.3843200000000002E-10</v>
      </c>
      <c r="H40" s="60">
        <f>G40/(1763*1000)</f>
        <v>7.8520703346568362E-17</v>
      </c>
      <c r="I40" s="60">
        <f>H40*6.023E+23</f>
        <v>47293019.62563812</v>
      </c>
      <c r="J40" s="7">
        <f>LOG10(I40)</f>
        <v>7.6747970442942375</v>
      </c>
      <c r="M40" s="60"/>
      <c r="N40" s="60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36"/>
      <c r="AK40" s="134"/>
      <c r="AL40"/>
      <c r="AM40"/>
      <c r="AN40"/>
      <c r="AO40"/>
      <c r="AP40"/>
      <c r="AQ40"/>
      <c r="AR40"/>
      <c r="AS40"/>
      <c r="AT40"/>
      <c r="AU40"/>
      <c r="AV40"/>
      <c r="AW40"/>
      <c r="AX40" s="97"/>
      <c r="AY40" s="109"/>
    </row>
    <row r="41" spans="2:51" ht="16" x14ac:dyDescent="0.2">
      <c r="B41" s="14"/>
      <c r="D41" s="1">
        <v>610</v>
      </c>
      <c r="E41" s="1">
        <v>610</v>
      </c>
      <c r="F41" s="77">
        <f>E41*0.224</f>
        <v>136.64000000000001</v>
      </c>
      <c r="G41" s="60">
        <f>F41/1000000000000</f>
        <v>1.3664000000000001E-10</v>
      </c>
      <c r="H41" s="60">
        <f>G41/(1763*1000)</f>
        <v>7.7504254112308567E-17</v>
      </c>
      <c r="I41" s="60">
        <f>H41*6.023E+23</f>
        <v>46680812.251843445</v>
      </c>
      <c r="J41" s="7">
        <f>LOG10(I41)</f>
        <v>7.6691384042161879</v>
      </c>
      <c r="M41" s="60"/>
      <c r="N41" s="60"/>
      <c r="O41" s="51"/>
      <c r="P41" s="36"/>
      <c r="Q41" s="36"/>
      <c r="R41" s="36"/>
      <c r="S41" s="57"/>
      <c r="T41" s="42"/>
      <c r="U41" s="42"/>
      <c r="V41" s="42"/>
      <c r="W41" s="4"/>
      <c r="X41" s="51"/>
      <c r="Y41" s="36"/>
      <c r="AK41" s="134"/>
      <c r="AL41"/>
      <c r="AM41"/>
      <c r="AN41"/>
      <c r="AO41"/>
      <c r="AP41"/>
      <c r="AQ41"/>
      <c r="AR41"/>
      <c r="AS41"/>
      <c r="AT41"/>
      <c r="AU41"/>
      <c r="AV41"/>
      <c r="AW41"/>
      <c r="AX41" s="97"/>
      <c r="AY41" s="109"/>
    </row>
    <row r="42" spans="2:51" ht="16" x14ac:dyDescent="0.2">
      <c r="B42" s="3"/>
      <c r="D42" s="36"/>
      <c r="E42" s="75">
        <f t="shared" ref="E42:J42" si="28">AVERAGE(E40:E41)</f>
        <v>614</v>
      </c>
      <c r="F42" s="75">
        <f t="shared" si="28"/>
        <v>137.536</v>
      </c>
      <c r="G42" s="71">
        <f t="shared" si="28"/>
        <v>1.3753600000000001E-10</v>
      </c>
      <c r="H42" s="71">
        <f t="shared" si="28"/>
        <v>7.8012478729438471E-17</v>
      </c>
      <c r="I42" s="71">
        <f t="shared" si="28"/>
        <v>46986915.938740782</v>
      </c>
      <c r="J42" s="70">
        <f t="shared" si="28"/>
        <v>7.6719677242552127</v>
      </c>
      <c r="K42" s="92">
        <f>H42/H110</f>
        <v>0.23065964077092424</v>
      </c>
      <c r="O42" s="51"/>
      <c r="P42" s="36"/>
      <c r="Q42" s="36"/>
      <c r="R42" s="36"/>
      <c r="S42" s="57"/>
      <c r="T42" s="42"/>
      <c r="U42" s="42"/>
      <c r="V42" s="42"/>
      <c r="W42" s="4"/>
      <c r="X42" s="51"/>
      <c r="Y42" s="36"/>
      <c r="AK42" s="146"/>
      <c r="AL42"/>
      <c r="AM42"/>
      <c r="AN42"/>
      <c r="AO42"/>
      <c r="AP42"/>
      <c r="AQ42"/>
      <c r="AR42"/>
      <c r="AS42"/>
      <c r="AT42"/>
      <c r="AU42"/>
      <c r="AV42"/>
      <c r="AW42"/>
      <c r="AX42" s="97"/>
      <c r="AY42" s="109"/>
    </row>
    <row r="43" spans="2:51" ht="16" x14ac:dyDescent="0.2">
      <c r="B43" s="3"/>
      <c r="E43" s="7">
        <f t="shared" ref="E43:J43" si="29">STDEV(E40:E41)</f>
        <v>5.6568542494923806</v>
      </c>
      <c r="F43" s="7">
        <f t="shared" si="29"/>
        <v>1.2671353518862942</v>
      </c>
      <c r="G43" s="60">
        <f t="shared" si="29"/>
        <v>1.267135351886306E-12</v>
      </c>
      <c r="H43" s="60">
        <f t="shared" si="29"/>
        <v>7.1873814627697457E-19</v>
      </c>
      <c r="I43" s="60">
        <f t="shared" si="29"/>
        <v>432895.98550262209</v>
      </c>
      <c r="J43" s="60">
        <f t="shared" si="29"/>
        <v>4.001262771482857E-3</v>
      </c>
      <c r="M43" s="60"/>
      <c r="N43" s="60"/>
      <c r="O43" s="36"/>
      <c r="P43" s="36"/>
      <c r="Q43" s="36"/>
      <c r="R43" s="174"/>
      <c r="S43" s="174"/>
      <c r="T43" s="46"/>
      <c r="U43" s="46"/>
      <c r="V43" s="46"/>
      <c r="W43" s="17"/>
      <c r="X43" s="175"/>
      <c r="Y43" s="36"/>
      <c r="AK43" s="134"/>
      <c r="AL43"/>
      <c r="AM43"/>
      <c r="AN43"/>
      <c r="AO43"/>
      <c r="AP43"/>
      <c r="AQ43"/>
      <c r="AR43"/>
      <c r="AS43"/>
      <c r="AT43"/>
      <c r="AU43"/>
      <c r="AV43"/>
      <c r="AW43"/>
      <c r="AX43" s="97"/>
      <c r="AY43" s="109"/>
    </row>
    <row r="44" spans="2:51" ht="16" x14ac:dyDescent="0.2">
      <c r="B44" s="3"/>
      <c r="E44" s="74">
        <f t="shared" ref="E44:J44" si="30">E43/1.414213562</f>
        <v>4.0000000010552723</v>
      </c>
      <c r="F44" s="73">
        <f t="shared" si="30"/>
        <v>0.89600000023638171</v>
      </c>
      <c r="G44" s="64">
        <f t="shared" si="30"/>
        <v>8.9600000023639E-13</v>
      </c>
      <c r="H44" s="64">
        <f t="shared" si="30"/>
        <v>5.0822461726397625E-19</v>
      </c>
      <c r="I44" s="64">
        <f t="shared" si="30"/>
        <v>306103.68697809312</v>
      </c>
      <c r="J44" s="64">
        <f t="shared" si="30"/>
        <v>2.8293200397712329E-3</v>
      </c>
      <c r="M44" s="60"/>
      <c r="N44" s="60"/>
      <c r="O44" s="36"/>
      <c r="P44" s="36"/>
      <c r="Q44" s="36"/>
      <c r="R44" s="176"/>
      <c r="S44" s="176"/>
      <c r="T44" s="42"/>
      <c r="U44" s="42"/>
      <c r="V44" s="42"/>
      <c r="W44" s="42"/>
      <c r="X44" s="18"/>
      <c r="Y44" s="36"/>
      <c r="AK44" s="134"/>
      <c r="AL44"/>
      <c r="AM44"/>
      <c r="AN44"/>
      <c r="AO44"/>
      <c r="AP44"/>
      <c r="AQ44"/>
      <c r="AR44"/>
      <c r="AS44"/>
      <c r="AT44"/>
      <c r="AU44"/>
      <c r="AV44"/>
      <c r="AW44"/>
      <c r="AX44" s="97"/>
      <c r="AY44" s="109"/>
    </row>
    <row r="45" spans="2:51" ht="16" x14ac:dyDescent="0.2">
      <c r="B45" s="3"/>
      <c r="E45" s="56">
        <f t="shared" ref="E45:J45" si="31">(E44/E42)*100</f>
        <v>0.65146579821747108</v>
      </c>
      <c r="F45" s="56">
        <f t="shared" si="31"/>
        <v>0.65146579821747153</v>
      </c>
      <c r="G45" s="56">
        <f t="shared" si="31"/>
        <v>0.65146579821747752</v>
      </c>
      <c r="H45" s="56">
        <f t="shared" si="31"/>
        <v>0.65146579821747752</v>
      </c>
      <c r="I45" s="56">
        <f t="shared" si="31"/>
        <v>0.65146579821747819</v>
      </c>
      <c r="J45" s="55">
        <f t="shared" si="31"/>
        <v>3.6878674956181474E-2</v>
      </c>
      <c r="O45" s="36"/>
      <c r="P45" s="36"/>
      <c r="Q45" s="36"/>
      <c r="R45" s="182"/>
      <c r="S45" s="182"/>
      <c r="T45" s="38"/>
      <c r="U45" s="38"/>
      <c r="V45" s="38"/>
      <c r="W45" s="38"/>
      <c r="X45" s="18"/>
      <c r="Y45" s="36"/>
      <c r="AK45" s="134"/>
      <c r="AL45"/>
      <c r="AM45"/>
      <c r="AN45"/>
      <c r="AO45" s="109"/>
      <c r="AP45" s="109"/>
      <c r="AQ45" s="109"/>
      <c r="AR45" s="147"/>
      <c r="AS45" s="147"/>
      <c r="AT45" s="148"/>
      <c r="AU45" s="148"/>
      <c r="AV45" s="148"/>
      <c r="AW45" s="149"/>
      <c r="AX45" s="134"/>
      <c r="AY45" s="109"/>
    </row>
    <row r="46" spans="2:51" ht="16" x14ac:dyDescent="0.2">
      <c r="B46" s="3"/>
      <c r="M46" s="60"/>
      <c r="N46" s="60"/>
      <c r="O46" s="36"/>
      <c r="P46" s="36"/>
      <c r="Q46" s="36"/>
      <c r="R46" s="57"/>
      <c r="S46" s="57"/>
      <c r="T46" s="57"/>
      <c r="U46" s="57"/>
      <c r="V46" s="57"/>
      <c r="W46" s="4"/>
      <c r="X46" s="51"/>
      <c r="Y46" s="36"/>
      <c r="AK46" s="97"/>
      <c r="AL46"/>
      <c r="AM46"/>
      <c r="AN46"/>
      <c r="AO46"/>
      <c r="AP46"/>
      <c r="AQ46"/>
      <c r="AR46"/>
      <c r="AS46"/>
      <c r="AT46"/>
      <c r="AU46"/>
      <c r="AV46"/>
      <c r="AW46"/>
      <c r="AX46" s="150"/>
      <c r="AY46" s="109"/>
    </row>
    <row r="47" spans="2:51" ht="16" x14ac:dyDescent="0.2">
      <c r="B47" s="3"/>
      <c r="O47" s="36"/>
      <c r="P47" s="36"/>
      <c r="Q47" s="36"/>
      <c r="R47" s="36"/>
      <c r="S47" s="36"/>
      <c r="T47" s="36"/>
      <c r="U47" s="36"/>
      <c r="V47" s="36"/>
      <c r="W47" s="36"/>
      <c r="X47" s="51"/>
      <c r="Y47" s="36"/>
      <c r="AK47" s="97"/>
      <c r="AL47"/>
      <c r="AM47"/>
      <c r="AN47"/>
      <c r="AO47"/>
      <c r="AP47"/>
      <c r="AQ47"/>
      <c r="AR47"/>
      <c r="AS47"/>
      <c r="AT47"/>
      <c r="AU47"/>
      <c r="AV47"/>
      <c r="AW47"/>
      <c r="AX47" s="134"/>
      <c r="AY47" s="109"/>
    </row>
    <row r="48" spans="2:51" ht="16" x14ac:dyDescent="0.2">
      <c r="B48" s="158" t="s">
        <v>0</v>
      </c>
      <c r="C48" s="58" t="s">
        <v>27</v>
      </c>
      <c r="D48" s="36">
        <v>88</v>
      </c>
      <c r="E48" s="36">
        <v>88</v>
      </c>
      <c r="F48" s="57">
        <f>E48*0.224</f>
        <v>19.712</v>
      </c>
      <c r="G48" s="5">
        <f>F48/1000000000000</f>
        <v>1.9712E-11</v>
      </c>
      <c r="H48" s="5">
        <f>G48/(1763*1000)</f>
        <v>1.118094157685763E-17</v>
      </c>
      <c r="I48" s="5">
        <f>H48*6.023E+23</f>
        <v>6734281.11174135</v>
      </c>
      <c r="J48" s="34">
        <f>LOG10(I48)</f>
        <v>6.8282912413555898</v>
      </c>
      <c r="O48" s="36"/>
      <c r="P48" s="36"/>
      <c r="Q48" s="36"/>
      <c r="R48" s="36"/>
      <c r="S48" s="36"/>
      <c r="T48" s="36"/>
      <c r="U48" s="36"/>
      <c r="V48" s="36"/>
      <c r="W48" s="36"/>
      <c r="X48" s="51"/>
      <c r="Y48" s="36"/>
      <c r="AK48" s="97"/>
      <c r="AL48"/>
      <c r="AM48"/>
      <c r="AN48"/>
      <c r="AO48"/>
      <c r="AP48"/>
      <c r="AQ48"/>
      <c r="AR48"/>
      <c r="AS48"/>
      <c r="AT48"/>
      <c r="AU48"/>
      <c r="AV48"/>
      <c r="AW48"/>
      <c r="AX48" s="134"/>
      <c r="AY48" s="109"/>
    </row>
    <row r="49" spans="2:51" ht="16" x14ac:dyDescent="0.2">
      <c r="B49" s="3"/>
      <c r="D49" s="1">
        <v>87</v>
      </c>
      <c r="E49" s="1">
        <v>87</v>
      </c>
      <c r="F49" s="57">
        <f>E49*0.224</f>
        <v>19.488</v>
      </c>
      <c r="G49" s="5">
        <f>F49/1000000000000</f>
        <v>1.9488000000000001E-11</v>
      </c>
      <c r="H49" s="35">
        <f>G49/(1763*1000)</f>
        <v>1.1053885422575157E-17</v>
      </c>
      <c r="I49" s="5">
        <f>H49*6.023E+23</f>
        <v>6657755.1900170166</v>
      </c>
      <c r="J49" s="34">
        <f>LOG10(I49)</f>
        <v>6.8233278218240399</v>
      </c>
      <c r="O49" s="51"/>
      <c r="P49" s="36"/>
      <c r="Q49" s="36"/>
      <c r="R49" s="36"/>
      <c r="S49" s="57"/>
      <c r="T49" s="5"/>
      <c r="U49" s="5"/>
      <c r="V49" s="5"/>
      <c r="W49" s="4"/>
      <c r="X49" s="51"/>
      <c r="Y49" s="36"/>
      <c r="AK49" s="97"/>
      <c r="AL49"/>
      <c r="AM49"/>
      <c r="AN49"/>
      <c r="AO49"/>
      <c r="AP49"/>
      <c r="AQ49"/>
      <c r="AR49"/>
      <c r="AS49"/>
      <c r="AT49"/>
      <c r="AU49"/>
      <c r="AV49"/>
      <c r="AW49"/>
      <c r="AX49" s="134"/>
      <c r="AY49" s="109"/>
    </row>
    <row r="50" spans="2:51" ht="16" x14ac:dyDescent="0.2">
      <c r="B50" s="3"/>
      <c r="E50" s="75">
        <f t="shared" ref="E50:J50" si="32">AVERAGE(E48:E49)</f>
        <v>87.5</v>
      </c>
      <c r="F50" s="75">
        <f t="shared" si="32"/>
        <v>19.600000000000001</v>
      </c>
      <c r="G50" s="71">
        <f t="shared" si="32"/>
        <v>1.9600000000000002E-11</v>
      </c>
      <c r="H50" s="71">
        <f t="shared" si="32"/>
        <v>1.1117413499716393E-17</v>
      </c>
      <c r="I50" s="71">
        <f t="shared" si="32"/>
        <v>6696018.1508791838</v>
      </c>
      <c r="J50" s="70">
        <f t="shared" si="32"/>
        <v>6.8258095315898153</v>
      </c>
      <c r="K50" s="92">
        <f>H50/H117</f>
        <v>0.31944516062496775</v>
      </c>
      <c r="O50" s="36"/>
      <c r="P50" s="36"/>
      <c r="Q50" s="36"/>
      <c r="R50" s="36"/>
      <c r="S50" s="57"/>
      <c r="T50" s="5"/>
      <c r="U50" s="173"/>
      <c r="V50" s="5"/>
      <c r="W50" s="4"/>
      <c r="X50" s="51"/>
      <c r="Y50" s="36"/>
      <c r="AK50" s="97"/>
      <c r="AL50"/>
      <c r="AM50"/>
      <c r="AN50"/>
      <c r="AO50"/>
      <c r="AP50"/>
      <c r="AQ50"/>
      <c r="AR50"/>
      <c r="AS50"/>
      <c r="AT50"/>
      <c r="AU50"/>
      <c r="AV50"/>
      <c r="AW50"/>
      <c r="AX50" s="134"/>
      <c r="AY50" s="109"/>
    </row>
    <row r="51" spans="2:51" ht="16" x14ac:dyDescent="0.2">
      <c r="B51" s="3"/>
      <c r="E51" s="7">
        <f t="shared" ref="E51:J51" si="33">STDEV(E48:E49)</f>
        <v>0.70710678118654757</v>
      </c>
      <c r="F51" s="7">
        <f t="shared" si="33"/>
        <v>0.15839191898578678</v>
      </c>
      <c r="G51" s="60">
        <f t="shared" si="33"/>
        <v>1.5839191898578597E-13</v>
      </c>
      <c r="H51" s="60">
        <f t="shared" si="33"/>
        <v>8.9842268284620726E-20</v>
      </c>
      <c r="I51" s="60">
        <f t="shared" si="33"/>
        <v>54111.998187827099</v>
      </c>
      <c r="J51" s="60">
        <f t="shared" si="33"/>
        <v>3.5096676086327585E-3</v>
      </c>
      <c r="O51" s="36"/>
      <c r="P51" s="36"/>
      <c r="Q51" s="36"/>
      <c r="R51" s="174"/>
      <c r="S51" s="174"/>
      <c r="T51" s="46"/>
      <c r="U51" s="46"/>
      <c r="V51" s="46"/>
      <c r="W51" s="17"/>
      <c r="X51" s="175"/>
      <c r="Y51" s="36"/>
      <c r="AK51" s="97"/>
      <c r="AL51"/>
      <c r="AM51"/>
      <c r="AN51"/>
      <c r="AO51"/>
      <c r="AP51"/>
      <c r="AQ51"/>
      <c r="AR51"/>
      <c r="AS51"/>
      <c r="AT51"/>
      <c r="AU51"/>
      <c r="AV51"/>
      <c r="AW51"/>
      <c r="AX51" s="134"/>
      <c r="AY51" s="109"/>
    </row>
    <row r="52" spans="2:51" ht="16" x14ac:dyDescent="0.2">
      <c r="B52" s="3"/>
      <c r="E52" s="74">
        <f t="shared" ref="E52:J52" si="34">E51/1.414213562</f>
        <v>0.50000000013190904</v>
      </c>
      <c r="F52" s="73">
        <f t="shared" si="34"/>
        <v>0.11200000002954771</v>
      </c>
      <c r="G52" s="64">
        <f t="shared" si="34"/>
        <v>1.1200000002954715E-13</v>
      </c>
      <c r="H52" s="64">
        <f t="shared" si="34"/>
        <v>6.3528077157996261E-20</v>
      </c>
      <c r="I52" s="64">
        <f t="shared" si="34"/>
        <v>38262.960872261174</v>
      </c>
      <c r="J52" s="64">
        <f t="shared" si="34"/>
        <v>2.4817097664297173E-3</v>
      </c>
      <c r="O52" s="36"/>
      <c r="P52" s="36"/>
      <c r="Q52" s="36"/>
      <c r="R52" s="4"/>
      <c r="S52" s="176"/>
      <c r="T52" s="42"/>
      <c r="U52" s="42"/>
      <c r="V52" s="42"/>
      <c r="W52" s="42"/>
      <c r="X52" s="51"/>
      <c r="Y52" s="36"/>
      <c r="AK52" s="97"/>
      <c r="AL52"/>
      <c r="AM52"/>
      <c r="AN52"/>
      <c r="AO52"/>
      <c r="AP52"/>
      <c r="AQ52"/>
      <c r="AR52"/>
      <c r="AS52"/>
      <c r="AT52"/>
      <c r="AU52"/>
      <c r="AV52"/>
      <c r="AW52"/>
      <c r="AX52" s="150"/>
      <c r="AY52" s="109"/>
    </row>
    <row r="53" spans="2:51" ht="16" x14ac:dyDescent="0.2">
      <c r="B53" s="3"/>
      <c r="E53" s="56">
        <f t="shared" ref="E53:J53" si="35">(E52/E50)*100</f>
        <v>0.57142857157932458</v>
      </c>
      <c r="F53" s="56">
        <f t="shared" si="35"/>
        <v>0.57142857157932503</v>
      </c>
      <c r="G53" s="56">
        <f t="shared" si="35"/>
        <v>0.57142857157932214</v>
      </c>
      <c r="H53" s="56">
        <f t="shared" si="35"/>
        <v>0.57142857157932347</v>
      </c>
      <c r="I53" s="56">
        <f t="shared" si="35"/>
        <v>0.57142857157932381</v>
      </c>
      <c r="J53" s="55">
        <f t="shared" si="35"/>
        <v>3.6357735371084936E-2</v>
      </c>
      <c r="O53" s="36"/>
      <c r="P53" s="36"/>
      <c r="Q53" s="36"/>
      <c r="R53" s="180"/>
      <c r="S53" s="182"/>
      <c r="T53" s="38"/>
      <c r="U53" s="38"/>
      <c r="V53" s="38"/>
      <c r="W53" s="38"/>
      <c r="X53" s="51"/>
      <c r="Y53" s="36"/>
      <c r="AK53" s="97"/>
      <c r="AL53"/>
      <c r="AM53"/>
      <c r="AN53"/>
      <c r="AO53"/>
      <c r="AP53"/>
      <c r="AQ53"/>
      <c r="AR53"/>
      <c r="AS53"/>
      <c r="AT53"/>
      <c r="AU53"/>
      <c r="AV53"/>
      <c r="AW53"/>
      <c r="AX53" s="153"/>
      <c r="AY53" s="109"/>
    </row>
    <row r="54" spans="2:51" s="37" customFormat="1" ht="12" customHeight="1" x14ac:dyDescent="0.2">
      <c r="B54" s="3"/>
      <c r="C54" s="1"/>
      <c r="D54" s="1"/>
      <c r="E54" s="1"/>
      <c r="F54" s="1"/>
      <c r="G54" s="1"/>
      <c r="H54" s="1"/>
      <c r="I54" s="1"/>
      <c r="J54" s="1"/>
      <c r="K54" s="2"/>
      <c r="O54" s="36"/>
      <c r="P54" s="36"/>
      <c r="Q54" s="36"/>
      <c r="R54" s="57"/>
      <c r="S54" s="57"/>
      <c r="T54" s="57"/>
      <c r="U54" s="57"/>
      <c r="V54" s="57"/>
      <c r="W54" s="4"/>
      <c r="X54" s="51"/>
      <c r="Y54" s="36"/>
      <c r="AK54" s="97"/>
      <c r="AL54"/>
      <c r="AM54"/>
      <c r="AN54"/>
      <c r="AO54"/>
      <c r="AP54"/>
      <c r="AQ54"/>
      <c r="AR54"/>
      <c r="AS54"/>
      <c r="AT54"/>
      <c r="AU54"/>
      <c r="AV54"/>
      <c r="AW54"/>
      <c r="AX54" s="153"/>
      <c r="AY54" s="109"/>
    </row>
    <row r="55" spans="2:51" ht="16" x14ac:dyDescent="0.2">
      <c r="B55" s="158" t="s">
        <v>1</v>
      </c>
      <c r="C55" s="58" t="s">
        <v>27</v>
      </c>
      <c r="D55" s="1">
        <v>26</v>
      </c>
      <c r="E55" s="1">
        <v>26</v>
      </c>
      <c r="F55" s="4">
        <f>E55*0.224</f>
        <v>5.8239999999999998</v>
      </c>
      <c r="G55" s="5">
        <f>F55/1000000000000</f>
        <v>5.8240000000000002E-12</v>
      </c>
      <c r="H55" s="5">
        <f>G55/(1763*1000)</f>
        <v>3.3034600113442994E-18</v>
      </c>
      <c r="I55" s="5">
        <f>H55*6.023E+23</f>
        <v>1989673.9648326715</v>
      </c>
      <c r="J55" s="34">
        <f>LOG10(I55)</f>
        <v>6.2987819171762389</v>
      </c>
      <c r="O55" s="36"/>
      <c r="P55" s="36"/>
      <c r="Q55" s="36"/>
      <c r="R55" s="36"/>
      <c r="S55" s="36"/>
      <c r="T55" s="36"/>
      <c r="U55" s="36"/>
      <c r="V55" s="36"/>
      <c r="W55" s="36"/>
      <c r="X55" s="51"/>
      <c r="Y55" s="36"/>
      <c r="AK55" s="97"/>
      <c r="AL55"/>
      <c r="AM55"/>
      <c r="AN55"/>
      <c r="AO55"/>
      <c r="AP55"/>
      <c r="AQ55"/>
      <c r="AR55"/>
      <c r="AS55"/>
      <c r="AT55"/>
      <c r="AU55"/>
      <c r="AV55"/>
      <c r="AW55"/>
      <c r="AX55" s="134"/>
      <c r="AY55" s="109"/>
    </row>
    <row r="56" spans="2:51" ht="16" x14ac:dyDescent="0.2">
      <c r="B56" s="3"/>
      <c r="D56" s="1">
        <v>25</v>
      </c>
      <c r="E56" s="1">
        <v>25</v>
      </c>
      <c r="F56" s="4">
        <f>E56*0.224</f>
        <v>5.6000000000000005</v>
      </c>
      <c r="G56" s="5">
        <f>F56/1000000000000</f>
        <v>5.6000000000000004E-12</v>
      </c>
      <c r="H56" s="35">
        <f>G56/(1763*1000)</f>
        <v>3.1764038570618266E-18</v>
      </c>
      <c r="I56" s="5">
        <f>H56*6.023E+23</f>
        <v>1913148.043108338</v>
      </c>
      <c r="J56" s="34">
        <f>LOG10(I56)</f>
        <v>6.2817485778774591</v>
      </c>
      <c r="O56" s="51"/>
      <c r="P56" s="36"/>
      <c r="Q56" s="36"/>
      <c r="R56" s="36"/>
      <c r="S56" s="4"/>
      <c r="T56" s="5"/>
      <c r="U56" s="5"/>
      <c r="V56" s="5"/>
      <c r="W56" s="4"/>
      <c r="X56" s="51"/>
      <c r="Y56" s="36"/>
      <c r="AK56" s="97"/>
      <c r="AL56"/>
      <c r="AM56"/>
      <c r="AN56"/>
      <c r="AO56"/>
      <c r="AP56"/>
      <c r="AQ56"/>
      <c r="AR56"/>
      <c r="AS56"/>
      <c r="AT56"/>
      <c r="AU56"/>
      <c r="AV56"/>
      <c r="AW56"/>
      <c r="AX56" s="153"/>
      <c r="AY56" s="109"/>
    </row>
    <row r="57" spans="2:51" ht="16" x14ac:dyDescent="0.2">
      <c r="B57" s="3"/>
      <c r="D57" s="172">
        <v>17</v>
      </c>
      <c r="E57" s="1">
        <v>17</v>
      </c>
      <c r="F57" s="4">
        <f t="shared" ref="F57:F58" si="36">E57*0.224</f>
        <v>3.8080000000000003</v>
      </c>
      <c r="G57" s="5">
        <f t="shared" ref="G57:G58" si="37">F57/1000000000000</f>
        <v>3.8079999999999999E-12</v>
      </c>
      <c r="H57" s="35">
        <f t="shared" ref="H57:H58" si="38">G57/(1763*1000)</f>
        <v>2.1599546228020418E-18</v>
      </c>
      <c r="I57" s="5">
        <f t="shared" ref="I57:I58" si="39">H57*6.023E+23</f>
        <v>1300940.6693136697</v>
      </c>
      <c r="J57" s="34">
        <f t="shared" ref="J57:J58" si="40">LOG10(I57)</f>
        <v>6.1142574905836948</v>
      </c>
      <c r="O57" s="36"/>
      <c r="P57" s="36"/>
      <c r="Q57" s="36"/>
      <c r="R57" s="36"/>
      <c r="S57" s="4"/>
      <c r="T57" s="5"/>
      <c r="U57" s="173"/>
      <c r="V57" s="5"/>
      <c r="W57" s="4"/>
      <c r="X57" s="51"/>
      <c r="Y57" s="36"/>
      <c r="AK57" s="97"/>
      <c r="AL57"/>
      <c r="AM57"/>
      <c r="AN57"/>
      <c r="AO57"/>
      <c r="AP57"/>
      <c r="AQ57"/>
      <c r="AR57"/>
      <c r="AS57"/>
      <c r="AT57"/>
      <c r="AU57"/>
      <c r="AV57"/>
      <c r="AW57"/>
      <c r="AX57" s="134"/>
      <c r="AY57" s="109"/>
    </row>
    <row r="58" spans="2:51" ht="16" x14ac:dyDescent="0.2">
      <c r="B58" s="3"/>
      <c r="D58" s="172">
        <v>25</v>
      </c>
      <c r="E58" s="1">
        <v>25</v>
      </c>
      <c r="F58" s="4">
        <f t="shared" si="36"/>
        <v>5.6000000000000005</v>
      </c>
      <c r="G58" s="5">
        <f t="shared" si="37"/>
        <v>5.6000000000000004E-12</v>
      </c>
      <c r="H58" s="35">
        <f t="shared" si="38"/>
        <v>3.1764038570618266E-18</v>
      </c>
      <c r="I58" s="5">
        <f t="shared" si="39"/>
        <v>1913148.043108338</v>
      </c>
      <c r="J58" s="34">
        <f t="shared" si="40"/>
        <v>6.2817485778774591</v>
      </c>
      <c r="O58" s="36"/>
      <c r="P58" s="36"/>
      <c r="Q58" s="36"/>
      <c r="R58" s="36"/>
      <c r="S58" s="4"/>
      <c r="T58" s="5"/>
      <c r="U58" s="173"/>
      <c r="V58" s="5"/>
      <c r="W58" s="4"/>
      <c r="X58" s="51"/>
      <c r="Y58" s="36"/>
      <c r="AK58" s="97"/>
      <c r="AL58"/>
      <c r="AM58"/>
      <c r="AN58"/>
      <c r="AO58"/>
      <c r="AP58"/>
      <c r="AQ58"/>
      <c r="AR58"/>
      <c r="AS58"/>
      <c r="AT58"/>
      <c r="AU58"/>
      <c r="AV58"/>
      <c r="AW58"/>
      <c r="AX58" s="134"/>
      <c r="AY58" s="109"/>
    </row>
    <row r="59" spans="2:51" ht="16" x14ac:dyDescent="0.2">
      <c r="B59" s="3"/>
      <c r="E59" s="75">
        <f>AVERAGE(E55:E58)</f>
        <v>23.25</v>
      </c>
      <c r="F59" s="70">
        <f t="shared" ref="F59:J59" si="41">AVERAGE(F55:F58)</f>
        <v>5.2080000000000002</v>
      </c>
      <c r="G59" s="71">
        <f t="shared" si="41"/>
        <v>5.2079999999999996E-12</v>
      </c>
      <c r="H59" s="71">
        <f t="shared" si="41"/>
        <v>2.9540555870674984E-18</v>
      </c>
      <c r="I59" s="162">
        <f t="shared" si="41"/>
        <v>1779227.6800907543</v>
      </c>
      <c r="J59" s="70">
        <f t="shared" si="41"/>
        <v>6.2441341408787121</v>
      </c>
      <c r="K59" s="92">
        <f>H59/H126</f>
        <v>0.12125877525764082</v>
      </c>
      <c r="O59" s="36"/>
      <c r="P59" s="36"/>
      <c r="Q59" s="36"/>
      <c r="R59" s="36"/>
      <c r="S59" s="4"/>
      <c r="T59" s="5"/>
      <c r="U59" s="173"/>
      <c r="V59" s="5"/>
      <c r="W59" s="4"/>
      <c r="X59" s="51"/>
      <c r="Y59" s="36"/>
      <c r="AK59" s="97"/>
      <c r="AL59"/>
      <c r="AM59"/>
      <c r="AN59"/>
      <c r="AO59"/>
      <c r="AP59"/>
      <c r="AQ59"/>
      <c r="AR59"/>
      <c r="AS59"/>
      <c r="AT59"/>
      <c r="AU59"/>
      <c r="AV59"/>
      <c r="AW59"/>
      <c r="AX59" s="150"/>
      <c r="AY59" s="109"/>
    </row>
    <row r="60" spans="2:51" ht="16" x14ac:dyDescent="0.2">
      <c r="B60" s="3"/>
      <c r="E60" s="7">
        <f>STDEV(E55:E58)</f>
        <v>4.1932485418030412</v>
      </c>
      <c r="F60" s="91">
        <f t="shared" ref="F60:J60" si="42">STDEV(F55:F58)</f>
        <v>0.93928767336388319</v>
      </c>
      <c r="G60" s="60">
        <f t="shared" si="42"/>
        <v>9.3928767336388138E-13</v>
      </c>
      <c r="H60" s="60">
        <f t="shared" si="42"/>
        <v>5.3277803367208258E-19</v>
      </c>
      <c r="I60" s="163">
        <f t="shared" si="42"/>
        <v>320892.20968069602</v>
      </c>
      <c r="J60" s="91">
        <f t="shared" si="42"/>
        <v>8.6955957218935759E-2</v>
      </c>
      <c r="O60" s="36"/>
      <c r="P60" s="36"/>
      <c r="Q60" s="36"/>
      <c r="R60" s="174"/>
      <c r="S60" s="17"/>
      <c r="T60" s="46"/>
      <c r="U60" s="46"/>
      <c r="V60" s="46"/>
      <c r="W60" s="17"/>
      <c r="X60" s="175"/>
      <c r="Y60" s="36"/>
      <c r="AK60" s="97"/>
      <c r="AL60"/>
      <c r="AM60"/>
      <c r="AN60"/>
      <c r="AO60"/>
      <c r="AP60"/>
      <c r="AQ60"/>
      <c r="AR60"/>
      <c r="AS60"/>
      <c r="AT60"/>
      <c r="AU60"/>
      <c r="AV60"/>
      <c r="AW60"/>
      <c r="AX60" s="134"/>
      <c r="AY60" s="109"/>
    </row>
    <row r="61" spans="2:51" ht="16" x14ac:dyDescent="0.2">
      <c r="E61" s="74">
        <f>E60/2</f>
        <v>2.0966242709015206</v>
      </c>
      <c r="F61" s="73">
        <f t="shared" ref="F61:J61" si="43">F60/2</f>
        <v>0.4696438366819416</v>
      </c>
      <c r="G61" s="64">
        <f t="shared" si="43"/>
        <v>4.6964383668194069E-13</v>
      </c>
      <c r="H61" s="64">
        <f t="shared" si="43"/>
        <v>2.6638901683604129E-19</v>
      </c>
      <c r="I61" s="164">
        <f t="shared" si="43"/>
        <v>160446.10484034801</v>
      </c>
      <c r="J61" s="73">
        <f t="shared" si="43"/>
        <v>4.3477978609467879E-2</v>
      </c>
      <c r="N61" s="77"/>
      <c r="O61" s="36"/>
      <c r="P61" s="36"/>
      <c r="Q61" s="36"/>
      <c r="R61" s="176"/>
      <c r="S61" s="176"/>
      <c r="T61" s="42"/>
      <c r="U61" s="42"/>
      <c r="V61" s="42"/>
      <c r="W61" s="42"/>
      <c r="X61" s="51"/>
      <c r="Y61" s="36"/>
      <c r="AK61" s="97"/>
      <c r="AL61"/>
      <c r="AM61"/>
      <c r="AN61"/>
      <c r="AO61"/>
      <c r="AP61"/>
      <c r="AQ61"/>
      <c r="AR61"/>
      <c r="AS61"/>
      <c r="AT61"/>
      <c r="AU61"/>
      <c r="AV61"/>
      <c r="AW61"/>
      <c r="AX61" s="134"/>
      <c r="AY61"/>
    </row>
    <row r="62" spans="2:51" ht="16" x14ac:dyDescent="0.2">
      <c r="E62" s="56">
        <f t="shared" ref="E62:J62" si="44">(E61/E59)*100</f>
        <v>9.0177387995764331</v>
      </c>
      <c r="F62" s="56">
        <f t="shared" si="44"/>
        <v>9.0177387995764509</v>
      </c>
      <c r="G62" s="56">
        <f t="shared" si="44"/>
        <v>9.0177387995764349</v>
      </c>
      <c r="H62" s="56">
        <f t="shared" si="44"/>
        <v>9.0177387995764366</v>
      </c>
      <c r="I62" s="56">
        <f t="shared" si="44"/>
        <v>9.0177387995764544</v>
      </c>
      <c r="J62" s="55">
        <f t="shared" si="44"/>
        <v>0.69630116247549734</v>
      </c>
      <c r="O62" s="36"/>
      <c r="P62" s="36"/>
      <c r="Q62" s="36"/>
      <c r="R62" s="182"/>
      <c r="S62" s="182"/>
      <c r="T62" s="38"/>
      <c r="U62" s="38"/>
      <c r="V62" s="38"/>
      <c r="W62" s="38"/>
      <c r="X62" s="51"/>
      <c r="Y62" s="36"/>
      <c r="AK62" s="97"/>
      <c r="AL62"/>
      <c r="AM62"/>
      <c r="AN62"/>
      <c r="AO62"/>
      <c r="AP62"/>
      <c r="AQ62" s="145"/>
      <c r="AR62" s="145"/>
      <c r="AS62" s="145"/>
      <c r="AT62" s="145"/>
      <c r="AU62" s="145"/>
      <c r="AV62" s="145"/>
      <c r="AW62" s="145"/>
      <c r="AX62" s="134"/>
      <c r="AY62"/>
    </row>
    <row r="63" spans="2:51" ht="16" x14ac:dyDescent="0.2">
      <c r="K63" s="90"/>
      <c r="O63" s="36"/>
      <c r="P63" s="36"/>
      <c r="Q63" s="36"/>
      <c r="R63" s="57"/>
      <c r="S63" s="57"/>
      <c r="T63" s="57"/>
      <c r="U63" s="57"/>
      <c r="V63" s="57"/>
      <c r="W63" s="4"/>
      <c r="X63" s="51"/>
      <c r="Y63" s="36"/>
      <c r="AK63" s="97"/>
      <c r="AL63"/>
      <c r="AM63"/>
      <c r="AN63"/>
      <c r="AO63"/>
      <c r="AP63"/>
      <c r="AQ63" s="145"/>
      <c r="AR63" s="145"/>
      <c r="AS63" s="145"/>
      <c r="AT63" s="145"/>
      <c r="AU63" s="145"/>
      <c r="AV63" s="145"/>
      <c r="AW63" s="145"/>
      <c r="AX63" s="134"/>
      <c r="AY63"/>
    </row>
    <row r="64" spans="2:51" ht="16" x14ac:dyDescent="0.2">
      <c r="B64" s="51"/>
      <c r="C64" s="36"/>
      <c r="D64" s="52"/>
      <c r="F64" s="57"/>
      <c r="G64" s="5"/>
      <c r="H64" s="5"/>
      <c r="I64" s="5"/>
      <c r="J64" s="34"/>
      <c r="O64" s="51"/>
      <c r="P64" s="36"/>
      <c r="Q64" s="52"/>
      <c r="R64" s="36"/>
      <c r="S64" s="57"/>
      <c r="T64" s="5"/>
      <c r="U64" s="5"/>
      <c r="V64" s="5"/>
      <c r="W64" s="4"/>
      <c r="X64" s="51"/>
      <c r="Y64" s="36"/>
      <c r="AK64" s="97"/>
      <c r="AL64"/>
      <c r="AM64"/>
      <c r="AN64"/>
      <c r="AO64"/>
      <c r="AP64"/>
      <c r="AQ64"/>
      <c r="AR64"/>
      <c r="AS64"/>
      <c r="AT64"/>
      <c r="AU64"/>
      <c r="AV64"/>
      <c r="AW64"/>
      <c r="AX64" s="134"/>
      <c r="AY64"/>
    </row>
    <row r="65" spans="1:51" ht="16" x14ac:dyDescent="0.2">
      <c r="F65" s="57"/>
      <c r="G65" s="5"/>
      <c r="I65" s="5"/>
      <c r="J65" s="34"/>
      <c r="O65" s="51"/>
      <c r="P65" s="36"/>
      <c r="Q65" s="36"/>
      <c r="R65" s="36"/>
      <c r="S65" s="57"/>
      <c r="T65" s="5"/>
      <c r="U65" s="173"/>
      <c r="V65" s="5"/>
      <c r="W65" s="4"/>
      <c r="X65" s="51"/>
      <c r="Y65" s="36"/>
      <c r="AK65" s="97"/>
      <c r="AL65"/>
      <c r="AM65"/>
      <c r="AN65"/>
      <c r="AO65"/>
      <c r="AP65"/>
      <c r="AQ65"/>
      <c r="AR65"/>
      <c r="AS65"/>
      <c r="AT65"/>
      <c r="AU65"/>
      <c r="AV65"/>
      <c r="AW65"/>
      <c r="AX65" s="146"/>
      <c r="AY65"/>
    </row>
    <row r="66" spans="1:51" ht="16" x14ac:dyDescent="0.2">
      <c r="E66" s="89"/>
      <c r="F66" s="87"/>
      <c r="G66" s="88"/>
      <c r="H66" s="88"/>
      <c r="I66" s="88"/>
      <c r="J66" s="87"/>
      <c r="K66" s="86"/>
      <c r="O66" s="36"/>
      <c r="P66" s="36"/>
      <c r="Q66" s="36"/>
      <c r="R66" s="174"/>
      <c r="S66" s="17"/>
      <c r="T66" s="36"/>
      <c r="U66" s="46"/>
      <c r="V66" s="46"/>
      <c r="W66" s="17"/>
      <c r="X66" s="175"/>
      <c r="Y66" s="36"/>
      <c r="AK66" s="97"/>
      <c r="AL66"/>
      <c r="AM66"/>
      <c r="AN66"/>
      <c r="AO66" s="134"/>
      <c r="AP66" s="109"/>
      <c r="AQ66" s="135"/>
      <c r="AR66" s="154"/>
      <c r="AS66"/>
      <c r="AT66"/>
      <c r="AU66"/>
      <c r="AV66"/>
      <c r="AW66"/>
      <c r="AX66" s="134"/>
      <c r="AY66"/>
    </row>
    <row r="67" spans="1:51" ht="42" customHeight="1" x14ac:dyDescent="0.2">
      <c r="A67" s="1">
        <v>0</v>
      </c>
      <c r="E67" s="21"/>
      <c r="F67" s="157" t="s">
        <v>25</v>
      </c>
      <c r="G67" s="85"/>
      <c r="H67" s="85"/>
      <c r="I67" s="85"/>
      <c r="J67" s="59"/>
      <c r="K67" s="53"/>
      <c r="R67" s="157" t="s">
        <v>26</v>
      </c>
      <c r="W67" s="42"/>
      <c r="X67" s="51"/>
      <c r="Y67" s="36"/>
      <c r="AK67" s="97"/>
      <c r="AL67"/>
      <c r="AM67"/>
      <c r="AN67"/>
      <c r="AO67" s="109"/>
      <c r="AP67" s="109"/>
      <c r="AQ67" s="109"/>
      <c r="AR67" s="155"/>
      <c r="AS67" s="177"/>
      <c r="AT67" s="109"/>
      <c r="AU67" s="109"/>
      <c r="AV67" s="109"/>
      <c r="AW67" s="109"/>
      <c r="AX67" s="134"/>
      <c r="AY67"/>
    </row>
    <row r="68" spans="1:51" ht="16" x14ac:dyDescent="0.2">
      <c r="B68" s="84" t="s">
        <v>19</v>
      </c>
      <c r="W68" s="36"/>
      <c r="X68" s="51"/>
      <c r="Y68" s="36"/>
      <c r="AK68" s="97"/>
      <c r="AL68"/>
      <c r="AM68"/>
      <c r="AN68"/>
      <c r="AO68" s="134"/>
      <c r="AP68" s="109"/>
      <c r="AQ68" s="135"/>
      <c r="AR68" s="156"/>
      <c r="AS68" s="109"/>
      <c r="AT68" s="109"/>
      <c r="AU68" s="109"/>
      <c r="AV68" s="109"/>
      <c r="AW68" s="109"/>
      <c r="AX68" s="134"/>
      <c r="AY68"/>
    </row>
    <row r="69" spans="1:51" ht="16" x14ac:dyDescent="0.2">
      <c r="B69" s="83"/>
      <c r="C69" s="83"/>
      <c r="D69" s="83"/>
      <c r="E69" s="83"/>
      <c r="F69" s="83"/>
      <c r="G69" s="83"/>
      <c r="H69" s="6" t="s">
        <v>18</v>
      </c>
      <c r="I69" s="82" t="s">
        <v>17</v>
      </c>
      <c r="J69" s="81"/>
      <c r="N69" s="144" t="s">
        <v>19</v>
      </c>
      <c r="O69"/>
      <c r="P69"/>
      <c r="Q69"/>
      <c r="R69"/>
      <c r="S69"/>
      <c r="T69"/>
      <c r="U69"/>
      <c r="V69"/>
      <c r="W69" s="178"/>
      <c r="X69" s="51"/>
      <c r="Y69" s="36"/>
      <c r="AK69" s="97"/>
      <c r="AL69"/>
      <c r="AM69"/>
      <c r="AN69"/>
      <c r="AO69" s="206"/>
      <c r="AP69" s="109"/>
      <c r="AQ69" s="109"/>
      <c r="AR69" s="109"/>
      <c r="AS69" s="109"/>
      <c r="AT69" s="109"/>
      <c r="AU69" s="109"/>
      <c r="AV69" s="109"/>
      <c r="AW69" s="109"/>
      <c r="AX69" s="134"/>
      <c r="AY69"/>
    </row>
    <row r="70" spans="1:51" ht="16" x14ac:dyDescent="0.2">
      <c r="B70" s="80" t="s">
        <v>16</v>
      </c>
      <c r="C70" s="6" t="s">
        <v>15</v>
      </c>
      <c r="D70" s="6" t="s">
        <v>14</v>
      </c>
      <c r="E70" s="80" t="s">
        <v>13</v>
      </c>
      <c r="F70" s="8" t="s">
        <v>12</v>
      </c>
      <c r="G70" s="8" t="s">
        <v>11</v>
      </c>
      <c r="H70" s="79" t="s">
        <v>10</v>
      </c>
      <c r="I70" s="78"/>
      <c r="J70" s="8" t="s">
        <v>9</v>
      </c>
      <c r="N70" s="100"/>
      <c r="O70" s="100"/>
      <c r="P70" s="100"/>
      <c r="Q70" s="100"/>
      <c r="R70" s="100"/>
      <c r="S70" s="100"/>
      <c r="T70" s="101" t="s">
        <v>18</v>
      </c>
      <c r="U70" s="139" t="s">
        <v>17</v>
      </c>
      <c r="V70" s="140"/>
      <c r="W70" s="178"/>
      <c r="X70" s="51"/>
      <c r="Y70" s="36"/>
      <c r="AK70" s="97"/>
      <c r="AL70"/>
      <c r="AM70"/>
      <c r="AN70"/>
      <c r="AO70" s="109"/>
      <c r="AP70" s="109"/>
      <c r="AQ70" s="109"/>
      <c r="AR70" s="109"/>
      <c r="AS70" s="109"/>
      <c r="AT70" s="109"/>
      <c r="AU70" s="134"/>
      <c r="AV70" s="191"/>
      <c r="AW70" s="191"/>
      <c r="AX70" s="153"/>
      <c r="AY70"/>
    </row>
    <row r="71" spans="1:51" ht="16" x14ac:dyDescent="0.2">
      <c r="B71" s="158" t="s">
        <v>6</v>
      </c>
      <c r="C71" s="161" t="s">
        <v>27</v>
      </c>
      <c r="D71" s="1">
        <v>50</v>
      </c>
      <c r="E71" s="36">
        <v>50</v>
      </c>
      <c r="F71" s="77">
        <f>E71*0.224</f>
        <v>11.200000000000001</v>
      </c>
      <c r="G71" s="60">
        <f>F71/1000000000000</f>
        <v>1.1200000000000001E-11</v>
      </c>
      <c r="H71" s="60">
        <f>G71/(354*1000)</f>
        <v>3.1638418079096045E-17</v>
      </c>
      <c r="I71" s="60">
        <f>H71*6.023E+23</f>
        <v>19055819.209039547</v>
      </c>
      <c r="J71" s="7">
        <f>LOG10(I71)</f>
        <v>7.2800276238149744</v>
      </c>
      <c r="N71" s="159" t="s">
        <v>16</v>
      </c>
      <c r="O71" s="101" t="s">
        <v>15</v>
      </c>
      <c r="P71" s="101" t="s">
        <v>14</v>
      </c>
      <c r="Q71" s="101" t="s">
        <v>13</v>
      </c>
      <c r="R71" s="102" t="s">
        <v>12</v>
      </c>
      <c r="S71" s="102" t="s">
        <v>11</v>
      </c>
      <c r="T71" s="103" t="s">
        <v>10</v>
      </c>
      <c r="U71" s="104"/>
      <c r="V71" s="102" t="s">
        <v>9</v>
      </c>
      <c r="W71" s="4"/>
      <c r="X71" s="51"/>
      <c r="Y71" s="36"/>
      <c r="AK71" s="97"/>
      <c r="AL71"/>
      <c r="AM71"/>
      <c r="AN71"/>
      <c r="AO71" s="134"/>
      <c r="AP71" s="134"/>
      <c r="AQ71" s="134"/>
      <c r="AR71" s="134"/>
      <c r="AS71" s="191"/>
      <c r="AT71" s="191"/>
      <c r="AU71" s="192"/>
      <c r="AV71" s="193"/>
      <c r="AW71" s="191"/>
      <c r="AX71" s="134"/>
      <c r="AY71"/>
    </row>
    <row r="72" spans="1:51" ht="16" x14ac:dyDescent="0.2">
      <c r="B72" s="3"/>
      <c r="C72" s="36"/>
      <c r="D72" s="1">
        <v>50</v>
      </c>
      <c r="E72" s="36">
        <v>50</v>
      </c>
      <c r="F72" s="77">
        <f>E72*0.224</f>
        <v>11.200000000000001</v>
      </c>
      <c r="G72" s="60">
        <f>F72/1000000000000</f>
        <v>1.1200000000000001E-11</v>
      </c>
      <c r="H72" s="60">
        <f>G72/(354*1000)</f>
        <v>3.1638418079096045E-17</v>
      </c>
      <c r="I72" s="60">
        <f>H72*6.023E+23</f>
        <v>19055819.209039547</v>
      </c>
      <c r="J72" s="7">
        <f>LOG10(I72)</f>
        <v>7.2800276238149744</v>
      </c>
      <c r="N72" s="160" t="s">
        <v>23</v>
      </c>
      <c r="O72" s="105" t="s">
        <v>27</v>
      </c>
      <c r="P72">
        <v>286</v>
      </c>
      <c r="Q72">
        <v>286</v>
      </c>
      <c r="R72" s="106">
        <f>Q72*0.224</f>
        <v>64.064000000000007</v>
      </c>
      <c r="S72" s="107">
        <f>R72/1000000000000</f>
        <v>6.4064000000000005E-11</v>
      </c>
      <c r="T72" s="107">
        <f>S72/(354*1000)</f>
        <v>1.8097175141242938E-16</v>
      </c>
      <c r="U72" s="107">
        <f>T72*6.023E+23</f>
        <v>108999285.87570621</v>
      </c>
      <c r="V72" s="108">
        <f>LOG10(U72)</f>
        <v>8.0374236526079983</v>
      </c>
      <c r="W72" s="4"/>
      <c r="X72" s="51"/>
      <c r="Y72" s="36"/>
      <c r="AK72" s="97"/>
      <c r="AL72"/>
      <c r="AM72"/>
      <c r="AN72"/>
      <c r="AO72" s="109"/>
      <c r="AP72" s="109"/>
      <c r="AQ72" s="109"/>
      <c r="AR72" s="154"/>
      <c r="AS72" s="154"/>
      <c r="AT72" s="197"/>
      <c r="AU72" s="197"/>
      <c r="AV72" s="194"/>
      <c r="AW72" s="198"/>
      <c r="AX72" s="134"/>
      <c r="AY72"/>
    </row>
    <row r="73" spans="1:51" ht="16" x14ac:dyDescent="0.2">
      <c r="B73" s="3"/>
      <c r="C73" s="36"/>
      <c r="D73" s="36"/>
      <c r="E73" s="75">
        <f t="shared" ref="E73:J73" si="45">AVERAGE(E71:E72)</f>
        <v>50</v>
      </c>
      <c r="F73" s="75">
        <f t="shared" si="45"/>
        <v>11.200000000000001</v>
      </c>
      <c r="G73" s="71">
        <f t="shared" si="45"/>
        <v>1.1200000000000001E-11</v>
      </c>
      <c r="H73" s="71">
        <f t="shared" si="45"/>
        <v>3.1638418079096045E-17</v>
      </c>
      <c r="I73" s="71">
        <f t="shared" si="45"/>
        <v>19055819.209039547</v>
      </c>
      <c r="J73" s="70">
        <f t="shared" si="45"/>
        <v>7.2800276238149744</v>
      </c>
      <c r="N73" s="145"/>
      <c r="O73"/>
      <c r="P73">
        <v>237</v>
      </c>
      <c r="Q73">
        <v>237</v>
      </c>
      <c r="R73" s="106">
        <f>Q73*0.224</f>
        <v>53.088000000000001</v>
      </c>
      <c r="S73" s="107">
        <f>R73/1000000000000</f>
        <v>5.3088000000000003E-11</v>
      </c>
      <c r="T73" s="107">
        <f>S73/(354*1000)</f>
        <v>1.4996610169491527E-16</v>
      </c>
      <c r="U73" s="107">
        <f>T73*6.023E+23</f>
        <v>90324583.050847456</v>
      </c>
      <c r="V73" s="108">
        <f>LOG10(U73)</f>
        <v>7.9558059654890592</v>
      </c>
      <c r="W73" s="17"/>
      <c r="X73" s="175"/>
      <c r="Y73" s="36"/>
      <c r="AK73" s="97"/>
      <c r="AL73"/>
      <c r="AM73"/>
      <c r="AN73"/>
      <c r="AO73" s="134"/>
      <c r="AP73" s="109"/>
      <c r="AQ73" s="135"/>
      <c r="AR73" s="154"/>
      <c r="AS73" s="154"/>
      <c r="AT73" s="197"/>
      <c r="AU73" s="197"/>
      <c r="AV73" s="194"/>
      <c r="AW73" s="198"/>
      <c r="AX73" s="150"/>
      <c r="AY73"/>
    </row>
    <row r="74" spans="1:51" ht="16" x14ac:dyDescent="0.2">
      <c r="B74" s="3"/>
      <c r="D74" s="3"/>
      <c r="E74" s="7">
        <f t="shared" ref="E74:J74" si="46">STDEV(E71:E72)</f>
        <v>0</v>
      </c>
      <c r="F74" s="7">
        <f t="shared" si="46"/>
        <v>0</v>
      </c>
      <c r="G74" s="60">
        <f t="shared" si="46"/>
        <v>0</v>
      </c>
      <c r="H74" s="60">
        <f t="shared" si="46"/>
        <v>0</v>
      </c>
      <c r="I74" s="60">
        <f t="shared" si="46"/>
        <v>0</v>
      </c>
      <c r="J74" s="60">
        <f t="shared" si="46"/>
        <v>0</v>
      </c>
      <c r="N74" s="145"/>
      <c r="O74"/>
      <c r="P74"/>
      <c r="Q74" s="110">
        <f t="shared" ref="Q74:V74" si="47">AVERAGE(Q72:Q73)</f>
        <v>261.5</v>
      </c>
      <c r="R74" s="110">
        <f t="shared" si="47"/>
        <v>58.576000000000008</v>
      </c>
      <c r="S74" s="111">
        <f t="shared" si="47"/>
        <v>5.8576000000000011E-11</v>
      </c>
      <c r="T74" s="111">
        <f t="shared" si="47"/>
        <v>1.6546892655367233E-16</v>
      </c>
      <c r="U74" s="111">
        <f t="shared" si="47"/>
        <v>99661934.463276833</v>
      </c>
      <c r="V74" s="112">
        <f t="shared" si="47"/>
        <v>7.9966148090485287</v>
      </c>
      <c r="W74" s="185"/>
      <c r="X74" s="51"/>
      <c r="Y74" s="36"/>
      <c r="AK74" s="97"/>
      <c r="AL74"/>
      <c r="AM74"/>
      <c r="AN74"/>
      <c r="AO74" s="109"/>
      <c r="AP74" s="109"/>
      <c r="AQ74" s="109"/>
      <c r="AR74" s="155"/>
      <c r="AS74" s="199"/>
      <c r="AT74" s="207"/>
      <c r="AU74" s="200"/>
      <c r="AV74" s="200"/>
      <c r="AW74" s="155"/>
      <c r="AX74" s="134"/>
      <c r="AY74"/>
    </row>
    <row r="75" spans="1:51" ht="16" x14ac:dyDescent="0.2">
      <c r="B75" s="3"/>
      <c r="D75" s="3"/>
      <c r="E75" s="74">
        <f t="shared" ref="E75:J75" si="48">E74/1.414213562</f>
        <v>0</v>
      </c>
      <c r="F75" s="73">
        <f t="shared" si="48"/>
        <v>0</v>
      </c>
      <c r="G75" s="64">
        <f t="shared" si="48"/>
        <v>0</v>
      </c>
      <c r="H75" s="64">
        <f t="shared" si="48"/>
        <v>0</v>
      </c>
      <c r="I75" s="64">
        <f t="shared" si="48"/>
        <v>0</v>
      </c>
      <c r="J75" s="64">
        <f t="shared" si="48"/>
        <v>0</v>
      </c>
      <c r="N75" s="145"/>
      <c r="O75"/>
      <c r="P75"/>
      <c r="Q75" s="114">
        <f t="shared" ref="Q75:V75" si="49">STDEV(Q72:Q73)</f>
        <v>34.648232278140831</v>
      </c>
      <c r="R75" s="108">
        <f t="shared" si="49"/>
        <v>7.7612040303035501</v>
      </c>
      <c r="S75" s="107">
        <f t="shared" si="49"/>
        <v>7.7612040303035464E-12</v>
      </c>
      <c r="T75" s="107">
        <f t="shared" si="49"/>
        <v>2.1924305170348992E-17</v>
      </c>
      <c r="U75" s="107">
        <f t="shared" si="49"/>
        <v>13205009.0041012</v>
      </c>
      <c r="V75" s="107">
        <f t="shared" si="49"/>
        <v>5.7712420026563793E-2</v>
      </c>
      <c r="W75" s="186"/>
      <c r="X75" s="51"/>
      <c r="Y75" s="36"/>
      <c r="AK75" s="97"/>
      <c r="AL75"/>
      <c r="AM75"/>
      <c r="AN75"/>
      <c r="AO75" s="134"/>
      <c r="AP75" s="109"/>
      <c r="AQ75" s="135"/>
      <c r="AR75" s="156"/>
      <c r="AS75" s="156"/>
      <c r="AT75" s="208"/>
      <c r="AU75" s="197"/>
      <c r="AV75" s="197"/>
      <c r="AW75" s="201"/>
      <c r="AX75" s="134"/>
      <c r="AY75"/>
    </row>
    <row r="76" spans="1:51" ht="16" x14ac:dyDescent="0.2">
      <c r="B76" s="3"/>
      <c r="D76" s="3"/>
      <c r="E76" s="56">
        <f t="shared" ref="E76:J76" si="50">(E75/E73)*100</f>
        <v>0</v>
      </c>
      <c r="F76" s="56">
        <f t="shared" si="50"/>
        <v>0</v>
      </c>
      <c r="G76" s="56">
        <f t="shared" si="50"/>
        <v>0</v>
      </c>
      <c r="H76" s="56">
        <f t="shared" si="50"/>
        <v>0</v>
      </c>
      <c r="I76" s="56">
        <f t="shared" si="50"/>
        <v>0</v>
      </c>
      <c r="J76" s="55">
        <f t="shared" si="50"/>
        <v>0</v>
      </c>
      <c r="N76" s="145"/>
      <c r="O76"/>
      <c r="P76"/>
      <c r="Q76" s="115">
        <f t="shared" ref="Q76:V76" si="51">Q75/1.414213562</f>
        <v>24.500000006463544</v>
      </c>
      <c r="R76" s="115">
        <f t="shared" si="51"/>
        <v>5.4880000014478361</v>
      </c>
      <c r="S76" s="116">
        <f t="shared" si="51"/>
        <v>5.4880000014478335E-12</v>
      </c>
      <c r="T76" s="116">
        <f t="shared" si="51"/>
        <v>1.5502824862846981E-17</v>
      </c>
      <c r="U76" s="116">
        <f t="shared" si="51"/>
        <v>9337351.4148927387</v>
      </c>
      <c r="V76" s="116">
        <f t="shared" si="51"/>
        <v>4.0808843570235676E-2</v>
      </c>
      <c r="W76" s="4"/>
      <c r="X76" s="51"/>
      <c r="Y76" s="36"/>
      <c r="AO76" s="109"/>
      <c r="AP76" s="109"/>
      <c r="AQ76" s="109"/>
      <c r="AR76" s="202"/>
      <c r="AS76" s="203"/>
      <c r="AT76" s="209"/>
      <c r="AU76" s="204"/>
      <c r="AV76" s="204"/>
      <c r="AW76" s="203"/>
    </row>
    <row r="77" spans="1:51" ht="16" x14ac:dyDescent="0.2">
      <c r="B77" s="3"/>
      <c r="D77" s="3"/>
      <c r="N77" s="145"/>
      <c r="O77"/>
      <c r="P77"/>
      <c r="Q77" s="117">
        <f t="shared" ref="Q77:V77" si="52">(Q76/Q74)*100</f>
        <v>9.3690248590682774</v>
      </c>
      <c r="R77" s="117">
        <f t="shared" si="52"/>
        <v>9.3690248590682792</v>
      </c>
      <c r="S77" s="117">
        <f t="shared" si="52"/>
        <v>9.3690248590682739</v>
      </c>
      <c r="T77" s="117">
        <f t="shared" si="52"/>
        <v>9.3690248590682721</v>
      </c>
      <c r="U77" s="117">
        <f t="shared" si="52"/>
        <v>9.3690248590682739</v>
      </c>
      <c r="V77" s="118">
        <f t="shared" si="52"/>
        <v>0.5103264887044282</v>
      </c>
      <c r="W77" s="36"/>
      <c r="X77" s="51"/>
      <c r="Y77" s="36"/>
      <c r="AO77" s="109"/>
      <c r="AP77" s="109"/>
      <c r="AQ77" s="109"/>
      <c r="AR77" s="109"/>
      <c r="AS77" s="109"/>
      <c r="AT77" s="109"/>
      <c r="AU77" s="109"/>
      <c r="AV77" s="109"/>
      <c r="AW77" s="109"/>
    </row>
    <row r="78" spans="1:51" ht="16" x14ac:dyDescent="0.2">
      <c r="B78" s="158" t="s">
        <v>7</v>
      </c>
      <c r="C78" s="161" t="s">
        <v>27</v>
      </c>
      <c r="D78" s="3">
        <v>186</v>
      </c>
      <c r="E78" s="72">
        <v>186</v>
      </c>
      <c r="F78" s="62">
        <f>E78*0.224</f>
        <v>41.664000000000001</v>
      </c>
      <c r="G78" s="61">
        <f>F78/1000000000000</f>
        <v>4.1664000000000003E-11</v>
      </c>
      <c r="H78" s="61">
        <f>G78/(354*1000)</f>
        <v>1.176949152542373E-16</v>
      </c>
      <c r="I78" s="60">
        <f>H78*6.023E+23</f>
        <v>70887647.457627118</v>
      </c>
      <c r="J78" s="7">
        <f>LOG10(I78)</f>
        <v>7.8505705636968717</v>
      </c>
      <c r="N78" s="145"/>
      <c r="O78"/>
      <c r="P78"/>
      <c r="Q78"/>
      <c r="R78"/>
      <c r="S78"/>
      <c r="T78"/>
      <c r="U78"/>
      <c r="V78"/>
      <c r="W78" s="36"/>
      <c r="X78" s="51"/>
      <c r="Y78" s="36"/>
      <c r="AO78" s="134"/>
      <c r="AP78" s="109"/>
      <c r="AQ78" s="120"/>
      <c r="AR78" s="120"/>
      <c r="AS78" s="156"/>
      <c r="AT78" s="197"/>
      <c r="AU78" s="197"/>
      <c r="AV78" s="194"/>
      <c r="AW78" s="198"/>
    </row>
    <row r="79" spans="1:51" ht="16" x14ac:dyDescent="0.2">
      <c r="B79" s="3"/>
      <c r="C79" s="36"/>
      <c r="D79" s="3">
        <v>182</v>
      </c>
      <c r="E79" s="72">
        <v>182</v>
      </c>
      <c r="F79" s="62">
        <f>E79*0.224</f>
        <v>40.768000000000001</v>
      </c>
      <c r="G79" s="61">
        <f>F79/1000000000000</f>
        <v>4.0768000000000001E-11</v>
      </c>
      <c r="H79" s="61">
        <f>G79/(354*1000)</f>
        <v>1.151638418079096E-16</v>
      </c>
      <c r="I79" s="60">
        <f>H79*6.023E+23</f>
        <v>69363181.920903951</v>
      </c>
      <c r="J79" s="7">
        <f>LOG10(I79)</f>
        <v>7.8411290074640299</v>
      </c>
      <c r="N79" s="145"/>
      <c r="O79"/>
      <c r="P79"/>
      <c r="Q79"/>
      <c r="R79"/>
      <c r="S79"/>
      <c r="T79"/>
      <c r="U79"/>
      <c r="V79"/>
      <c r="W79" s="4"/>
      <c r="X79" s="51"/>
      <c r="Y79" s="36"/>
      <c r="AO79" s="109"/>
      <c r="AP79" s="109"/>
      <c r="AQ79" s="120"/>
      <c r="AR79" s="120"/>
      <c r="AS79" s="156"/>
      <c r="AT79" s="197"/>
      <c r="AU79" s="197"/>
      <c r="AV79" s="194"/>
      <c r="AW79" s="198"/>
    </row>
    <row r="80" spans="1:51" ht="17" customHeight="1" x14ac:dyDescent="0.2">
      <c r="B80" s="3"/>
      <c r="C80" s="36"/>
      <c r="D80" s="36"/>
      <c r="E80" s="165">
        <f t="shared" ref="E80:J80" si="53">AVERAGE(E78:E79)</f>
        <v>184</v>
      </c>
      <c r="F80" s="166">
        <f t="shared" si="53"/>
        <v>41.216000000000001</v>
      </c>
      <c r="G80" s="167">
        <f t="shared" si="53"/>
        <v>4.1216000000000005E-11</v>
      </c>
      <c r="H80" s="167">
        <f t="shared" si="53"/>
        <v>1.1642937853107346E-16</v>
      </c>
      <c r="I80" s="168">
        <f t="shared" si="53"/>
        <v>70125414.689265534</v>
      </c>
      <c r="J80" s="70">
        <f t="shared" si="53"/>
        <v>7.8458497855804508</v>
      </c>
      <c r="N80" s="160" t="s">
        <v>24</v>
      </c>
      <c r="O80" s="105" t="s">
        <v>27</v>
      </c>
      <c r="P80" s="145">
        <v>87</v>
      </c>
      <c r="Q80" s="151">
        <v>87</v>
      </c>
      <c r="R80" s="128">
        <f>Q80*0.224</f>
        <v>19.488</v>
      </c>
      <c r="S80" s="121">
        <f>R80/1000000000000</f>
        <v>1.9488000000000001E-11</v>
      </c>
      <c r="T80" s="121">
        <f>S80/(354*1000)</f>
        <v>5.5050847457627123E-17</v>
      </c>
      <c r="U80" s="122">
        <f>T80*6.023E+23</f>
        <v>33157125.423728816</v>
      </c>
      <c r="V80" s="123">
        <f>LOG10(U80)</f>
        <v>7.5205768720975739</v>
      </c>
      <c r="W80" s="4"/>
      <c r="X80" s="51"/>
      <c r="Y80" s="36"/>
      <c r="AO80" s="109"/>
      <c r="AP80" s="109"/>
      <c r="AQ80" s="120"/>
      <c r="AR80" s="199"/>
      <c r="AS80" s="155"/>
      <c r="AT80" s="200"/>
      <c r="AU80" s="200"/>
      <c r="AV80" s="148"/>
      <c r="AW80" s="149"/>
    </row>
    <row r="81" spans="2:49" s="2" customFormat="1" ht="16" x14ac:dyDescent="0.2">
      <c r="B81" s="3"/>
      <c r="C81" s="1"/>
      <c r="D81" s="1"/>
      <c r="E81" s="69">
        <f t="shared" ref="E81:J81" si="54">STDEV(E78:E79)</f>
        <v>2.8284271247461903</v>
      </c>
      <c r="F81" s="68">
        <f t="shared" si="54"/>
        <v>0.63356767594314711</v>
      </c>
      <c r="G81" s="61">
        <f t="shared" si="54"/>
        <v>6.3356767594314843E-13</v>
      </c>
      <c r="H81" s="61">
        <f t="shared" si="54"/>
        <v>1.7897391975795156E-18</v>
      </c>
      <c r="I81" s="60">
        <f t="shared" si="54"/>
        <v>1077959.9187021409</v>
      </c>
      <c r="J81" s="60">
        <f t="shared" si="54"/>
        <v>6.6761884371965641E-3</v>
      </c>
      <c r="L81" s="1"/>
      <c r="M81" s="1"/>
      <c r="N81" s="145"/>
      <c r="O81" s="109"/>
      <c r="P81" s="76">
        <v>95</v>
      </c>
      <c r="Q81" s="76">
        <v>95</v>
      </c>
      <c r="R81" s="152">
        <f>Q81*0.224</f>
        <v>21.28</v>
      </c>
      <c r="S81" s="121">
        <f>R81/1000000000000</f>
        <v>2.128E-11</v>
      </c>
      <c r="T81" s="121">
        <f>S81/(354*1000)</f>
        <v>6.0112994350282481E-17</v>
      </c>
      <c r="U81" s="122">
        <f>T81*6.023E+23</f>
        <v>36206056.497175135</v>
      </c>
      <c r="V81" s="123">
        <f>LOG10(U81)</f>
        <v>7.5587812247678032</v>
      </c>
      <c r="W81" s="17"/>
      <c r="X81" s="51"/>
      <c r="Y81" s="51"/>
      <c r="AO81" s="109"/>
      <c r="AP81" s="109"/>
      <c r="AQ81" s="109"/>
      <c r="AR81" s="156"/>
      <c r="AS81" s="201"/>
      <c r="AT81" s="197"/>
      <c r="AU81" s="197"/>
      <c r="AV81" s="194"/>
      <c r="AW81" s="194"/>
    </row>
    <row r="82" spans="2:49" s="2" customFormat="1" ht="16" x14ac:dyDescent="0.2">
      <c r="B82" s="3"/>
      <c r="C82" s="1"/>
      <c r="D82" s="1"/>
      <c r="E82" s="67">
        <f t="shared" ref="E82:J82" si="55">E81/1.414213562</f>
        <v>2.0000000005276362</v>
      </c>
      <c r="F82" s="66">
        <f t="shared" si="55"/>
        <v>0.44800000011819086</v>
      </c>
      <c r="G82" s="65">
        <f t="shared" si="55"/>
        <v>4.4800000011819177E-13</v>
      </c>
      <c r="H82" s="65">
        <f t="shared" si="55"/>
        <v>1.265536723497717E-18</v>
      </c>
      <c r="I82" s="64">
        <f t="shared" si="55"/>
        <v>762232.76856267406</v>
      </c>
      <c r="J82" s="64">
        <f t="shared" si="55"/>
        <v>4.720778117666336E-3</v>
      </c>
      <c r="L82" s="1"/>
      <c r="M82" s="1"/>
      <c r="N82"/>
      <c r="O82" s="145"/>
      <c r="P82" s="145"/>
      <c r="Q82" s="124">
        <f t="shared" ref="Q82:V82" si="56">AVERAGE(Q80:Q81)</f>
        <v>91</v>
      </c>
      <c r="R82" s="142">
        <f t="shared" si="56"/>
        <v>20.384</v>
      </c>
      <c r="S82" s="125">
        <f t="shared" si="56"/>
        <v>2.0384E-11</v>
      </c>
      <c r="T82" s="125">
        <f t="shared" si="56"/>
        <v>5.7581920903954802E-17</v>
      </c>
      <c r="U82" s="126">
        <f t="shared" si="56"/>
        <v>34681590.960451975</v>
      </c>
      <c r="V82" s="127">
        <f t="shared" si="56"/>
        <v>7.5396790484326885</v>
      </c>
      <c r="W82" s="42"/>
      <c r="X82" s="51"/>
      <c r="Y82" s="51"/>
      <c r="AO82" s="109"/>
      <c r="AP82" s="109"/>
      <c r="AQ82" s="109"/>
      <c r="AR82" s="202"/>
      <c r="AS82" s="203"/>
      <c r="AT82" s="204"/>
      <c r="AU82" s="204"/>
      <c r="AV82" s="205"/>
      <c r="AW82" s="205"/>
    </row>
    <row r="83" spans="2:49" s="2" customFormat="1" ht="16" x14ac:dyDescent="0.2">
      <c r="B83" s="3"/>
      <c r="C83" s="1"/>
      <c r="D83" s="1"/>
      <c r="E83" s="56">
        <f t="shared" ref="E83:J83" si="57">(E82/E80)*100</f>
        <v>1.0869565220258892</v>
      </c>
      <c r="F83" s="56">
        <f t="shared" si="57"/>
        <v>1.0869565220258901</v>
      </c>
      <c r="G83" s="56">
        <f t="shared" si="57"/>
        <v>1.0869565220258921</v>
      </c>
      <c r="H83" s="56">
        <f t="shared" si="57"/>
        <v>1.0869565220258923</v>
      </c>
      <c r="I83" s="56">
        <f t="shared" si="57"/>
        <v>1.0869565220258912</v>
      </c>
      <c r="J83" s="55">
        <f t="shared" si="57"/>
        <v>6.0169111653685374E-2</v>
      </c>
      <c r="L83" s="1"/>
      <c r="M83" s="1"/>
      <c r="N83"/>
      <c r="O83" s="145"/>
      <c r="P83" s="145"/>
      <c r="Q83" s="129">
        <f t="shared" ref="Q83:V83" si="58">STDEV(Q80:Q81)</f>
        <v>5.6568542494923806</v>
      </c>
      <c r="R83" s="129">
        <f t="shared" si="58"/>
        <v>1.2671353518862942</v>
      </c>
      <c r="S83" s="121">
        <f t="shared" si="58"/>
        <v>1.2671353518862924E-12</v>
      </c>
      <c r="T83" s="121">
        <f t="shared" si="58"/>
        <v>3.5794783951590135E-18</v>
      </c>
      <c r="U83" s="122">
        <f t="shared" si="58"/>
        <v>2155919.8374042711</v>
      </c>
      <c r="V83" s="122">
        <f t="shared" si="58"/>
        <v>2.7014556843961569E-2</v>
      </c>
      <c r="W83" s="38"/>
      <c r="X83" s="51"/>
      <c r="Y83" s="51"/>
      <c r="AO83" s="109"/>
      <c r="AP83" s="109"/>
      <c r="AQ83" s="109"/>
      <c r="AR83" s="120"/>
      <c r="AS83" s="120"/>
      <c r="AT83" s="120"/>
      <c r="AU83" s="120"/>
      <c r="AV83" s="120"/>
      <c r="AW83" s="120"/>
    </row>
    <row r="84" spans="2:49" s="2" customFormat="1" ht="16" x14ac:dyDescent="0.2">
      <c r="B84" s="3"/>
      <c r="C84" s="1"/>
      <c r="D84" s="1"/>
      <c r="E84" s="1"/>
      <c r="F84" s="1"/>
      <c r="G84" s="1"/>
      <c r="H84" s="1"/>
      <c r="I84" s="1"/>
      <c r="J84" s="1"/>
      <c r="L84" s="1"/>
      <c r="M84" s="1"/>
      <c r="N84"/>
      <c r="O84" s="145"/>
      <c r="P84" s="145"/>
      <c r="Q84" s="130">
        <f t="shared" ref="Q84:V84" si="59">Q83/1.414213562</f>
        <v>4.0000000010552723</v>
      </c>
      <c r="R84" s="130">
        <f t="shared" si="59"/>
        <v>0.89600000023638171</v>
      </c>
      <c r="S84" s="131">
        <f t="shared" si="59"/>
        <v>8.9600000023638041E-13</v>
      </c>
      <c r="T84" s="131">
        <f t="shared" si="59"/>
        <v>2.5310734469954218E-18</v>
      </c>
      <c r="U84" s="132">
        <f t="shared" si="59"/>
        <v>1524465.5371253404</v>
      </c>
      <c r="V84" s="132">
        <f t="shared" si="59"/>
        <v>1.9102176340154181E-2</v>
      </c>
      <c r="W84" s="4"/>
      <c r="X84" s="51"/>
      <c r="Y84" s="51"/>
      <c r="AO84"/>
      <c r="AP84"/>
      <c r="AQ84" s="145"/>
      <c r="AR84"/>
      <c r="AS84"/>
      <c r="AT84"/>
      <c r="AU84"/>
      <c r="AV84"/>
      <c r="AW84"/>
    </row>
    <row r="85" spans="2:49" s="2" customFormat="1" ht="16" x14ac:dyDescent="0.2">
      <c r="B85" s="3"/>
      <c r="C85" s="1"/>
      <c r="D85" s="1"/>
      <c r="E85" s="1"/>
      <c r="F85" s="1"/>
      <c r="G85" s="1"/>
      <c r="H85" s="1"/>
      <c r="I85" s="1"/>
      <c r="J85" s="1"/>
      <c r="L85" s="1"/>
      <c r="M85" s="1"/>
      <c r="N85"/>
      <c r="O85" s="145"/>
      <c r="P85" s="145"/>
      <c r="Q85" s="117">
        <f t="shared" ref="Q85:V85" si="60">(Q84/Q82)*100</f>
        <v>4.3956043967640355</v>
      </c>
      <c r="R85" s="117">
        <f t="shared" si="60"/>
        <v>4.395604396764039</v>
      </c>
      <c r="S85" s="117">
        <f t="shared" si="60"/>
        <v>4.3956043967640319</v>
      </c>
      <c r="T85" s="117">
        <f t="shared" si="60"/>
        <v>4.3956043967640275</v>
      </c>
      <c r="U85" s="117">
        <f t="shared" si="60"/>
        <v>4.3956043967640213</v>
      </c>
      <c r="V85" s="117">
        <f t="shared" si="60"/>
        <v>0.25335529824873709</v>
      </c>
      <c r="W85" s="176"/>
      <c r="X85" s="51"/>
      <c r="Y85" s="51"/>
    </row>
    <row r="86" spans="2:49" s="2" customFormat="1" x14ac:dyDescent="0.15">
      <c r="B86" s="158" t="s">
        <v>5</v>
      </c>
      <c r="C86" s="58" t="s">
        <v>27</v>
      </c>
      <c r="D86" s="1">
        <v>19</v>
      </c>
      <c r="E86" s="72">
        <v>19</v>
      </c>
      <c r="F86" s="69">
        <f>E86*0.224</f>
        <v>4.2560000000000002</v>
      </c>
      <c r="G86" s="61">
        <f>F86/1000000000000</f>
        <v>4.2560000000000004E-12</v>
      </c>
      <c r="H86" s="61">
        <f>G86/(354*1000)</f>
        <v>1.2022598870056499E-17</v>
      </c>
      <c r="I86" s="60">
        <f>H86*6.023E+23</f>
        <v>7241211.2994350288</v>
      </c>
      <c r="J86" s="7">
        <f>LOG10(I86)</f>
        <v>6.8598112204317845</v>
      </c>
      <c r="L86" s="1"/>
      <c r="M86" s="1"/>
      <c r="W86" s="4"/>
      <c r="X86" s="51"/>
      <c r="Y86" s="51"/>
    </row>
    <row r="87" spans="2:49" s="2" customFormat="1" x14ac:dyDescent="0.15">
      <c r="B87" s="3"/>
      <c r="C87" s="1"/>
      <c r="D87" s="1">
        <v>17</v>
      </c>
      <c r="E87" s="72">
        <v>17</v>
      </c>
      <c r="F87" s="69">
        <f>E87*0.224</f>
        <v>3.8080000000000003</v>
      </c>
      <c r="G87" s="61">
        <f>F87/1000000000000</f>
        <v>3.8079999999999999E-12</v>
      </c>
      <c r="H87" s="61">
        <f>G87/(354*1000)</f>
        <v>1.0757062146892655E-17</v>
      </c>
      <c r="I87" s="60">
        <f>H87*6.023E+23</f>
        <v>6478978.5310734455</v>
      </c>
      <c r="J87" s="7">
        <f>LOG10(I87)</f>
        <v>6.8115065408572297</v>
      </c>
      <c r="L87" s="1"/>
      <c r="M87" s="1"/>
      <c r="W87" s="4"/>
      <c r="X87" s="51"/>
      <c r="Y87" s="51"/>
    </row>
    <row r="88" spans="2:49" s="2" customFormat="1" x14ac:dyDescent="0.15">
      <c r="B88" s="3"/>
      <c r="C88" s="1"/>
      <c r="D88" s="1"/>
      <c r="E88" s="165">
        <f t="shared" ref="E88:J88" si="61">AVERAGE(E86:E87)</f>
        <v>18</v>
      </c>
      <c r="F88" s="166">
        <f t="shared" si="61"/>
        <v>4.032</v>
      </c>
      <c r="G88" s="167">
        <f t="shared" si="61"/>
        <v>4.0320000000000006E-12</v>
      </c>
      <c r="H88" s="167">
        <f t="shared" si="61"/>
        <v>1.1389830508474578E-17</v>
      </c>
      <c r="I88" s="168">
        <f t="shared" si="61"/>
        <v>6860094.9152542371</v>
      </c>
      <c r="J88" s="70">
        <f t="shared" si="61"/>
        <v>6.8356588806445071</v>
      </c>
      <c r="L88" s="1"/>
      <c r="M88" s="1"/>
      <c r="W88" s="17"/>
      <c r="X88" s="51"/>
      <c r="Y88" s="51"/>
    </row>
    <row r="89" spans="2:49" s="2" customFormat="1" x14ac:dyDescent="0.15">
      <c r="B89" s="3"/>
      <c r="C89" s="1"/>
      <c r="D89" s="1"/>
      <c r="E89" s="69">
        <f t="shared" ref="E89:J89" si="62">STDEV(E86:E87)</f>
        <v>1.4142135623730951</v>
      </c>
      <c r="F89" s="68">
        <f t="shared" si="62"/>
        <v>0.31678383797157322</v>
      </c>
      <c r="G89" s="61">
        <f t="shared" si="62"/>
        <v>3.1678383797157366E-13</v>
      </c>
      <c r="H89" s="61">
        <f t="shared" si="62"/>
        <v>8.9486959878975664E-19</v>
      </c>
      <c r="I89" s="60">
        <f t="shared" si="62"/>
        <v>538979.95935107046</v>
      </c>
      <c r="J89" s="60">
        <f t="shared" si="62"/>
        <v>3.4156566490210982E-2</v>
      </c>
      <c r="L89" s="1"/>
      <c r="M89" s="1"/>
      <c r="W89" s="42"/>
      <c r="X89" s="51"/>
      <c r="Y89" s="51"/>
    </row>
    <row r="90" spans="2:49" s="2" customFormat="1" x14ac:dyDescent="0.15">
      <c r="B90" s="3"/>
      <c r="C90" s="1"/>
      <c r="D90" s="1"/>
      <c r="E90" s="67">
        <f t="shared" ref="E90:J90" si="63">E89/1.414213562</f>
        <v>1.0000000002638181</v>
      </c>
      <c r="F90" s="66">
        <f t="shared" si="63"/>
        <v>0.22400000005909518</v>
      </c>
      <c r="G90" s="65">
        <f t="shared" si="63"/>
        <v>2.2400000005909551E-13</v>
      </c>
      <c r="H90" s="65">
        <f t="shared" si="63"/>
        <v>6.3276836174885775E-19</v>
      </c>
      <c r="I90" s="64">
        <f t="shared" si="63"/>
        <v>381116.38428133703</v>
      </c>
      <c r="J90" s="64">
        <f t="shared" si="63"/>
        <v>2.41523397936492E-2</v>
      </c>
      <c r="L90" s="1"/>
      <c r="M90" s="1"/>
      <c r="W90" s="38"/>
      <c r="X90" s="51"/>
      <c r="Y90" s="51"/>
    </row>
    <row r="91" spans="2:49" s="2" customFormat="1" x14ac:dyDescent="0.15">
      <c r="B91" s="3"/>
      <c r="C91" s="1"/>
      <c r="D91" s="1"/>
      <c r="E91" s="56">
        <f t="shared" ref="E91:J91" si="64">(E90/E88)*100</f>
        <v>5.5555555570212114</v>
      </c>
      <c r="F91" s="56">
        <f t="shared" si="64"/>
        <v>5.5555555570212096</v>
      </c>
      <c r="G91" s="56">
        <f t="shared" si="64"/>
        <v>5.5555555570212167</v>
      </c>
      <c r="H91" s="56">
        <f t="shared" si="64"/>
        <v>5.5555555570212203</v>
      </c>
      <c r="I91" s="56">
        <f t="shared" si="64"/>
        <v>5.5555555570212221</v>
      </c>
      <c r="J91" s="55">
        <f t="shared" si="64"/>
        <v>0.35332862881788468</v>
      </c>
      <c r="L91" s="1"/>
      <c r="M91" s="1"/>
      <c r="W91" s="4"/>
      <c r="X91" s="51"/>
      <c r="Y91" s="51"/>
    </row>
    <row r="92" spans="2:49" s="2" customFormat="1" x14ac:dyDescent="0.15">
      <c r="B92" s="3"/>
      <c r="C92" s="1"/>
      <c r="D92" s="1"/>
      <c r="E92" s="1"/>
      <c r="F92" s="1"/>
      <c r="G92" s="1"/>
      <c r="H92" s="1"/>
      <c r="I92" s="1"/>
      <c r="J92" s="1"/>
      <c r="L92" s="1"/>
      <c r="M92" s="1"/>
      <c r="W92" s="36"/>
      <c r="X92" s="51"/>
      <c r="Y92" s="51"/>
    </row>
    <row r="93" spans="2:49" s="2" customFormat="1" x14ac:dyDescent="0.15">
      <c r="B93" s="3"/>
      <c r="C93" s="1"/>
      <c r="D93" s="1"/>
      <c r="E93" s="1"/>
      <c r="F93" s="1"/>
      <c r="G93" s="1"/>
      <c r="H93" s="1"/>
      <c r="I93" s="1"/>
      <c r="J93" s="1"/>
      <c r="L93" s="1"/>
      <c r="M93" s="1"/>
      <c r="W93" s="36"/>
      <c r="X93" s="51"/>
      <c r="Y93" s="51"/>
    </row>
    <row r="94" spans="2:49" s="2" customFormat="1" ht="16" x14ac:dyDescent="0.2">
      <c r="B94" s="158" t="s">
        <v>4</v>
      </c>
      <c r="C94" s="58" t="s">
        <v>27</v>
      </c>
      <c r="D94" s="3">
        <v>122</v>
      </c>
      <c r="E94" s="63">
        <v>122</v>
      </c>
      <c r="F94" s="62">
        <f>E94*0.224</f>
        <v>27.327999999999999</v>
      </c>
      <c r="G94" s="61">
        <f>F94/1000000000000</f>
        <v>2.7328E-11</v>
      </c>
      <c r="H94" s="61">
        <f>G94/(354*1000)</f>
        <v>7.7197740112994355E-17</v>
      </c>
      <c r="I94" s="60">
        <f>H94*6.023E+23</f>
        <v>46496198.870056495</v>
      </c>
      <c r="J94" s="7">
        <f>LOG10(I94)</f>
        <v>7.667417450153704</v>
      </c>
      <c r="L94" s="1"/>
      <c r="M94" s="1"/>
      <c r="N94" s="1"/>
      <c r="O94" s="51"/>
      <c r="P94" s="36"/>
      <c r="Q94" s="36"/>
      <c r="R94" s="36"/>
      <c r="S94" s="54"/>
      <c r="T94" s="43"/>
      <c r="U94" s="43"/>
      <c r="V94" s="42"/>
      <c r="W94" s="4"/>
      <c r="X94" s="51"/>
      <c r="Y94" s="51"/>
      <c r="AB94"/>
      <c r="AC94"/>
      <c r="AD94"/>
      <c r="AE94"/>
      <c r="AF94"/>
      <c r="AG94"/>
      <c r="AH94"/>
      <c r="AI94"/>
      <c r="AJ94"/>
    </row>
    <row r="95" spans="2:49" s="2" customFormat="1" ht="16" x14ac:dyDescent="0.2">
      <c r="B95" s="3"/>
      <c r="C95" s="36"/>
      <c r="D95" s="3">
        <v>115</v>
      </c>
      <c r="E95" s="63">
        <v>115</v>
      </c>
      <c r="F95" s="62">
        <f>E95*0.224</f>
        <v>25.76</v>
      </c>
      <c r="G95" s="61">
        <f>F95/1000000000000</f>
        <v>2.576E-11</v>
      </c>
      <c r="H95" s="61">
        <f>G95/(354*1000)</f>
        <v>7.2768361581920901E-17</v>
      </c>
      <c r="I95" s="60">
        <f>H95*6.023E+23</f>
        <v>43828384.180790961</v>
      </c>
      <c r="J95" s="7">
        <f>LOG10(I95)</f>
        <v>7.6417554598325674</v>
      </c>
      <c r="L95" s="1"/>
      <c r="M95" s="1"/>
      <c r="N95" s="1"/>
      <c r="O95" s="36"/>
      <c r="P95" s="36"/>
      <c r="Q95" s="36"/>
      <c r="R95" s="36"/>
      <c r="S95" s="54"/>
      <c r="T95" s="43"/>
      <c r="U95" s="43"/>
      <c r="V95" s="42"/>
      <c r="W95" s="4"/>
      <c r="X95" s="51"/>
      <c r="Y95" s="51"/>
      <c r="AB95"/>
      <c r="AC95"/>
      <c r="AD95"/>
      <c r="AE95"/>
      <c r="AF95"/>
      <c r="AG95"/>
      <c r="AH95"/>
      <c r="AI95"/>
      <c r="AJ95"/>
    </row>
    <row r="96" spans="2:49" s="2" customFormat="1" ht="16" x14ac:dyDescent="0.2">
      <c r="B96" s="3"/>
      <c r="C96" s="3"/>
      <c r="D96" s="3"/>
      <c r="E96" s="169">
        <f t="shared" ref="E96:J96" si="65">AVERAGE(E94:E95)</f>
        <v>118.5</v>
      </c>
      <c r="F96" s="169">
        <f t="shared" si="65"/>
        <v>26.544</v>
      </c>
      <c r="G96" s="170">
        <f t="shared" si="65"/>
        <v>2.6544000000000002E-11</v>
      </c>
      <c r="H96" s="170">
        <f t="shared" si="65"/>
        <v>7.4983050847457622E-17</v>
      </c>
      <c r="I96" s="30">
        <f t="shared" si="65"/>
        <v>45162291.525423728</v>
      </c>
      <c r="J96" s="16">
        <f t="shared" si="65"/>
        <v>7.6545864549931357</v>
      </c>
      <c r="L96" s="1"/>
      <c r="M96" s="1"/>
      <c r="N96" s="1"/>
      <c r="O96" s="36"/>
      <c r="P96" s="36"/>
      <c r="Q96" s="36"/>
      <c r="R96" s="183"/>
      <c r="S96" s="183"/>
      <c r="T96" s="184"/>
      <c r="U96" s="184"/>
      <c r="V96" s="46"/>
      <c r="W96" s="17"/>
      <c r="X96" s="51"/>
      <c r="Y96" s="51"/>
      <c r="AB96"/>
      <c r="AC96"/>
      <c r="AD96"/>
      <c r="AE96"/>
      <c r="AF96"/>
      <c r="AG96"/>
      <c r="AH96"/>
      <c r="AI96"/>
      <c r="AJ96"/>
    </row>
    <row r="97" spans="1:37" s="2" customFormat="1" x14ac:dyDescent="0.15">
      <c r="A97" s="1"/>
      <c r="B97" s="3"/>
      <c r="C97" s="3"/>
      <c r="D97" s="3"/>
      <c r="E97" s="29">
        <f t="shared" ref="E97:J97" si="66">STDEV(E94:E95)</f>
        <v>4.9497474683058327</v>
      </c>
      <c r="F97" s="29">
        <f t="shared" si="66"/>
        <v>1.108743432900505</v>
      </c>
      <c r="G97" s="27">
        <f t="shared" si="66"/>
        <v>1.1087434329005064E-12</v>
      </c>
      <c r="H97" s="27">
        <f t="shared" si="66"/>
        <v>3.1320435957641482E-18</v>
      </c>
      <c r="I97" s="26">
        <f t="shared" si="66"/>
        <v>1886429.8577287414</v>
      </c>
      <c r="J97" s="26">
        <f t="shared" si="66"/>
        <v>1.8145767374819228E-2</v>
      </c>
      <c r="L97" s="1"/>
      <c r="M97" s="1"/>
      <c r="N97" s="1"/>
      <c r="O97" s="36"/>
      <c r="P97" s="36"/>
      <c r="Q97" s="36"/>
      <c r="R97" s="45"/>
      <c r="S97" s="44"/>
      <c r="T97" s="43"/>
      <c r="U97" s="43"/>
      <c r="V97" s="42"/>
      <c r="W97" s="42"/>
      <c r="X97" s="51"/>
      <c r="Y97" s="51"/>
    </row>
    <row r="98" spans="1:37" s="2" customFormat="1" x14ac:dyDescent="0.15">
      <c r="A98" s="1"/>
      <c r="B98" s="3"/>
      <c r="C98" s="3"/>
      <c r="D98" s="3"/>
      <c r="E98" s="25">
        <f t="shared" ref="E98:J98" si="67">E97/1.414213562</f>
        <v>3.5000000009233632</v>
      </c>
      <c r="F98" s="24">
        <f t="shared" si="67"/>
        <v>0.78400000020683225</v>
      </c>
      <c r="G98" s="23">
        <f t="shared" si="67"/>
        <v>7.8400000020683321E-13</v>
      </c>
      <c r="H98" s="23">
        <f t="shared" si="67"/>
        <v>2.2146892661210021E-18</v>
      </c>
      <c r="I98" s="22">
        <f t="shared" si="67"/>
        <v>1333907.344984676</v>
      </c>
      <c r="J98" s="22">
        <f t="shared" si="67"/>
        <v>1.283099516395334E-2</v>
      </c>
      <c r="L98" s="1"/>
      <c r="M98" s="1"/>
      <c r="N98" s="1"/>
      <c r="O98" s="36"/>
      <c r="P98" s="36"/>
      <c r="Q98" s="36"/>
      <c r="R98" s="41"/>
      <c r="S98" s="40"/>
      <c r="T98" s="39"/>
      <c r="U98" s="39"/>
      <c r="V98" s="38"/>
      <c r="W98" s="38"/>
      <c r="X98" s="51"/>
      <c r="Y98" s="51"/>
    </row>
    <row r="99" spans="1:37" s="2" customFormat="1" x14ac:dyDescent="0.15">
      <c r="A99" s="1"/>
      <c r="B99" s="3"/>
      <c r="C99" s="3"/>
      <c r="D99" s="3"/>
      <c r="E99" s="56">
        <f t="shared" ref="E99:J99" si="68">(E98/E96)*100</f>
        <v>2.9535864986695048</v>
      </c>
      <c r="F99" s="56">
        <f t="shared" si="68"/>
        <v>2.9535864986695004</v>
      </c>
      <c r="G99" s="56">
        <f t="shared" si="68"/>
        <v>2.953586498669504</v>
      </c>
      <c r="H99" s="56">
        <f t="shared" si="68"/>
        <v>2.9535864986695102</v>
      </c>
      <c r="I99" s="56">
        <f t="shared" si="68"/>
        <v>2.9535864986695022</v>
      </c>
      <c r="J99" s="55">
        <f t="shared" si="68"/>
        <v>0.16762492969928636</v>
      </c>
      <c r="L99" s="1"/>
      <c r="M99" s="1"/>
      <c r="N99" s="1"/>
      <c r="O99" s="36"/>
      <c r="P99" s="36"/>
      <c r="Q99" s="36"/>
      <c r="R99" s="57"/>
      <c r="S99" s="57"/>
      <c r="T99" s="57"/>
      <c r="U99" s="57"/>
      <c r="V99" s="57"/>
      <c r="W99" s="4"/>
      <c r="X99" s="51"/>
      <c r="Y99" s="51"/>
    </row>
    <row r="100" spans="1:37" s="2" customFormat="1" x14ac:dyDescent="0.15">
      <c r="A100" s="1"/>
      <c r="B100" s="3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36"/>
      <c r="P100" s="36"/>
      <c r="Q100" s="36"/>
      <c r="R100" s="36"/>
      <c r="S100" s="36"/>
      <c r="T100" s="36"/>
      <c r="U100" s="36"/>
      <c r="V100" s="36"/>
      <c r="W100" s="36"/>
      <c r="X100" s="51"/>
      <c r="Y100" s="51"/>
    </row>
    <row r="101" spans="1:37" s="2" customFormat="1" x14ac:dyDescent="0.15">
      <c r="A101" s="1"/>
      <c r="B101" s="158" t="s">
        <v>3</v>
      </c>
      <c r="C101" s="58" t="s">
        <v>27</v>
      </c>
      <c r="D101" s="3">
        <v>168</v>
      </c>
      <c r="E101" s="3">
        <v>168</v>
      </c>
      <c r="F101" s="62">
        <f>E101*0.224</f>
        <v>37.631999999999998</v>
      </c>
      <c r="G101" s="61">
        <f>F101/1000000000000</f>
        <v>3.7631999999999995E-11</v>
      </c>
      <c r="H101" s="61">
        <f>G101/(354*1000)</f>
        <v>1.063050847457627E-16</v>
      </c>
      <c r="I101" s="60">
        <f>H101*6.023E+23</f>
        <v>64027552.542372867</v>
      </c>
      <c r="J101" s="7">
        <f>LOG10(I101)</f>
        <v>7.806366901204818</v>
      </c>
      <c r="L101" s="1"/>
      <c r="M101" s="1"/>
      <c r="N101" s="1"/>
      <c r="O101" s="51"/>
      <c r="P101" s="36"/>
      <c r="Q101" s="36"/>
      <c r="R101" s="36"/>
      <c r="S101" s="57"/>
      <c r="T101" s="42"/>
      <c r="U101" s="42"/>
      <c r="V101" s="42"/>
      <c r="W101" s="4"/>
      <c r="X101" s="51"/>
      <c r="Y101" s="51"/>
    </row>
    <row r="102" spans="1:37" s="2" customFormat="1" ht="20" x14ac:dyDescent="0.2">
      <c r="A102" s="1"/>
      <c r="B102" s="3"/>
      <c r="C102" s="36"/>
      <c r="D102" s="3">
        <v>167</v>
      </c>
      <c r="E102" s="3">
        <v>167</v>
      </c>
      <c r="F102" s="62">
        <f>E102*0.224</f>
        <v>37.408000000000001</v>
      </c>
      <c r="G102" s="61">
        <f>F102/1000000000000</f>
        <v>3.7407999999999999E-11</v>
      </c>
      <c r="H102" s="61">
        <f>G102/(354*1000)</f>
        <v>1.0567231638418079E-16</v>
      </c>
      <c r="I102" s="60">
        <f>H102*6.023E+23</f>
        <v>63646436.158192091</v>
      </c>
      <c r="J102" s="7">
        <f>LOG10(I102)</f>
        <v>7.8037740906265389</v>
      </c>
      <c r="L102" s="1"/>
      <c r="M102" s="1"/>
      <c r="N102" s="1"/>
      <c r="O102" s="36"/>
      <c r="P102" s="36"/>
      <c r="Q102" s="36"/>
      <c r="R102" s="36"/>
      <c r="S102" s="57"/>
      <c r="T102" s="42"/>
      <c r="U102" s="42"/>
      <c r="V102" s="42"/>
      <c r="W102" s="4"/>
      <c r="X102" s="51"/>
      <c r="Y102" s="51"/>
      <c r="AB102" s="51"/>
      <c r="AC102" s="51"/>
      <c r="AD102" s="177"/>
      <c r="AE102" s="51"/>
      <c r="AF102" s="51"/>
      <c r="AG102" s="51"/>
      <c r="AH102" s="51"/>
      <c r="AI102" s="51"/>
      <c r="AJ102" s="51"/>
    </row>
    <row r="103" spans="1:37" s="2" customFormat="1" ht="18" x14ac:dyDescent="0.2">
      <c r="A103" s="1"/>
      <c r="B103" s="3"/>
      <c r="C103" s="36"/>
      <c r="D103" s="36"/>
      <c r="E103" s="169">
        <f t="shared" ref="E103:J103" si="69">AVERAGE(E101:E102)</f>
        <v>167.5</v>
      </c>
      <c r="F103" s="169">
        <f t="shared" si="69"/>
        <v>37.519999999999996</v>
      </c>
      <c r="G103" s="170">
        <f t="shared" si="69"/>
        <v>3.7519999999999997E-11</v>
      </c>
      <c r="H103" s="170">
        <f t="shared" si="69"/>
        <v>1.0598870056497174E-16</v>
      </c>
      <c r="I103" s="30">
        <f t="shared" si="69"/>
        <v>63836994.350282475</v>
      </c>
      <c r="J103" s="16">
        <f t="shared" si="69"/>
        <v>7.8050704959156789</v>
      </c>
      <c r="L103" s="1"/>
      <c r="M103" s="1"/>
      <c r="N103" s="1"/>
      <c r="O103" s="36"/>
      <c r="P103" s="36"/>
      <c r="Q103" s="36"/>
      <c r="R103" s="183"/>
      <c r="S103" s="183"/>
      <c r="T103" s="184"/>
      <c r="U103" s="184"/>
      <c r="V103" s="46"/>
      <c r="W103" s="17"/>
      <c r="X103" s="51"/>
      <c r="Y103" s="51"/>
      <c r="AB103" s="215"/>
      <c r="AC103" s="109"/>
      <c r="AD103" s="109"/>
      <c r="AE103" s="109"/>
      <c r="AF103" s="109"/>
      <c r="AG103" s="109"/>
      <c r="AH103" s="109"/>
      <c r="AI103" s="109"/>
      <c r="AJ103" s="109"/>
    </row>
    <row r="104" spans="1:37" s="2" customFormat="1" ht="18" x14ac:dyDescent="0.2">
      <c r="A104" s="1"/>
      <c r="B104" s="3"/>
      <c r="C104" s="3"/>
      <c r="D104" s="3"/>
      <c r="E104" s="29">
        <f t="shared" ref="E104:J104" si="70">STDEV(E101:E102)</f>
        <v>0.70710678118654757</v>
      </c>
      <c r="F104" s="29">
        <f t="shared" si="70"/>
        <v>0.15839191898578428</v>
      </c>
      <c r="G104" s="27">
        <f t="shared" si="70"/>
        <v>1.583919189857837E-13</v>
      </c>
      <c r="H104" s="27">
        <f t="shared" si="70"/>
        <v>4.474347993948659E-19</v>
      </c>
      <c r="I104" s="26">
        <f t="shared" si="70"/>
        <v>269489.97967552469</v>
      </c>
      <c r="J104" s="26">
        <f t="shared" si="70"/>
        <v>1.8333939422333599E-3</v>
      </c>
      <c r="L104" s="1"/>
      <c r="M104" s="1"/>
      <c r="N104" s="1"/>
      <c r="O104" s="36"/>
      <c r="P104" s="36"/>
      <c r="Q104" s="36"/>
      <c r="R104" s="44"/>
      <c r="S104" s="44"/>
      <c r="T104" s="43"/>
      <c r="U104" s="43"/>
      <c r="V104" s="42"/>
      <c r="W104" s="42"/>
      <c r="X104" s="51"/>
      <c r="Y104" s="51"/>
      <c r="AB104" s="109"/>
      <c r="AC104" s="109"/>
      <c r="AD104" s="109"/>
      <c r="AE104" s="109"/>
      <c r="AF104" s="109"/>
      <c r="AG104" s="109"/>
      <c r="AH104" s="215"/>
      <c r="AI104" s="109"/>
      <c r="AJ104" s="134"/>
    </row>
    <row r="105" spans="1:37" ht="16" x14ac:dyDescent="0.2">
      <c r="B105" s="3"/>
      <c r="C105" s="3"/>
      <c r="D105" s="3"/>
      <c r="E105" s="25">
        <f t="shared" ref="E105:J105" si="71">E104/1.414213562</f>
        <v>0.50000000013190904</v>
      </c>
      <c r="F105" s="24">
        <f t="shared" si="71"/>
        <v>0.11200000002954595</v>
      </c>
      <c r="G105" s="23">
        <f t="shared" si="71"/>
        <v>1.1200000002954553E-13</v>
      </c>
      <c r="H105" s="23">
        <f t="shared" si="71"/>
        <v>3.1638418087442007E-19</v>
      </c>
      <c r="I105" s="22">
        <f t="shared" si="71"/>
        <v>190558.19214066106</v>
      </c>
      <c r="J105" s="22">
        <f t="shared" si="71"/>
        <v>1.2964052894815612E-3</v>
      </c>
      <c r="O105" s="36"/>
      <c r="P105" s="36"/>
      <c r="Q105" s="36"/>
      <c r="R105" s="40"/>
      <c r="S105" s="40"/>
      <c r="T105" s="39"/>
      <c r="U105" s="39"/>
      <c r="V105" s="38"/>
      <c r="W105" s="38"/>
      <c r="X105" s="51"/>
      <c r="Y105" s="36"/>
      <c r="AB105" s="109"/>
      <c r="AC105" s="109"/>
      <c r="AD105" s="109"/>
      <c r="AE105" s="109"/>
      <c r="AF105" s="109"/>
      <c r="AG105" s="109"/>
      <c r="AH105" s="109"/>
      <c r="AI105" s="193"/>
      <c r="AJ105" s="193"/>
      <c r="AK105" s="2"/>
    </row>
    <row r="106" spans="1:37" s="2" customFormat="1" ht="16" x14ac:dyDescent="0.2">
      <c r="A106" s="1"/>
      <c r="B106" s="3"/>
      <c r="C106" s="3"/>
      <c r="D106" s="3"/>
      <c r="E106" s="55">
        <f t="shared" ref="E106:J106" si="72">(E105/E103)*100</f>
        <v>0.29850746276531887</v>
      </c>
      <c r="F106" s="55">
        <f t="shared" si="72"/>
        <v>0.29850746276531442</v>
      </c>
      <c r="G106" s="55">
        <f t="shared" si="72"/>
        <v>0.29850746276531331</v>
      </c>
      <c r="H106" s="55">
        <f t="shared" si="72"/>
        <v>0.29850746276531109</v>
      </c>
      <c r="I106" s="55">
        <f t="shared" si="72"/>
        <v>0.29850746276530776</v>
      </c>
      <c r="J106" s="55">
        <f t="shared" si="72"/>
        <v>1.6609783219254177E-2</v>
      </c>
      <c r="L106" s="1"/>
      <c r="M106" s="1"/>
      <c r="N106" s="1"/>
      <c r="O106" s="36"/>
      <c r="P106" s="36"/>
      <c r="Q106" s="36"/>
      <c r="R106" s="4"/>
      <c r="S106" s="4"/>
      <c r="T106" s="4"/>
      <c r="U106" s="4"/>
      <c r="V106" s="4"/>
      <c r="W106" s="4"/>
      <c r="X106" s="51"/>
      <c r="Y106" s="51"/>
      <c r="AB106" s="109"/>
      <c r="AC106" s="109"/>
      <c r="AD106" s="109"/>
      <c r="AE106" s="109"/>
      <c r="AF106" s="109"/>
      <c r="AG106" s="109"/>
      <c r="AH106" s="109"/>
      <c r="AI106" s="153"/>
      <c r="AJ106" s="153"/>
    </row>
    <row r="107" spans="1:37" s="2" customFormat="1" ht="16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L107" s="1"/>
      <c r="M107" s="1"/>
      <c r="N107" s="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AB107" s="109"/>
      <c r="AC107" s="109"/>
      <c r="AD107" s="109"/>
      <c r="AE107" s="109"/>
      <c r="AF107" s="109"/>
      <c r="AG107" s="109"/>
      <c r="AH107" s="153"/>
      <c r="AI107" s="216"/>
      <c r="AJ107" s="214"/>
    </row>
    <row r="108" spans="1:37" s="2" customFormat="1" ht="16" x14ac:dyDescent="0.2">
      <c r="A108" s="3"/>
      <c r="B108" s="158" t="s">
        <v>2</v>
      </c>
      <c r="C108" s="58" t="s">
        <v>27</v>
      </c>
      <c r="D108" s="3">
        <v>536</v>
      </c>
      <c r="E108" s="3">
        <v>536</v>
      </c>
      <c r="F108" s="62">
        <f>E108*0.224</f>
        <v>120.06400000000001</v>
      </c>
      <c r="G108" s="61">
        <f>F108/1000000000000</f>
        <v>1.2006400000000001E-10</v>
      </c>
      <c r="H108" s="61">
        <f>G108/(354*1000)</f>
        <v>3.3916384180790962E-16</v>
      </c>
      <c r="I108" s="60">
        <f>H108*6.023E+23</f>
        <v>204278381.92090395</v>
      </c>
      <c r="J108" s="7">
        <f>LOG10(I108)</f>
        <v>8.3102224091717254</v>
      </c>
      <c r="L108" s="1"/>
      <c r="M108" s="1"/>
      <c r="N108" s="1"/>
      <c r="O108" s="51"/>
      <c r="P108" s="36"/>
      <c r="Q108" s="36"/>
      <c r="R108" s="36"/>
      <c r="S108" s="54"/>
      <c r="T108" s="43"/>
      <c r="U108" s="43"/>
      <c r="V108" s="42"/>
      <c r="W108" s="4"/>
      <c r="X108" s="51"/>
      <c r="Y108" s="51"/>
      <c r="AB108" s="109"/>
      <c r="AC108" s="109"/>
      <c r="AD108" s="109"/>
      <c r="AE108" s="109"/>
      <c r="AF108" s="109"/>
      <c r="AG108" s="109"/>
      <c r="AH108" s="134"/>
      <c r="AI108" s="216"/>
      <c r="AJ108" s="214"/>
    </row>
    <row r="109" spans="1:37" s="2" customFormat="1" ht="16" x14ac:dyDescent="0.2">
      <c r="A109" s="14"/>
      <c r="B109" s="3"/>
      <c r="C109" s="36"/>
      <c r="D109" s="3">
        <v>533</v>
      </c>
      <c r="E109" s="3">
        <v>533</v>
      </c>
      <c r="F109" s="62">
        <f>E109*0.224</f>
        <v>119.392</v>
      </c>
      <c r="G109" s="61">
        <f>F109/1000000000000</f>
        <v>1.1939200000000001E-10</v>
      </c>
      <c r="H109" s="61">
        <f>G109/(354*1000)</f>
        <v>3.3726553672316387E-16</v>
      </c>
      <c r="I109" s="60">
        <f>H109*6.023E+23</f>
        <v>203135032.7683616</v>
      </c>
      <c r="J109" s="7">
        <f>LOG10(I109)</f>
        <v>8.3077848285055271</v>
      </c>
      <c r="L109" s="1"/>
      <c r="M109" s="1"/>
      <c r="N109" s="1"/>
      <c r="O109" s="36"/>
      <c r="P109" s="36"/>
      <c r="Q109" s="36"/>
      <c r="R109" s="36"/>
      <c r="S109" s="54"/>
      <c r="T109" s="43"/>
      <c r="U109" s="43"/>
      <c r="V109" s="42"/>
      <c r="W109" s="4"/>
      <c r="X109" s="51"/>
      <c r="Y109" s="51"/>
      <c r="AB109" s="109"/>
      <c r="AC109" s="109"/>
      <c r="AD109" s="109"/>
      <c r="AE109" s="109"/>
      <c r="AF109" s="109"/>
      <c r="AG109" s="109"/>
      <c r="AH109" s="198"/>
      <c r="AI109" s="216"/>
      <c r="AJ109" s="217"/>
    </row>
    <row r="110" spans="1:37" s="2" customFormat="1" ht="16" x14ac:dyDescent="0.2">
      <c r="A110" s="14"/>
      <c r="B110" s="3"/>
      <c r="C110" s="36"/>
      <c r="D110" s="36"/>
      <c r="E110" s="169">
        <f t="shared" ref="E110:J110" si="73">AVERAGE(E108:E109)</f>
        <v>534.5</v>
      </c>
      <c r="F110" s="169">
        <f t="shared" si="73"/>
        <v>119.72800000000001</v>
      </c>
      <c r="G110" s="170">
        <f t="shared" si="73"/>
        <v>1.1972799999999999E-10</v>
      </c>
      <c r="H110" s="170">
        <f t="shared" si="73"/>
        <v>3.3821468926553674E-16</v>
      </c>
      <c r="I110" s="30">
        <f t="shared" si="73"/>
        <v>203706707.34463277</v>
      </c>
      <c r="J110" s="16">
        <f t="shared" si="73"/>
        <v>8.3090036188386271</v>
      </c>
      <c r="L110" s="1"/>
      <c r="M110" s="1"/>
      <c r="N110" s="1"/>
      <c r="O110" s="36"/>
      <c r="P110" s="36"/>
      <c r="Q110" s="36"/>
      <c r="R110" s="183"/>
      <c r="S110" s="183"/>
      <c r="T110" s="184"/>
      <c r="U110" s="184"/>
      <c r="V110" s="46"/>
      <c r="W110" s="17"/>
      <c r="X110" s="51"/>
      <c r="Y110" s="51"/>
      <c r="AB110" s="109"/>
      <c r="AC110" s="109"/>
      <c r="AD110" s="109"/>
      <c r="AE110" s="109"/>
      <c r="AF110" s="109"/>
      <c r="AG110" s="109"/>
      <c r="AH110" s="109"/>
      <c r="AI110" s="109"/>
      <c r="AJ110" s="109"/>
    </row>
    <row r="111" spans="1:37" s="2" customFormat="1" ht="16" x14ac:dyDescent="0.2">
      <c r="A111" s="14"/>
      <c r="B111" s="3"/>
      <c r="C111" s="3"/>
      <c r="D111" s="3"/>
      <c r="E111" s="29">
        <f t="shared" ref="E111:J111" si="74">STDEV(E108:E109)</f>
        <v>2.1213203435596424</v>
      </c>
      <c r="F111" s="29">
        <f t="shared" si="74"/>
        <v>0.47517575695736791</v>
      </c>
      <c r="G111" s="27">
        <f t="shared" si="74"/>
        <v>4.7517575695736016E-13</v>
      </c>
      <c r="H111" s="27">
        <f t="shared" si="74"/>
        <v>1.3423043981846237E-18</v>
      </c>
      <c r="I111" s="26">
        <f t="shared" si="74"/>
        <v>808469.93902658997</v>
      </c>
      <c r="J111" s="26">
        <f t="shared" si="74"/>
        <v>1.7236298187580104E-3</v>
      </c>
      <c r="L111" s="1"/>
      <c r="M111" s="1"/>
      <c r="N111" s="1"/>
      <c r="O111" s="36"/>
      <c r="P111" s="36"/>
      <c r="Q111" s="36"/>
      <c r="R111" s="45"/>
      <c r="S111" s="44"/>
      <c r="T111" s="43"/>
      <c r="U111" s="43"/>
      <c r="V111" s="42"/>
      <c r="W111" s="42"/>
      <c r="X111" s="51"/>
      <c r="Y111" s="51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"/>
    </row>
    <row r="112" spans="1:37" s="2" customFormat="1" ht="16" x14ac:dyDescent="0.2">
      <c r="A112" s="3"/>
      <c r="B112" s="3"/>
      <c r="C112" s="3"/>
      <c r="D112" s="3"/>
      <c r="E112" s="25">
        <f t="shared" ref="E112:J112" si="75">E111/1.414213562</f>
        <v>1.5000000003957268</v>
      </c>
      <c r="F112" s="24">
        <f t="shared" si="75"/>
        <v>0.3360000000886485</v>
      </c>
      <c r="G112" s="23">
        <f t="shared" si="75"/>
        <v>3.3600000008864301E-13</v>
      </c>
      <c r="H112" s="23">
        <f t="shared" si="75"/>
        <v>9.4915254262327869E-19</v>
      </c>
      <c r="I112" s="22">
        <f t="shared" si="75"/>
        <v>571674.57642199448</v>
      </c>
      <c r="J112" s="22">
        <f t="shared" si="75"/>
        <v>1.2187903334206678E-3</v>
      </c>
      <c r="L112" s="1"/>
      <c r="M112" s="1"/>
      <c r="N112" s="1"/>
      <c r="O112" s="36"/>
      <c r="P112" s="36"/>
      <c r="Q112" s="36"/>
      <c r="R112" s="41"/>
      <c r="S112" s="40"/>
      <c r="T112" s="39"/>
      <c r="U112" s="39"/>
      <c r="V112" s="38"/>
      <c r="W112" s="38"/>
      <c r="X112" s="51"/>
      <c r="Y112" s="51"/>
      <c r="AB112" s="109"/>
      <c r="AC112" s="109"/>
      <c r="AD112" s="109"/>
      <c r="AE112" s="109"/>
      <c r="AF112" s="109"/>
      <c r="AG112" s="109"/>
      <c r="AH112" s="109"/>
      <c r="AI112" s="109"/>
      <c r="AJ112" s="109"/>
    </row>
    <row r="113" spans="1:36" s="2" customFormat="1" ht="16" x14ac:dyDescent="0.2">
      <c r="A113" s="14"/>
      <c r="B113" s="3"/>
      <c r="C113" s="3"/>
      <c r="D113" s="3"/>
      <c r="E113" s="55">
        <f t="shared" ref="E113:J113" si="76">(E112/E110)*100</f>
        <v>0.28063610858666543</v>
      </c>
      <c r="F113" s="55">
        <f t="shared" si="76"/>
        <v>0.28063610858667015</v>
      </c>
      <c r="G113" s="55">
        <f t="shared" si="76"/>
        <v>0.28063610858666566</v>
      </c>
      <c r="H113" s="55">
        <f t="shared" si="76"/>
        <v>0.2806361085866636</v>
      </c>
      <c r="I113" s="55">
        <f t="shared" si="76"/>
        <v>0.28063610858666055</v>
      </c>
      <c r="J113" s="55">
        <f t="shared" si="76"/>
        <v>1.4668309093732488E-2</v>
      </c>
      <c r="L113" s="1"/>
      <c r="M113" s="1"/>
      <c r="N113" s="1"/>
      <c r="O113" s="36"/>
      <c r="P113" s="36"/>
      <c r="Q113" s="36"/>
      <c r="R113" s="4"/>
      <c r="S113" s="4"/>
      <c r="T113" s="4"/>
      <c r="U113" s="4"/>
      <c r="V113" s="4"/>
      <c r="W113" s="4"/>
      <c r="X113" s="51"/>
      <c r="Y113" s="51"/>
      <c r="AB113" s="109"/>
      <c r="AC113" s="109"/>
      <c r="AD113" s="109"/>
      <c r="AE113" s="109"/>
      <c r="AF113" s="109"/>
      <c r="AG113" s="109"/>
      <c r="AH113" s="109"/>
      <c r="AI113" s="109"/>
      <c r="AJ113" s="109"/>
    </row>
    <row r="114" spans="1:36" s="2" customFormat="1" ht="16" x14ac:dyDescent="0.2">
      <c r="A114" s="14"/>
      <c r="B114" s="3"/>
      <c r="C114" s="3"/>
      <c r="D114" s="3"/>
      <c r="E114" s="3"/>
      <c r="F114" s="3"/>
      <c r="G114" s="3"/>
      <c r="H114" s="3"/>
      <c r="I114" s="3"/>
      <c r="J114" s="3"/>
      <c r="L114" s="1"/>
      <c r="M114" s="1"/>
      <c r="N114" s="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AB114" s="109"/>
      <c r="AC114" s="109"/>
      <c r="AD114" s="109"/>
      <c r="AE114" s="109"/>
      <c r="AF114" s="109"/>
      <c r="AG114" s="109"/>
      <c r="AH114" s="109"/>
      <c r="AI114" s="109"/>
      <c r="AJ114" s="109"/>
    </row>
    <row r="115" spans="1:36" s="2" customFormat="1" ht="16" x14ac:dyDescent="0.2">
      <c r="A115" s="14"/>
      <c r="B115" s="158" t="s">
        <v>0</v>
      </c>
      <c r="C115" s="58" t="s">
        <v>27</v>
      </c>
      <c r="D115" s="36">
        <v>55</v>
      </c>
      <c r="E115" s="36">
        <v>55</v>
      </c>
      <c r="F115" s="4">
        <f>E115*0.224</f>
        <v>12.32</v>
      </c>
      <c r="G115" s="5">
        <f>F115/1000000000000</f>
        <v>1.2320000000000001E-11</v>
      </c>
      <c r="H115" s="5">
        <f>G115/(354*1000)</f>
        <v>3.4802259887005653E-17</v>
      </c>
      <c r="I115" s="5">
        <f>H115*6.023E+23</f>
        <v>20961401.129943505</v>
      </c>
      <c r="J115" s="34">
        <f>LOG10(I115)</f>
        <v>7.3214203089731997</v>
      </c>
      <c r="L115" s="1"/>
      <c r="M115" s="1"/>
      <c r="N115" s="1"/>
      <c r="O115" s="51"/>
      <c r="P115" s="36"/>
      <c r="Q115" s="36"/>
      <c r="R115" s="36"/>
      <c r="S115" s="4"/>
      <c r="T115" s="42"/>
      <c r="U115" s="42"/>
      <c r="V115" s="42"/>
      <c r="W115" s="4"/>
      <c r="X115" s="51"/>
      <c r="Y115" s="51"/>
      <c r="AB115" s="109"/>
      <c r="AC115" s="109"/>
      <c r="AD115" s="109"/>
      <c r="AE115" s="109"/>
      <c r="AF115" s="109"/>
      <c r="AG115" s="109"/>
      <c r="AH115" s="109"/>
      <c r="AI115" s="109"/>
      <c r="AJ115" s="109"/>
    </row>
    <row r="116" spans="1:36" s="2" customFormat="1" ht="16" x14ac:dyDescent="0.2">
      <c r="A116" s="51"/>
      <c r="B116" s="3"/>
      <c r="C116" s="36"/>
      <c r="D116" s="3">
        <v>55</v>
      </c>
      <c r="E116" s="3">
        <v>55</v>
      </c>
      <c r="F116" s="4">
        <f>E116*0.224</f>
        <v>12.32</v>
      </c>
      <c r="G116" s="5">
        <f>F116/1000000000000</f>
        <v>1.2320000000000001E-11</v>
      </c>
      <c r="H116" s="5">
        <f>G116/(354*1000)</f>
        <v>3.4802259887005653E-17</v>
      </c>
      <c r="I116" s="5">
        <f>H116*6.023E+23</f>
        <v>20961401.129943505</v>
      </c>
      <c r="J116" s="34">
        <f>LOG10(I116)</f>
        <v>7.3214203089731997</v>
      </c>
      <c r="L116" s="1"/>
      <c r="M116" s="1"/>
      <c r="N116" s="1"/>
      <c r="O116" s="36"/>
      <c r="P116" s="36"/>
      <c r="Q116" s="36"/>
      <c r="R116" s="36"/>
      <c r="S116" s="4"/>
      <c r="T116" s="42"/>
      <c r="U116" s="42"/>
      <c r="V116" s="42"/>
      <c r="W116" s="4"/>
      <c r="X116" s="51"/>
      <c r="Y116" s="51"/>
      <c r="AB116" s="109"/>
      <c r="AC116" s="109"/>
      <c r="AD116" s="109"/>
      <c r="AE116" s="109"/>
      <c r="AF116" s="109"/>
      <c r="AG116" s="109"/>
      <c r="AH116" s="109"/>
      <c r="AI116" s="109"/>
      <c r="AJ116" s="109"/>
    </row>
    <row r="117" spans="1:36" s="2" customFormat="1" x14ac:dyDescent="0.15">
      <c r="A117" s="3"/>
      <c r="B117" s="3"/>
      <c r="C117" s="1"/>
      <c r="D117" s="1"/>
      <c r="E117" s="169">
        <f t="shared" ref="E117:J117" si="77">AVERAGE(E115:E116)</f>
        <v>55</v>
      </c>
      <c r="F117" s="169">
        <f t="shared" si="77"/>
        <v>12.32</v>
      </c>
      <c r="G117" s="170">
        <f t="shared" si="77"/>
        <v>1.2320000000000001E-11</v>
      </c>
      <c r="H117" s="170">
        <f t="shared" si="77"/>
        <v>3.4802259887005653E-17</v>
      </c>
      <c r="I117" s="30">
        <f t="shared" si="77"/>
        <v>20961401.129943505</v>
      </c>
      <c r="J117" s="16">
        <f t="shared" si="77"/>
        <v>7.3214203089731997</v>
      </c>
      <c r="L117" s="1"/>
      <c r="M117" s="1"/>
      <c r="N117" s="1"/>
      <c r="O117" s="36"/>
      <c r="P117" s="36"/>
      <c r="Q117" s="36"/>
      <c r="R117" s="183"/>
      <c r="S117" s="183"/>
      <c r="T117" s="184"/>
      <c r="U117" s="184"/>
      <c r="V117" s="46"/>
      <c r="W117" s="17"/>
      <c r="X117" s="51"/>
      <c r="Y117" s="51"/>
    </row>
    <row r="118" spans="1:36" s="2" customFormat="1" x14ac:dyDescent="0.15">
      <c r="A118" s="3"/>
      <c r="B118" s="3"/>
      <c r="C118" s="1"/>
      <c r="D118" s="1"/>
      <c r="E118" s="29">
        <f t="shared" ref="E118:J118" si="78">STDEV(E115:E116)</f>
        <v>0</v>
      </c>
      <c r="F118" s="29">
        <f t="shared" si="78"/>
        <v>0</v>
      </c>
      <c r="G118" s="27">
        <f t="shared" si="78"/>
        <v>0</v>
      </c>
      <c r="H118" s="27">
        <f t="shared" si="78"/>
        <v>0</v>
      </c>
      <c r="I118" s="26">
        <f t="shared" si="78"/>
        <v>0</v>
      </c>
      <c r="J118" s="26">
        <f t="shared" si="78"/>
        <v>0</v>
      </c>
      <c r="L118" s="1"/>
      <c r="M118" s="1"/>
      <c r="N118" s="1"/>
      <c r="O118" s="36"/>
      <c r="P118" s="36"/>
      <c r="Q118" s="36"/>
      <c r="R118" s="45"/>
      <c r="S118" s="44"/>
      <c r="T118" s="43"/>
      <c r="U118" s="43"/>
      <c r="V118" s="42"/>
      <c r="W118" s="42"/>
      <c r="X118" s="51"/>
      <c r="Y118" s="51"/>
    </row>
    <row r="119" spans="1:36" s="2" customFormat="1" x14ac:dyDescent="0.15">
      <c r="A119" s="3"/>
      <c r="B119" s="3"/>
      <c r="C119" s="1"/>
      <c r="D119" s="1"/>
      <c r="E119" s="25">
        <f t="shared" ref="E119:J119" si="79">E118/1.414213562</f>
        <v>0</v>
      </c>
      <c r="F119" s="24">
        <f t="shared" si="79"/>
        <v>0</v>
      </c>
      <c r="G119" s="23">
        <f t="shared" si="79"/>
        <v>0</v>
      </c>
      <c r="H119" s="23">
        <f t="shared" si="79"/>
        <v>0</v>
      </c>
      <c r="I119" s="22">
        <f t="shared" si="79"/>
        <v>0</v>
      </c>
      <c r="J119" s="22">
        <f t="shared" si="79"/>
        <v>0</v>
      </c>
      <c r="L119" s="1"/>
      <c r="M119" s="1"/>
      <c r="N119" s="1"/>
      <c r="O119" s="36"/>
      <c r="P119" s="36"/>
      <c r="Q119" s="36"/>
      <c r="R119" s="41"/>
      <c r="S119" s="40"/>
      <c r="T119" s="39"/>
      <c r="U119" s="39"/>
      <c r="V119" s="38"/>
      <c r="W119" s="38"/>
      <c r="X119" s="51"/>
      <c r="Y119" s="51"/>
    </row>
    <row r="120" spans="1:36" s="2" customFormat="1" x14ac:dyDescent="0.15">
      <c r="A120" s="1"/>
      <c r="B120" s="3"/>
      <c r="C120" s="1"/>
      <c r="D120" s="1"/>
      <c r="E120" s="56">
        <f t="shared" ref="E120:J120" si="80">(E119/E117)*100</f>
        <v>0</v>
      </c>
      <c r="F120" s="56">
        <f t="shared" si="80"/>
        <v>0</v>
      </c>
      <c r="G120" s="56">
        <f t="shared" si="80"/>
        <v>0</v>
      </c>
      <c r="H120" s="56">
        <f t="shared" si="80"/>
        <v>0</v>
      </c>
      <c r="I120" s="56">
        <f t="shared" si="80"/>
        <v>0</v>
      </c>
      <c r="J120" s="55">
        <f t="shared" si="80"/>
        <v>0</v>
      </c>
      <c r="L120" s="1"/>
      <c r="M120" s="1"/>
      <c r="N120" s="1"/>
      <c r="O120" s="36"/>
      <c r="P120" s="36"/>
      <c r="Q120" s="36"/>
      <c r="R120" s="57"/>
      <c r="S120" s="57"/>
      <c r="T120" s="57"/>
      <c r="U120" s="57"/>
      <c r="V120" s="57"/>
      <c r="W120" s="4"/>
      <c r="X120" s="51"/>
      <c r="Y120" s="51"/>
    </row>
    <row r="121" spans="1:36" s="2" customFormat="1" x14ac:dyDescent="0.15">
      <c r="A121" s="1"/>
      <c r="B121" s="3"/>
      <c r="C121" s="1"/>
      <c r="D121" s="1"/>
      <c r="E121" s="1"/>
      <c r="F121" s="1"/>
      <c r="G121" s="1"/>
      <c r="H121" s="1"/>
      <c r="I121" s="1"/>
      <c r="J121" s="1"/>
      <c r="L121" s="1"/>
      <c r="M121" s="1"/>
      <c r="N121" s="1"/>
      <c r="O121" s="36"/>
      <c r="P121" s="36"/>
      <c r="Q121" s="36"/>
      <c r="R121" s="36"/>
      <c r="S121" s="36"/>
      <c r="T121" s="36"/>
      <c r="U121" s="36"/>
      <c r="V121" s="36"/>
      <c r="W121" s="36"/>
      <c r="X121" s="51"/>
      <c r="Y121" s="51"/>
    </row>
    <row r="122" spans="1:36" s="2" customFormat="1" x14ac:dyDescent="0.15">
      <c r="A122" s="1"/>
      <c r="B122" s="158" t="s">
        <v>1</v>
      </c>
      <c r="C122" s="58" t="s">
        <v>27</v>
      </c>
      <c r="D122" s="36">
        <v>42</v>
      </c>
      <c r="E122" s="36">
        <v>42</v>
      </c>
      <c r="F122" s="4">
        <f>E122*0.224</f>
        <v>9.4079999999999995</v>
      </c>
      <c r="G122" s="5">
        <f>F122/1000000000000</f>
        <v>9.4079999999999987E-12</v>
      </c>
      <c r="H122" s="5">
        <f>G122/(354*1000)</f>
        <v>2.6576271186440674E-17</v>
      </c>
      <c r="I122" s="5">
        <f>H122*6.023E+23</f>
        <v>16006888.135593217</v>
      </c>
      <c r="J122" s="34">
        <f>LOG10(I122)</f>
        <v>7.2043069098768555</v>
      </c>
      <c r="L122" s="1"/>
      <c r="M122" s="1"/>
      <c r="N122" s="1"/>
      <c r="O122" s="51"/>
      <c r="P122" s="36"/>
      <c r="Q122" s="36"/>
      <c r="R122" s="36"/>
      <c r="S122" s="4"/>
      <c r="T122" s="5"/>
      <c r="U122" s="5"/>
      <c r="V122" s="5"/>
      <c r="W122" s="4"/>
      <c r="X122" s="51"/>
      <c r="Y122" s="51"/>
    </row>
    <row r="123" spans="1:36" s="2" customFormat="1" x14ac:dyDescent="0.15">
      <c r="A123" s="1"/>
      <c r="B123" s="3"/>
      <c r="C123" s="1"/>
      <c r="D123" s="3">
        <v>41</v>
      </c>
      <c r="E123" s="3">
        <v>41</v>
      </c>
      <c r="F123" s="4">
        <f>E123*0.224</f>
        <v>9.1840000000000011</v>
      </c>
      <c r="G123" s="5">
        <f>F123/1000000000000</f>
        <v>9.1840000000000013E-12</v>
      </c>
      <c r="H123" s="5">
        <f>G123/(354*1000)</f>
        <v>2.594350282485876E-17</v>
      </c>
      <c r="I123" s="5">
        <f>H123*6.023E+23</f>
        <v>15625771.751412431</v>
      </c>
      <c r="J123" s="34">
        <f>LOG10(I123)</f>
        <v>7.1938414761986911</v>
      </c>
      <c r="L123" s="1"/>
      <c r="M123" s="1"/>
      <c r="N123" s="1"/>
      <c r="O123" s="36"/>
      <c r="P123" s="36"/>
      <c r="Q123" s="36"/>
      <c r="R123" s="36"/>
      <c r="S123" s="4"/>
      <c r="T123" s="5"/>
      <c r="U123" s="173"/>
      <c r="V123" s="5"/>
      <c r="W123" s="4"/>
      <c r="X123" s="51"/>
      <c r="Y123" s="51"/>
    </row>
    <row r="124" spans="1:36" s="2" customFormat="1" ht="16" x14ac:dyDescent="0.2">
      <c r="A124" s="1"/>
      <c r="B124" s="1"/>
      <c r="C124" s="1"/>
      <c r="D124" s="1">
        <v>37</v>
      </c>
      <c r="E124" s="2">
        <v>37</v>
      </c>
      <c r="F124" s="4">
        <f t="shared" ref="F124:F125" si="81">E124*0.224</f>
        <v>8.2880000000000003</v>
      </c>
      <c r="G124" s="5">
        <f t="shared" ref="G124:G125" si="82">F124/1000000000000</f>
        <v>8.2880000000000002E-12</v>
      </c>
      <c r="H124" s="5">
        <f t="shared" ref="H124:H125" si="83">G124/(354*1000)</f>
        <v>2.3412429378531075E-17</v>
      </c>
      <c r="I124" s="5">
        <f t="shared" ref="I124:I125" si="84">H124*6.023E+23</f>
        <v>14101306.214689266</v>
      </c>
      <c r="J124" s="34">
        <f t="shared" ref="J124:J125" si="85">LOG10(I124)</f>
        <v>7.1492593435459506</v>
      </c>
      <c r="L124" s="1"/>
      <c r="M124" s="1"/>
      <c r="N124" s="1"/>
      <c r="O124" s="36"/>
      <c r="P124" s="36"/>
      <c r="Q124" s="171"/>
      <c r="R124" s="51"/>
      <c r="S124" s="4"/>
      <c r="T124" s="5"/>
      <c r="U124" s="173"/>
      <c r="V124" s="5"/>
      <c r="W124" s="4"/>
      <c r="X124" s="51"/>
      <c r="Y124" s="51"/>
    </row>
    <row r="125" spans="1:36" s="2" customFormat="1" ht="16" x14ac:dyDescent="0.2">
      <c r="A125" s="1"/>
      <c r="B125" s="14"/>
      <c r="C125" s="14"/>
      <c r="D125" s="1">
        <v>34</v>
      </c>
      <c r="E125" s="2">
        <v>34</v>
      </c>
      <c r="F125" s="4">
        <f t="shared" si="81"/>
        <v>7.6160000000000005</v>
      </c>
      <c r="G125" s="5">
        <f t="shared" si="82"/>
        <v>7.6159999999999999E-12</v>
      </c>
      <c r="H125" s="5">
        <f t="shared" si="83"/>
        <v>2.151412429378531E-17</v>
      </c>
      <c r="I125" s="5">
        <f t="shared" si="84"/>
        <v>12957957.062146891</v>
      </c>
      <c r="J125" s="34">
        <f t="shared" si="85"/>
        <v>7.1125365365212101</v>
      </c>
      <c r="L125" s="1"/>
      <c r="M125" s="1"/>
      <c r="N125" s="1"/>
      <c r="O125" s="36"/>
      <c r="P125" s="36"/>
      <c r="Q125" s="171"/>
      <c r="R125" s="51"/>
      <c r="S125" s="4"/>
      <c r="T125" s="5"/>
      <c r="U125" s="173"/>
      <c r="V125" s="5"/>
      <c r="W125" s="4"/>
      <c r="X125" s="51"/>
      <c r="Y125" s="51"/>
    </row>
    <row r="126" spans="1:36" s="2" customFormat="1" x14ac:dyDescent="0.15">
      <c r="A126" s="1"/>
      <c r="B126" s="3"/>
      <c r="C126" s="1"/>
      <c r="D126" s="1"/>
      <c r="E126" s="75">
        <f>AVERAGE(E122:E125)</f>
        <v>38.5</v>
      </c>
      <c r="F126" s="70">
        <f t="shared" ref="F126" si="86">AVERAGE(F122:F125)</f>
        <v>8.6240000000000006</v>
      </c>
      <c r="G126" s="71">
        <f t="shared" ref="G126" si="87">AVERAGE(G122:G125)</f>
        <v>8.6240000000000004E-12</v>
      </c>
      <c r="H126" s="71">
        <f t="shared" ref="H126" si="88">AVERAGE(H122:H125)</f>
        <v>2.4361581920903953E-17</v>
      </c>
      <c r="I126" s="162">
        <f t="shared" ref="I126" si="89">AVERAGE(I122:I125)</f>
        <v>14672980.79096045</v>
      </c>
      <c r="J126" s="70">
        <f t="shared" ref="J126" si="90">AVERAGE(J122:J125)</f>
        <v>7.1649860665356773</v>
      </c>
      <c r="L126" s="1"/>
      <c r="M126" s="1"/>
      <c r="N126" s="1"/>
      <c r="O126" s="51"/>
      <c r="P126" s="51"/>
      <c r="Q126" s="51"/>
      <c r="R126" s="174"/>
      <c r="S126" s="17"/>
      <c r="T126" s="46"/>
      <c r="U126" s="46"/>
      <c r="V126" s="187"/>
      <c r="W126" s="17"/>
      <c r="X126" s="51"/>
      <c r="Y126" s="51"/>
    </row>
    <row r="127" spans="1:36" s="2" customFormat="1" x14ac:dyDescent="0.15">
      <c r="A127" s="1"/>
      <c r="B127" s="1"/>
      <c r="C127" s="1"/>
      <c r="D127" s="1"/>
      <c r="E127" s="7">
        <f>STDEV(E122:E125)</f>
        <v>3.6968455021364721</v>
      </c>
      <c r="F127" s="91">
        <f t="shared" ref="F127:J127" si="91">STDEV(F122:F125)</f>
        <v>0.82809339247856961</v>
      </c>
      <c r="G127" s="60">
        <f t="shared" si="91"/>
        <v>8.2809339247856978E-13</v>
      </c>
      <c r="H127" s="60">
        <f t="shared" si="91"/>
        <v>2.339246871408389E-18</v>
      </c>
      <c r="I127" s="163">
        <f t="shared" si="91"/>
        <v>1408928.3906492726</v>
      </c>
      <c r="J127" s="91">
        <f t="shared" si="91"/>
        <v>4.2336140599633948E-2</v>
      </c>
      <c r="L127" s="1"/>
      <c r="M127" s="1"/>
      <c r="N127" s="1"/>
      <c r="O127" s="36"/>
      <c r="P127" s="36"/>
      <c r="Q127" s="36"/>
      <c r="R127" s="4"/>
      <c r="S127" s="176"/>
      <c r="T127" s="42"/>
      <c r="U127" s="42"/>
      <c r="V127" s="188"/>
      <c r="W127" s="176"/>
      <c r="X127" s="51"/>
      <c r="Y127" s="51"/>
    </row>
    <row r="128" spans="1:36" s="2" customFormat="1" x14ac:dyDescent="0.15">
      <c r="A128" s="1"/>
      <c r="E128" s="74">
        <f>E127/2</f>
        <v>1.8484227510682361</v>
      </c>
      <c r="F128" s="73">
        <f t="shared" ref="F128" si="92">F127/2</f>
        <v>0.41404669623928481</v>
      </c>
      <c r="G128" s="64">
        <f t="shared" ref="G128" si="93">G127/2</f>
        <v>4.1404669623928489E-13</v>
      </c>
      <c r="H128" s="64">
        <f t="shared" ref="H128" si="94">H127/2</f>
        <v>1.1696234357041945E-18</v>
      </c>
      <c r="I128" s="164">
        <f t="shared" ref="I128" si="95">I127/2</f>
        <v>704464.1953246363</v>
      </c>
      <c r="J128" s="73">
        <f t="shared" ref="J128" si="96">J127/2</f>
        <v>2.1168070299816974E-2</v>
      </c>
      <c r="O128" s="51"/>
      <c r="P128" s="51"/>
      <c r="Q128" s="51"/>
      <c r="R128" s="180"/>
      <c r="S128" s="182"/>
      <c r="T128" s="38"/>
      <c r="U128" s="38"/>
      <c r="V128" s="189"/>
      <c r="W128" s="182"/>
      <c r="X128" s="51"/>
      <c r="Y128" s="51"/>
    </row>
    <row r="129" spans="2:25" s="2" customFormat="1" x14ac:dyDescent="0.15">
      <c r="E129" s="56">
        <f t="shared" ref="E129" si="97">(E128/E126)*100</f>
        <v>4.8010980547226909</v>
      </c>
      <c r="F129" s="56">
        <f t="shared" ref="F129" si="98">(F128/F126)*100</f>
        <v>4.80109805472269</v>
      </c>
      <c r="G129" s="56">
        <f t="shared" ref="G129" si="99">(G128/G126)*100</f>
        <v>4.8010980547226909</v>
      </c>
      <c r="H129" s="56">
        <f t="shared" ref="H129" si="100">(H128/H126)*100</f>
        <v>4.8010980547226909</v>
      </c>
      <c r="I129" s="56">
        <f t="shared" ref="I129" si="101">(I128/I126)*100</f>
        <v>4.8010980547226909</v>
      </c>
      <c r="J129" s="55">
        <f t="shared" ref="J129" si="102">(J128/J126)*100</f>
        <v>0.29543770362210753</v>
      </c>
      <c r="O129" s="51"/>
      <c r="P129" s="51"/>
      <c r="Q129" s="51"/>
      <c r="R129" s="57"/>
      <c r="S129" s="57"/>
      <c r="T129" s="57"/>
      <c r="U129" s="57"/>
      <c r="V129" s="57"/>
      <c r="W129" s="4"/>
      <c r="X129" s="51"/>
      <c r="Y129" s="51"/>
    </row>
    <row r="130" spans="2:25" s="2" customFormat="1" x14ac:dyDescent="0.15"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s="2" customFormat="1" x14ac:dyDescent="0.15"/>
    <row r="132" spans="2:25" s="2" customFormat="1" x14ac:dyDescent="0.15"/>
    <row r="133" spans="2:25" x14ac:dyDescent="0.15">
      <c r="F133" s="36"/>
      <c r="G133" s="36"/>
      <c r="H133" s="36"/>
      <c r="I133" s="36"/>
      <c r="J133" s="36"/>
      <c r="K133" s="51"/>
      <c r="L133" s="36"/>
      <c r="M133" s="36"/>
      <c r="N133" s="36"/>
      <c r="O133" s="36"/>
      <c r="P133" s="36"/>
      <c r="Q133" s="36"/>
      <c r="R133" s="36"/>
      <c r="S133" s="36"/>
    </row>
    <row r="134" spans="2:25" s="2" customFormat="1" x14ac:dyDescent="0.15"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2:25" s="2" customFormat="1" ht="20" x14ac:dyDescent="0.2">
      <c r="F135" s="51"/>
      <c r="G135" s="210"/>
      <c r="H135" s="36"/>
      <c r="I135" s="177"/>
      <c r="J135" s="36"/>
      <c r="K135" s="36"/>
      <c r="L135" s="36"/>
      <c r="M135" s="36"/>
      <c r="N135" s="210"/>
      <c r="O135" s="36"/>
      <c r="P135" s="51"/>
      <c r="Q135" s="51"/>
      <c r="R135" s="51"/>
      <c r="S135" s="51"/>
    </row>
    <row r="136" spans="2:25" s="2" customFormat="1" x14ac:dyDescent="0.15">
      <c r="F136" s="51"/>
      <c r="G136" s="36"/>
      <c r="H136" s="36"/>
      <c r="I136" s="36"/>
      <c r="J136" s="36"/>
      <c r="K136" s="36"/>
      <c r="L136" s="36"/>
      <c r="M136" s="36"/>
      <c r="N136" s="36"/>
      <c r="O136" s="179"/>
      <c r="P136" s="179"/>
      <c r="Q136" s="51"/>
      <c r="R136" s="51"/>
      <c r="S136" s="51"/>
    </row>
    <row r="137" spans="2:25" s="2" customFormat="1" x14ac:dyDescent="0.15">
      <c r="F137" s="51"/>
      <c r="G137" s="36"/>
      <c r="H137" s="36"/>
      <c r="I137" s="36"/>
      <c r="J137" s="36"/>
      <c r="K137" s="36"/>
      <c r="L137" s="36"/>
      <c r="M137" s="36"/>
      <c r="N137" s="36"/>
      <c r="O137" s="18"/>
      <c r="P137" s="18"/>
      <c r="Q137" s="51"/>
      <c r="R137" s="51"/>
      <c r="S137" s="51"/>
    </row>
    <row r="138" spans="2:25" s="2" customFormat="1" x14ac:dyDescent="0.15">
      <c r="F138" s="51"/>
      <c r="G138" s="51"/>
      <c r="H138" s="51"/>
      <c r="I138" s="51"/>
      <c r="J138" s="51"/>
      <c r="K138" s="51"/>
      <c r="L138" s="51"/>
      <c r="M138" s="51"/>
      <c r="N138" s="18"/>
      <c r="O138" s="10"/>
      <c r="P138" s="211"/>
      <c r="Q138" s="51"/>
      <c r="R138" s="51"/>
      <c r="S138" s="51"/>
    </row>
    <row r="139" spans="2:25" s="2" customFormat="1" x14ac:dyDescent="0.15">
      <c r="F139" s="51"/>
      <c r="G139" s="51"/>
      <c r="H139" s="51"/>
      <c r="I139" s="51"/>
      <c r="J139" s="51"/>
      <c r="K139" s="51"/>
      <c r="L139" s="51"/>
      <c r="M139" s="51"/>
      <c r="N139" s="18"/>
      <c r="O139" s="10"/>
      <c r="P139" s="211"/>
      <c r="Q139" s="51"/>
      <c r="R139" s="51"/>
      <c r="S139" s="51"/>
    </row>
    <row r="140" spans="2:25" s="2" customFormat="1" x14ac:dyDescent="0.15">
      <c r="B140" s="1"/>
      <c r="C140" s="1"/>
      <c r="D140" s="1"/>
      <c r="E140" s="1"/>
      <c r="F140" s="36"/>
      <c r="G140" s="51"/>
      <c r="H140" s="51"/>
      <c r="I140" s="51"/>
      <c r="J140" s="51"/>
      <c r="K140" s="51"/>
      <c r="L140" s="51"/>
      <c r="M140" s="51"/>
      <c r="N140" s="18"/>
      <c r="O140" s="17"/>
      <c r="P140" s="212"/>
      <c r="Q140" s="36"/>
      <c r="R140" s="4"/>
      <c r="S140" s="4"/>
      <c r="T140" s="20"/>
      <c r="U140" s="20"/>
      <c r="V140" s="20"/>
      <c r="W140" s="59"/>
    </row>
    <row r="141" spans="2:25" s="2" customFormat="1" x14ac:dyDescent="0.15">
      <c r="B141" s="51"/>
      <c r="C141" s="36"/>
      <c r="D141" s="36"/>
      <c r="E141" s="36"/>
      <c r="F141" s="4"/>
      <c r="G141" s="51"/>
      <c r="H141" s="51"/>
      <c r="I141" s="51"/>
      <c r="J141" s="51"/>
      <c r="K141" s="51"/>
      <c r="L141" s="51"/>
      <c r="M141" s="51"/>
      <c r="N141" s="18"/>
      <c r="O141" s="17"/>
      <c r="P141" s="212"/>
      <c r="Q141" s="51"/>
      <c r="R141" s="51"/>
      <c r="S141" s="51"/>
    </row>
    <row r="142" spans="2:25" s="2" customFormat="1" x14ac:dyDescent="0.15">
      <c r="B142" s="51"/>
      <c r="C142" s="36"/>
      <c r="D142" s="36"/>
      <c r="E142" s="36"/>
      <c r="F142" s="4"/>
      <c r="G142" s="51"/>
      <c r="H142" s="51"/>
      <c r="I142" s="51"/>
      <c r="J142" s="51"/>
      <c r="K142" s="51"/>
      <c r="L142" s="51"/>
      <c r="M142" s="51"/>
      <c r="N142" s="18"/>
      <c r="O142" s="10"/>
      <c r="P142" s="211"/>
      <c r="Q142" s="36"/>
      <c r="R142" s="36"/>
      <c r="S142" s="36"/>
      <c r="T142" s="1"/>
      <c r="U142" s="1"/>
      <c r="V142" s="1"/>
      <c r="W142" s="1"/>
    </row>
    <row r="143" spans="2:25" s="2" customFormat="1" x14ac:dyDescent="0.15">
      <c r="B143" s="36"/>
      <c r="C143" s="36"/>
      <c r="D143" s="36"/>
      <c r="E143" s="49"/>
      <c r="F143" s="49"/>
      <c r="G143" s="51"/>
      <c r="H143" s="51"/>
      <c r="I143" s="51"/>
      <c r="J143" s="51"/>
      <c r="K143" s="51"/>
      <c r="L143" s="51"/>
      <c r="M143" s="51"/>
      <c r="N143" s="51"/>
      <c r="O143" s="10"/>
      <c r="P143" s="211"/>
      <c r="Q143" s="36"/>
      <c r="R143" s="36"/>
      <c r="S143" s="36"/>
      <c r="T143" s="1"/>
      <c r="U143" s="1"/>
      <c r="V143" s="1"/>
      <c r="W143" s="1"/>
    </row>
    <row r="144" spans="2:25" s="2" customFormat="1" x14ac:dyDescent="0.15">
      <c r="B144" s="36"/>
      <c r="C144" s="36"/>
      <c r="D144" s="36"/>
      <c r="E144" s="45"/>
      <c r="F144" s="45"/>
      <c r="G144" s="51"/>
      <c r="H144" s="51"/>
      <c r="I144" s="51"/>
      <c r="J144" s="51"/>
      <c r="K144" s="51"/>
      <c r="L144" s="51"/>
      <c r="M144" s="51"/>
      <c r="N144" s="18"/>
      <c r="O144" s="10"/>
      <c r="P144" s="211"/>
      <c r="Q144" s="36"/>
      <c r="R144" s="36"/>
      <c r="S144" s="36"/>
      <c r="T144" s="1"/>
      <c r="U144" s="1"/>
      <c r="V144" s="1"/>
      <c r="W144" s="1"/>
    </row>
    <row r="145" spans="2:23" s="2" customFormat="1" x14ac:dyDescent="0.15">
      <c r="B145" s="36"/>
      <c r="C145" s="36"/>
      <c r="D145" s="36"/>
      <c r="E145" s="41"/>
      <c r="F145" s="40"/>
      <c r="G145" s="51"/>
      <c r="H145" s="51"/>
      <c r="I145" s="51"/>
      <c r="J145" s="51"/>
      <c r="K145" s="51"/>
      <c r="L145" s="51"/>
      <c r="M145" s="51"/>
      <c r="N145" s="18"/>
      <c r="O145" s="10"/>
      <c r="P145" s="211"/>
      <c r="Q145" s="51"/>
      <c r="R145" s="51"/>
      <c r="S145" s="51"/>
    </row>
    <row r="146" spans="2:23" s="2" customFormat="1" x14ac:dyDescent="0.15">
      <c r="B146" s="36"/>
      <c r="C146" s="36"/>
      <c r="D146" s="36"/>
      <c r="E146" s="57"/>
      <c r="F146" s="57"/>
      <c r="G146" s="51"/>
      <c r="H146" s="51"/>
      <c r="I146" s="51"/>
      <c r="J146" s="51"/>
      <c r="K146" s="51"/>
      <c r="L146" s="51"/>
      <c r="M146" s="51"/>
      <c r="N146" s="18"/>
      <c r="O146" s="10"/>
      <c r="P146" s="213"/>
      <c r="Q146" s="51"/>
      <c r="R146" s="51"/>
      <c r="S146" s="51"/>
    </row>
    <row r="147" spans="2:23" s="2" customFormat="1" x14ac:dyDescent="0.15">
      <c r="B147" s="1"/>
      <c r="C147" s="37"/>
      <c r="D147" s="37"/>
      <c r="E147" s="37"/>
      <c r="F147" s="36"/>
      <c r="G147" s="51"/>
      <c r="H147" s="51"/>
      <c r="I147" s="51"/>
      <c r="J147" s="51"/>
      <c r="K147" s="51"/>
      <c r="L147" s="51"/>
      <c r="M147" s="51"/>
      <c r="N147" s="18"/>
      <c r="O147" s="10"/>
      <c r="P147" s="211"/>
      <c r="Q147" s="51"/>
      <c r="R147" s="51"/>
      <c r="S147" s="51"/>
    </row>
    <row r="148" spans="2:23" s="2" customFormat="1" x14ac:dyDescent="0.15">
      <c r="B148" s="1"/>
      <c r="C148" s="37"/>
      <c r="D148" s="37"/>
      <c r="E148" s="36"/>
      <c r="F148" s="4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</row>
    <row r="149" spans="2:23" s="2" customFormat="1" x14ac:dyDescent="0.15">
      <c r="B149" s="1"/>
      <c r="C149" s="37"/>
      <c r="D149" s="37"/>
      <c r="E149" s="36"/>
      <c r="F149" s="4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</row>
    <row r="150" spans="2:23" s="2" customFormat="1" x14ac:dyDescent="0.15">
      <c r="B150" s="1"/>
      <c r="C150" s="37"/>
      <c r="D150" s="37"/>
      <c r="E150" s="49"/>
      <c r="F150" s="48"/>
      <c r="G150" s="36"/>
      <c r="H150" s="36"/>
      <c r="I150" s="36"/>
      <c r="J150" s="36"/>
      <c r="K150" s="36"/>
      <c r="L150" s="36"/>
      <c r="M150" s="36"/>
      <c r="N150" s="36"/>
      <c r="O150" s="36"/>
      <c r="P150" s="51"/>
      <c r="Q150" s="51"/>
      <c r="R150" s="51"/>
      <c r="S150" s="51"/>
    </row>
    <row r="151" spans="2:23" s="2" customFormat="1" x14ac:dyDescent="0.15">
      <c r="B151" s="1"/>
      <c r="C151" s="37"/>
      <c r="D151" s="37"/>
      <c r="E151" s="54"/>
      <c r="F151" s="45"/>
      <c r="G151" s="36"/>
      <c r="H151" s="36"/>
      <c r="I151" s="36"/>
      <c r="J151" s="36"/>
      <c r="K151" s="36"/>
      <c r="L151" s="36"/>
      <c r="M151" s="36"/>
      <c r="N151" s="36"/>
      <c r="O151" s="36"/>
      <c r="P151" s="51"/>
      <c r="Q151" s="36"/>
      <c r="R151" s="36"/>
      <c r="S151" s="36"/>
      <c r="T151" s="1"/>
      <c r="U151" s="1"/>
      <c r="V151" s="1"/>
      <c r="W151" s="1"/>
    </row>
    <row r="152" spans="2:23" s="2" customFormat="1" x14ac:dyDescent="0.15">
      <c r="B152" s="1"/>
      <c r="C152" s="37"/>
      <c r="D152" s="37"/>
      <c r="E152" s="41"/>
      <c r="F152" s="41"/>
      <c r="G152" s="36"/>
      <c r="H152" s="36"/>
      <c r="I152" s="36"/>
      <c r="J152" s="36"/>
      <c r="K152" s="36"/>
      <c r="L152" s="36"/>
      <c r="M152" s="36"/>
      <c r="N152" s="36"/>
      <c r="O152" s="36"/>
      <c r="P152" s="51"/>
      <c r="Q152" s="36"/>
      <c r="R152" s="36"/>
      <c r="S152" s="36"/>
      <c r="T152" s="1"/>
      <c r="U152" s="1"/>
      <c r="V152" s="1"/>
      <c r="W152" s="1"/>
    </row>
    <row r="153" spans="2:23" s="2" customFormat="1" x14ac:dyDescent="0.15">
      <c r="B153" s="1"/>
      <c r="C153" s="37"/>
      <c r="D153" s="37"/>
      <c r="E153" s="21"/>
      <c r="F153" s="57"/>
      <c r="G153" s="36"/>
      <c r="H153" s="36"/>
      <c r="I153" s="36"/>
      <c r="J153" s="36"/>
      <c r="K153" s="36"/>
      <c r="L153" s="36"/>
      <c r="M153" s="36"/>
      <c r="N153" s="36"/>
      <c r="O153" s="36"/>
      <c r="P153" s="51"/>
      <c r="Q153" s="36"/>
      <c r="R153" s="36"/>
      <c r="S153" s="36"/>
      <c r="T153" s="1"/>
      <c r="U153" s="1"/>
      <c r="V153" s="1"/>
      <c r="W153" s="1"/>
    </row>
    <row r="154" spans="2:23" s="2" customFormat="1" x14ac:dyDescent="0.15">
      <c r="B154" s="1"/>
      <c r="C154" s="37"/>
      <c r="D154" s="37"/>
      <c r="E154" s="37"/>
      <c r="F154" s="36"/>
      <c r="G154" s="36"/>
      <c r="H154" s="36"/>
      <c r="I154" s="36"/>
      <c r="J154" s="36"/>
      <c r="K154" s="51"/>
      <c r="L154" s="36"/>
      <c r="M154" s="36"/>
      <c r="N154" s="36"/>
      <c r="O154" s="36"/>
      <c r="P154" s="36"/>
      <c r="Q154" s="36"/>
      <c r="R154" s="36"/>
      <c r="S154" s="36"/>
      <c r="T154" s="1"/>
      <c r="U154" s="1"/>
      <c r="V154" s="1"/>
      <c r="W154" s="1"/>
    </row>
    <row r="155" spans="2:23" s="2" customFormat="1" ht="16" x14ac:dyDescent="0.2">
      <c r="B155" s="1"/>
      <c r="C155" s="1"/>
      <c r="D155" s="1"/>
      <c r="E155" s="1"/>
      <c r="F155" s="36"/>
      <c r="G155" s="36"/>
      <c r="H155" s="36"/>
      <c r="I155" s="36"/>
      <c r="J155" s="36"/>
      <c r="K155" s="51"/>
      <c r="L155" s="36"/>
      <c r="M155" s="36"/>
      <c r="N155" s="36"/>
      <c r="O155" s="51"/>
      <c r="P155" s="36"/>
      <c r="Q155" s="52"/>
      <c r="R155" s="36"/>
      <c r="S155" s="4"/>
      <c r="T155" s="5"/>
      <c r="U155" s="5"/>
      <c r="V155" s="5"/>
      <c r="W155" s="4"/>
    </row>
    <row r="156" spans="2:23" s="2" customFormat="1" x14ac:dyDescent="0.15">
      <c r="B156" s="1"/>
      <c r="C156" s="1"/>
      <c r="D156" s="1"/>
      <c r="E156" s="1"/>
      <c r="F156" s="36"/>
      <c r="G156" s="36"/>
      <c r="H156" s="36"/>
      <c r="I156" s="36"/>
      <c r="J156" s="36"/>
      <c r="K156" s="51"/>
      <c r="L156" s="36"/>
      <c r="M156" s="36"/>
      <c r="N156" s="36"/>
      <c r="O156" s="51"/>
      <c r="P156" s="36"/>
      <c r="Q156" s="36"/>
      <c r="R156" s="36"/>
      <c r="S156" s="4"/>
      <c r="T156" s="5"/>
      <c r="U156" s="50"/>
      <c r="V156" s="5"/>
      <c r="W156" s="4"/>
    </row>
    <row r="157" spans="2:23" s="2" customFormat="1" x14ac:dyDescent="0.15">
      <c r="B157" s="1"/>
      <c r="C157" s="1"/>
      <c r="D157" s="1"/>
      <c r="E157" s="1"/>
      <c r="F157" s="36"/>
      <c r="G157" s="36"/>
      <c r="H157" s="36"/>
      <c r="I157" s="36"/>
      <c r="J157" s="36"/>
      <c r="K157" s="51"/>
      <c r="L157" s="36"/>
      <c r="M157" s="36"/>
      <c r="N157" s="36"/>
      <c r="O157" s="36"/>
      <c r="P157" s="36"/>
      <c r="Q157" s="36"/>
      <c r="R157" s="49"/>
      <c r="S157" s="48"/>
      <c r="T157" s="47"/>
      <c r="U157" s="47"/>
      <c r="V157" s="46"/>
      <c r="W157" s="17"/>
    </row>
    <row r="158" spans="2:23" s="2" customFormat="1" x14ac:dyDescent="0.15">
      <c r="F158" s="51"/>
      <c r="G158" s="51"/>
      <c r="H158" s="51"/>
      <c r="I158" s="51"/>
      <c r="J158" s="51"/>
      <c r="K158" s="51"/>
      <c r="L158" s="36"/>
      <c r="M158" s="36"/>
      <c r="N158" s="36"/>
      <c r="O158" s="36"/>
      <c r="P158" s="36"/>
      <c r="Q158" s="36"/>
      <c r="R158" s="45"/>
      <c r="S158" s="44"/>
      <c r="T158" s="43"/>
      <c r="U158" s="43"/>
      <c r="V158" s="42"/>
      <c r="W158" s="42"/>
    </row>
    <row r="159" spans="2:23" s="2" customFormat="1" x14ac:dyDescent="0.15">
      <c r="F159" s="51"/>
      <c r="G159" s="51"/>
      <c r="H159" s="51"/>
      <c r="I159" s="51"/>
      <c r="J159" s="51"/>
      <c r="K159" s="51"/>
      <c r="L159" s="36"/>
      <c r="M159" s="36"/>
      <c r="N159" s="36"/>
      <c r="O159" s="36"/>
      <c r="P159" s="36"/>
      <c r="Q159" s="36"/>
      <c r="R159" s="41"/>
      <c r="S159" s="40"/>
      <c r="T159" s="39"/>
      <c r="U159" s="39"/>
      <c r="V159" s="38"/>
      <c r="W159" s="38"/>
    </row>
    <row r="160" spans="2:23" s="2" customFormat="1" x14ac:dyDescent="0.15">
      <c r="L160" s="1"/>
      <c r="M160" s="1"/>
      <c r="N160" s="37"/>
      <c r="O160" s="37"/>
      <c r="P160" s="37"/>
      <c r="Q160" s="37"/>
      <c r="R160" s="21"/>
      <c r="S160" s="21"/>
      <c r="T160" s="21"/>
      <c r="U160" s="21"/>
      <c r="V160" s="21"/>
      <c r="W160" s="20"/>
    </row>
    <row r="161" spans="12:23" s="2" customFormat="1" x14ac:dyDescent="0.1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2:23" s="2" customFormat="1" x14ac:dyDescent="0.15">
      <c r="L162" s="1"/>
      <c r="M162" s="1"/>
      <c r="N162" s="1"/>
      <c r="O162" s="1"/>
      <c r="P162" s="1"/>
      <c r="Q162" s="1"/>
      <c r="R162" s="36"/>
      <c r="S162" s="4"/>
      <c r="T162" s="5"/>
      <c r="U162" s="5"/>
      <c r="V162" s="5"/>
      <c r="W162" s="34"/>
    </row>
    <row r="163" spans="12:23" s="2" customFormat="1" x14ac:dyDescent="0.15">
      <c r="L163" s="1"/>
      <c r="M163" s="1"/>
      <c r="N163" s="1"/>
      <c r="O163" s="1"/>
      <c r="P163" s="1"/>
      <c r="Q163" s="1"/>
      <c r="R163" s="1"/>
      <c r="S163" s="4"/>
      <c r="T163" s="5"/>
      <c r="U163" s="35"/>
      <c r="V163" s="5"/>
      <c r="W163" s="34"/>
    </row>
    <row r="164" spans="12:23" s="2" customFormat="1" x14ac:dyDescent="0.15">
      <c r="L164" s="1"/>
      <c r="M164" s="1"/>
      <c r="N164" s="1"/>
      <c r="O164" s="1"/>
      <c r="P164" s="1"/>
      <c r="Q164" s="1"/>
      <c r="R164" s="33"/>
      <c r="S164" s="32"/>
      <c r="T164" s="31"/>
      <c r="U164" s="31"/>
      <c r="V164" s="30"/>
      <c r="W164" s="16"/>
    </row>
    <row r="165" spans="12:23" s="2" customFormat="1" x14ac:dyDescent="0.15">
      <c r="L165" s="1"/>
      <c r="M165" s="1"/>
      <c r="N165" s="1"/>
      <c r="O165" s="1"/>
      <c r="P165" s="1"/>
      <c r="Q165" s="1"/>
      <c r="R165" s="29"/>
      <c r="S165" s="28"/>
      <c r="T165" s="27"/>
      <c r="U165" s="27"/>
      <c r="V165" s="26"/>
      <c r="W165" s="26"/>
    </row>
    <row r="166" spans="12:23" s="2" customFormat="1" x14ac:dyDescent="0.15">
      <c r="L166" s="1"/>
      <c r="M166" s="1"/>
      <c r="N166" s="1"/>
      <c r="O166" s="1"/>
      <c r="P166" s="1"/>
      <c r="Q166" s="1"/>
      <c r="R166" s="25"/>
      <c r="S166" s="24"/>
      <c r="T166" s="23"/>
      <c r="U166" s="23"/>
      <c r="V166" s="22"/>
      <c r="W166" s="22"/>
    </row>
    <row r="167" spans="12:23" s="2" customFormat="1" x14ac:dyDescent="0.15">
      <c r="L167" s="1"/>
      <c r="M167" s="1"/>
      <c r="N167" s="1"/>
      <c r="O167" s="1"/>
      <c r="P167" s="1"/>
      <c r="Q167" s="1"/>
      <c r="R167" s="21"/>
      <c r="S167" s="21"/>
      <c r="T167" s="21"/>
      <c r="U167" s="21"/>
      <c r="V167" s="21"/>
      <c r="W167" s="20"/>
    </row>
    <row r="168" spans="12:23" s="2" customFormat="1" x14ac:dyDescent="0.1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2:23" s="2" customFormat="1" x14ac:dyDescent="0.1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2:23" s="2" customFormat="1" x14ac:dyDescent="0.1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2:23" s="2" customFormat="1" x14ac:dyDescent="0.1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2:23" s="2" customFormat="1" x14ac:dyDescent="0.1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91" spans="2:4" x14ac:dyDescent="0.15">
      <c r="B191" s="3"/>
      <c r="C191" s="19"/>
      <c r="D191" s="19"/>
    </row>
    <row r="192" spans="2:4" x14ac:dyDescent="0.15">
      <c r="B192" s="3"/>
      <c r="C192" s="11"/>
      <c r="D192" s="18"/>
    </row>
    <row r="193" spans="2:4" x14ac:dyDescent="0.15">
      <c r="B193" s="11"/>
      <c r="C193" s="13"/>
      <c r="D193" s="9"/>
    </row>
    <row r="194" spans="2:4" x14ac:dyDescent="0.15">
      <c r="B194" s="11"/>
      <c r="C194" s="16"/>
      <c r="D194" s="9"/>
    </row>
    <row r="195" spans="2:4" x14ac:dyDescent="0.15">
      <c r="B195" s="11"/>
      <c r="C195" s="17"/>
      <c r="D195" s="15"/>
    </row>
    <row r="196" spans="2:4" x14ac:dyDescent="0.15">
      <c r="B196" s="11"/>
      <c r="C196" s="16"/>
      <c r="D196" s="15"/>
    </row>
    <row r="197" spans="2:4" x14ac:dyDescent="0.15">
      <c r="B197" s="11"/>
      <c r="C197" s="10"/>
      <c r="D197" s="9"/>
    </row>
    <row r="198" spans="2:4" x14ac:dyDescent="0.15">
      <c r="B198" s="14"/>
      <c r="C198" s="13"/>
      <c r="D198" s="9"/>
    </row>
    <row r="199" spans="2:4" x14ac:dyDescent="0.15">
      <c r="B199" s="11"/>
      <c r="C199" s="10"/>
      <c r="D199" s="9"/>
    </row>
    <row r="200" spans="2:4" x14ac:dyDescent="0.15">
      <c r="B200" s="11"/>
      <c r="C200" s="10"/>
      <c r="D200" s="9"/>
    </row>
    <row r="201" spans="2:4" x14ac:dyDescent="0.15">
      <c r="B201" s="11"/>
      <c r="C201" s="10"/>
      <c r="D201" s="12"/>
    </row>
    <row r="202" spans="2:4" x14ac:dyDescent="0.15">
      <c r="B202" s="11"/>
      <c r="C202" s="10"/>
      <c r="D202" s="9"/>
    </row>
    <row r="203" spans="2:4" x14ac:dyDescent="0.15">
      <c r="B203" s="3"/>
      <c r="C203" s="3"/>
      <c r="D203" s="3"/>
    </row>
    <row r="257" spans="3:9" ht="16" x14ac:dyDescent="0.2">
      <c r="C257"/>
      <c r="D257"/>
      <c r="E257"/>
      <c r="F257"/>
      <c r="G257"/>
    </row>
    <row r="258" spans="3:9" ht="16" x14ac:dyDescent="0.2">
      <c r="C258"/>
      <c r="D258"/>
      <c r="E258"/>
      <c r="F258"/>
      <c r="G258"/>
    </row>
    <row r="259" spans="3:9" ht="16" x14ac:dyDescent="0.2">
      <c r="C259"/>
      <c r="D259"/>
      <c r="E259"/>
      <c r="F259"/>
      <c r="G259"/>
    </row>
    <row r="260" spans="3:9" ht="16" x14ac:dyDescent="0.2">
      <c r="C260"/>
      <c r="D260"/>
      <c r="E260"/>
      <c r="F260"/>
      <c r="G260"/>
      <c r="H260" s="3"/>
      <c r="I260" s="3"/>
    </row>
    <row r="261" spans="3:9" ht="16" x14ac:dyDescent="0.2">
      <c r="C261"/>
      <c r="D261"/>
      <c r="E261"/>
      <c r="F261"/>
      <c r="G261"/>
      <c r="H261" s="3"/>
      <c r="I261" s="3"/>
    </row>
    <row r="262" spans="3:9" ht="16" x14ac:dyDescent="0.2">
      <c r="C262"/>
      <c r="D262"/>
      <c r="E262"/>
      <c r="F262"/>
      <c r="G262"/>
      <c r="H262" s="3"/>
      <c r="I262" s="3"/>
    </row>
    <row r="263" spans="3:9" ht="16" x14ac:dyDescent="0.2">
      <c r="C263"/>
      <c r="D263"/>
      <c r="E263"/>
      <c r="F263"/>
      <c r="G263"/>
      <c r="H263" s="3"/>
      <c r="I263" s="3"/>
    </row>
    <row r="264" spans="3:9" ht="16" x14ac:dyDescent="0.2">
      <c r="C264"/>
      <c r="D264"/>
      <c r="E264"/>
      <c r="F264"/>
      <c r="G264"/>
      <c r="H264" s="3"/>
      <c r="I264" s="3"/>
    </row>
    <row r="265" spans="3:9" ht="16" x14ac:dyDescent="0.2">
      <c r="C265"/>
      <c r="D265"/>
      <c r="E265"/>
      <c r="F265"/>
      <c r="G265"/>
      <c r="H265" s="3"/>
      <c r="I265" s="3"/>
    </row>
    <row r="266" spans="3:9" ht="16" x14ac:dyDescent="0.2">
      <c r="C266"/>
      <c r="D266"/>
      <c r="E266"/>
      <c r="F266"/>
      <c r="G266"/>
      <c r="H266" s="5"/>
      <c r="I266" s="4"/>
    </row>
    <row r="267" spans="3:9" ht="16" x14ac:dyDescent="0.2">
      <c r="C267"/>
      <c r="D267"/>
      <c r="E267"/>
      <c r="F267"/>
      <c r="G267"/>
      <c r="H267" s="3"/>
      <c r="I267" s="3"/>
    </row>
    <row r="268" spans="3:9" ht="16" x14ac:dyDescent="0.2">
      <c r="C268"/>
      <c r="D268"/>
      <c r="E268"/>
      <c r="F268"/>
      <c r="G268"/>
      <c r="H268" s="3"/>
      <c r="I268" s="3"/>
    </row>
    <row r="269" spans="3:9" ht="16" x14ac:dyDescent="0.2">
      <c r="C269"/>
      <c r="D269"/>
      <c r="E269"/>
      <c r="F269"/>
      <c r="G269"/>
      <c r="H269" s="3"/>
      <c r="I269" s="3"/>
    </row>
  </sheetData>
  <mergeCells count="1">
    <mergeCell ref="I3:J3"/>
  </mergeCells>
  <phoneticPr fontId="17" type="noConversion"/>
  <printOptions gridLines="1"/>
  <pageMargins left="0.75" right="0.75" top="1" bottom="1" header="0.5" footer="0.5"/>
  <pageSetup scale="1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TH-BS670-Hu&amp;Rabbit 10nM</vt:lpstr>
      <vt:lpstr>Sheet1</vt:lpstr>
    </vt:vector>
  </TitlesOfParts>
  <Company>WCMC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Anila Yasmeen</dc:creator>
  <cp:lastModifiedBy>PJ Klasse</cp:lastModifiedBy>
  <dcterms:created xsi:type="dcterms:W3CDTF">2019-05-01T16:46:49Z</dcterms:created>
  <dcterms:modified xsi:type="dcterms:W3CDTF">2019-10-18T21:59:21Z</dcterms:modified>
</cp:coreProperties>
</file>