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gallie/Desktop/manuscripts/2020_tRNA_birth/elife/revision_15june2020/supplement/"/>
    </mc:Choice>
  </mc:AlternateContent>
  <xr:revisionPtr revIDLastSave="0" documentId="13_ncr:1_{5150208A-5F58-154A-A180-339E6235A3F8}" xr6:coauthVersionLast="36" xr6:coauthVersionMax="36" xr10:uidLastSave="{00000000-0000-0000-0000-000000000000}"/>
  <bookViews>
    <workbookView xWindow="28060" yWindow="460" windowWidth="24860" windowHeight="22760" xr2:uid="{00000000-000D-0000-FFFF-FFFF00000000}"/>
  </bookViews>
  <sheets>
    <sheet name="SBW25_tRNA_typ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6" i="1" l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5" i="1"/>
  <c r="J14" i="1"/>
  <c r="J13" i="1"/>
  <c r="J12" i="1"/>
  <c r="E14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5" i="1"/>
  <c r="E13" i="1"/>
  <c r="E12" i="1"/>
  <c r="E11" i="1"/>
  <c r="J11" i="1" s="1"/>
  <c r="E10" i="1"/>
  <c r="J10" i="1" s="1"/>
  <c r="E9" i="1"/>
  <c r="J9" i="1" s="1"/>
  <c r="E8" i="1"/>
  <c r="J8" i="1" s="1"/>
  <c r="E46" i="1"/>
  <c r="E45" i="1"/>
  <c r="E44" i="1"/>
  <c r="E43" i="1"/>
  <c r="E42" i="1"/>
  <c r="E41" i="1"/>
</calcChain>
</file>

<file path=xl/sharedStrings.xml><?xml version="1.0" encoding="utf-8"?>
<sst xmlns="http://schemas.openxmlformats.org/spreadsheetml/2006/main" count="484" uniqueCount="173">
  <si>
    <t>anticodon (5'--&gt;3')</t>
  </si>
  <si>
    <t>Ala</t>
  </si>
  <si>
    <t>AGC</t>
  </si>
  <si>
    <t>GGC</t>
  </si>
  <si>
    <t>CGC</t>
  </si>
  <si>
    <t>GCU</t>
  </si>
  <si>
    <t>UGC</t>
  </si>
  <si>
    <t>GCC</t>
  </si>
  <si>
    <t>GCA</t>
  </si>
  <si>
    <t>GCG</t>
  </si>
  <si>
    <t>Cys</t>
  </si>
  <si>
    <t>ACA</t>
  </si>
  <si>
    <t>UGU</t>
  </si>
  <si>
    <t>Asp</t>
  </si>
  <si>
    <t>AUC</t>
  </si>
  <si>
    <t>GUC</t>
  </si>
  <si>
    <t>GAU</t>
  </si>
  <si>
    <t>GAC</t>
  </si>
  <si>
    <t>Glu</t>
  </si>
  <si>
    <t>UUC</t>
  </si>
  <si>
    <t>CUC</t>
  </si>
  <si>
    <t>GAA</t>
  </si>
  <si>
    <t>GAG</t>
  </si>
  <si>
    <t>Phe</t>
  </si>
  <si>
    <t>AAA</t>
  </si>
  <si>
    <t>UUU</t>
  </si>
  <si>
    <t>Gly</t>
  </si>
  <si>
    <t>ACC</t>
  </si>
  <si>
    <t>CCC</t>
  </si>
  <si>
    <t>GGU</t>
  </si>
  <si>
    <t>GGG</t>
  </si>
  <si>
    <t>GGA</t>
  </si>
  <si>
    <t>His</t>
  </si>
  <si>
    <t>AUG</t>
  </si>
  <si>
    <t>GUG</t>
  </si>
  <si>
    <t>CAU</t>
  </si>
  <si>
    <t>CAC</t>
  </si>
  <si>
    <t>Ile</t>
  </si>
  <si>
    <t>AAU</t>
  </si>
  <si>
    <t>UAU</t>
  </si>
  <si>
    <t>AUU</t>
  </si>
  <si>
    <t>AUA</t>
  </si>
  <si>
    <t>Lys</t>
  </si>
  <si>
    <t>CUU</t>
  </si>
  <si>
    <t>AAG</t>
  </si>
  <si>
    <t>Met</t>
  </si>
  <si>
    <t>Leu</t>
  </si>
  <si>
    <t>UAG</t>
  </si>
  <si>
    <t>CAG</t>
  </si>
  <si>
    <t>CAA</t>
  </si>
  <si>
    <t>CUA</t>
  </si>
  <si>
    <t>CUG</t>
  </si>
  <si>
    <t>UUA</t>
  </si>
  <si>
    <t>UUG</t>
  </si>
  <si>
    <t>fMet</t>
  </si>
  <si>
    <t>Asn</t>
  </si>
  <si>
    <t>GUU</t>
  </si>
  <si>
    <t>AAC</t>
  </si>
  <si>
    <t>Pro</t>
  </si>
  <si>
    <t>AGG</t>
  </si>
  <si>
    <t>UGG</t>
  </si>
  <si>
    <t>CGG</t>
  </si>
  <si>
    <t>CCU</t>
  </si>
  <si>
    <t>CCA</t>
  </si>
  <si>
    <t>CCG</t>
  </si>
  <si>
    <t>Arg</t>
  </si>
  <si>
    <t>CGU</t>
  </si>
  <si>
    <t>CGA</t>
  </si>
  <si>
    <t>UCU</t>
  </si>
  <si>
    <t>Ser</t>
  </si>
  <si>
    <t>AGA</t>
  </si>
  <si>
    <t>UGA</t>
  </si>
  <si>
    <t>ACU</t>
  </si>
  <si>
    <t>ACG</t>
  </si>
  <si>
    <t>UCG</t>
  </si>
  <si>
    <t>UCC</t>
  </si>
  <si>
    <t>UCA</t>
  </si>
  <si>
    <t>AGU</t>
  </si>
  <si>
    <t>Gln</t>
  </si>
  <si>
    <t>Thr</t>
  </si>
  <si>
    <t>Val</t>
  </si>
  <si>
    <t>UAC</t>
  </si>
  <si>
    <t>GUA</t>
  </si>
  <si>
    <t>Trp</t>
  </si>
  <si>
    <t>Tyr</t>
  </si>
  <si>
    <t>elongator</t>
  </si>
  <si>
    <t>initiator</t>
  </si>
  <si>
    <t>UAA</t>
  </si>
  <si>
    <t>LAU</t>
  </si>
  <si>
    <t>absent</t>
  </si>
  <si>
    <r>
      <t xml:space="preserve">rendered non-essential by tRNA-Arg(ICG), encoded by </t>
    </r>
    <r>
      <rPr>
        <i/>
        <sz val="12"/>
        <color theme="1"/>
        <rFont val="Calibri"/>
        <family val="2"/>
        <scheme val="minor"/>
      </rPr>
      <t>argACG</t>
    </r>
  </si>
  <si>
    <t>rendered essential by absence of tRNA-Arg(CGA), which is itself not required due to presence of tRNA-Arg(ICG)</t>
  </si>
  <si>
    <t>"A" in the anticodon becomes hypoxanthine, which base pairs with A, C, U (rendering GCG and UCG anticodons non-essential, and, here, absent)</t>
  </si>
  <si>
    <t>aminoacid</t>
  </si>
  <si>
    <t>cognate codon match (5'--&gt;3')</t>
  </si>
  <si>
    <t>translation_stage</t>
  </si>
  <si>
    <t>type_in_SBW25</t>
  </si>
  <si>
    <t>Notes</t>
  </si>
  <si>
    <t>gene_copy_number</t>
  </si>
  <si>
    <t>tRNA gene copies not identical in primary sequence (6 differences)</t>
  </si>
  <si>
    <r>
      <t xml:space="preserve">Each of the five copies is associated with an </t>
    </r>
    <r>
      <rPr>
        <i/>
        <sz val="12"/>
        <color theme="1"/>
        <rFont val="Calibri"/>
        <family val="2"/>
        <scheme val="minor"/>
      </rPr>
      <t xml:space="preserve">rrn </t>
    </r>
    <r>
      <rPr>
        <sz val="12"/>
        <color theme="1"/>
        <rFont val="Calibri"/>
        <family val="2"/>
        <scheme val="minor"/>
      </rPr>
      <t>cistron</t>
    </r>
  </si>
  <si>
    <r>
      <t xml:space="preserve">Alpha tRNA predicted to functionally compensate: tRNA-Ser(UGA), encoded by single copy </t>
    </r>
    <r>
      <rPr>
        <i/>
        <sz val="12"/>
        <color theme="1"/>
        <rFont val="Calibri"/>
        <family val="2"/>
        <scheme val="minor"/>
      </rPr>
      <t>serTGA</t>
    </r>
  </si>
  <si>
    <r>
      <t xml:space="preserve">Alpha tRNA predicted to functionally compensate: tRNA-Thr(UGU), encoded by single copy </t>
    </r>
    <r>
      <rPr>
        <i/>
        <sz val="12"/>
        <color theme="1"/>
        <rFont val="Calibri"/>
        <family val="2"/>
        <scheme val="minor"/>
      </rPr>
      <t>thrTGT</t>
    </r>
  </si>
  <si>
    <r>
      <t xml:space="preserve">Alpha tRNA predicted to functionally compensate: tRNA-Leu(UAA), encoded by single copy </t>
    </r>
    <r>
      <rPr>
        <i/>
        <sz val="12"/>
        <color theme="1"/>
        <rFont val="Calibri"/>
        <family val="2"/>
        <scheme val="minor"/>
      </rPr>
      <t>leuTAA</t>
    </r>
  </si>
  <si>
    <r>
      <t xml:space="preserve">Alpha tRNA predicted to functionally compensate: tRNA-Leu(UAG), encoded by single copy </t>
    </r>
    <r>
      <rPr>
        <i/>
        <sz val="12"/>
        <color theme="1"/>
        <rFont val="Calibri"/>
        <family val="2"/>
        <scheme val="minor"/>
      </rPr>
      <t>leuTAG</t>
    </r>
  </si>
  <si>
    <r>
      <t xml:space="preserve">Alpha tRNA predicted to functionally compensate: tRNA-Gly(UCC), encoded by single copy </t>
    </r>
    <r>
      <rPr>
        <i/>
        <sz val="12"/>
        <color theme="1"/>
        <rFont val="Calibri"/>
        <family val="2"/>
        <scheme val="minor"/>
      </rPr>
      <t>glyTCC</t>
    </r>
  </si>
  <si>
    <r>
      <t xml:space="preserve">Alpha tRNA predicted to functionally compensate: tRNA-Arg(UCU), encoded by single copy </t>
    </r>
    <r>
      <rPr>
        <i/>
        <sz val="12"/>
        <color theme="1"/>
        <rFont val="Calibri"/>
        <family val="2"/>
        <scheme val="minor"/>
      </rPr>
      <t>argTCT</t>
    </r>
  </si>
  <si>
    <t>prop_cognatecodonuse_sbw25</t>
  </si>
  <si>
    <t>n/a</t>
  </si>
  <si>
    <t>sum_cognatewobble_codonprops</t>
  </si>
  <si>
    <r>
      <rPr>
        <i/>
        <sz val="12"/>
        <color theme="1"/>
        <rFont val="Calibri"/>
        <family val="2"/>
        <scheme val="minor"/>
      </rPr>
      <t>ileCAT</t>
    </r>
    <r>
      <rPr>
        <sz val="12"/>
        <color theme="1"/>
        <rFont val="Calibri"/>
        <family val="2"/>
        <scheme val="minor"/>
      </rPr>
      <t xml:space="preserve"> gene where first anticodon base (C) is post-transcriptionally altered to Lysidine (L), which base pairs with A</t>
    </r>
  </si>
  <si>
    <r>
      <t xml:space="preserve">List of theoretical tRNA types, and their presence/absence in </t>
    </r>
    <r>
      <rPr>
        <b/>
        <i/>
        <sz val="12"/>
        <color theme="1"/>
        <rFont val="Calibri"/>
        <family val="2"/>
        <scheme val="minor"/>
      </rPr>
      <t>Pseudomonas fluorescens</t>
    </r>
    <r>
      <rPr>
        <b/>
        <sz val="12"/>
        <color theme="1"/>
        <rFont val="Calibri"/>
        <family val="2"/>
        <scheme val="minor"/>
      </rPr>
      <t xml:space="preserve"> SBW25</t>
    </r>
  </si>
  <si>
    <t>putative non-essential tRNA types</t>
  </si>
  <si>
    <t>putative essential tRNA types</t>
  </si>
  <si>
    <t>non-essential</t>
  </si>
  <si>
    <t>essential</t>
  </si>
  <si>
    <t>CGU, CGC, CGA</t>
  </si>
  <si>
    <t>U:cmo5U</t>
  </si>
  <si>
    <t>GCA, GCU, GCG</t>
  </si>
  <si>
    <t>U:mnm5U</t>
  </si>
  <si>
    <t>A:I</t>
  </si>
  <si>
    <t>TadA (pflu1065)</t>
  </si>
  <si>
    <t>G:QtRNA</t>
  </si>
  <si>
    <t>G:gluQtRNA</t>
  </si>
  <si>
    <t>GluQRS (pflu5234)</t>
  </si>
  <si>
    <t>U:cmnm5s2U</t>
  </si>
  <si>
    <t>U:mnm5s2U</t>
  </si>
  <si>
    <t>C:k2C</t>
  </si>
  <si>
    <t>TilS (pflu1287)</t>
  </si>
  <si>
    <t>Tgt (pflu5077)/QueA (pflu5078)/QueG (no homolog identified in SBW25)</t>
  </si>
  <si>
    <t>YfcK (pflu4318)</t>
  </si>
  <si>
    <t>CmoA (pflu1067)/CmoB (pflu1066)</t>
  </si>
  <si>
    <t>U:cmnm5Um</t>
  </si>
  <si>
    <t>TramL (pflu0341)/TrmE (pflu6133)/GidA (pflu6129)</t>
  </si>
  <si>
    <t>RlmM (pflu1543)/RsmI (pflu0937)/YfhQ (pflu5071)/TrmL (pflu0341)</t>
  </si>
  <si>
    <t>C:Cm</t>
  </si>
  <si>
    <t>UCA, UCU, UCG</t>
  </si>
  <si>
    <t>AAA, AAG</t>
  </si>
  <si>
    <t>CAC, CAU</t>
  </si>
  <si>
    <t>GAA, GAG</t>
  </si>
  <si>
    <t>CAA, CAG</t>
  </si>
  <si>
    <t>GAC, GAU</t>
  </si>
  <si>
    <t>AAC, AAU</t>
  </si>
  <si>
    <t>UAC, UAU</t>
  </si>
  <si>
    <t>AGA, AGG</t>
  </si>
  <si>
    <t>GGA, GGG</t>
  </si>
  <si>
    <t>TrmU (pflu3811)/TrmE (pflu6133)/GidA (pflu6129)</t>
  </si>
  <si>
    <t>UUA, UUG</t>
  </si>
  <si>
    <t>CUC, CUU</t>
  </si>
  <si>
    <t>CUA, (CUG)</t>
  </si>
  <si>
    <t>GGC, GGU</t>
  </si>
  <si>
    <t>UGC, UGU</t>
  </si>
  <si>
    <t>iCAU</t>
  </si>
  <si>
    <t>UUC, UUU</t>
  </si>
  <si>
    <t>CCC, CCU</t>
  </si>
  <si>
    <t>CCA, CCG</t>
  </si>
  <si>
    <t>UCC, UCU</t>
  </si>
  <si>
    <t>AGC, AGU</t>
  </si>
  <si>
    <t>ACA, ACG</t>
  </si>
  <si>
    <t>GUC, GUU</t>
  </si>
  <si>
    <t>predicted G:U wobble codon match (5'--&gt;3')</t>
  </si>
  <si>
    <t>AUC, AUU</t>
  </si>
  <si>
    <t>predicted translational capacity of mature tRNA</t>
  </si>
  <si>
    <t>Two of three gene copies are identical, the third has differences along the primary sequence</t>
  </si>
  <si>
    <r>
      <t xml:space="preserve">Note: codon proportion includes both Met and fMet codons as </t>
    </r>
    <r>
      <rPr>
        <i/>
        <sz val="12"/>
        <color theme="1"/>
        <rFont val="Calibri"/>
        <family val="2"/>
        <scheme val="minor"/>
      </rPr>
      <t>per</t>
    </r>
    <r>
      <rPr>
        <sz val="12"/>
        <color theme="1"/>
        <rFont val="Calibri"/>
        <family val="2"/>
        <scheme val="minor"/>
      </rPr>
      <t xml:space="preserve"> GtRNAdb (Lowe and Chan, 2016)</t>
    </r>
  </si>
  <si>
    <t>GCC, GCU</t>
  </si>
  <si>
    <t>ACC, ACU</t>
  </si>
  <si>
    <t>GUA, GUU, GUG</t>
  </si>
  <si>
    <t>predicted position 34 modification (MODOMICS: Boccaletto et al., 2017: https://doi.org/10.1093/nar/gkx1030; tRNAmodpred: Machnicka et al., 2016: https://doi.org/10.1016/j.ymeth.2016.03.013; tRNAmod Panwar and Raghava, 2014: https://doi.org/10.1186/1471-2105-15-326)</t>
  </si>
  <si>
    <t>no highlighting = absent tRNA types</t>
  </si>
  <si>
    <t>Codon proportions are genome wide, and come from GtRNAdb 2.0 (Chan and Lowe, 2016; https://doi.org/10.1093/nar/gkv1309)</t>
  </si>
  <si>
    <t>predicted modification enzymes (predictions and pflu annotation numbers based on genome sequence from Silby et al., 2009; https://doi.org/10.1186/gb-2009-10-5-r51)</t>
  </si>
  <si>
    <r>
      <t xml:space="preserve">GtRNAdb 2.0 lists two </t>
    </r>
    <r>
      <rPr>
        <i/>
        <sz val="12"/>
        <color theme="1"/>
        <rFont val="Calibri"/>
        <family val="2"/>
        <scheme val="minor"/>
      </rPr>
      <t>cysGCA</t>
    </r>
    <r>
      <rPr>
        <sz val="12"/>
        <color theme="1"/>
        <rFont val="Calibri"/>
        <family val="2"/>
        <scheme val="minor"/>
      </rPr>
      <t xml:space="preserve"> gene copies in SBW25; one of these is unlikely to function during translation (no reads detected in any SBW25 strains in any YAMAT-seq runs, and tRNA-characteristic cloverleaf secondary structure not conserved).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</si>
</sst>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A00"/>
        <bgColor indexed="64"/>
      </patternFill>
    </fill>
    <fill>
      <patternFill patternType="solid">
        <fgColor rgb="FFFF40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3" borderId="0" xfId="0" applyFont="1" applyFill="1"/>
    <xf numFmtId="0" fontId="1" fillId="0" borderId="0" xfId="0" applyFont="1"/>
    <xf numFmtId="0" fontId="0" fillId="3" borderId="0" xfId="0" applyFill="1" applyBorder="1"/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2" defaultPivotStyle="PivotStyleLight16"/>
  <colors>
    <mruColors>
      <color rgb="FF00FA00"/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workbookViewId="0"/>
  </sheetViews>
  <sheetFormatPr baseColWidth="10" defaultRowHeight="16" x14ac:dyDescent="0.2"/>
  <cols>
    <col min="2" max="2" width="10.5" customWidth="1"/>
    <col min="3" max="3" width="10.83203125" customWidth="1"/>
    <col min="4" max="4" width="12.83203125" customWidth="1"/>
    <col min="5" max="5" width="9.5" customWidth="1"/>
    <col min="6" max="8" width="13" customWidth="1"/>
    <col min="9" max="9" width="15.1640625" customWidth="1"/>
    <col min="10" max="10" width="13" customWidth="1"/>
    <col min="11" max="11" width="19.1640625" customWidth="1"/>
    <col min="12" max="12" width="14.33203125" customWidth="1"/>
    <col min="13" max="13" width="83.5" customWidth="1"/>
  </cols>
  <sheetData>
    <row r="1" spans="1:13" x14ac:dyDescent="0.2">
      <c r="A1" s="7" t="s">
        <v>111</v>
      </c>
    </row>
    <row r="2" spans="1:13" x14ac:dyDescent="0.2">
      <c r="A2" s="4" t="s">
        <v>113</v>
      </c>
    </row>
    <row r="3" spans="1:13" x14ac:dyDescent="0.2">
      <c r="A3" s="3" t="s">
        <v>112</v>
      </c>
    </row>
    <row r="4" spans="1:13" x14ac:dyDescent="0.2">
      <c r="A4" s="5" t="s">
        <v>169</v>
      </c>
    </row>
    <row r="5" spans="1:13" x14ac:dyDescent="0.2">
      <c r="A5" s="5" t="s">
        <v>170</v>
      </c>
    </row>
    <row r="7" spans="1:13" x14ac:dyDescent="0.2">
      <c r="A7" s="1" t="s">
        <v>93</v>
      </c>
      <c r="B7" s="1" t="s">
        <v>0</v>
      </c>
      <c r="C7" s="2" t="s">
        <v>98</v>
      </c>
      <c r="D7" s="1" t="s">
        <v>94</v>
      </c>
      <c r="E7" s="1" t="s">
        <v>107</v>
      </c>
      <c r="F7" s="1" t="s">
        <v>160</v>
      </c>
      <c r="G7" s="1" t="s">
        <v>168</v>
      </c>
      <c r="H7" s="1" t="s">
        <v>171</v>
      </c>
      <c r="I7" s="1" t="s">
        <v>162</v>
      </c>
      <c r="J7" s="2" t="s">
        <v>109</v>
      </c>
      <c r="K7" s="1" t="s">
        <v>95</v>
      </c>
      <c r="L7" s="2" t="s">
        <v>96</v>
      </c>
      <c r="M7" s="2" t="s">
        <v>97</v>
      </c>
    </row>
    <row r="8" spans="1:13" s="4" customFormat="1" x14ac:dyDescent="0.2">
      <c r="A8" s="4" t="s">
        <v>1</v>
      </c>
      <c r="B8" s="4" t="s">
        <v>3</v>
      </c>
      <c r="C8" s="4">
        <v>2</v>
      </c>
      <c r="D8" s="4" t="s">
        <v>7</v>
      </c>
      <c r="E8" s="4">
        <f>5.45/100</f>
        <v>5.45E-2</v>
      </c>
      <c r="F8" s="4" t="s">
        <v>5</v>
      </c>
      <c r="I8" s="4" t="s">
        <v>165</v>
      </c>
      <c r="J8" s="4">
        <f>E8+E47</f>
        <v>6.3600000000000004E-2</v>
      </c>
      <c r="K8" s="4" t="s">
        <v>85</v>
      </c>
      <c r="L8" s="4" t="s">
        <v>115</v>
      </c>
    </row>
    <row r="9" spans="1:13" s="4" customFormat="1" x14ac:dyDescent="0.2">
      <c r="A9" s="4" t="s">
        <v>1</v>
      </c>
      <c r="B9" s="4" t="s">
        <v>6</v>
      </c>
      <c r="C9" s="4">
        <v>5</v>
      </c>
      <c r="D9" s="4" t="s">
        <v>8</v>
      </c>
      <c r="E9" s="4">
        <f>1.05/100</f>
        <v>1.0500000000000001E-2</v>
      </c>
      <c r="G9" s="4" t="s">
        <v>117</v>
      </c>
      <c r="H9" s="4" t="s">
        <v>131</v>
      </c>
      <c r="I9" s="4" t="s">
        <v>118</v>
      </c>
      <c r="J9" s="4">
        <f>E9+E47+E48</f>
        <v>5.4800000000000001E-2</v>
      </c>
      <c r="K9" s="4" t="s">
        <v>85</v>
      </c>
      <c r="L9" s="4" t="s">
        <v>115</v>
      </c>
      <c r="M9" s="4" t="s">
        <v>100</v>
      </c>
    </row>
    <row r="10" spans="1:13" s="4" customFormat="1" x14ac:dyDescent="0.2">
      <c r="A10" s="4" t="s">
        <v>65</v>
      </c>
      <c r="B10" s="4" t="s">
        <v>68</v>
      </c>
      <c r="C10" s="4">
        <v>1</v>
      </c>
      <c r="D10" s="4" t="s">
        <v>70</v>
      </c>
      <c r="E10" s="4">
        <f>0.09/100</f>
        <v>8.9999999999999998E-4</v>
      </c>
      <c r="G10" s="4" t="s">
        <v>119</v>
      </c>
      <c r="H10" s="4" t="s">
        <v>130</v>
      </c>
      <c r="I10" s="4" t="s">
        <v>144</v>
      </c>
      <c r="J10" s="4">
        <f>E10+E41</f>
        <v>2.4000000000000002E-3</v>
      </c>
      <c r="K10" s="4" t="s">
        <v>85</v>
      </c>
      <c r="L10" s="4" t="s">
        <v>115</v>
      </c>
    </row>
    <row r="11" spans="1:13" s="4" customFormat="1" x14ac:dyDescent="0.2">
      <c r="A11" s="4" t="s">
        <v>65</v>
      </c>
      <c r="B11" s="4" t="s">
        <v>73</v>
      </c>
      <c r="C11" s="4">
        <v>2</v>
      </c>
      <c r="D11" s="4" t="s">
        <v>66</v>
      </c>
      <c r="E11" s="4">
        <f>1.32/100</f>
        <v>1.32E-2</v>
      </c>
      <c r="G11" s="4" t="s">
        <v>120</v>
      </c>
      <c r="H11" s="4" t="s">
        <v>121</v>
      </c>
      <c r="I11" s="4" t="s">
        <v>116</v>
      </c>
      <c r="J11" s="4">
        <f>E11+E49+C26</f>
        <v>1.0476000000000001</v>
      </c>
      <c r="K11" s="4" t="s">
        <v>85</v>
      </c>
      <c r="L11" s="4" t="s">
        <v>115</v>
      </c>
      <c r="M11" s="4" t="s">
        <v>92</v>
      </c>
    </row>
    <row r="12" spans="1:13" s="4" customFormat="1" x14ac:dyDescent="0.2">
      <c r="A12" s="4" t="s">
        <v>65</v>
      </c>
      <c r="B12" s="4" t="s">
        <v>64</v>
      </c>
      <c r="C12" s="4">
        <v>1</v>
      </c>
      <c r="D12" s="4" t="s">
        <v>61</v>
      </c>
      <c r="E12" s="4">
        <f>0.86/100</f>
        <v>8.6E-3</v>
      </c>
      <c r="I12" s="4" t="s">
        <v>61</v>
      </c>
      <c r="J12" s="4">
        <f>E12</f>
        <v>8.6E-3</v>
      </c>
      <c r="K12" s="4" t="s">
        <v>85</v>
      </c>
      <c r="L12" s="4" t="s">
        <v>115</v>
      </c>
      <c r="M12" s="4" t="s">
        <v>91</v>
      </c>
    </row>
    <row r="13" spans="1:13" s="4" customFormat="1" x14ac:dyDescent="0.2">
      <c r="A13" s="4" t="s">
        <v>55</v>
      </c>
      <c r="B13" s="4" t="s">
        <v>56</v>
      </c>
      <c r="C13" s="4">
        <v>2</v>
      </c>
      <c r="D13" s="4" t="s">
        <v>57</v>
      </c>
      <c r="E13" s="4">
        <f>2.37/100</f>
        <v>2.3700000000000002E-2</v>
      </c>
      <c r="F13" s="4" t="s">
        <v>38</v>
      </c>
      <c r="G13" s="4" t="s">
        <v>122</v>
      </c>
      <c r="H13" s="4" t="s">
        <v>129</v>
      </c>
      <c r="I13" s="4" t="s">
        <v>142</v>
      </c>
      <c r="J13" s="4">
        <f>E13+E51</f>
        <v>3.1300000000000001E-2</v>
      </c>
      <c r="K13" s="4" t="s">
        <v>85</v>
      </c>
      <c r="L13" s="4" t="s">
        <v>115</v>
      </c>
      <c r="M13" s="4" t="s">
        <v>99</v>
      </c>
    </row>
    <row r="14" spans="1:13" s="4" customFormat="1" x14ac:dyDescent="0.2">
      <c r="A14" s="4" t="s">
        <v>13</v>
      </c>
      <c r="B14" s="4" t="s">
        <v>15</v>
      </c>
      <c r="C14" s="4">
        <v>4</v>
      </c>
      <c r="D14" s="4" t="s">
        <v>17</v>
      </c>
      <c r="E14" s="4">
        <f>3.6/100</f>
        <v>3.6000000000000004E-2</v>
      </c>
      <c r="F14" s="4" t="s">
        <v>16</v>
      </c>
      <c r="G14" s="4" t="s">
        <v>123</v>
      </c>
      <c r="H14" s="4" t="s">
        <v>124</v>
      </c>
      <c r="I14" s="4" t="s">
        <v>141</v>
      </c>
      <c r="J14" s="4">
        <f>E14+E52</f>
        <v>5.3100000000000008E-2</v>
      </c>
      <c r="K14" s="4" t="s">
        <v>85</v>
      </c>
      <c r="L14" s="4" t="s">
        <v>115</v>
      </c>
    </row>
    <row r="15" spans="1:13" s="4" customFormat="1" x14ac:dyDescent="0.2">
      <c r="A15" s="4" t="s">
        <v>10</v>
      </c>
      <c r="B15" s="4" t="s">
        <v>8</v>
      </c>
      <c r="C15" s="4">
        <v>1</v>
      </c>
      <c r="D15" s="4" t="s">
        <v>6</v>
      </c>
      <c r="E15" s="4">
        <f>0.77/100</f>
        <v>7.7000000000000002E-3</v>
      </c>
      <c r="F15" s="4" t="s">
        <v>12</v>
      </c>
      <c r="I15" s="4" t="s">
        <v>151</v>
      </c>
      <c r="J15" s="4">
        <f>E15+E53</f>
        <v>8.6999999999999994E-3</v>
      </c>
      <c r="K15" s="4" t="s">
        <v>85</v>
      </c>
      <c r="L15" s="4" t="s">
        <v>115</v>
      </c>
      <c r="M15" s="4" t="s">
        <v>172</v>
      </c>
    </row>
    <row r="16" spans="1:13" s="4" customFormat="1" x14ac:dyDescent="0.2">
      <c r="A16" s="4" t="s">
        <v>54</v>
      </c>
      <c r="B16" s="4" t="s">
        <v>35</v>
      </c>
      <c r="C16" s="4">
        <v>3</v>
      </c>
      <c r="D16" s="6" t="s">
        <v>33</v>
      </c>
      <c r="E16" s="4" t="s">
        <v>108</v>
      </c>
      <c r="I16" s="4" t="s">
        <v>152</v>
      </c>
      <c r="J16" s="4" t="s">
        <v>108</v>
      </c>
      <c r="K16" s="4" t="s">
        <v>86</v>
      </c>
      <c r="L16" s="4" t="s">
        <v>115</v>
      </c>
      <c r="M16" s="4" t="s">
        <v>163</v>
      </c>
    </row>
    <row r="17" spans="1:13" s="4" customFormat="1" x14ac:dyDescent="0.2">
      <c r="A17" s="4" t="s">
        <v>78</v>
      </c>
      <c r="B17" s="4" t="s">
        <v>53</v>
      </c>
      <c r="C17" s="4">
        <v>1</v>
      </c>
      <c r="D17" s="4" t="s">
        <v>49</v>
      </c>
      <c r="E17" s="4">
        <f>1.49/100</f>
        <v>1.49E-2</v>
      </c>
      <c r="G17" s="4" t="s">
        <v>125</v>
      </c>
      <c r="H17" s="4" t="s">
        <v>146</v>
      </c>
      <c r="I17" s="4" t="s">
        <v>140</v>
      </c>
      <c r="J17" s="4">
        <f>E17+E54</f>
        <v>4.5499999999999999E-2</v>
      </c>
      <c r="K17" s="4" t="s">
        <v>85</v>
      </c>
      <c r="L17" s="4" t="s">
        <v>115</v>
      </c>
    </row>
    <row r="18" spans="1:13" s="4" customFormat="1" x14ac:dyDescent="0.2">
      <c r="A18" s="4" t="s">
        <v>18</v>
      </c>
      <c r="B18" s="4" t="s">
        <v>19</v>
      </c>
      <c r="C18" s="4">
        <v>4</v>
      </c>
      <c r="D18" s="4" t="s">
        <v>21</v>
      </c>
      <c r="E18" s="4">
        <f>2.99/100</f>
        <v>2.9900000000000003E-2</v>
      </c>
      <c r="G18" s="4" t="s">
        <v>126</v>
      </c>
      <c r="H18" s="8" t="s">
        <v>130</v>
      </c>
      <c r="I18" s="4" t="s">
        <v>139</v>
      </c>
      <c r="J18" s="4">
        <f>E18+E55</f>
        <v>5.4300000000000001E-2</v>
      </c>
      <c r="K18" s="4" t="s">
        <v>85</v>
      </c>
      <c r="L18" s="4" t="s">
        <v>115</v>
      </c>
    </row>
    <row r="19" spans="1:13" s="4" customFormat="1" x14ac:dyDescent="0.2">
      <c r="A19" s="4" t="s">
        <v>26</v>
      </c>
      <c r="B19" s="4" t="s">
        <v>7</v>
      </c>
      <c r="C19" s="4">
        <v>3</v>
      </c>
      <c r="D19" s="4" t="s">
        <v>3</v>
      </c>
      <c r="E19" s="4">
        <f>4.95/100</f>
        <v>4.9500000000000002E-2</v>
      </c>
      <c r="F19" s="4" t="s">
        <v>29</v>
      </c>
      <c r="I19" s="4" t="s">
        <v>150</v>
      </c>
      <c r="J19" s="4">
        <f>E19+E56</f>
        <v>6.5000000000000002E-2</v>
      </c>
      <c r="K19" s="4" t="s">
        <v>85</v>
      </c>
      <c r="L19" s="4" t="s">
        <v>115</v>
      </c>
    </row>
    <row r="20" spans="1:13" s="4" customFormat="1" x14ac:dyDescent="0.2">
      <c r="A20" s="4" t="s">
        <v>26</v>
      </c>
      <c r="B20" s="4" t="s">
        <v>75</v>
      </c>
      <c r="C20" s="4">
        <v>1</v>
      </c>
      <c r="D20" s="4" t="s">
        <v>31</v>
      </c>
      <c r="E20" s="4">
        <f>0.28/100</f>
        <v>2.8000000000000004E-3</v>
      </c>
      <c r="G20" s="4" t="s">
        <v>119</v>
      </c>
      <c r="H20" s="4" t="s">
        <v>130</v>
      </c>
      <c r="I20" s="4" t="s">
        <v>145</v>
      </c>
      <c r="J20" s="4">
        <f>E20+E42</f>
        <v>1.3800000000000002E-2</v>
      </c>
      <c r="K20" s="4" t="s">
        <v>85</v>
      </c>
      <c r="L20" s="4" t="s">
        <v>115</v>
      </c>
    </row>
    <row r="21" spans="1:13" s="4" customFormat="1" x14ac:dyDescent="0.2">
      <c r="A21" s="4" t="s">
        <v>32</v>
      </c>
      <c r="B21" s="4" t="s">
        <v>34</v>
      </c>
      <c r="C21" s="4">
        <v>2</v>
      </c>
      <c r="D21" s="4" t="s">
        <v>36</v>
      </c>
      <c r="E21" s="4">
        <f>1.51/100</f>
        <v>1.5100000000000001E-2</v>
      </c>
      <c r="F21" s="4" t="s">
        <v>35</v>
      </c>
      <c r="G21" s="4" t="s">
        <v>122</v>
      </c>
      <c r="H21" s="4" t="s">
        <v>129</v>
      </c>
      <c r="I21" s="4" t="s">
        <v>138</v>
      </c>
      <c r="J21" s="4">
        <f>E21+E57</f>
        <v>2.3E-2</v>
      </c>
      <c r="K21" s="4" t="s">
        <v>85</v>
      </c>
      <c r="L21" s="4" t="s">
        <v>115</v>
      </c>
    </row>
    <row r="22" spans="1:13" s="4" customFormat="1" x14ac:dyDescent="0.2">
      <c r="A22" s="4" t="s">
        <v>37</v>
      </c>
      <c r="B22" s="4" t="s">
        <v>16</v>
      </c>
      <c r="C22" s="4">
        <v>5</v>
      </c>
      <c r="D22" s="4" t="s">
        <v>14</v>
      </c>
      <c r="E22" s="4">
        <f>3.65/100</f>
        <v>3.6499999999999998E-2</v>
      </c>
      <c r="F22" s="4" t="s">
        <v>40</v>
      </c>
      <c r="I22" s="4" t="s">
        <v>161</v>
      </c>
      <c r="J22" s="4">
        <f>E22+E58</f>
        <v>4.6899999999999997E-2</v>
      </c>
      <c r="K22" s="4" t="s">
        <v>85</v>
      </c>
      <c r="L22" s="4" t="s">
        <v>115</v>
      </c>
      <c r="M22" s="4" t="s">
        <v>100</v>
      </c>
    </row>
    <row r="23" spans="1:13" s="4" customFormat="1" x14ac:dyDescent="0.2">
      <c r="A23" s="4" t="s">
        <v>37</v>
      </c>
      <c r="B23" s="4" t="s">
        <v>88</v>
      </c>
      <c r="C23" s="4">
        <v>1</v>
      </c>
      <c r="D23" s="4" t="s">
        <v>41</v>
      </c>
      <c r="E23" s="4">
        <f>0.16/100</f>
        <v>1.6000000000000001E-3</v>
      </c>
      <c r="G23" s="4" t="s">
        <v>127</v>
      </c>
      <c r="H23" s="4" t="s">
        <v>128</v>
      </c>
      <c r="I23" s="4" t="s">
        <v>41</v>
      </c>
      <c r="J23" s="4">
        <f>E23</f>
        <v>1.6000000000000001E-3</v>
      </c>
      <c r="K23" s="4" t="s">
        <v>85</v>
      </c>
      <c r="L23" s="4" t="s">
        <v>115</v>
      </c>
      <c r="M23" s="4" t="s">
        <v>110</v>
      </c>
    </row>
    <row r="24" spans="1:13" s="4" customFormat="1" x14ac:dyDescent="0.2">
      <c r="A24" s="4" t="s">
        <v>46</v>
      </c>
      <c r="B24" s="4" t="s">
        <v>22</v>
      </c>
      <c r="C24" s="4">
        <v>1</v>
      </c>
      <c r="D24" s="4" t="s">
        <v>20</v>
      </c>
      <c r="E24" s="4">
        <f>1.74/100</f>
        <v>1.7399999999999999E-2</v>
      </c>
      <c r="F24" s="4" t="s">
        <v>43</v>
      </c>
      <c r="I24" s="4" t="s">
        <v>148</v>
      </c>
      <c r="J24" s="4">
        <f>E24+E59</f>
        <v>2.2699999999999998E-2</v>
      </c>
      <c r="K24" s="4" t="s">
        <v>85</v>
      </c>
      <c r="L24" s="4" t="s">
        <v>115</v>
      </c>
    </row>
    <row r="25" spans="1:13" s="4" customFormat="1" x14ac:dyDescent="0.2">
      <c r="A25" s="4" t="s">
        <v>46</v>
      </c>
      <c r="B25" s="4" t="s">
        <v>47</v>
      </c>
      <c r="C25" s="4">
        <v>1</v>
      </c>
      <c r="D25" s="4" t="s">
        <v>50</v>
      </c>
      <c r="E25" s="4">
        <f>0.19/100</f>
        <v>1.9E-3</v>
      </c>
      <c r="F25" s="4" t="s">
        <v>51</v>
      </c>
      <c r="I25" s="4" t="s">
        <v>149</v>
      </c>
      <c r="J25" s="4">
        <f>E25+E43</f>
        <v>6.9199999999999998E-2</v>
      </c>
      <c r="K25" s="4" t="s">
        <v>85</v>
      </c>
      <c r="L25" s="4" t="s">
        <v>115</v>
      </c>
    </row>
    <row r="26" spans="1:13" s="4" customFormat="1" x14ac:dyDescent="0.2">
      <c r="A26" s="4" t="s">
        <v>46</v>
      </c>
      <c r="B26" s="4" t="s">
        <v>87</v>
      </c>
      <c r="C26" s="4">
        <v>1</v>
      </c>
      <c r="D26" s="4" t="s">
        <v>52</v>
      </c>
      <c r="E26" s="4">
        <f>0.21/100</f>
        <v>2.0999999999999999E-3</v>
      </c>
      <c r="F26" s="4" t="s">
        <v>53</v>
      </c>
      <c r="G26" s="4" t="s">
        <v>132</v>
      </c>
      <c r="H26" s="4" t="s">
        <v>133</v>
      </c>
      <c r="I26" s="4" t="s">
        <v>147</v>
      </c>
      <c r="J26" s="4">
        <f>E26+E44</f>
        <v>2.5100000000000001E-2</v>
      </c>
      <c r="K26" s="4" t="s">
        <v>85</v>
      </c>
      <c r="L26" s="4" t="s">
        <v>115</v>
      </c>
    </row>
    <row r="27" spans="1:13" s="4" customFormat="1" x14ac:dyDescent="0.2">
      <c r="A27" s="4" t="s">
        <v>42</v>
      </c>
      <c r="B27" s="4" t="s">
        <v>25</v>
      </c>
      <c r="C27" s="4">
        <v>2</v>
      </c>
      <c r="D27" s="4" t="s">
        <v>24</v>
      </c>
      <c r="E27" s="4">
        <f>1.34/100</f>
        <v>1.34E-2</v>
      </c>
      <c r="G27" s="4" t="s">
        <v>126</v>
      </c>
      <c r="H27" s="8" t="s">
        <v>130</v>
      </c>
      <c r="I27" s="4" t="s">
        <v>137</v>
      </c>
      <c r="J27" s="4">
        <f>E27+E60</f>
        <v>3.5800000000000005E-2</v>
      </c>
      <c r="K27" s="4" t="s">
        <v>85</v>
      </c>
      <c r="L27" s="4" t="s">
        <v>115</v>
      </c>
    </row>
    <row r="28" spans="1:13" s="4" customFormat="1" x14ac:dyDescent="0.2">
      <c r="A28" s="4" t="s">
        <v>45</v>
      </c>
      <c r="B28" s="4" t="s">
        <v>35</v>
      </c>
      <c r="C28" s="4">
        <v>1</v>
      </c>
      <c r="D28" s="4" t="s">
        <v>33</v>
      </c>
      <c r="E28" s="4">
        <f>2.26/100</f>
        <v>2.2599999999999999E-2</v>
      </c>
      <c r="I28" s="4" t="s">
        <v>33</v>
      </c>
      <c r="J28" s="4">
        <f>E28</f>
        <v>2.2599999999999999E-2</v>
      </c>
      <c r="K28" s="4" t="s">
        <v>85</v>
      </c>
      <c r="L28" s="4" t="s">
        <v>115</v>
      </c>
      <c r="M28" s="4" t="s">
        <v>164</v>
      </c>
    </row>
    <row r="29" spans="1:13" s="4" customFormat="1" x14ac:dyDescent="0.2">
      <c r="A29" s="4" t="s">
        <v>23</v>
      </c>
      <c r="B29" s="4" t="s">
        <v>21</v>
      </c>
      <c r="C29" s="4">
        <v>1</v>
      </c>
      <c r="D29" s="4" t="s">
        <v>19</v>
      </c>
      <c r="E29" s="4">
        <f>2.57/100</f>
        <v>2.5699999999999997E-2</v>
      </c>
      <c r="F29" s="4" t="s">
        <v>25</v>
      </c>
      <c r="I29" s="4" t="s">
        <v>153</v>
      </c>
      <c r="J29" s="4">
        <f>E29+E61</f>
        <v>3.6599999999999994E-2</v>
      </c>
      <c r="K29" s="4" t="s">
        <v>85</v>
      </c>
      <c r="L29" s="4" t="s">
        <v>115</v>
      </c>
    </row>
    <row r="30" spans="1:13" s="4" customFormat="1" x14ac:dyDescent="0.2">
      <c r="A30" s="4" t="s">
        <v>58</v>
      </c>
      <c r="B30" s="4" t="s">
        <v>30</v>
      </c>
      <c r="C30" s="4">
        <v>1</v>
      </c>
      <c r="D30" s="4" t="s">
        <v>28</v>
      </c>
      <c r="E30" s="4">
        <f>1.2/100</f>
        <v>1.2E-2</v>
      </c>
      <c r="F30" s="4" t="s">
        <v>62</v>
      </c>
      <c r="I30" s="4" t="s">
        <v>154</v>
      </c>
      <c r="J30" s="4">
        <f>E30+E62</f>
        <v>1.72E-2</v>
      </c>
      <c r="K30" s="4" t="s">
        <v>85</v>
      </c>
      <c r="L30" s="4" t="s">
        <v>115</v>
      </c>
    </row>
    <row r="31" spans="1:13" s="4" customFormat="1" x14ac:dyDescent="0.2">
      <c r="A31" s="4" t="s">
        <v>58</v>
      </c>
      <c r="B31" s="4" t="s">
        <v>60</v>
      </c>
      <c r="C31" s="4">
        <v>2</v>
      </c>
      <c r="D31" s="4" t="s">
        <v>63</v>
      </c>
      <c r="E31" s="4">
        <f>0.52/100</f>
        <v>5.1999999999999998E-3</v>
      </c>
      <c r="F31" s="4" t="s">
        <v>64</v>
      </c>
      <c r="I31" s="4" t="s">
        <v>155</v>
      </c>
      <c r="J31" s="4">
        <f>E31+E63</f>
        <v>3.1399999999999997E-2</v>
      </c>
      <c r="K31" s="4" t="s">
        <v>85</v>
      </c>
      <c r="L31" s="4" t="s">
        <v>115</v>
      </c>
    </row>
    <row r="32" spans="1:13" s="4" customFormat="1" x14ac:dyDescent="0.2">
      <c r="A32" s="4" t="s">
        <v>69</v>
      </c>
      <c r="B32" s="4" t="s">
        <v>31</v>
      </c>
      <c r="C32" s="4">
        <v>1</v>
      </c>
      <c r="D32" s="4" t="s">
        <v>75</v>
      </c>
      <c r="E32" s="4">
        <f>1.13/100</f>
        <v>1.1299999999999999E-2</v>
      </c>
      <c r="F32" s="4" t="s">
        <v>68</v>
      </c>
      <c r="I32" s="4" t="s">
        <v>156</v>
      </c>
      <c r="J32" s="4">
        <f>E32+E64</f>
        <v>1.3299999999999999E-2</v>
      </c>
      <c r="K32" s="4" t="s">
        <v>85</v>
      </c>
      <c r="L32" s="4" t="s">
        <v>115</v>
      </c>
    </row>
    <row r="33" spans="1:13" s="4" customFormat="1" x14ac:dyDescent="0.2">
      <c r="A33" s="4" t="s">
        <v>69</v>
      </c>
      <c r="B33" s="4" t="s">
        <v>71</v>
      </c>
      <c r="C33" s="4">
        <v>1</v>
      </c>
      <c r="D33" s="4" t="s">
        <v>76</v>
      </c>
      <c r="E33" s="4">
        <f>0.29/100</f>
        <v>2.8999999999999998E-3</v>
      </c>
      <c r="G33" s="4" t="s">
        <v>117</v>
      </c>
      <c r="H33" s="4" t="s">
        <v>131</v>
      </c>
      <c r="I33" s="4" t="s">
        <v>136</v>
      </c>
      <c r="J33" s="4">
        <f>E33+E64+E45</f>
        <v>1.8000000000000002E-2</v>
      </c>
      <c r="K33" s="4" t="s">
        <v>85</v>
      </c>
      <c r="L33" s="4" t="s">
        <v>115</v>
      </c>
    </row>
    <row r="34" spans="1:13" s="4" customFormat="1" x14ac:dyDescent="0.2">
      <c r="A34" s="4" t="s">
        <v>69</v>
      </c>
      <c r="B34" s="4" t="s">
        <v>5</v>
      </c>
      <c r="C34" s="4">
        <v>1</v>
      </c>
      <c r="D34" s="4" t="s">
        <v>2</v>
      </c>
      <c r="E34" s="4">
        <f>2.33/100</f>
        <v>2.3300000000000001E-2</v>
      </c>
      <c r="F34" s="4" t="s">
        <v>77</v>
      </c>
      <c r="I34" s="4" t="s">
        <v>157</v>
      </c>
      <c r="J34" s="4">
        <f>E34+E65</f>
        <v>2.9000000000000001E-2</v>
      </c>
      <c r="K34" s="4" t="s">
        <v>85</v>
      </c>
      <c r="L34" s="4" t="s">
        <v>115</v>
      </c>
    </row>
    <row r="35" spans="1:13" s="4" customFormat="1" x14ac:dyDescent="0.2">
      <c r="A35" s="4" t="s">
        <v>79</v>
      </c>
      <c r="B35" s="4" t="s">
        <v>29</v>
      </c>
      <c r="C35" s="4">
        <v>1</v>
      </c>
      <c r="D35" s="4" t="s">
        <v>27</v>
      </c>
      <c r="E35" s="4">
        <f>3.29/100</f>
        <v>3.2899999999999999E-2</v>
      </c>
      <c r="F35" s="4" t="s">
        <v>72</v>
      </c>
      <c r="I35" s="4" t="s">
        <v>166</v>
      </c>
      <c r="J35" s="4">
        <f>E35+E66</f>
        <v>3.6900000000000002E-2</v>
      </c>
      <c r="K35" s="4" t="s">
        <v>85</v>
      </c>
      <c r="L35" s="4" t="s">
        <v>115</v>
      </c>
    </row>
    <row r="36" spans="1:13" s="4" customFormat="1" x14ac:dyDescent="0.2">
      <c r="A36" s="4" t="s">
        <v>79</v>
      </c>
      <c r="B36" s="4" t="s">
        <v>12</v>
      </c>
      <c r="C36" s="4">
        <v>1</v>
      </c>
      <c r="D36" s="4" t="s">
        <v>11</v>
      </c>
      <c r="E36" s="4">
        <f>0.3/100</f>
        <v>3.0000000000000001E-3</v>
      </c>
      <c r="F36" s="4" t="s">
        <v>73</v>
      </c>
      <c r="I36" s="4" t="s">
        <v>158</v>
      </c>
      <c r="J36" s="4">
        <f>E36+E46</f>
        <v>1.4000000000000002E-2</v>
      </c>
      <c r="K36" s="4" t="s">
        <v>85</v>
      </c>
      <c r="L36" s="4" t="s">
        <v>115</v>
      </c>
    </row>
    <row r="37" spans="1:13" s="4" customFormat="1" x14ac:dyDescent="0.2">
      <c r="A37" s="4" t="s">
        <v>83</v>
      </c>
      <c r="B37" s="4" t="s">
        <v>63</v>
      </c>
      <c r="C37" s="4">
        <v>1</v>
      </c>
      <c r="D37" s="4" t="s">
        <v>60</v>
      </c>
      <c r="E37" s="4">
        <f>1.44/100</f>
        <v>1.44E-2</v>
      </c>
      <c r="I37" s="4" t="s">
        <v>60</v>
      </c>
      <c r="J37" s="4">
        <f>E37</f>
        <v>1.44E-2</v>
      </c>
      <c r="K37" s="4" t="s">
        <v>85</v>
      </c>
      <c r="L37" s="4" t="s">
        <v>115</v>
      </c>
    </row>
    <row r="38" spans="1:13" s="4" customFormat="1" x14ac:dyDescent="0.2">
      <c r="A38" s="4" t="s">
        <v>84</v>
      </c>
      <c r="B38" s="4" t="s">
        <v>82</v>
      </c>
      <c r="C38" s="4">
        <v>1</v>
      </c>
      <c r="D38" s="4" t="s">
        <v>81</v>
      </c>
      <c r="E38" s="4">
        <f>1.81/100</f>
        <v>1.8100000000000002E-2</v>
      </c>
      <c r="F38" s="4" t="s">
        <v>39</v>
      </c>
      <c r="G38" s="4" t="s">
        <v>122</v>
      </c>
      <c r="H38" s="4" t="s">
        <v>129</v>
      </c>
      <c r="I38" s="4" t="s">
        <v>143</v>
      </c>
      <c r="J38" s="4">
        <f>E38+E67</f>
        <v>2.5100000000000001E-2</v>
      </c>
      <c r="K38" s="4" t="s">
        <v>85</v>
      </c>
      <c r="L38" s="4" t="s">
        <v>115</v>
      </c>
    </row>
    <row r="39" spans="1:13" s="4" customFormat="1" x14ac:dyDescent="0.2">
      <c r="A39" s="4" t="s">
        <v>80</v>
      </c>
      <c r="B39" s="4" t="s">
        <v>17</v>
      </c>
      <c r="C39" s="4">
        <v>1</v>
      </c>
      <c r="D39" s="4" t="s">
        <v>15</v>
      </c>
      <c r="E39" s="4">
        <f>2.05/100</f>
        <v>2.0499999999999997E-2</v>
      </c>
      <c r="F39" s="4" t="s">
        <v>56</v>
      </c>
      <c r="I39" s="4" t="s">
        <v>159</v>
      </c>
      <c r="J39" s="4">
        <f>E39+E68</f>
        <v>2.6399999999999996E-2</v>
      </c>
      <c r="K39" s="4" t="s">
        <v>85</v>
      </c>
      <c r="L39" s="4" t="s">
        <v>115</v>
      </c>
    </row>
    <row r="40" spans="1:13" s="4" customFormat="1" x14ac:dyDescent="0.2">
      <c r="A40" s="4" t="s">
        <v>80</v>
      </c>
      <c r="B40" s="4" t="s">
        <v>81</v>
      </c>
      <c r="C40" s="4">
        <v>3</v>
      </c>
      <c r="D40" s="4" t="s">
        <v>82</v>
      </c>
      <c r="E40" s="4">
        <f>0.57/100</f>
        <v>5.6999999999999993E-3</v>
      </c>
      <c r="F40" s="4" t="s">
        <v>34</v>
      </c>
      <c r="G40" s="4" t="s">
        <v>117</v>
      </c>
      <c r="H40" s="4" t="s">
        <v>131</v>
      </c>
      <c r="I40" s="4" t="s">
        <v>167</v>
      </c>
      <c r="J40" s="4">
        <f>E40+E69</f>
        <v>4.5999999999999999E-2</v>
      </c>
      <c r="K40" s="4" t="s">
        <v>85</v>
      </c>
      <c r="L40" s="4" t="s">
        <v>115</v>
      </c>
    </row>
    <row r="41" spans="1:13" s="3" customFormat="1" x14ac:dyDescent="0.2">
      <c r="A41" s="3" t="s">
        <v>65</v>
      </c>
      <c r="B41" s="3" t="s">
        <v>62</v>
      </c>
      <c r="C41" s="3">
        <v>1</v>
      </c>
      <c r="D41" s="3" t="s">
        <v>59</v>
      </c>
      <c r="E41" s="3">
        <f>0.15/100</f>
        <v>1.5E-3</v>
      </c>
      <c r="I41" s="3" t="s">
        <v>59</v>
      </c>
      <c r="J41" s="3">
        <f t="shared" ref="J41:J46" si="0">E41</f>
        <v>1.5E-3</v>
      </c>
      <c r="K41" s="3" t="s">
        <v>85</v>
      </c>
      <c r="L41" s="3" t="s">
        <v>114</v>
      </c>
      <c r="M41" s="3" t="s">
        <v>106</v>
      </c>
    </row>
    <row r="42" spans="1:13" s="3" customFormat="1" x14ac:dyDescent="0.2">
      <c r="A42" s="3" t="s">
        <v>26</v>
      </c>
      <c r="B42" s="3" t="s">
        <v>28</v>
      </c>
      <c r="C42" s="3">
        <v>1</v>
      </c>
      <c r="D42" s="3" t="s">
        <v>30</v>
      </c>
      <c r="E42" s="3">
        <f>1.1/100</f>
        <v>1.1000000000000001E-2</v>
      </c>
      <c r="I42" s="3" t="s">
        <v>30</v>
      </c>
      <c r="J42" s="3">
        <f t="shared" si="0"/>
        <v>1.1000000000000001E-2</v>
      </c>
      <c r="K42" s="3" t="s">
        <v>85</v>
      </c>
      <c r="L42" s="3" t="s">
        <v>114</v>
      </c>
      <c r="M42" s="3" t="s">
        <v>105</v>
      </c>
    </row>
    <row r="43" spans="1:13" s="3" customFormat="1" x14ac:dyDescent="0.2">
      <c r="A43" s="3" t="s">
        <v>46</v>
      </c>
      <c r="B43" s="3" t="s">
        <v>48</v>
      </c>
      <c r="C43" s="3">
        <v>2</v>
      </c>
      <c r="D43" s="3" t="s">
        <v>51</v>
      </c>
      <c r="E43" s="3">
        <f>6.73/100</f>
        <v>6.7299999999999999E-2</v>
      </c>
      <c r="I43" s="3" t="s">
        <v>51</v>
      </c>
      <c r="J43" s="3">
        <f t="shared" si="0"/>
        <v>6.7299999999999999E-2</v>
      </c>
      <c r="K43" s="3" t="s">
        <v>85</v>
      </c>
      <c r="L43" s="3" t="s">
        <v>114</v>
      </c>
      <c r="M43" s="3" t="s">
        <v>104</v>
      </c>
    </row>
    <row r="44" spans="1:13" s="3" customFormat="1" x14ac:dyDescent="0.2">
      <c r="A44" s="3" t="s">
        <v>46</v>
      </c>
      <c r="B44" s="3" t="s">
        <v>49</v>
      </c>
      <c r="C44" s="3">
        <v>1</v>
      </c>
      <c r="D44" s="3" t="s">
        <v>53</v>
      </c>
      <c r="E44" s="3">
        <f>2.3/100</f>
        <v>2.3E-2</v>
      </c>
      <c r="G44" s="3" t="s">
        <v>135</v>
      </c>
      <c r="H44" s="3" t="s">
        <v>134</v>
      </c>
      <c r="I44" s="3" t="s">
        <v>53</v>
      </c>
      <c r="J44" s="3">
        <f t="shared" si="0"/>
        <v>2.3E-2</v>
      </c>
      <c r="K44" s="3" t="s">
        <v>85</v>
      </c>
      <c r="L44" s="3" t="s">
        <v>114</v>
      </c>
      <c r="M44" s="3" t="s">
        <v>103</v>
      </c>
    </row>
    <row r="45" spans="1:13" s="3" customFormat="1" x14ac:dyDescent="0.2">
      <c r="A45" s="3" t="s">
        <v>69</v>
      </c>
      <c r="B45" s="3" t="s">
        <v>67</v>
      </c>
      <c r="C45" s="3">
        <v>1</v>
      </c>
      <c r="D45" s="3" t="s">
        <v>74</v>
      </c>
      <c r="E45" s="3">
        <f>1.31/100</f>
        <v>1.3100000000000001E-2</v>
      </c>
      <c r="I45" s="3" t="s">
        <v>74</v>
      </c>
      <c r="J45" s="3">
        <f t="shared" si="0"/>
        <v>1.3100000000000001E-2</v>
      </c>
      <c r="K45" s="3" t="s">
        <v>85</v>
      </c>
      <c r="L45" s="3" t="s">
        <v>114</v>
      </c>
      <c r="M45" s="3" t="s">
        <v>101</v>
      </c>
    </row>
    <row r="46" spans="1:13" s="3" customFormat="1" x14ac:dyDescent="0.2">
      <c r="A46" s="3" t="s">
        <v>79</v>
      </c>
      <c r="B46" s="3" t="s">
        <v>66</v>
      </c>
      <c r="C46" s="3">
        <v>1</v>
      </c>
      <c r="D46" s="3" t="s">
        <v>73</v>
      </c>
      <c r="E46" s="3">
        <f>1.1/100</f>
        <v>1.1000000000000001E-2</v>
      </c>
      <c r="I46" s="3" t="s">
        <v>73</v>
      </c>
      <c r="J46" s="3">
        <f t="shared" si="0"/>
        <v>1.1000000000000001E-2</v>
      </c>
      <c r="K46" s="3" t="s">
        <v>85</v>
      </c>
      <c r="L46" s="3" t="s">
        <v>114</v>
      </c>
      <c r="M46" s="3" t="s">
        <v>102</v>
      </c>
    </row>
    <row r="47" spans="1:13" x14ac:dyDescent="0.2">
      <c r="A47" t="s">
        <v>1</v>
      </c>
      <c r="B47" t="s">
        <v>2</v>
      </c>
      <c r="C47" s="5">
        <v>0</v>
      </c>
      <c r="D47" t="s">
        <v>5</v>
      </c>
      <c r="E47">
        <f>0.91/100</f>
        <v>9.1000000000000004E-3</v>
      </c>
      <c r="F47" t="s">
        <v>108</v>
      </c>
      <c r="G47" t="s">
        <v>108</v>
      </c>
      <c r="I47" s="5"/>
      <c r="K47" t="s">
        <v>108</v>
      </c>
      <c r="L47" t="s">
        <v>89</v>
      </c>
    </row>
    <row r="48" spans="1:13" x14ac:dyDescent="0.2">
      <c r="A48" t="s">
        <v>1</v>
      </c>
      <c r="B48" t="s">
        <v>4</v>
      </c>
      <c r="C48" s="5">
        <v>0</v>
      </c>
      <c r="D48" t="s">
        <v>9</v>
      </c>
      <c r="E48">
        <f>3.52/100</f>
        <v>3.5200000000000002E-2</v>
      </c>
      <c r="F48" t="s">
        <v>108</v>
      </c>
      <c r="G48" t="s">
        <v>108</v>
      </c>
      <c r="I48" s="5"/>
      <c r="K48" t="s">
        <v>108</v>
      </c>
      <c r="L48" t="s">
        <v>89</v>
      </c>
    </row>
    <row r="49" spans="1:13" x14ac:dyDescent="0.2">
      <c r="A49" t="s">
        <v>65</v>
      </c>
      <c r="B49" t="s">
        <v>9</v>
      </c>
      <c r="C49" s="5">
        <v>0</v>
      </c>
      <c r="D49" t="s">
        <v>4</v>
      </c>
      <c r="E49">
        <f>3.44/100</f>
        <v>3.44E-2</v>
      </c>
      <c r="F49" t="s">
        <v>108</v>
      </c>
      <c r="G49" t="s">
        <v>108</v>
      </c>
      <c r="I49" s="5"/>
      <c r="K49" t="s">
        <v>108</v>
      </c>
      <c r="L49" t="s">
        <v>89</v>
      </c>
      <c r="M49" t="s">
        <v>90</v>
      </c>
    </row>
    <row r="50" spans="1:13" x14ac:dyDescent="0.2">
      <c r="A50" t="s">
        <v>65</v>
      </c>
      <c r="B50" t="s">
        <v>74</v>
      </c>
      <c r="C50" s="5">
        <v>0</v>
      </c>
      <c r="D50" t="s">
        <v>67</v>
      </c>
      <c r="E50">
        <f>0.28/100</f>
        <v>2.8000000000000004E-3</v>
      </c>
      <c r="F50" t="s">
        <v>108</v>
      </c>
      <c r="G50" t="s">
        <v>108</v>
      </c>
      <c r="K50" t="s">
        <v>108</v>
      </c>
      <c r="L50" t="s">
        <v>89</v>
      </c>
      <c r="M50" t="s">
        <v>90</v>
      </c>
    </row>
    <row r="51" spans="1:13" x14ac:dyDescent="0.2">
      <c r="A51" t="s">
        <v>55</v>
      </c>
      <c r="B51" t="s">
        <v>40</v>
      </c>
      <c r="C51" s="5">
        <v>0</v>
      </c>
      <c r="D51" t="s">
        <v>38</v>
      </c>
      <c r="E51">
        <f>0.76/100</f>
        <v>7.6E-3</v>
      </c>
      <c r="F51" t="s">
        <v>108</v>
      </c>
      <c r="G51" t="s">
        <v>108</v>
      </c>
      <c r="K51" t="s">
        <v>108</v>
      </c>
      <c r="L51" t="s">
        <v>89</v>
      </c>
    </row>
    <row r="52" spans="1:13" x14ac:dyDescent="0.2">
      <c r="A52" t="s">
        <v>13</v>
      </c>
      <c r="B52" t="s">
        <v>14</v>
      </c>
      <c r="C52" s="5">
        <v>0</v>
      </c>
      <c r="D52" t="s">
        <v>16</v>
      </c>
      <c r="E52">
        <f>1.71/100</f>
        <v>1.7100000000000001E-2</v>
      </c>
      <c r="F52" t="s">
        <v>108</v>
      </c>
      <c r="G52" t="s">
        <v>108</v>
      </c>
      <c r="K52" t="s">
        <v>108</v>
      </c>
      <c r="L52" t="s">
        <v>89</v>
      </c>
    </row>
    <row r="53" spans="1:13" x14ac:dyDescent="0.2">
      <c r="A53" t="s">
        <v>10</v>
      </c>
      <c r="B53" t="s">
        <v>11</v>
      </c>
      <c r="C53" s="5">
        <v>0</v>
      </c>
      <c r="D53" t="s">
        <v>12</v>
      </c>
      <c r="E53">
        <f>0.1/100</f>
        <v>1E-3</v>
      </c>
      <c r="F53" t="s">
        <v>108</v>
      </c>
      <c r="G53" t="s">
        <v>108</v>
      </c>
      <c r="K53" t="s">
        <v>108</v>
      </c>
      <c r="L53" t="s">
        <v>89</v>
      </c>
    </row>
    <row r="54" spans="1:13" x14ac:dyDescent="0.2">
      <c r="A54" t="s">
        <v>78</v>
      </c>
      <c r="B54" t="s">
        <v>51</v>
      </c>
      <c r="C54" s="5">
        <v>0</v>
      </c>
      <c r="D54" t="s">
        <v>48</v>
      </c>
      <c r="E54">
        <f>3.06/100</f>
        <v>3.0600000000000002E-2</v>
      </c>
      <c r="F54" t="s">
        <v>108</v>
      </c>
      <c r="G54" t="s">
        <v>108</v>
      </c>
      <c r="K54" t="s">
        <v>108</v>
      </c>
      <c r="L54" t="s">
        <v>89</v>
      </c>
    </row>
    <row r="55" spans="1:13" x14ac:dyDescent="0.2">
      <c r="A55" t="s">
        <v>18</v>
      </c>
      <c r="B55" t="s">
        <v>20</v>
      </c>
      <c r="C55" s="5">
        <v>0</v>
      </c>
      <c r="D55" t="s">
        <v>22</v>
      </c>
      <c r="E55">
        <f>2.44/100</f>
        <v>2.4399999999999998E-2</v>
      </c>
      <c r="F55" t="s">
        <v>108</v>
      </c>
      <c r="G55" t="s">
        <v>108</v>
      </c>
      <c r="K55" t="s">
        <v>108</v>
      </c>
      <c r="L55" t="s">
        <v>89</v>
      </c>
    </row>
    <row r="56" spans="1:13" x14ac:dyDescent="0.2">
      <c r="A56" t="s">
        <v>26</v>
      </c>
      <c r="B56" t="s">
        <v>27</v>
      </c>
      <c r="C56" s="5">
        <v>0</v>
      </c>
      <c r="D56" t="s">
        <v>29</v>
      </c>
      <c r="E56">
        <f>1.55/100</f>
        <v>1.55E-2</v>
      </c>
      <c r="F56" t="s">
        <v>108</v>
      </c>
      <c r="G56" t="s">
        <v>108</v>
      </c>
      <c r="K56" t="s">
        <v>108</v>
      </c>
      <c r="L56" t="s">
        <v>89</v>
      </c>
    </row>
    <row r="57" spans="1:13" x14ac:dyDescent="0.2">
      <c r="A57" t="s">
        <v>32</v>
      </c>
      <c r="B57" t="s">
        <v>33</v>
      </c>
      <c r="C57" s="5">
        <v>0</v>
      </c>
      <c r="D57" t="s">
        <v>35</v>
      </c>
      <c r="E57">
        <f>0.79/100</f>
        <v>7.9000000000000008E-3</v>
      </c>
      <c r="F57" t="s">
        <v>108</v>
      </c>
      <c r="G57" t="s">
        <v>108</v>
      </c>
      <c r="K57" t="s">
        <v>108</v>
      </c>
      <c r="L57" t="s">
        <v>89</v>
      </c>
    </row>
    <row r="58" spans="1:13" x14ac:dyDescent="0.2">
      <c r="A58" t="s">
        <v>37</v>
      </c>
      <c r="B58" t="s">
        <v>38</v>
      </c>
      <c r="C58" s="5">
        <v>0</v>
      </c>
      <c r="D58" t="s">
        <v>40</v>
      </c>
      <c r="E58">
        <f>1.04/100</f>
        <v>1.04E-2</v>
      </c>
      <c r="F58" t="s">
        <v>108</v>
      </c>
      <c r="G58" t="s">
        <v>108</v>
      </c>
      <c r="K58" t="s">
        <v>108</v>
      </c>
      <c r="L58" t="s">
        <v>89</v>
      </c>
    </row>
    <row r="59" spans="1:13" x14ac:dyDescent="0.2">
      <c r="A59" t="s">
        <v>46</v>
      </c>
      <c r="B59" t="s">
        <v>44</v>
      </c>
      <c r="C59" s="5">
        <v>0</v>
      </c>
      <c r="D59" t="s">
        <v>43</v>
      </c>
      <c r="E59">
        <f>0.53/100</f>
        <v>5.3E-3</v>
      </c>
      <c r="F59" t="s">
        <v>108</v>
      </c>
      <c r="G59" t="s">
        <v>108</v>
      </c>
      <c r="K59" t="s">
        <v>108</v>
      </c>
      <c r="L59" t="s">
        <v>89</v>
      </c>
    </row>
    <row r="60" spans="1:13" x14ac:dyDescent="0.2">
      <c r="A60" t="s">
        <v>42</v>
      </c>
      <c r="B60" t="s">
        <v>43</v>
      </c>
      <c r="C60" s="5">
        <v>0</v>
      </c>
      <c r="D60" t="s">
        <v>44</v>
      </c>
      <c r="E60">
        <f>2.24/100</f>
        <v>2.2400000000000003E-2</v>
      </c>
      <c r="F60" t="s">
        <v>108</v>
      </c>
      <c r="G60" t="s">
        <v>108</v>
      </c>
      <c r="K60" t="s">
        <v>108</v>
      </c>
      <c r="L60" t="s">
        <v>89</v>
      </c>
    </row>
    <row r="61" spans="1:13" x14ac:dyDescent="0.2">
      <c r="A61" t="s">
        <v>23</v>
      </c>
      <c r="B61" t="s">
        <v>24</v>
      </c>
      <c r="C61" s="5">
        <v>0</v>
      </c>
      <c r="D61" t="s">
        <v>25</v>
      </c>
      <c r="E61">
        <f>1.09/100</f>
        <v>1.09E-2</v>
      </c>
      <c r="F61" t="s">
        <v>108</v>
      </c>
      <c r="G61" t="s">
        <v>108</v>
      </c>
      <c r="K61" t="s">
        <v>108</v>
      </c>
      <c r="L61" t="s">
        <v>89</v>
      </c>
    </row>
    <row r="62" spans="1:13" x14ac:dyDescent="0.2">
      <c r="A62" t="s">
        <v>58</v>
      </c>
      <c r="B62" t="s">
        <v>59</v>
      </c>
      <c r="C62" s="5">
        <v>0</v>
      </c>
      <c r="D62" t="s">
        <v>62</v>
      </c>
      <c r="E62">
        <f>0.52/100</f>
        <v>5.1999999999999998E-3</v>
      </c>
      <c r="F62" t="s">
        <v>108</v>
      </c>
      <c r="G62" t="s">
        <v>108</v>
      </c>
      <c r="K62" t="s">
        <v>108</v>
      </c>
      <c r="L62" t="s">
        <v>89</v>
      </c>
    </row>
    <row r="63" spans="1:13" x14ac:dyDescent="0.2">
      <c r="A63" t="s">
        <v>58</v>
      </c>
      <c r="B63" t="s">
        <v>61</v>
      </c>
      <c r="C63" s="5">
        <v>0</v>
      </c>
      <c r="D63" t="s">
        <v>64</v>
      </c>
      <c r="E63">
        <f>2.62/100</f>
        <v>2.6200000000000001E-2</v>
      </c>
      <c r="F63" t="s">
        <v>108</v>
      </c>
      <c r="G63" t="s">
        <v>108</v>
      </c>
      <c r="K63" t="s">
        <v>108</v>
      </c>
      <c r="L63" t="s">
        <v>89</v>
      </c>
    </row>
    <row r="64" spans="1:13" x14ac:dyDescent="0.2">
      <c r="A64" t="s">
        <v>69</v>
      </c>
      <c r="B64" t="s">
        <v>70</v>
      </c>
      <c r="C64" s="5">
        <v>0</v>
      </c>
      <c r="D64" t="s">
        <v>68</v>
      </c>
      <c r="E64">
        <f>0.2/100</f>
        <v>2E-3</v>
      </c>
      <c r="F64" t="s">
        <v>108</v>
      </c>
      <c r="G64" t="s">
        <v>108</v>
      </c>
      <c r="K64" t="s">
        <v>108</v>
      </c>
      <c r="L64" t="s">
        <v>89</v>
      </c>
    </row>
    <row r="65" spans="1:12" x14ac:dyDescent="0.2">
      <c r="A65" t="s">
        <v>69</v>
      </c>
      <c r="B65" t="s">
        <v>72</v>
      </c>
      <c r="C65" s="5">
        <v>0</v>
      </c>
      <c r="D65" t="s">
        <v>77</v>
      </c>
      <c r="E65">
        <f>0.57/100</f>
        <v>5.6999999999999993E-3</v>
      </c>
      <c r="F65" t="s">
        <v>108</v>
      </c>
      <c r="G65" t="s">
        <v>108</v>
      </c>
      <c r="K65" t="s">
        <v>108</v>
      </c>
      <c r="L65" t="s">
        <v>89</v>
      </c>
    </row>
    <row r="66" spans="1:12" x14ac:dyDescent="0.2">
      <c r="A66" t="s">
        <v>79</v>
      </c>
      <c r="B66" t="s">
        <v>77</v>
      </c>
      <c r="C66" s="5">
        <v>0</v>
      </c>
      <c r="D66" t="s">
        <v>72</v>
      </c>
      <c r="E66">
        <f>0.4/100</f>
        <v>4.0000000000000001E-3</v>
      </c>
      <c r="F66" t="s">
        <v>108</v>
      </c>
      <c r="G66" t="s">
        <v>108</v>
      </c>
      <c r="K66" t="s">
        <v>108</v>
      </c>
      <c r="L66" t="s">
        <v>89</v>
      </c>
    </row>
    <row r="67" spans="1:12" x14ac:dyDescent="0.2">
      <c r="A67" t="s">
        <v>84</v>
      </c>
      <c r="B67" t="s">
        <v>41</v>
      </c>
      <c r="C67" s="5">
        <v>0</v>
      </c>
      <c r="D67" t="s">
        <v>39</v>
      </c>
      <c r="E67">
        <f>0.7/100</f>
        <v>6.9999999999999993E-3</v>
      </c>
      <c r="F67" t="s">
        <v>108</v>
      </c>
      <c r="G67" t="s">
        <v>108</v>
      </c>
      <c r="K67" t="s">
        <v>108</v>
      </c>
      <c r="L67" t="s">
        <v>89</v>
      </c>
    </row>
    <row r="68" spans="1:12" x14ac:dyDescent="0.2">
      <c r="A68" t="s">
        <v>80</v>
      </c>
      <c r="B68" t="s">
        <v>57</v>
      </c>
      <c r="C68" s="5">
        <v>0</v>
      </c>
      <c r="D68" t="s">
        <v>56</v>
      </c>
      <c r="E68">
        <f>0.59/100</f>
        <v>5.8999999999999999E-3</v>
      </c>
      <c r="F68" t="s">
        <v>108</v>
      </c>
      <c r="G68" t="s">
        <v>108</v>
      </c>
      <c r="K68" t="s">
        <v>108</v>
      </c>
      <c r="L68" t="s">
        <v>89</v>
      </c>
    </row>
    <row r="69" spans="1:12" x14ac:dyDescent="0.2">
      <c r="A69" t="s">
        <v>80</v>
      </c>
      <c r="B69" t="s">
        <v>36</v>
      </c>
      <c r="C69" s="5">
        <v>0</v>
      </c>
      <c r="D69" t="s">
        <v>34</v>
      </c>
      <c r="E69">
        <f>4.03/100</f>
        <v>4.0300000000000002E-2</v>
      </c>
      <c r="F69" t="s">
        <v>108</v>
      </c>
      <c r="G69" t="s">
        <v>108</v>
      </c>
      <c r="K69" t="s">
        <v>108</v>
      </c>
      <c r="L69" t="s">
        <v>89</v>
      </c>
    </row>
  </sheetData>
  <sortState ref="A8:M46">
    <sortCondition ref="L8:L46"/>
    <sortCondition ref="A8:A46"/>
  </sortState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SBW25_tRNA_types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jenna.gallie@gmail.com</dc:creator>
  <cp:lastModifiedBy>jenna.gallie@gmail.com</cp:lastModifiedBy>
  <dcterms:created xsi:type="dcterms:W3CDTF">2020-02-27T10:42:38Z</dcterms:created>
  <dcterms:modified xsi:type="dcterms:W3CDTF">2020-08-26T06:22:55Z</dcterms:modified>
</cp:coreProperties>
</file>