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son MacGurn\Desktop\Ub_kinase_manuscript\Figures\"/>
    </mc:Choice>
  </mc:AlternateContent>
  <bookViews>
    <workbookView xWindow="0" yWindow="0" windowWidth="16266" windowHeight="5250" activeTab="3"/>
  </bookViews>
  <sheets>
    <sheet name="Fig 2 A" sheetId="2" r:id="rId1"/>
    <sheet name="Fig 2 B" sheetId="3" r:id="rId2"/>
    <sheet name="Fig 2 D,E" sheetId="1" r:id="rId3"/>
    <sheet name="Fig 2F Rep1" sheetId="4" r:id="rId4"/>
    <sheet name="Fig 2F Rep2" sheetId="5" r:id="rId5"/>
  </sheets>
  <externalReferences>
    <externalReference r:id="rId6"/>
    <externalReference r:id="rId7"/>
  </externalReferences>
  <definedNames>
    <definedName name="_xlnm._FilterDatabase" localSheetId="3" hidden="1">'Fig 2F Rep1'!$A$1:$F$28</definedName>
    <definedName name="_xlnm._FilterDatabase" localSheetId="4" hidden="1">'Fig 2F Rep2'!$A$1:$F$56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5" l="1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P7" i="3" l="1"/>
  <c r="P8" i="3"/>
  <c r="P6" i="3"/>
  <c r="L8" i="3"/>
  <c r="M8" i="3"/>
  <c r="K8" i="3"/>
  <c r="L7" i="3"/>
  <c r="M7" i="3"/>
  <c r="K7" i="3"/>
  <c r="N7" i="3"/>
  <c r="O8" i="3"/>
  <c r="L6" i="3"/>
  <c r="M6" i="3"/>
  <c r="N6" i="3" s="1"/>
  <c r="K6" i="3"/>
  <c r="J8" i="3"/>
  <c r="I8" i="3"/>
  <c r="E8" i="3"/>
  <c r="J7" i="3"/>
  <c r="I7" i="3"/>
  <c r="E7" i="3"/>
  <c r="O6" i="3"/>
  <c r="J6" i="3"/>
  <c r="I6" i="3"/>
  <c r="E6" i="3"/>
  <c r="O7" i="3" l="1"/>
  <c r="N8" i="3"/>
  <c r="T12" i="1" l="1"/>
  <c r="T13" i="1"/>
  <c r="T11" i="1"/>
  <c r="S12" i="1"/>
  <c r="S13" i="1"/>
  <c r="S11" i="1"/>
  <c r="X7" i="1" l="1"/>
  <c r="V7" i="1"/>
  <c r="V6" i="1"/>
  <c r="V5" i="1"/>
  <c r="U5" i="1"/>
  <c r="T7" i="1"/>
  <c r="T6" i="1"/>
  <c r="X6" i="1"/>
  <c r="W7" i="1"/>
  <c r="W6" i="1"/>
  <c r="U7" i="1"/>
  <c r="U6" i="1"/>
  <c r="S7" i="1"/>
  <c r="S6" i="1"/>
  <c r="U10" i="2"/>
  <c r="U11" i="2"/>
  <c r="U12" i="2"/>
  <c r="U13" i="2"/>
  <c r="U14" i="2"/>
  <c r="U15" i="2"/>
  <c r="U16" i="2"/>
  <c r="U17" i="2"/>
  <c r="U18" i="2"/>
  <c r="U19" i="2"/>
  <c r="U20" i="2"/>
  <c r="U9" i="2"/>
  <c r="T10" i="2"/>
  <c r="T11" i="2"/>
  <c r="T12" i="2"/>
  <c r="T13" i="2"/>
  <c r="T14" i="2"/>
  <c r="T15" i="2"/>
  <c r="T16" i="2"/>
  <c r="T17" i="2"/>
  <c r="T18" i="2"/>
  <c r="T19" i="2"/>
  <c r="T20" i="2"/>
  <c r="T9" i="2"/>
  <c r="S20" i="2" l="1"/>
  <c r="R20" i="2"/>
  <c r="M20" i="2"/>
  <c r="L20" i="2"/>
  <c r="G20" i="2"/>
  <c r="F20" i="2"/>
  <c r="S19" i="2"/>
  <c r="R19" i="2"/>
  <c r="M19" i="2"/>
  <c r="L19" i="2"/>
  <c r="G19" i="2"/>
  <c r="F19" i="2"/>
  <c r="S18" i="2"/>
  <c r="R18" i="2"/>
  <c r="M18" i="2"/>
  <c r="L18" i="2"/>
  <c r="G18" i="2"/>
  <c r="F18" i="2"/>
  <c r="S17" i="2"/>
  <c r="R17" i="2"/>
  <c r="M17" i="2"/>
  <c r="L17" i="2"/>
  <c r="G17" i="2"/>
  <c r="F17" i="2"/>
  <c r="S16" i="2"/>
  <c r="R16" i="2"/>
  <c r="M16" i="2"/>
  <c r="L16" i="2"/>
  <c r="G16" i="2"/>
  <c r="F16" i="2"/>
  <c r="S15" i="2"/>
  <c r="R15" i="2"/>
  <c r="M15" i="2"/>
  <c r="L15" i="2"/>
  <c r="G15" i="2"/>
  <c r="F15" i="2"/>
  <c r="S14" i="2"/>
  <c r="R14" i="2"/>
  <c r="M14" i="2"/>
  <c r="L14" i="2"/>
  <c r="G14" i="2"/>
  <c r="F14" i="2"/>
  <c r="S13" i="2"/>
  <c r="R13" i="2"/>
  <c r="M13" i="2"/>
  <c r="L13" i="2"/>
  <c r="G13" i="2"/>
  <c r="F13" i="2"/>
  <c r="S12" i="2"/>
  <c r="R12" i="2"/>
  <c r="M12" i="2"/>
  <c r="L12" i="2"/>
  <c r="G12" i="2"/>
  <c r="F12" i="2"/>
  <c r="S11" i="2"/>
  <c r="R11" i="2"/>
  <c r="M11" i="2"/>
  <c r="L11" i="2"/>
  <c r="G11" i="2"/>
  <c r="F11" i="2"/>
  <c r="S10" i="2"/>
  <c r="R10" i="2"/>
  <c r="M10" i="2"/>
  <c r="L10" i="2"/>
  <c r="G10" i="2"/>
  <c r="F10" i="2"/>
  <c r="S9" i="2"/>
  <c r="R9" i="2"/>
  <c r="M9" i="2"/>
  <c r="L9" i="2"/>
  <c r="G9" i="2"/>
  <c r="F9" i="2"/>
  <c r="P20" i="1" l="1"/>
  <c r="P19" i="1"/>
  <c r="P18" i="1"/>
  <c r="M26" i="1"/>
  <c r="N26" i="1"/>
  <c r="N16" i="1"/>
  <c r="N15" i="1"/>
  <c r="N14" i="1"/>
  <c r="K11" i="1"/>
  <c r="K14" i="1" s="1"/>
  <c r="P10" i="1"/>
  <c r="P9" i="1"/>
  <c r="P8" i="1"/>
  <c r="P7" i="1"/>
  <c r="P6" i="1"/>
  <c r="P5" i="1"/>
  <c r="O23" i="1"/>
  <c r="O20" i="1"/>
  <c r="O19" i="1"/>
  <c r="O18" i="1"/>
  <c r="O10" i="1"/>
  <c r="O9" i="1"/>
  <c r="O8" i="1"/>
  <c r="O7" i="1"/>
  <c r="O6" i="1"/>
  <c r="O5" i="1"/>
  <c r="L21" i="1"/>
  <c r="L24" i="1" s="1"/>
  <c r="M21" i="1"/>
  <c r="M24" i="1" s="1"/>
  <c r="N21" i="1"/>
  <c r="N24" i="1" s="1"/>
  <c r="L22" i="1"/>
  <c r="L25" i="1" s="1"/>
  <c r="M22" i="1"/>
  <c r="M25" i="1" s="1"/>
  <c r="N22" i="1"/>
  <c r="N25" i="1" s="1"/>
  <c r="L23" i="1"/>
  <c r="L26" i="1" s="1"/>
  <c r="M23" i="1"/>
  <c r="N23" i="1"/>
  <c r="K22" i="1"/>
  <c r="K25" i="1" s="1"/>
  <c r="K23" i="1"/>
  <c r="P23" i="1" s="1"/>
  <c r="K21" i="1"/>
  <c r="K24" i="1" s="1"/>
  <c r="N13" i="1"/>
  <c r="M13" i="1"/>
  <c r="M16" i="1" s="1"/>
  <c r="L13" i="1"/>
  <c r="L16" i="1" s="1"/>
  <c r="K13" i="1"/>
  <c r="K16" i="1" s="1"/>
  <c r="N12" i="1"/>
  <c r="M12" i="1"/>
  <c r="P12" i="1" s="1"/>
  <c r="L12" i="1"/>
  <c r="L15" i="1" s="1"/>
  <c r="K12" i="1"/>
  <c r="K15" i="1" s="1"/>
  <c r="N11" i="1"/>
  <c r="M11" i="1"/>
  <c r="O11" i="1" s="1"/>
  <c r="O14" i="1" s="1"/>
  <c r="L11" i="1"/>
  <c r="P11" i="1" s="1"/>
  <c r="I20" i="1"/>
  <c r="I19" i="1"/>
  <c r="I18" i="1"/>
  <c r="H20" i="1"/>
  <c r="H19" i="1"/>
  <c r="H18" i="1"/>
  <c r="D22" i="1"/>
  <c r="I22" i="1" s="1"/>
  <c r="E22" i="1"/>
  <c r="E25" i="1" s="1"/>
  <c r="F22" i="1"/>
  <c r="F25" i="1" s="1"/>
  <c r="G22" i="1"/>
  <c r="G25" i="1" s="1"/>
  <c r="D23" i="1"/>
  <c r="D26" i="1" s="1"/>
  <c r="E23" i="1"/>
  <c r="E26" i="1" s="1"/>
  <c r="F23" i="1"/>
  <c r="F26" i="1" s="1"/>
  <c r="G23" i="1"/>
  <c r="G26" i="1" s="1"/>
  <c r="E21" i="1"/>
  <c r="H21" i="1" s="1"/>
  <c r="F21" i="1"/>
  <c r="F24" i="1" s="1"/>
  <c r="G21" i="1"/>
  <c r="G24" i="1" s="1"/>
  <c r="D21" i="1"/>
  <c r="I21" i="1" s="1"/>
  <c r="G15" i="1"/>
  <c r="E15" i="1"/>
  <c r="D16" i="1"/>
  <c r="F14" i="1"/>
  <c r="G14" i="1"/>
  <c r="I6" i="1"/>
  <c r="I7" i="1"/>
  <c r="I8" i="1"/>
  <c r="I9" i="1"/>
  <c r="I10" i="1"/>
  <c r="I5" i="1"/>
  <c r="H6" i="1"/>
  <c r="H7" i="1"/>
  <c r="H8" i="1"/>
  <c r="H9" i="1"/>
  <c r="H10" i="1"/>
  <c r="H5" i="1"/>
  <c r="E11" i="1"/>
  <c r="H11" i="1" s="1"/>
  <c r="F11" i="1"/>
  <c r="G11" i="1"/>
  <c r="E12" i="1"/>
  <c r="F12" i="1"/>
  <c r="I12" i="1" s="1"/>
  <c r="G12" i="1"/>
  <c r="E13" i="1"/>
  <c r="E16" i="1" s="1"/>
  <c r="F13" i="1"/>
  <c r="F16" i="1" s="1"/>
  <c r="G13" i="1"/>
  <c r="G16" i="1" s="1"/>
  <c r="D12" i="1"/>
  <c r="H12" i="1" s="1"/>
  <c r="D13" i="1"/>
  <c r="I13" i="1" s="1"/>
  <c r="D11" i="1"/>
  <c r="D14" i="1" s="1"/>
  <c r="P25" i="1" l="1"/>
  <c r="O25" i="1"/>
  <c r="H26" i="1"/>
  <c r="I26" i="1"/>
  <c r="I16" i="1"/>
  <c r="P16" i="1"/>
  <c r="O24" i="1"/>
  <c r="E24" i="1"/>
  <c r="D25" i="1"/>
  <c r="H16" i="1"/>
  <c r="H22" i="1"/>
  <c r="D24" i="1"/>
  <c r="O12" i="1"/>
  <c r="O15" i="1" s="1"/>
  <c r="P13" i="1"/>
  <c r="M14" i="1"/>
  <c r="P14" i="1" s="1"/>
  <c r="M15" i="1"/>
  <c r="H13" i="1"/>
  <c r="E14" i="1"/>
  <c r="H14" i="1" s="1"/>
  <c r="D15" i="1"/>
  <c r="F15" i="1"/>
  <c r="H23" i="1"/>
  <c r="O13" i="1"/>
  <c r="O16" i="1" s="1"/>
  <c r="O21" i="1"/>
  <c r="L14" i="1"/>
  <c r="P22" i="1"/>
  <c r="I23" i="1"/>
  <c r="I11" i="1"/>
  <c r="P21" i="1"/>
  <c r="O22" i="1"/>
  <c r="K26" i="1"/>
  <c r="P24" i="1"/>
  <c r="P15" i="1"/>
  <c r="I15" i="1" l="1"/>
  <c r="H15" i="1"/>
  <c r="P26" i="1"/>
  <c r="O26" i="1"/>
  <c r="H25" i="1"/>
  <c r="I25" i="1"/>
  <c r="I14" i="1"/>
  <c r="H24" i="1"/>
  <c r="I24" i="1"/>
</calcChain>
</file>

<file path=xl/sharedStrings.xml><?xml version="1.0" encoding="utf-8"?>
<sst xmlns="http://schemas.openxmlformats.org/spreadsheetml/2006/main" count="325" uniqueCount="76">
  <si>
    <t>WT</t>
  </si>
  <si>
    <t>S57D</t>
  </si>
  <si>
    <t>S57A</t>
  </si>
  <si>
    <t>R1</t>
  </si>
  <si>
    <t>R2</t>
  </si>
  <si>
    <t>R3</t>
  </si>
  <si>
    <t>R4</t>
  </si>
  <si>
    <t>K48</t>
  </si>
  <si>
    <r>
      <t xml:space="preserve">pADH1-Ub </t>
    </r>
    <r>
      <rPr>
        <i/>
        <sz val="11"/>
        <color theme="1"/>
        <rFont val="Calibri"/>
        <family val="2"/>
        <scheme val="minor"/>
      </rPr>
      <t>in trans</t>
    </r>
  </si>
  <si>
    <t>Biological Replicates</t>
  </si>
  <si>
    <t>Raw Data</t>
  </si>
  <si>
    <t>Normalized Data</t>
  </si>
  <si>
    <t>AVERAGE</t>
  </si>
  <si>
    <t>STDEV</t>
  </si>
  <si>
    <t>Relative Intensity</t>
  </si>
  <si>
    <t>Immunoblot Fluorescence Intensity</t>
  </si>
  <si>
    <r>
      <rPr>
        <b/>
        <i/>
        <sz val="11"/>
        <color theme="1"/>
        <rFont val="Calibri"/>
        <family val="2"/>
        <scheme val="minor"/>
      </rPr>
      <t>S. cerevisiae</t>
    </r>
    <r>
      <rPr>
        <b/>
        <sz val="11"/>
        <color theme="1"/>
        <rFont val="Calibri"/>
        <family val="2"/>
        <scheme val="minor"/>
      </rPr>
      <t xml:space="preserve"> SUB280 (</t>
    </r>
    <r>
      <rPr>
        <b/>
        <i/>
        <sz val="11"/>
        <color theme="1"/>
        <rFont val="Calibri"/>
        <family val="2"/>
      </rPr>
      <t>Δubi</t>
    </r>
    <r>
      <rPr>
        <b/>
        <sz val="11"/>
        <color theme="1"/>
        <rFont val="Calibri"/>
        <family val="2"/>
      </rPr>
      <t>)</t>
    </r>
  </si>
  <si>
    <t>untreated</t>
  </si>
  <si>
    <t>1 mM H2O2 (15 min)</t>
  </si>
  <si>
    <t>K63</t>
  </si>
  <si>
    <t>loading control (Ub)</t>
  </si>
  <si>
    <t>SUB280</t>
  </si>
  <si>
    <t>AVE</t>
  </si>
  <si>
    <t>Replicates</t>
  </si>
  <si>
    <r>
      <t xml:space="preserve">pADH1-Ub </t>
    </r>
    <r>
      <rPr>
        <b/>
        <i/>
        <sz val="12"/>
        <color theme="1"/>
        <rFont val="Calibri"/>
        <family val="2"/>
        <scheme val="minor"/>
      </rPr>
      <t>in trans</t>
    </r>
  </si>
  <si>
    <t>H2O2 (mM)</t>
  </si>
  <si>
    <t>Student T-test (compared to wt)</t>
  </si>
  <si>
    <t>Ub wt</t>
  </si>
  <si>
    <t>Ub S57A</t>
  </si>
  <si>
    <t>Ub S57D</t>
  </si>
  <si>
    <t xml:space="preserve">Student T-test </t>
  </si>
  <si>
    <t>paired with untreated Ub wt</t>
  </si>
  <si>
    <t>paired with H2O2-treated Ub wt</t>
  </si>
  <si>
    <t>untreated vs H2O2-treated</t>
  </si>
  <si>
    <t>pADH1-Ub</t>
  </si>
  <si>
    <t>1.5 mM H2O2 (20 min)</t>
  </si>
  <si>
    <t>CFU Count (YPD Plate)</t>
  </si>
  <si>
    <t>H2O2-treated compared with untreated</t>
  </si>
  <si>
    <t>Actual Cell Count</t>
  </si>
  <si>
    <t>1.5 mM H2O2 (20 min)*</t>
  </si>
  <si>
    <t>*Cells were treated with H2O2 for 20 min prior to spread-plating onto YPD plate</t>
  </si>
  <si>
    <t>Student T-test</t>
  </si>
  <si>
    <t>pre-treatment vs post-treatment comparison</t>
  </si>
  <si>
    <t>Sequence</t>
  </si>
  <si>
    <t>Length</t>
  </si>
  <si>
    <t>Modifications</t>
  </si>
  <si>
    <t>Modified sequence</t>
  </si>
  <si>
    <t>Ratio H/L</t>
  </si>
  <si>
    <t>Ratio H/L normalized</t>
  </si>
  <si>
    <t>log(norm)</t>
  </si>
  <si>
    <t>TLTGKTITLEVESSDTIDNVK</t>
  </si>
  <si>
    <t>GlyGly (K)</t>
  </si>
  <si>
    <t>_TLTGK(gl)TITLEVESSDTIDNVK_</t>
  </si>
  <si>
    <t>TLSDYNIQK</t>
  </si>
  <si>
    <t>Phospho (ST)</t>
  </si>
  <si>
    <t>_TLS(ph)DYNIQK_</t>
  </si>
  <si>
    <t>LIFAGKQLEDGR</t>
  </si>
  <si>
    <t>_LIFAGK(gl)QLEDGR_</t>
  </si>
  <si>
    <t>TLSDYNIQKESTLHLVLR</t>
  </si>
  <si>
    <t>_TLSDYNIQKES(ph)TLHLVLR_</t>
  </si>
  <si>
    <t>IQDKEGIPPDQQR</t>
  </si>
  <si>
    <t>Unmodified</t>
  </si>
  <si>
    <t>_IQDKEGIPPDQQR_</t>
  </si>
  <si>
    <t>_LIFAGKQLEDGR_</t>
  </si>
  <si>
    <t>EGIPPDQQR</t>
  </si>
  <si>
    <t>_EGIPPDQQR_</t>
  </si>
  <si>
    <t>_TLSDYNIQKESTLHLVLR_</t>
  </si>
  <si>
    <t>_TLSDYNIQK_</t>
  </si>
  <si>
    <t>_TLTGKTITLEVESSDTIDNVK_</t>
  </si>
  <si>
    <t>TITLEVESSDTIDNVK</t>
  </si>
  <si>
    <t>_TITLEVESSDTIDNVK_</t>
  </si>
  <si>
    <t>_TLSDYNIQK(gl)ESTLHLVLR_</t>
  </si>
  <si>
    <t>norm</t>
  </si>
  <si>
    <t>_TLpSDYNIQK_</t>
  </si>
  <si>
    <t>ESTLHLVLR</t>
  </si>
  <si>
    <t>_ESTLHLVLR_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</si>
</sst>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/>
    </xf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10" fontId="0" fillId="0" borderId="1" xfId="1" applyNumberFormat="1" applyFont="1" applyBorder="1"/>
    <xf numFmtId="164" fontId="0" fillId="0" borderId="3" xfId="1" applyNumberFormat="1" applyFont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0" fontId="0" fillId="0" borderId="6" xfId="0" applyBorder="1"/>
    <xf numFmtId="0" fontId="0" fillId="0" borderId="7" xfId="0" applyBorder="1"/>
    <xf numFmtId="164" fontId="0" fillId="0" borderId="7" xfId="1" applyNumberFormat="1" applyFont="1" applyBorder="1"/>
    <xf numFmtId="0" fontId="0" fillId="0" borderId="9" xfId="0" applyBorder="1"/>
    <xf numFmtId="0" fontId="0" fillId="0" borderId="10" xfId="0" applyBorder="1"/>
    <xf numFmtId="0" fontId="7" fillId="0" borderId="0" xfId="0" applyFont="1"/>
    <xf numFmtId="0" fontId="7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0" xfId="0" applyBorder="1"/>
    <xf numFmtId="0" fontId="0" fillId="0" borderId="11" xfId="0" applyBorder="1"/>
    <xf numFmtId="0" fontId="0" fillId="0" borderId="4" xfId="0" applyBorder="1"/>
    <xf numFmtId="0" fontId="0" fillId="0" borderId="3" xfId="0" applyBorder="1"/>
    <xf numFmtId="0" fontId="2" fillId="3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10" fontId="0" fillId="0" borderId="0" xfId="1" applyNumberFormat="1" applyFont="1" applyFill="1" applyBorder="1"/>
    <xf numFmtId="0" fontId="0" fillId="0" borderId="0" xfId="0" applyFill="1"/>
    <xf numFmtId="164" fontId="0" fillId="0" borderId="0" xfId="1" applyNumberFormat="1" applyFont="1" applyFill="1" applyBorder="1"/>
    <xf numFmtId="0" fontId="2" fillId="2" borderId="1" xfId="0" applyFont="1" applyFill="1" applyBorder="1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1" xfId="0" applyFont="1" applyFill="1" applyBorder="1"/>
    <xf numFmtId="0" fontId="2" fillId="3" borderId="11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10" fontId="0" fillId="0" borderId="0" xfId="1" applyNumberFormat="1" applyFont="1"/>
    <xf numFmtId="0" fontId="0" fillId="0" borderId="0" xfId="0" applyFont="1"/>
    <xf numFmtId="0" fontId="7" fillId="3" borderId="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10" fillId="0" borderId="0" xfId="0" applyFont="1"/>
    <xf numFmtId="0" fontId="9" fillId="0" borderId="0" xfId="0" applyFont="1"/>
    <xf numFmtId="0" fontId="1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[1]Sheet1!$B$6</c:f>
              <c:strCache>
                <c:ptCount val="1"/>
                <c:pt idx="0">
                  <c:v>WT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[1]Sheet1!$G$8:$G$19</c:f>
                <c:numCache>
                  <c:formatCode>General</c:formatCode>
                  <c:ptCount val="12"/>
                  <c:pt idx="0">
                    <c:v>0.1944222209522361</c:v>
                  </c:pt>
                  <c:pt idx="1">
                    <c:v>0.38646905870112491</c:v>
                  </c:pt>
                  <c:pt idx="2">
                    <c:v>0.54006172486732218</c:v>
                  </c:pt>
                  <c:pt idx="3">
                    <c:v>0.16941074346097412</c:v>
                  </c:pt>
                  <c:pt idx="4">
                    <c:v>0.48023431780745979</c:v>
                  </c:pt>
                  <c:pt idx="5">
                    <c:v>0.20039544239661139</c:v>
                  </c:pt>
                  <c:pt idx="6">
                    <c:v>0.11499999999999998</c:v>
                  </c:pt>
                  <c:pt idx="7">
                    <c:v>9.6393291606141476E-2</c:v>
                  </c:pt>
                  <c:pt idx="8">
                    <c:v>4.6457866215888273E-2</c:v>
                  </c:pt>
                  <c:pt idx="9">
                    <c:v>2.2173557826083375E-2</c:v>
                  </c:pt>
                  <c:pt idx="10">
                    <c:v>1.2583057392117821E-2</c:v>
                  </c:pt>
                  <c:pt idx="11">
                    <c:v>1.2583057392117918E-2</c:v>
                  </c:pt>
                </c:numCache>
              </c:numRef>
            </c:plus>
            <c:minus>
              <c:numRef>
                <c:f>[1]Sheet1!$G$8:$G$19</c:f>
                <c:numCache>
                  <c:formatCode>General</c:formatCode>
                  <c:ptCount val="12"/>
                  <c:pt idx="0">
                    <c:v>0.1944222209522361</c:v>
                  </c:pt>
                  <c:pt idx="1">
                    <c:v>0.38646905870112491</c:v>
                  </c:pt>
                  <c:pt idx="2">
                    <c:v>0.54006172486732218</c:v>
                  </c:pt>
                  <c:pt idx="3">
                    <c:v>0.16941074346097412</c:v>
                  </c:pt>
                  <c:pt idx="4">
                    <c:v>0.48023431780745979</c:v>
                  </c:pt>
                  <c:pt idx="5">
                    <c:v>0.20039544239661139</c:v>
                  </c:pt>
                  <c:pt idx="6">
                    <c:v>0.11499999999999998</c:v>
                  </c:pt>
                  <c:pt idx="7">
                    <c:v>9.6393291606141476E-2</c:v>
                  </c:pt>
                  <c:pt idx="8">
                    <c:v>4.6457866215888273E-2</c:v>
                  </c:pt>
                  <c:pt idx="9">
                    <c:v>2.2173557826083375E-2</c:v>
                  </c:pt>
                  <c:pt idx="10">
                    <c:v>1.2583057392117821E-2</c:v>
                  </c:pt>
                  <c:pt idx="11">
                    <c:v>1.2583057392117918E-2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[1]Sheet1!$A$8:$A$19</c:f>
              <c:numCache>
                <c:formatCode>General</c:formatCode>
                <c:ptCount val="1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</c:numCache>
            </c:numRef>
          </c:xVal>
          <c:yVal>
            <c:numRef>
              <c:f>[1]Sheet1!$F$8:$F$19</c:f>
              <c:numCache>
                <c:formatCode>General</c:formatCode>
                <c:ptCount val="12"/>
                <c:pt idx="0">
                  <c:v>12.96</c:v>
                </c:pt>
                <c:pt idx="1">
                  <c:v>12.1325</c:v>
                </c:pt>
                <c:pt idx="2">
                  <c:v>9.33</c:v>
                </c:pt>
                <c:pt idx="3">
                  <c:v>4.9050000000000002</c:v>
                </c:pt>
                <c:pt idx="4">
                  <c:v>2.9225000000000003</c:v>
                </c:pt>
                <c:pt idx="5">
                  <c:v>1.5874999999999999</c:v>
                </c:pt>
                <c:pt idx="6">
                  <c:v>1.1324999999999998</c:v>
                </c:pt>
                <c:pt idx="7">
                  <c:v>0.73750000000000004</c:v>
                </c:pt>
                <c:pt idx="8">
                  <c:v>0.35749999999999998</c:v>
                </c:pt>
                <c:pt idx="9">
                  <c:v>0.13750000000000001</c:v>
                </c:pt>
                <c:pt idx="10">
                  <c:v>7.7500000000000013E-2</c:v>
                </c:pt>
                <c:pt idx="11">
                  <c:v>2.2500000000000003E-2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2B-45A2-88A5-378D69B97854}"/>
            </c:ext>
          </c:extLst>
        </c:ser>
        <c:ser>
          <c:idx val="1"/>
          <c:order val="1"/>
          <c:tx>
            <c:strRef>
              <c:f>[1]Sheet1!$H$6</c:f>
              <c:strCache>
                <c:ptCount val="1"/>
                <c:pt idx="0">
                  <c:v>S57A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[1]Sheet1!$M$8:$M$19</c:f>
                <c:numCache>
                  <c:formatCode>General</c:formatCode>
                  <c:ptCount val="12"/>
                  <c:pt idx="0">
                    <c:v>0.2188416474683616</c:v>
                  </c:pt>
                  <c:pt idx="1">
                    <c:v>0.16980380835933401</c:v>
                  </c:pt>
                  <c:pt idx="2">
                    <c:v>0.15769168230019809</c:v>
                  </c:pt>
                  <c:pt idx="3">
                    <c:v>0.21468969855739867</c:v>
                  </c:pt>
                  <c:pt idx="4">
                    <c:v>0.29137604568666947</c:v>
                  </c:pt>
                  <c:pt idx="5">
                    <c:v>0.91357813021109469</c:v>
                  </c:pt>
                  <c:pt idx="6">
                    <c:v>0.74585521383174802</c:v>
                  </c:pt>
                  <c:pt idx="7">
                    <c:v>0.49251057518256786</c:v>
                  </c:pt>
                  <c:pt idx="8">
                    <c:v>0.30702877172451587</c:v>
                  </c:pt>
                  <c:pt idx="9">
                    <c:v>0.13175102782647782</c:v>
                  </c:pt>
                  <c:pt idx="10">
                    <c:v>0.11729592206608645</c:v>
                  </c:pt>
                  <c:pt idx="11">
                    <c:v>4.6904157598234374E-2</c:v>
                  </c:pt>
                </c:numCache>
              </c:numRef>
            </c:plus>
            <c:minus>
              <c:numRef>
                <c:f>[1]Sheet1!$M$8:$M$19</c:f>
                <c:numCache>
                  <c:formatCode>General</c:formatCode>
                  <c:ptCount val="12"/>
                  <c:pt idx="0">
                    <c:v>0.2188416474683616</c:v>
                  </c:pt>
                  <c:pt idx="1">
                    <c:v>0.16980380835933401</c:v>
                  </c:pt>
                  <c:pt idx="2">
                    <c:v>0.15769168230019809</c:v>
                  </c:pt>
                  <c:pt idx="3">
                    <c:v>0.21468969855739867</c:v>
                  </c:pt>
                  <c:pt idx="4">
                    <c:v>0.29137604568666947</c:v>
                  </c:pt>
                  <c:pt idx="5">
                    <c:v>0.91357813021109469</c:v>
                  </c:pt>
                  <c:pt idx="6">
                    <c:v>0.74585521383174802</c:v>
                  </c:pt>
                  <c:pt idx="7">
                    <c:v>0.49251057518256786</c:v>
                  </c:pt>
                  <c:pt idx="8">
                    <c:v>0.30702877172451587</c:v>
                  </c:pt>
                  <c:pt idx="9">
                    <c:v>0.13175102782647782</c:v>
                  </c:pt>
                  <c:pt idx="10">
                    <c:v>0.11729592206608645</c:v>
                  </c:pt>
                  <c:pt idx="11">
                    <c:v>4.6904157598234374E-2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[1]Sheet1!$A$8:$A$19</c:f>
              <c:numCache>
                <c:formatCode>General</c:formatCode>
                <c:ptCount val="1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</c:numCache>
            </c:numRef>
          </c:xVal>
          <c:yVal>
            <c:numRef>
              <c:f>[1]Sheet1!$L$8:$L$19</c:f>
              <c:numCache>
                <c:formatCode>General</c:formatCode>
                <c:ptCount val="12"/>
                <c:pt idx="0">
                  <c:v>13.102499999999999</c:v>
                </c:pt>
                <c:pt idx="1">
                  <c:v>13.025</c:v>
                </c:pt>
                <c:pt idx="2">
                  <c:v>12.92</c:v>
                </c:pt>
                <c:pt idx="3">
                  <c:v>12.7775</c:v>
                </c:pt>
                <c:pt idx="4">
                  <c:v>11.555</c:v>
                </c:pt>
                <c:pt idx="5">
                  <c:v>8.7724999999999991</c:v>
                </c:pt>
                <c:pt idx="6">
                  <c:v>6.3250000000000002</c:v>
                </c:pt>
                <c:pt idx="7">
                  <c:v>3.4250000000000003</c:v>
                </c:pt>
                <c:pt idx="8">
                  <c:v>2.0300000000000002</c:v>
                </c:pt>
                <c:pt idx="9">
                  <c:v>1.1425000000000001</c:v>
                </c:pt>
                <c:pt idx="10">
                  <c:v>0.49749999999999994</c:v>
                </c:pt>
                <c:pt idx="11">
                  <c:v>0.16999999999999998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F2B-45A2-88A5-378D69B97854}"/>
            </c:ext>
          </c:extLst>
        </c:ser>
        <c:ser>
          <c:idx val="2"/>
          <c:order val="2"/>
          <c:tx>
            <c:strRef>
              <c:f>[1]Sheet1!$N$6</c:f>
              <c:strCache>
                <c:ptCount val="1"/>
                <c:pt idx="0">
                  <c:v>S57D</c:v>
                </c:pt>
              </c:strCache>
            </c:strRef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[1]Sheet1!$S$8:$S$19</c:f>
                <c:numCache>
                  <c:formatCode>General</c:formatCode>
                  <c:ptCount val="12"/>
                  <c:pt idx="0">
                    <c:v>8.6023252670426029E-2</c:v>
                  </c:pt>
                  <c:pt idx="1">
                    <c:v>9.0553851381374326E-2</c:v>
                  </c:pt>
                  <c:pt idx="2">
                    <c:v>0.40004166449675416</c:v>
                  </c:pt>
                  <c:pt idx="3">
                    <c:v>0.43660622991432457</c:v>
                  </c:pt>
                  <c:pt idx="4">
                    <c:v>0.14682756326158022</c:v>
                  </c:pt>
                  <c:pt idx="5">
                    <c:v>0.21093047827819217</c:v>
                  </c:pt>
                  <c:pt idx="6">
                    <c:v>0.18661457606521512</c:v>
                  </c:pt>
                  <c:pt idx="7">
                    <c:v>0.21055482263138342</c:v>
                  </c:pt>
                  <c:pt idx="8">
                    <c:v>5.802298395176371E-2</c:v>
                  </c:pt>
                  <c:pt idx="9">
                    <c:v>3.9157800414902404E-2</c:v>
                  </c:pt>
                  <c:pt idx="10">
                    <c:v>1.8257418583505481E-2</c:v>
                  </c:pt>
                  <c:pt idx="11">
                    <c:v>1.7078251276599329E-2</c:v>
                  </c:pt>
                </c:numCache>
              </c:numRef>
            </c:plus>
            <c:minus>
              <c:numRef>
                <c:f>[1]Sheet1!$S$8:$S$19</c:f>
                <c:numCache>
                  <c:formatCode>General</c:formatCode>
                  <c:ptCount val="12"/>
                  <c:pt idx="0">
                    <c:v>8.6023252670426029E-2</c:v>
                  </c:pt>
                  <c:pt idx="1">
                    <c:v>9.0553851381374326E-2</c:v>
                  </c:pt>
                  <c:pt idx="2">
                    <c:v>0.40004166449675416</c:v>
                  </c:pt>
                  <c:pt idx="3">
                    <c:v>0.43660622991432457</c:v>
                  </c:pt>
                  <c:pt idx="4">
                    <c:v>0.14682756326158022</c:v>
                  </c:pt>
                  <c:pt idx="5">
                    <c:v>0.21093047827819217</c:v>
                  </c:pt>
                  <c:pt idx="6">
                    <c:v>0.18661457606521512</c:v>
                  </c:pt>
                  <c:pt idx="7">
                    <c:v>0.21055482263138342</c:v>
                  </c:pt>
                  <c:pt idx="8">
                    <c:v>5.802298395176371E-2</c:v>
                  </c:pt>
                  <c:pt idx="9">
                    <c:v>3.9157800414902404E-2</c:v>
                  </c:pt>
                  <c:pt idx="10">
                    <c:v>1.8257418583505481E-2</c:v>
                  </c:pt>
                  <c:pt idx="11">
                    <c:v>1.7078251276599329E-2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[1]Sheet1!$A$8:$A$19</c:f>
              <c:numCache>
                <c:formatCode>General</c:formatCode>
                <c:ptCount val="1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</c:numCache>
            </c:numRef>
          </c:xVal>
          <c:yVal>
            <c:numRef>
              <c:f>[1]Sheet1!$R$8:$R$19</c:f>
              <c:numCache>
                <c:formatCode>General</c:formatCode>
                <c:ptCount val="12"/>
                <c:pt idx="0">
                  <c:v>12.989999999999998</c:v>
                </c:pt>
                <c:pt idx="1">
                  <c:v>12.639999999999999</c:v>
                </c:pt>
                <c:pt idx="2">
                  <c:v>10.435</c:v>
                </c:pt>
                <c:pt idx="3">
                  <c:v>5.9625000000000004</c:v>
                </c:pt>
                <c:pt idx="4">
                  <c:v>3.3024999999999998</c:v>
                </c:pt>
                <c:pt idx="5">
                  <c:v>1.5774999999999999</c:v>
                </c:pt>
                <c:pt idx="6">
                  <c:v>1.3175000000000001</c:v>
                </c:pt>
                <c:pt idx="7">
                  <c:v>0.94</c:v>
                </c:pt>
                <c:pt idx="8">
                  <c:v>0.34500000000000003</c:v>
                </c:pt>
                <c:pt idx="9">
                  <c:v>0.19</c:v>
                </c:pt>
                <c:pt idx="10">
                  <c:v>9.0000000000000011E-2</c:v>
                </c:pt>
                <c:pt idx="11">
                  <c:v>3.7499999999999999E-2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F2B-45A2-88A5-378D69B97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8099536"/>
        <c:axId val="1997666096"/>
      </c:scatterChart>
      <c:valAx>
        <c:axId val="1998099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H2O2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7666096"/>
        <c:crosses val="autoZero"/>
        <c:crossBetween val="midCat"/>
      </c:valAx>
      <c:valAx>
        <c:axId val="19976660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Cells (OD600)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8099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419538390447752"/>
          <c:y val="0.15836403501442811"/>
          <c:w val="0.37348233764004074"/>
          <c:h val="7.4679464079766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[2]Sheet1!$C$9</c:f>
              <c:strCache>
                <c:ptCount val="1"/>
                <c:pt idx="0">
                  <c:v>untreated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[2]Sheet1!$B$10:$B$12</c:f>
              <c:strCache>
                <c:ptCount val="3"/>
                <c:pt idx="0">
                  <c:v>WT</c:v>
                </c:pt>
                <c:pt idx="1">
                  <c:v>S57A</c:v>
                </c:pt>
                <c:pt idx="2">
                  <c:v>S57D</c:v>
                </c:pt>
              </c:strCache>
            </c:strRef>
          </c:cat>
          <c:val>
            <c:numRef>
              <c:f>[2]Sheet1!$C$10:$C$12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6-4AF1-92E4-C022284575EB}"/>
            </c:ext>
          </c:extLst>
        </c:ser>
        <c:ser>
          <c:idx val="1"/>
          <c:order val="1"/>
          <c:tx>
            <c:strRef>
              <c:f>[2]Sheet1!$D$9</c:f>
              <c:strCache>
                <c:ptCount val="1"/>
                <c:pt idx="0">
                  <c:v>1.5 mM H2O2 (20 min)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[2]Sheet1!$E$10:$E$12</c:f>
                <c:numCache>
                  <c:formatCode>General</c:formatCode>
                  <c:ptCount val="3"/>
                  <c:pt idx="0">
                    <c:v>2.1883161788686096</c:v>
                  </c:pt>
                  <c:pt idx="1">
                    <c:v>6.1162946991263363</c:v>
                  </c:pt>
                  <c:pt idx="2">
                    <c:v>15.904761315621398</c:v>
                  </c:pt>
                </c:numCache>
              </c:numRef>
            </c:plus>
            <c:minus>
              <c:numRef>
                <c:f>[2]Sheet1!$E$10:$E$12</c:f>
                <c:numCache>
                  <c:formatCode>General</c:formatCode>
                  <c:ptCount val="3"/>
                  <c:pt idx="0">
                    <c:v>2.1883161788686096</c:v>
                  </c:pt>
                  <c:pt idx="1">
                    <c:v>6.1162946991263363</c:v>
                  </c:pt>
                  <c:pt idx="2">
                    <c:v>15.904761315621398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[2]Sheet1!$B$10:$B$12</c:f>
              <c:strCache>
                <c:ptCount val="3"/>
                <c:pt idx="0">
                  <c:v>WT</c:v>
                </c:pt>
                <c:pt idx="1">
                  <c:v>S57A</c:v>
                </c:pt>
                <c:pt idx="2">
                  <c:v>S57D</c:v>
                </c:pt>
              </c:strCache>
            </c:strRef>
          </c:cat>
          <c:val>
            <c:numRef>
              <c:f>[2]Sheet1!$D$10:$D$12</c:f>
              <c:numCache>
                <c:formatCode>General</c:formatCode>
                <c:ptCount val="3"/>
                <c:pt idx="0">
                  <c:v>108.88415067519547</c:v>
                </c:pt>
                <c:pt idx="1">
                  <c:v>73.412698412698418</c:v>
                </c:pt>
                <c:pt idx="2">
                  <c:v>104.69696969696969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6-4AF1-92E4-C02228457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8122672"/>
        <c:axId val="398118096"/>
      </c:barChart>
      <c:catAx>
        <c:axId val="398122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H2O2 Treatment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118096"/>
        <c:crosses val="autoZero"/>
        <c:auto val="1"/>
        <c:lblAlgn val="ctr"/>
        <c:lblOffset val="100"/>
        <c:noMultiLvlLbl val="0"/>
      </c:catAx>
      <c:valAx>
        <c:axId val="3981180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Cell Viability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122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K48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2 D,E'!$D$2</c:f>
              <c:strCache>
                <c:ptCount val="1"/>
                <c:pt idx="0">
                  <c:v>untreated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 2 D,E'!$I$14:$I$16</c:f>
                <c:numCache>
                  <c:formatCode>General</c:formatCode>
                  <c:ptCount val="3"/>
                  <c:pt idx="0">
                    <c:v>0.20107790375333695</c:v>
                  </c:pt>
                  <c:pt idx="1">
                    <c:v>0.12550123613916991</c:v>
                  </c:pt>
                  <c:pt idx="2">
                    <c:v>0.25756499044724335</c:v>
                  </c:pt>
                </c:numCache>
              </c:numRef>
            </c:plus>
            <c:minus>
              <c:numRef>
                <c:f>'Fig 2 D,E'!$I$14:$I$16</c:f>
                <c:numCache>
                  <c:formatCode>General</c:formatCode>
                  <c:ptCount val="3"/>
                  <c:pt idx="0">
                    <c:v>0.20107790375333695</c:v>
                  </c:pt>
                  <c:pt idx="1">
                    <c:v>0.12550123613916991</c:v>
                  </c:pt>
                  <c:pt idx="2">
                    <c:v>0.25756499044724335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 2 D,E'!$C$11:$C$13</c:f>
              <c:strCache>
                <c:ptCount val="3"/>
                <c:pt idx="0">
                  <c:v>WT</c:v>
                </c:pt>
                <c:pt idx="1">
                  <c:v>S57D</c:v>
                </c:pt>
                <c:pt idx="2">
                  <c:v>S57A</c:v>
                </c:pt>
              </c:strCache>
            </c:strRef>
          </c:cat>
          <c:val>
            <c:numRef>
              <c:f>'Fig 2 D,E'!$H$14:$H$16</c:f>
              <c:numCache>
                <c:formatCode>0.0000%</c:formatCode>
                <c:ptCount val="3"/>
                <c:pt idx="0">
                  <c:v>0.99999999990442368</c:v>
                </c:pt>
                <c:pt idx="1">
                  <c:v>1.7128114560333685</c:v>
                </c:pt>
                <c:pt idx="2">
                  <c:v>1.0015435248125906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7-49CD-9A2C-10AA8428F5BD}"/>
            </c:ext>
          </c:extLst>
        </c:ser>
        <c:ser>
          <c:idx val="1"/>
          <c:order val="1"/>
          <c:tx>
            <c:strRef>
              <c:f>'Fig 2 D,E'!$K$2</c:f>
              <c:strCache>
                <c:ptCount val="1"/>
                <c:pt idx="0">
                  <c:v>1 mM H2O2 (15 min)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 2 D,E'!$P$14:$P$16</c:f>
                <c:numCache>
                  <c:formatCode>General</c:formatCode>
                  <c:ptCount val="3"/>
                  <c:pt idx="0">
                    <c:v>0.42664257760362745</c:v>
                  </c:pt>
                  <c:pt idx="1">
                    <c:v>0.25491181088976533</c:v>
                  </c:pt>
                  <c:pt idx="2">
                    <c:v>0.11471642331395851</c:v>
                  </c:pt>
                </c:numCache>
              </c:numRef>
            </c:plus>
            <c:minus>
              <c:numRef>
                <c:f>'Fig 2 D,E'!$P$14:$P$16</c:f>
                <c:numCache>
                  <c:formatCode>General</c:formatCode>
                  <c:ptCount val="3"/>
                  <c:pt idx="0">
                    <c:v>0.42664257760362745</c:v>
                  </c:pt>
                  <c:pt idx="1">
                    <c:v>0.25491181088976533</c:v>
                  </c:pt>
                  <c:pt idx="2">
                    <c:v>0.11471642331395851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 2 D,E'!$C$11:$C$13</c:f>
              <c:strCache>
                <c:ptCount val="3"/>
                <c:pt idx="0">
                  <c:v>WT</c:v>
                </c:pt>
                <c:pt idx="1">
                  <c:v>S57D</c:v>
                </c:pt>
                <c:pt idx="2">
                  <c:v>S57A</c:v>
                </c:pt>
              </c:strCache>
            </c:strRef>
          </c:cat>
          <c:val>
            <c:numRef>
              <c:f>'Fig 2 D,E'!$O$14:$O$16</c:f>
              <c:numCache>
                <c:formatCode>0.0000%</c:formatCode>
                <c:ptCount val="3"/>
                <c:pt idx="0">
                  <c:v>1.8806464147804165</c:v>
                </c:pt>
                <c:pt idx="1">
                  <c:v>2.754050612115142</c:v>
                </c:pt>
                <c:pt idx="2">
                  <c:v>1.4413712385155024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A7-49CD-9A2C-10AA8428F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9785584"/>
        <c:axId val="879790160"/>
      </c:barChart>
      <c:catAx>
        <c:axId val="8797855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SUB280 (</a:t>
                </a:r>
                <a:r>
                  <a:rPr lang="el-GR" i="1">
                    <a:latin typeface="Calibri" panose="020F0502020204030204" pitchFamily="34" charset="0"/>
                    <a:cs typeface="Calibri" panose="020F0502020204030204" pitchFamily="34" charset="0"/>
                  </a:rPr>
                  <a:t>Δ</a:t>
                </a:r>
                <a:r>
                  <a:rPr lang="en-US" i="1">
                    <a:latin typeface="Calibri" panose="020F0502020204030204" pitchFamily="34" charset="0"/>
                    <a:cs typeface="Calibri" panose="020F0502020204030204" pitchFamily="34" charset="0"/>
                  </a:rPr>
                  <a:t>ubi</a:t>
                </a:r>
                <a:r>
                  <a:rPr lang="en-US">
                    <a:latin typeface="Calibri" panose="020F0502020204030204" pitchFamily="34" charset="0"/>
                    <a:cs typeface="Calibri" panose="020F0502020204030204" pitchFamily="34" charset="0"/>
                  </a:rPr>
                  <a:t>): </a:t>
                </a:r>
                <a:r>
                  <a:rPr lang="en-US" i="1">
                    <a:latin typeface="Calibri" panose="020F0502020204030204" pitchFamily="34" charset="0"/>
                    <a:cs typeface="Calibri" panose="020F0502020204030204" pitchFamily="34" charset="0"/>
                  </a:rPr>
                  <a:t>pADH1</a:t>
                </a:r>
                <a:r>
                  <a:rPr lang="en-US">
                    <a:latin typeface="Calibri" panose="020F0502020204030204" pitchFamily="34" charset="0"/>
                    <a:cs typeface="Calibri" panose="020F0502020204030204" pitchFamily="34" charset="0"/>
                  </a:rPr>
                  <a:t>-Ubiquitin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9790160"/>
        <c:crosses val="autoZero"/>
        <c:auto val="1"/>
        <c:lblAlgn val="ctr"/>
        <c:lblOffset val="100"/>
        <c:noMultiLvlLbl val="0"/>
      </c:catAx>
      <c:valAx>
        <c:axId val="8797901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IB relative fluorescence 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9785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K63</a:t>
            </a:r>
          </a:p>
        </c:rich>
      </c:tx>
      <c:layout>
        <c:manualLayout>
          <c:xMode val="edge"/>
          <c:yMode val="edge"/>
          <c:x val="0.41239894636901786"/>
          <c:y val="5.85365853658536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2 D,E'!$D$2</c:f>
              <c:strCache>
                <c:ptCount val="1"/>
                <c:pt idx="0">
                  <c:v>untreated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 2 D,E'!$I$24:$I$26</c:f>
                <c:numCache>
                  <c:formatCode>General</c:formatCode>
                  <c:ptCount val="3"/>
                  <c:pt idx="0">
                    <c:v>0.15644688115852973</c:v>
                  </c:pt>
                  <c:pt idx="1">
                    <c:v>8.5775876193289829E-2</c:v>
                  </c:pt>
                  <c:pt idx="2">
                    <c:v>0.40932861315055569</c:v>
                  </c:pt>
                </c:numCache>
              </c:numRef>
            </c:plus>
            <c:minus>
              <c:numRef>
                <c:f>'Fig 2 D,E'!$I$24:$I$26</c:f>
                <c:numCache>
                  <c:formatCode>General</c:formatCode>
                  <c:ptCount val="3"/>
                  <c:pt idx="0">
                    <c:v>0.15644688115852973</c:v>
                  </c:pt>
                  <c:pt idx="1">
                    <c:v>8.5775876193289829E-2</c:v>
                  </c:pt>
                  <c:pt idx="2">
                    <c:v>0.40932861315055569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 2 D,E'!$C$11:$C$13</c:f>
              <c:strCache>
                <c:ptCount val="3"/>
                <c:pt idx="0">
                  <c:v>WT</c:v>
                </c:pt>
                <c:pt idx="1">
                  <c:v>S57D</c:v>
                </c:pt>
                <c:pt idx="2">
                  <c:v>S57A</c:v>
                </c:pt>
              </c:strCache>
            </c:strRef>
          </c:cat>
          <c:val>
            <c:numRef>
              <c:f>'Fig 2 D,E'!$H$24:$H$26</c:f>
              <c:numCache>
                <c:formatCode>0.0000%</c:formatCode>
                <c:ptCount val="3"/>
                <c:pt idx="0">
                  <c:v>0.99999999813890439</c:v>
                </c:pt>
                <c:pt idx="1">
                  <c:v>1.0282282225893817</c:v>
                </c:pt>
                <c:pt idx="2">
                  <c:v>1.5455264417107806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F-4568-B90A-0EAD7E458253}"/>
            </c:ext>
          </c:extLst>
        </c:ser>
        <c:ser>
          <c:idx val="1"/>
          <c:order val="1"/>
          <c:tx>
            <c:strRef>
              <c:f>'Fig 2 D,E'!$K$2</c:f>
              <c:strCache>
                <c:ptCount val="1"/>
                <c:pt idx="0">
                  <c:v>1 mM H2O2 (15 min)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 2 D,E'!$P$24:$P$26</c:f>
                <c:numCache>
                  <c:formatCode>General</c:formatCode>
                  <c:ptCount val="3"/>
                  <c:pt idx="0">
                    <c:v>0.32113401742490005</c:v>
                  </c:pt>
                  <c:pt idx="1">
                    <c:v>0.14202893737707412</c:v>
                  </c:pt>
                  <c:pt idx="2">
                    <c:v>0.29799431417278971</c:v>
                  </c:pt>
                </c:numCache>
              </c:numRef>
            </c:plus>
            <c:minus>
              <c:numRef>
                <c:f>'Fig 2 D,E'!$P$24:$P$26</c:f>
                <c:numCache>
                  <c:formatCode>General</c:formatCode>
                  <c:ptCount val="3"/>
                  <c:pt idx="0">
                    <c:v>0.32113401742490005</c:v>
                  </c:pt>
                  <c:pt idx="1">
                    <c:v>0.14202893737707412</c:v>
                  </c:pt>
                  <c:pt idx="2">
                    <c:v>0.29799431417278971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'Fig 2 D,E'!$O$24:$O$26</c:f>
              <c:numCache>
                <c:formatCode>0.0000%</c:formatCode>
                <c:ptCount val="3"/>
                <c:pt idx="0">
                  <c:v>1.4491583219959545</c:v>
                </c:pt>
                <c:pt idx="1">
                  <c:v>0.26703167498497549</c:v>
                </c:pt>
                <c:pt idx="2">
                  <c:v>1.6456456138607729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1F-4568-B90A-0EAD7E458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2127136"/>
        <c:axId val="872132960"/>
      </c:barChart>
      <c:catAx>
        <c:axId val="87212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SUB280 (</a:t>
                </a:r>
                <a:r>
                  <a:rPr lang="el-GR" i="1">
                    <a:latin typeface="Calibri" panose="020F0502020204030204" pitchFamily="34" charset="0"/>
                    <a:cs typeface="Calibri" panose="020F0502020204030204" pitchFamily="34" charset="0"/>
                  </a:rPr>
                  <a:t>Δ</a:t>
                </a:r>
                <a:r>
                  <a:rPr lang="en-US" i="1">
                    <a:latin typeface="Calibri" panose="020F0502020204030204" pitchFamily="34" charset="0"/>
                    <a:cs typeface="Calibri" panose="020F0502020204030204" pitchFamily="34" charset="0"/>
                  </a:rPr>
                  <a:t>ubi</a:t>
                </a:r>
                <a:r>
                  <a:rPr lang="en-US">
                    <a:latin typeface="Calibri" panose="020F0502020204030204" pitchFamily="34" charset="0"/>
                    <a:cs typeface="Calibri" panose="020F0502020204030204" pitchFamily="34" charset="0"/>
                  </a:rPr>
                  <a:t>): </a:t>
                </a:r>
                <a:r>
                  <a:rPr lang="en-US" i="1">
                    <a:latin typeface="Calibri" panose="020F0502020204030204" pitchFamily="34" charset="0"/>
                    <a:cs typeface="Calibri" panose="020F0502020204030204" pitchFamily="34" charset="0"/>
                  </a:rPr>
                  <a:t>pADH1</a:t>
                </a:r>
                <a:r>
                  <a:rPr lang="en-US">
                    <a:latin typeface="Calibri" panose="020F0502020204030204" pitchFamily="34" charset="0"/>
                    <a:cs typeface="Calibri" panose="020F0502020204030204" pitchFamily="34" charset="0"/>
                  </a:rPr>
                  <a:t>-Ubiquitin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132960"/>
        <c:crosses val="autoZero"/>
        <c:auto val="1"/>
        <c:lblAlgn val="ctr"/>
        <c:lblOffset val="100"/>
        <c:noMultiLvlLbl val="0"/>
      </c:catAx>
      <c:valAx>
        <c:axId val="8721329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IB relative fluorescence 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12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1266610</xdr:colOff>
      <xdr:row>21</xdr:row>
      <xdr:rowOff>89256</xdr:rowOff>
    </xdr:from>
    <xdr:to>
      <xdr:col>9</xdr:col>
      <xdr:colOff>199063</xdr:colOff>
      <xdr:row>44</xdr:row>
      <xdr:rowOff>158605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523874</xdr:colOff>
      <xdr:row>9</xdr:row>
      <xdr:rowOff>95250</xdr:rowOff>
    </xdr:from>
    <xdr:to>
      <xdr:col>13</xdr:col>
      <xdr:colOff>171449</xdr:colOff>
      <xdr:row>31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26</xdr:row>
      <xdr:rowOff>114299</xdr:rowOff>
    </xdr:from>
    <xdr:to>
      <xdr:col>6</xdr:col>
      <xdr:colOff>352425</xdr:colOff>
      <xdr:row>42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304800</xdr:colOff>
      <xdr:row>26</xdr:row>
      <xdr:rowOff>190498</xdr:rowOff>
    </xdr:from>
    <xdr:to>
      <xdr:col>14</xdr:col>
      <xdr:colOff>476250</xdr:colOff>
      <xdr:row>42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/Documents/Vanderbilt%20University_092520/Projects/Sks1%20Vhs1_Review%20Response/Manuscript/Manuscript_092820/Statistical%20Report/091518_H2O2_OD600_SUB280%20pADH1-Ub%20WT%20vs%20S57D%20vs%20S57A_note4%20p8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/Documents/Vanderbilt%20University_092520/Projects/Sks1%20Vhs1_Review%20Response/Manuscript/Manuscript_092820/Statistical%20Report/091018_Viability_SUB280%20Ub%20WT%20S57A%20S57D_H2O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">
          <cell r="B6" t="str">
            <v>WT</v>
          </cell>
          <cell r="H6" t="str">
            <v>S57A</v>
          </cell>
          <cell r="N6" t="str">
            <v>S57D</v>
          </cell>
        </row>
        <row r="8">
          <cell r="A8">
            <v>0</v>
          </cell>
          <cell r="F8">
            <v>12.96</v>
          </cell>
          <cell r="G8">
            <v>0.1944222209522361</v>
          </cell>
          <cell r="L8">
            <v>13.102499999999999</v>
          </cell>
          <cell r="M8">
            <v>0.2188416474683616</v>
          </cell>
          <cell r="R8">
            <v>12.989999999999998</v>
          </cell>
          <cell r="S8">
            <v>8.6023252670426029E-2</v>
          </cell>
        </row>
        <row r="9">
          <cell r="A9">
            <v>0.25</v>
          </cell>
          <cell r="F9">
            <v>12.1325</v>
          </cell>
          <cell r="G9">
            <v>0.38646905870112491</v>
          </cell>
          <cell r="L9">
            <v>13.025</v>
          </cell>
          <cell r="M9">
            <v>0.16980380835933401</v>
          </cell>
          <cell r="R9">
            <v>12.639999999999999</v>
          </cell>
          <cell r="S9">
            <v>9.0553851381374326E-2</v>
          </cell>
        </row>
        <row r="10">
          <cell r="A10">
            <v>0.5</v>
          </cell>
          <cell r="F10">
            <v>9.33</v>
          </cell>
          <cell r="G10">
            <v>0.54006172486732218</v>
          </cell>
          <cell r="L10">
            <v>12.92</v>
          </cell>
          <cell r="M10">
            <v>0.15769168230019809</v>
          </cell>
          <cell r="R10">
            <v>10.435</v>
          </cell>
          <cell r="S10">
            <v>0.40004166449675416</v>
          </cell>
        </row>
        <row r="11">
          <cell r="A11">
            <v>0.75</v>
          </cell>
          <cell r="F11">
            <v>4.9050000000000002</v>
          </cell>
          <cell r="G11">
            <v>0.16941074346097412</v>
          </cell>
          <cell r="L11">
            <v>12.7775</v>
          </cell>
          <cell r="M11">
            <v>0.21468969855739867</v>
          </cell>
          <cell r="R11">
            <v>5.9625000000000004</v>
          </cell>
          <cell r="S11">
            <v>0.43660622991432457</v>
          </cell>
        </row>
        <row r="12">
          <cell r="A12">
            <v>1</v>
          </cell>
          <cell r="F12">
            <v>2.9225000000000003</v>
          </cell>
          <cell r="G12">
            <v>0.48023431780745979</v>
          </cell>
          <cell r="L12">
            <v>11.555</v>
          </cell>
          <cell r="M12">
            <v>0.29137604568666947</v>
          </cell>
          <cell r="R12">
            <v>3.3024999999999998</v>
          </cell>
          <cell r="S12">
            <v>0.14682756326158022</v>
          </cell>
        </row>
        <row r="13">
          <cell r="A13">
            <v>1.25</v>
          </cell>
          <cell r="F13">
            <v>1.5874999999999999</v>
          </cell>
          <cell r="G13">
            <v>0.20039544239661139</v>
          </cell>
          <cell r="L13">
            <v>8.7724999999999991</v>
          </cell>
          <cell r="M13">
            <v>0.91357813021109469</v>
          </cell>
          <cell r="R13">
            <v>1.5774999999999999</v>
          </cell>
          <cell r="S13">
            <v>0.21093047827819217</v>
          </cell>
        </row>
        <row r="14">
          <cell r="A14">
            <v>1.5</v>
          </cell>
          <cell r="F14">
            <v>1.1324999999999998</v>
          </cell>
          <cell r="G14">
            <v>0.11499999999999998</v>
          </cell>
          <cell r="L14">
            <v>6.3250000000000002</v>
          </cell>
          <cell r="M14">
            <v>0.74585521383174802</v>
          </cell>
          <cell r="R14">
            <v>1.3175000000000001</v>
          </cell>
          <cell r="S14">
            <v>0.18661457606521512</v>
          </cell>
        </row>
        <row r="15">
          <cell r="A15">
            <v>1.75</v>
          </cell>
          <cell r="F15">
            <v>0.73750000000000004</v>
          </cell>
          <cell r="G15">
            <v>9.6393291606141476E-2</v>
          </cell>
          <cell r="L15">
            <v>3.4250000000000003</v>
          </cell>
          <cell r="M15">
            <v>0.49251057518256786</v>
          </cell>
          <cell r="R15">
            <v>0.94</v>
          </cell>
          <cell r="S15">
            <v>0.21055482263138342</v>
          </cell>
        </row>
        <row r="16">
          <cell r="A16">
            <v>2</v>
          </cell>
          <cell r="F16">
            <v>0.35749999999999998</v>
          </cell>
          <cell r="G16">
            <v>4.6457866215888273E-2</v>
          </cell>
          <cell r="L16">
            <v>2.0300000000000002</v>
          </cell>
          <cell r="M16">
            <v>0.30702877172451587</v>
          </cell>
          <cell r="R16">
            <v>0.34500000000000003</v>
          </cell>
          <cell r="S16">
            <v>5.802298395176371E-2</v>
          </cell>
        </row>
        <row r="17">
          <cell r="A17">
            <v>2.25</v>
          </cell>
          <cell r="F17">
            <v>0.13750000000000001</v>
          </cell>
          <cell r="G17">
            <v>2.2173557826083375E-2</v>
          </cell>
          <cell r="L17">
            <v>1.1425000000000001</v>
          </cell>
          <cell r="M17">
            <v>0.13175102782647782</v>
          </cell>
          <cell r="R17">
            <v>0.19</v>
          </cell>
          <cell r="S17">
            <v>3.9157800414902404E-2</v>
          </cell>
        </row>
        <row r="18">
          <cell r="A18">
            <v>2.5</v>
          </cell>
          <cell r="F18">
            <v>7.7500000000000013E-2</v>
          </cell>
          <cell r="G18">
            <v>1.2583057392117821E-2</v>
          </cell>
          <cell r="L18">
            <v>0.49749999999999994</v>
          </cell>
          <cell r="M18">
            <v>0.11729592206608645</v>
          </cell>
          <cell r="R18">
            <v>9.0000000000000011E-2</v>
          </cell>
          <cell r="S18">
            <v>1.8257418583505481E-2</v>
          </cell>
        </row>
        <row r="19">
          <cell r="A19">
            <v>2.75</v>
          </cell>
          <cell r="F19">
            <v>2.2500000000000003E-2</v>
          </cell>
          <cell r="G19">
            <v>1.2583057392117918E-2</v>
          </cell>
          <cell r="L19">
            <v>0.16999999999999998</v>
          </cell>
          <cell r="M19">
            <v>4.6904157598234374E-2</v>
          </cell>
          <cell r="R19">
            <v>3.7499999999999999E-2</v>
          </cell>
          <cell r="S19">
            <v>1.7078251276599329E-2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9">
          <cell r="C9" t="str">
            <v>untreated</v>
          </cell>
          <cell r="D9" t="str">
            <v>1.5 mM H2O2 (20 min)</v>
          </cell>
        </row>
        <row r="10">
          <cell r="B10" t="str">
            <v>WT</v>
          </cell>
          <cell r="C10">
            <v>100</v>
          </cell>
          <cell r="D10">
            <v>108.88415067519547</v>
          </cell>
          <cell r="E10">
            <v>2.1883161788686096</v>
          </cell>
        </row>
        <row r="11">
          <cell r="B11" t="str">
            <v>S57A</v>
          </cell>
          <cell r="C11">
            <v>100</v>
          </cell>
          <cell r="D11">
            <v>73.412698412698418</v>
          </cell>
          <cell r="E11">
            <v>6.1162946991263363</v>
          </cell>
        </row>
        <row r="12">
          <cell r="B12" t="str">
            <v>S57D</v>
          </cell>
          <cell r="C12">
            <v>100</v>
          </cell>
          <cell r="D12">
            <v>104.69696969696969</v>
          </cell>
          <cell r="E12">
            <v>15.904761315621398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20"/>
  <sheetViews>
    <sheetView topLeftCell="A4" zoomScale="89" zoomScaleNormal="89" workbookViewId="0">
      <selection activeCell="U9" sqref="U9:U20"/>
    </sheetView>
  </sheetViews>
  <sheetFormatPr defaultColWidth="12.578125" defaultRowHeight="14.4" x14ac:dyDescent="0.55000000000000004"/>
  <cols>
    <col min="1" max="1" width="19.578125" bestFit="1" customWidth="1"/>
    <col min="20" max="20" width="15.26171875" customWidth="1"/>
    <col min="21" max="21" width="15.41796875" customWidth="1"/>
  </cols>
  <sheetData>
    <row r="5" spans="1:21" ht="15.6" x14ac:dyDescent="0.6">
      <c r="A5" s="16" t="s">
        <v>21</v>
      </c>
    </row>
    <row r="6" spans="1:21" ht="15.6" x14ac:dyDescent="0.6">
      <c r="A6" s="16" t="s">
        <v>24</v>
      </c>
      <c r="B6" s="41" t="s">
        <v>0</v>
      </c>
      <c r="C6" s="41"/>
      <c r="D6" s="41"/>
      <c r="E6" s="41"/>
      <c r="F6" s="41"/>
      <c r="G6" s="41"/>
      <c r="H6" s="41" t="s">
        <v>2</v>
      </c>
      <c r="I6" s="41"/>
      <c r="J6" s="41"/>
      <c r="K6" s="41"/>
      <c r="L6" s="41"/>
      <c r="M6" s="41"/>
      <c r="N6" s="41" t="s">
        <v>1</v>
      </c>
      <c r="O6" s="41"/>
      <c r="P6" s="41"/>
      <c r="Q6" s="41"/>
      <c r="R6" s="41"/>
      <c r="S6" s="41"/>
      <c r="T6" s="41" t="s">
        <v>26</v>
      </c>
      <c r="U6" s="41"/>
    </row>
    <row r="7" spans="1:21" ht="15.6" x14ac:dyDescent="0.6">
      <c r="A7" s="39" t="s">
        <v>25</v>
      </c>
      <c r="B7" s="42" t="s">
        <v>23</v>
      </c>
      <c r="C7" s="43"/>
      <c r="D7" s="43"/>
      <c r="E7" s="44"/>
      <c r="F7" s="39" t="s">
        <v>22</v>
      </c>
      <c r="G7" s="39" t="s">
        <v>13</v>
      </c>
      <c r="H7" s="42" t="s">
        <v>23</v>
      </c>
      <c r="I7" s="43"/>
      <c r="J7" s="43"/>
      <c r="K7" s="44"/>
      <c r="L7" s="39" t="s">
        <v>22</v>
      </c>
      <c r="M7" s="39" t="s">
        <v>13</v>
      </c>
      <c r="N7" s="42" t="s">
        <v>23</v>
      </c>
      <c r="O7" s="43"/>
      <c r="P7" s="43"/>
      <c r="Q7" s="44"/>
      <c r="R7" s="39" t="s">
        <v>22</v>
      </c>
      <c r="S7" s="39" t="s">
        <v>13</v>
      </c>
      <c r="T7" s="45" t="s">
        <v>2</v>
      </c>
      <c r="U7" s="45" t="s">
        <v>1</v>
      </c>
    </row>
    <row r="8" spans="1:21" s="18" customFormat="1" ht="15.6" x14ac:dyDescent="0.6">
      <c r="A8" s="40"/>
      <c r="B8" s="17" t="s">
        <v>3</v>
      </c>
      <c r="C8" s="17" t="s">
        <v>4</v>
      </c>
      <c r="D8" s="17" t="s">
        <v>5</v>
      </c>
      <c r="E8" s="17" t="s">
        <v>6</v>
      </c>
      <c r="F8" s="40"/>
      <c r="G8" s="40"/>
      <c r="H8" s="17" t="s">
        <v>3</v>
      </c>
      <c r="I8" s="17" t="s">
        <v>4</v>
      </c>
      <c r="J8" s="17" t="s">
        <v>5</v>
      </c>
      <c r="K8" s="17" t="s">
        <v>6</v>
      </c>
      <c r="L8" s="40"/>
      <c r="M8" s="40"/>
      <c r="N8" s="17" t="s">
        <v>3</v>
      </c>
      <c r="O8" s="17" t="s">
        <v>4</v>
      </c>
      <c r="P8" s="17" t="s">
        <v>5</v>
      </c>
      <c r="Q8" s="17" t="s">
        <v>6</v>
      </c>
      <c r="R8" s="40"/>
      <c r="S8" s="40"/>
      <c r="T8" s="45"/>
      <c r="U8" s="45"/>
    </row>
    <row r="9" spans="1:21" x14ac:dyDescent="0.55000000000000004">
      <c r="A9" s="19">
        <v>0</v>
      </c>
      <c r="B9" s="11">
        <v>13</v>
      </c>
      <c r="C9" s="20">
        <v>12.97</v>
      </c>
      <c r="D9" s="20">
        <v>12.7</v>
      </c>
      <c r="E9" s="20">
        <v>13.17</v>
      </c>
      <c r="F9" s="5">
        <f>AVERAGE(B9:E9)</f>
        <v>12.96</v>
      </c>
      <c r="G9" s="21">
        <f>STDEV(B9:E9)</f>
        <v>0.1944222209522361</v>
      </c>
      <c r="H9" s="11">
        <v>13.26</v>
      </c>
      <c r="I9" s="20">
        <v>13.32</v>
      </c>
      <c r="J9" s="20">
        <v>12.94</v>
      </c>
      <c r="K9" s="20">
        <v>12.89</v>
      </c>
      <c r="L9" s="5">
        <f>AVERAGE(H9:K9)</f>
        <v>13.102499999999999</v>
      </c>
      <c r="M9" s="21">
        <f>STDEV(H9:K9)</f>
        <v>0.2188416474683616</v>
      </c>
      <c r="N9" s="11">
        <v>13.04</v>
      </c>
      <c r="O9" s="20">
        <v>12.95</v>
      </c>
      <c r="P9" s="20">
        <v>12.89</v>
      </c>
      <c r="Q9" s="20">
        <v>13.08</v>
      </c>
      <c r="R9" s="5">
        <f>AVERAGE(N9:Q9)</f>
        <v>12.989999999999998</v>
      </c>
      <c r="S9" s="5">
        <f>STDEV(N9:Q9)</f>
        <v>8.6023252670426029E-2</v>
      </c>
      <c r="T9" s="5">
        <f>TTEST(B9:E9,H9:K9,1,1)</f>
        <v>0.19600893493670268</v>
      </c>
      <c r="U9" s="5">
        <f>TTEST(B9:E9,N9:Q9,1,1)</f>
        <v>0.32462627644642073</v>
      </c>
    </row>
    <row r="10" spans="1:21" x14ac:dyDescent="0.55000000000000004">
      <c r="A10" s="19">
        <v>0.25</v>
      </c>
      <c r="B10" s="12">
        <v>11.83</v>
      </c>
      <c r="C10" s="20">
        <v>12.33</v>
      </c>
      <c r="D10" s="20">
        <v>11.79</v>
      </c>
      <c r="E10" s="20">
        <v>12.58</v>
      </c>
      <c r="F10" s="5">
        <f t="shared" ref="F10:F20" si="0">AVERAGE(B10:E10)</f>
        <v>12.1325</v>
      </c>
      <c r="G10" s="21">
        <f t="shared" ref="G10:G20" si="1">STDEV(B10:E10)</f>
        <v>0.38646905870112491</v>
      </c>
      <c r="H10" s="12">
        <v>13.24</v>
      </c>
      <c r="I10" s="20">
        <v>13.08</v>
      </c>
      <c r="J10" s="20">
        <v>12.91</v>
      </c>
      <c r="K10" s="20">
        <v>12.87</v>
      </c>
      <c r="L10" s="5">
        <f t="shared" ref="L10:L20" si="2">AVERAGE(H10:K10)</f>
        <v>13.025</v>
      </c>
      <c r="M10" s="21">
        <f t="shared" ref="M10:M20" si="3">STDEV(H10:K10)</f>
        <v>0.16980380835933401</v>
      </c>
      <c r="N10" s="12">
        <v>12.63</v>
      </c>
      <c r="O10" s="20">
        <v>12.63</v>
      </c>
      <c r="P10" s="20">
        <v>12.54</v>
      </c>
      <c r="Q10" s="20">
        <v>12.76</v>
      </c>
      <c r="R10" s="5">
        <f t="shared" ref="R10:R20" si="4">AVERAGE(N10:Q10)</f>
        <v>12.639999999999999</v>
      </c>
      <c r="S10" s="5">
        <f t="shared" ref="S10:S20" si="5">STDEV(N10:Q10)</f>
        <v>9.0553851381374326E-2</v>
      </c>
      <c r="T10" s="5">
        <f t="shared" ref="T10:T20" si="6">TTEST(B10:E10,H10:K10,1,1)</f>
        <v>1.72854277843826E-2</v>
      </c>
      <c r="U10" s="5">
        <f t="shared" ref="U10:U20" si="7">TTEST(B10:E10,N10:Q10,1,1)</f>
        <v>2.3951220503474962E-2</v>
      </c>
    </row>
    <row r="11" spans="1:21" x14ac:dyDescent="0.55000000000000004">
      <c r="A11" s="19">
        <v>0.5</v>
      </c>
      <c r="B11" s="12">
        <v>9.75</v>
      </c>
      <c r="C11" s="20">
        <v>8.5399999999999991</v>
      </c>
      <c r="D11" s="20">
        <v>9.4600000000000009</v>
      </c>
      <c r="E11" s="20">
        <v>9.57</v>
      </c>
      <c r="F11" s="5">
        <f t="shared" si="0"/>
        <v>9.33</v>
      </c>
      <c r="G11" s="21">
        <f t="shared" si="1"/>
        <v>0.54006172486732218</v>
      </c>
      <c r="H11" s="12">
        <v>13.04</v>
      </c>
      <c r="I11" s="20">
        <v>13.07</v>
      </c>
      <c r="J11" s="20">
        <v>12.76</v>
      </c>
      <c r="K11" s="20">
        <v>12.81</v>
      </c>
      <c r="L11" s="5">
        <f t="shared" si="2"/>
        <v>12.92</v>
      </c>
      <c r="M11" s="21">
        <f t="shared" si="3"/>
        <v>0.15769168230019809</v>
      </c>
      <c r="N11" s="12">
        <v>10.01</v>
      </c>
      <c r="O11" s="20">
        <v>10.97</v>
      </c>
      <c r="P11" s="20">
        <v>10.32</v>
      </c>
      <c r="Q11" s="20">
        <v>10.44</v>
      </c>
      <c r="R11" s="5">
        <f t="shared" si="4"/>
        <v>10.435</v>
      </c>
      <c r="S11" s="5">
        <f t="shared" si="5"/>
        <v>0.40004166449675416</v>
      </c>
      <c r="T11" s="5">
        <f t="shared" si="6"/>
        <v>7.1534403912016026E-4</v>
      </c>
      <c r="U11" s="5">
        <f t="shared" si="7"/>
        <v>4.877172502156607E-2</v>
      </c>
    </row>
    <row r="12" spans="1:21" x14ac:dyDescent="0.55000000000000004">
      <c r="A12" s="19">
        <v>0.75</v>
      </c>
      <c r="B12" s="12">
        <v>4.99</v>
      </c>
      <c r="C12" s="20">
        <v>4.66</v>
      </c>
      <c r="D12" s="20">
        <v>5.04</v>
      </c>
      <c r="E12" s="20">
        <v>4.93</v>
      </c>
      <c r="F12" s="5">
        <f t="shared" si="0"/>
        <v>4.9050000000000002</v>
      </c>
      <c r="G12" s="21">
        <f t="shared" si="1"/>
        <v>0.16941074346097412</v>
      </c>
      <c r="H12" s="12">
        <v>12.97</v>
      </c>
      <c r="I12" s="20">
        <v>12.89</v>
      </c>
      <c r="J12" s="20">
        <v>12.48</v>
      </c>
      <c r="K12" s="20">
        <v>12.77</v>
      </c>
      <c r="L12" s="5">
        <f t="shared" si="2"/>
        <v>12.7775</v>
      </c>
      <c r="M12" s="21">
        <f t="shared" si="3"/>
        <v>0.21468969855739867</v>
      </c>
      <c r="N12" s="12">
        <v>5.38</v>
      </c>
      <c r="O12" s="20">
        <v>6.37</v>
      </c>
      <c r="P12" s="20">
        <v>6.21</v>
      </c>
      <c r="Q12" s="20">
        <v>5.89</v>
      </c>
      <c r="R12" s="5">
        <f t="shared" si="4"/>
        <v>5.9625000000000004</v>
      </c>
      <c r="S12" s="5">
        <f t="shared" si="5"/>
        <v>0.43660622991432457</v>
      </c>
      <c r="T12" s="5">
        <f t="shared" si="6"/>
        <v>1.0172087800340532E-5</v>
      </c>
      <c r="U12" s="5">
        <f t="shared" si="7"/>
        <v>1.5207292270271138E-2</v>
      </c>
    </row>
    <row r="13" spans="1:21" x14ac:dyDescent="0.55000000000000004">
      <c r="A13" s="19">
        <v>1</v>
      </c>
      <c r="B13" s="12">
        <v>2.5299999999999998</v>
      </c>
      <c r="C13" s="20">
        <v>2.62</v>
      </c>
      <c r="D13" s="20">
        <v>2.95</v>
      </c>
      <c r="E13" s="20">
        <v>3.59</v>
      </c>
      <c r="F13" s="5">
        <f t="shared" si="0"/>
        <v>2.9225000000000003</v>
      </c>
      <c r="G13" s="21">
        <f t="shared" si="1"/>
        <v>0.48023431780745979</v>
      </c>
      <c r="H13" s="12">
        <v>11.44</v>
      </c>
      <c r="I13" s="20">
        <v>11.98</v>
      </c>
      <c r="J13" s="20">
        <v>11.32</v>
      </c>
      <c r="K13" s="20">
        <v>11.48</v>
      </c>
      <c r="L13" s="5">
        <f t="shared" si="2"/>
        <v>11.555</v>
      </c>
      <c r="M13" s="21">
        <f t="shared" si="3"/>
        <v>0.29137604568666947</v>
      </c>
      <c r="N13" s="12">
        <v>3.12</v>
      </c>
      <c r="O13" s="20">
        <v>3.47</v>
      </c>
      <c r="P13" s="20">
        <v>3.35</v>
      </c>
      <c r="Q13" s="20">
        <v>3.27</v>
      </c>
      <c r="R13" s="5">
        <f t="shared" si="4"/>
        <v>3.3024999999999998</v>
      </c>
      <c r="S13" s="5">
        <f t="shared" si="5"/>
        <v>0.14682756326158022</v>
      </c>
      <c r="T13" s="5">
        <f t="shared" si="6"/>
        <v>5.5732303231667858E-5</v>
      </c>
      <c r="U13" s="5">
        <f t="shared" si="7"/>
        <v>0.11355925767615341</v>
      </c>
    </row>
    <row r="14" spans="1:21" x14ac:dyDescent="0.55000000000000004">
      <c r="A14" s="19">
        <v>1.25</v>
      </c>
      <c r="B14" s="12">
        <v>1.65</v>
      </c>
      <c r="C14" s="20">
        <v>1.39</v>
      </c>
      <c r="D14" s="20">
        <v>1.47</v>
      </c>
      <c r="E14" s="20">
        <v>1.84</v>
      </c>
      <c r="F14" s="5">
        <f t="shared" si="0"/>
        <v>1.5874999999999999</v>
      </c>
      <c r="G14" s="21">
        <f t="shared" si="1"/>
        <v>0.20039544239661139</v>
      </c>
      <c r="H14" s="12">
        <v>8.6999999999999993</v>
      </c>
      <c r="I14" s="20">
        <v>8.8800000000000008</v>
      </c>
      <c r="J14" s="20">
        <v>7.64</v>
      </c>
      <c r="K14" s="20">
        <v>9.8699999999999992</v>
      </c>
      <c r="L14" s="5">
        <f t="shared" si="2"/>
        <v>8.7724999999999991</v>
      </c>
      <c r="M14" s="21">
        <f t="shared" si="3"/>
        <v>0.91357813021109469</v>
      </c>
      <c r="N14" s="12">
        <v>1.75</v>
      </c>
      <c r="O14" s="20">
        <v>1.27</v>
      </c>
      <c r="P14" s="20">
        <v>1.65</v>
      </c>
      <c r="Q14" s="20">
        <v>1.64</v>
      </c>
      <c r="R14" s="5">
        <f t="shared" si="4"/>
        <v>1.5774999999999999</v>
      </c>
      <c r="S14" s="5">
        <f t="shared" si="5"/>
        <v>0.21093047827819217</v>
      </c>
      <c r="T14" s="5">
        <f t="shared" si="6"/>
        <v>1.7882031052606718E-4</v>
      </c>
      <c r="U14" s="5">
        <f t="shared" si="7"/>
        <v>0.45910473278639391</v>
      </c>
    </row>
    <row r="15" spans="1:21" x14ac:dyDescent="0.55000000000000004">
      <c r="A15" s="19">
        <v>1.5</v>
      </c>
      <c r="B15" s="12">
        <v>1.0900000000000001</v>
      </c>
      <c r="C15" s="20">
        <v>1</v>
      </c>
      <c r="D15" s="20">
        <v>1.27</v>
      </c>
      <c r="E15" s="20">
        <v>1.17</v>
      </c>
      <c r="F15" s="5">
        <f t="shared" si="0"/>
        <v>1.1324999999999998</v>
      </c>
      <c r="G15" s="21">
        <f t="shared" si="1"/>
        <v>0.11499999999999998</v>
      </c>
      <c r="H15" s="12">
        <v>6.63</v>
      </c>
      <c r="I15" s="20">
        <v>6.9</v>
      </c>
      <c r="J15" s="20">
        <v>5.23</v>
      </c>
      <c r="K15" s="20">
        <v>6.54</v>
      </c>
      <c r="L15" s="5">
        <f t="shared" si="2"/>
        <v>6.3250000000000002</v>
      </c>
      <c r="M15" s="21">
        <f t="shared" si="3"/>
        <v>0.74585521383174802</v>
      </c>
      <c r="N15" s="12">
        <v>1.28</v>
      </c>
      <c r="O15" s="20">
        <v>1.57</v>
      </c>
      <c r="P15" s="20">
        <v>1.3</v>
      </c>
      <c r="Q15" s="20">
        <v>1.1200000000000001</v>
      </c>
      <c r="R15" s="5">
        <f t="shared" si="4"/>
        <v>1.3175000000000001</v>
      </c>
      <c r="S15" s="5">
        <f t="shared" si="5"/>
        <v>0.18661457606521512</v>
      </c>
      <c r="T15" s="5">
        <f t="shared" si="6"/>
        <v>5.9209970246930051E-4</v>
      </c>
      <c r="U15" s="5">
        <f t="shared" si="7"/>
        <v>0.13583248011681895</v>
      </c>
    </row>
    <row r="16" spans="1:21" x14ac:dyDescent="0.55000000000000004">
      <c r="A16" s="19">
        <v>1.75</v>
      </c>
      <c r="B16" s="12">
        <v>0.71</v>
      </c>
      <c r="C16" s="20">
        <v>0.64</v>
      </c>
      <c r="D16" s="20">
        <v>0.73</v>
      </c>
      <c r="E16" s="20">
        <v>0.87</v>
      </c>
      <c r="F16" s="5">
        <f t="shared" si="0"/>
        <v>0.73750000000000004</v>
      </c>
      <c r="G16" s="21">
        <f t="shared" si="1"/>
        <v>9.6393291606141476E-2</v>
      </c>
      <c r="H16" s="12">
        <v>3.41</v>
      </c>
      <c r="I16" s="20">
        <v>3.9</v>
      </c>
      <c r="J16" s="20">
        <v>3.64</v>
      </c>
      <c r="K16" s="20">
        <v>2.75</v>
      </c>
      <c r="L16" s="5">
        <f t="shared" si="2"/>
        <v>3.4250000000000003</v>
      </c>
      <c r="M16" s="21">
        <f t="shared" si="3"/>
        <v>0.49251057518256786</v>
      </c>
      <c r="N16" s="12">
        <v>0.72</v>
      </c>
      <c r="O16" s="20">
        <v>1.2</v>
      </c>
      <c r="P16" s="20">
        <v>1.01</v>
      </c>
      <c r="Q16" s="20">
        <v>0.83</v>
      </c>
      <c r="R16" s="5">
        <f t="shared" si="4"/>
        <v>0.94</v>
      </c>
      <c r="S16" s="5">
        <f t="shared" si="5"/>
        <v>0.21055482263138342</v>
      </c>
      <c r="T16" s="5">
        <f t="shared" si="6"/>
        <v>1.3686158866495078E-3</v>
      </c>
      <c r="U16" s="5">
        <f t="shared" si="7"/>
        <v>0.11973724401940999</v>
      </c>
    </row>
    <row r="17" spans="1:21" x14ac:dyDescent="0.55000000000000004">
      <c r="A17" s="19">
        <v>2</v>
      </c>
      <c r="B17" s="12">
        <v>0.34</v>
      </c>
      <c r="C17" s="20">
        <v>0.31</v>
      </c>
      <c r="D17" s="20">
        <v>0.36</v>
      </c>
      <c r="E17" s="20">
        <v>0.42</v>
      </c>
      <c r="F17" s="5">
        <f t="shared" si="0"/>
        <v>0.35749999999999998</v>
      </c>
      <c r="G17" s="21">
        <f t="shared" si="1"/>
        <v>4.6457866215888273E-2</v>
      </c>
      <c r="H17" s="12">
        <v>1.88</v>
      </c>
      <c r="I17" s="20">
        <v>2.36</v>
      </c>
      <c r="J17" s="20">
        <v>2.2000000000000002</v>
      </c>
      <c r="K17" s="20">
        <v>1.68</v>
      </c>
      <c r="L17" s="5">
        <f t="shared" si="2"/>
        <v>2.0300000000000002</v>
      </c>
      <c r="M17" s="21">
        <f t="shared" si="3"/>
        <v>0.30702877172451587</v>
      </c>
      <c r="N17" s="12">
        <v>0.36</v>
      </c>
      <c r="O17" s="20">
        <v>0.42</v>
      </c>
      <c r="P17" s="20">
        <v>0.31</v>
      </c>
      <c r="Q17" s="20">
        <v>0.28999999999999998</v>
      </c>
      <c r="R17" s="5">
        <f t="shared" si="4"/>
        <v>0.34500000000000003</v>
      </c>
      <c r="S17" s="5">
        <f t="shared" si="5"/>
        <v>5.802298395176371E-2</v>
      </c>
      <c r="T17" s="5">
        <f t="shared" si="6"/>
        <v>1.1707242417518212E-3</v>
      </c>
      <c r="U17" s="5">
        <f t="shared" si="7"/>
        <v>0.41118218029704373</v>
      </c>
    </row>
    <row r="18" spans="1:21" x14ac:dyDescent="0.55000000000000004">
      <c r="A18" s="19">
        <v>2.25</v>
      </c>
      <c r="B18" s="12">
        <v>0.15</v>
      </c>
      <c r="C18" s="20">
        <v>0.11</v>
      </c>
      <c r="D18" s="20">
        <v>0.13</v>
      </c>
      <c r="E18" s="20">
        <v>0.16</v>
      </c>
      <c r="F18" s="5">
        <f t="shared" si="0"/>
        <v>0.13750000000000001</v>
      </c>
      <c r="G18" s="21">
        <f t="shared" si="1"/>
        <v>2.2173557826083375E-2</v>
      </c>
      <c r="H18" s="12">
        <v>1.07</v>
      </c>
      <c r="I18" s="20">
        <v>1.32</v>
      </c>
      <c r="J18" s="20">
        <v>1.1599999999999999</v>
      </c>
      <c r="K18" s="20">
        <v>1.02</v>
      </c>
      <c r="L18" s="5">
        <f t="shared" si="2"/>
        <v>1.1425000000000001</v>
      </c>
      <c r="M18" s="21">
        <f t="shared" si="3"/>
        <v>0.13175102782647782</v>
      </c>
      <c r="N18" s="12">
        <v>0.21</v>
      </c>
      <c r="O18" s="20">
        <v>0.18</v>
      </c>
      <c r="P18" s="20">
        <v>0.23</v>
      </c>
      <c r="Q18" s="20">
        <v>0.14000000000000001</v>
      </c>
      <c r="R18" s="5">
        <f t="shared" si="4"/>
        <v>0.19</v>
      </c>
      <c r="S18" s="5">
        <f t="shared" si="5"/>
        <v>3.9157800414902404E-2</v>
      </c>
      <c r="T18" s="5">
        <f t="shared" si="6"/>
        <v>4.8313567388702505E-4</v>
      </c>
      <c r="U18" s="5">
        <f t="shared" si="7"/>
        <v>6.642092027988783E-2</v>
      </c>
    </row>
    <row r="19" spans="1:21" x14ac:dyDescent="0.55000000000000004">
      <c r="A19" s="19">
        <v>2.5</v>
      </c>
      <c r="B19" s="12">
        <v>0.06</v>
      </c>
      <c r="C19" s="20">
        <v>0.08</v>
      </c>
      <c r="D19" s="20">
        <v>0.08</v>
      </c>
      <c r="E19" s="20">
        <v>0.09</v>
      </c>
      <c r="F19" s="5">
        <f t="shared" si="0"/>
        <v>7.7500000000000013E-2</v>
      </c>
      <c r="G19" s="21">
        <f t="shared" si="1"/>
        <v>1.2583057392117821E-2</v>
      </c>
      <c r="H19" s="12">
        <v>0.56000000000000005</v>
      </c>
      <c r="I19" s="20">
        <v>0.63</v>
      </c>
      <c r="J19" s="20">
        <v>0.42</v>
      </c>
      <c r="K19" s="20">
        <v>0.38</v>
      </c>
      <c r="L19" s="5">
        <f t="shared" si="2"/>
        <v>0.49749999999999994</v>
      </c>
      <c r="M19" s="21">
        <f t="shared" si="3"/>
        <v>0.11729592206608645</v>
      </c>
      <c r="N19" s="12">
        <v>0.1</v>
      </c>
      <c r="O19" s="20">
        <v>0.11</v>
      </c>
      <c r="P19" s="20">
        <v>0.08</v>
      </c>
      <c r="Q19" s="20">
        <v>7.0000000000000007E-2</v>
      </c>
      <c r="R19" s="5">
        <f t="shared" si="4"/>
        <v>9.0000000000000011E-2</v>
      </c>
      <c r="S19" s="5">
        <f t="shared" si="5"/>
        <v>1.8257418583505481E-2</v>
      </c>
      <c r="T19" s="5">
        <f t="shared" si="6"/>
        <v>3.3351025431459153E-3</v>
      </c>
      <c r="U19" s="5">
        <f t="shared" si="7"/>
        <v>0.21544523124343606</v>
      </c>
    </row>
    <row r="20" spans="1:21" x14ac:dyDescent="0.55000000000000004">
      <c r="A20" s="19">
        <v>2.75</v>
      </c>
      <c r="B20" s="23">
        <v>0.02</v>
      </c>
      <c r="C20" s="22">
        <v>0.01</v>
      </c>
      <c r="D20" s="22">
        <v>0.04</v>
      </c>
      <c r="E20" s="22">
        <v>0.02</v>
      </c>
      <c r="F20" s="5">
        <f t="shared" si="0"/>
        <v>2.2500000000000003E-2</v>
      </c>
      <c r="G20" s="21">
        <f t="shared" si="1"/>
        <v>1.2583057392117918E-2</v>
      </c>
      <c r="H20" s="23">
        <v>0.15</v>
      </c>
      <c r="I20" s="22">
        <v>0.18</v>
      </c>
      <c r="J20" s="22">
        <v>0.12</v>
      </c>
      <c r="K20" s="22">
        <v>0.23</v>
      </c>
      <c r="L20" s="5">
        <f t="shared" si="2"/>
        <v>0.16999999999999998</v>
      </c>
      <c r="M20" s="21">
        <f t="shared" si="3"/>
        <v>4.6904157598234374E-2</v>
      </c>
      <c r="N20" s="23">
        <v>0.03</v>
      </c>
      <c r="O20" s="22">
        <v>0.06</v>
      </c>
      <c r="P20" s="22">
        <v>0.02</v>
      </c>
      <c r="Q20" s="22">
        <v>0.04</v>
      </c>
      <c r="R20" s="5">
        <f t="shared" si="4"/>
        <v>3.7499999999999999E-2</v>
      </c>
      <c r="S20" s="5">
        <f t="shared" si="5"/>
        <v>1.7078251276599329E-2</v>
      </c>
      <c r="T20" s="5">
        <f t="shared" si="6"/>
        <v>6.5362996133417704E-3</v>
      </c>
      <c r="U20" s="5">
        <f t="shared" si="7"/>
        <v>0.18754829823746175</v>
      </c>
    </row>
  </sheetData>
  <mergeCells count="16">
    <mergeCell ref="T7:T8"/>
    <mergeCell ref="U7:U8"/>
    <mergeCell ref="T6:U6"/>
    <mergeCell ref="R7:R8"/>
    <mergeCell ref="S7:S8"/>
    <mergeCell ref="A7:A8"/>
    <mergeCell ref="B6:G6"/>
    <mergeCell ref="H6:M6"/>
    <mergeCell ref="N6:S6"/>
    <mergeCell ref="B7:E7"/>
    <mergeCell ref="H7:K7"/>
    <mergeCell ref="F7:F8"/>
    <mergeCell ref="G7:G8"/>
    <mergeCell ref="L7:L8"/>
    <mergeCell ref="M7:M8"/>
    <mergeCell ref="N7:Q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3"/>
  <sheetViews>
    <sheetView topLeftCell="A6" workbookViewId="0">
      <selection activeCell="P12" sqref="P12"/>
    </sheetView>
  </sheetViews>
  <sheetFormatPr defaultRowHeight="14.4" x14ac:dyDescent="0.55000000000000004"/>
  <cols>
    <col min="2" max="2" width="10.15625" bestFit="1" customWidth="1"/>
    <col min="3" max="3" width="10.578125" customWidth="1"/>
    <col min="4" max="4" width="8.26171875" customWidth="1"/>
    <col min="16" max="16" width="41.68359375" bestFit="1" customWidth="1"/>
  </cols>
  <sheetData>
    <row r="1" spans="2:16" x14ac:dyDescent="0.55000000000000004">
      <c r="B1" s="1" t="s">
        <v>36</v>
      </c>
    </row>
    <row r="2" spans="2:16" x14ac:dyDescent="0.55000000000000004">
      <c r="B2" s="38" t="s">
        <v>40</v>
      </c>
    </row>
    <row r="3" spans="2:16" x14ac:dyDescent="0.55000000000000004">
      <c r="C3" s="48" t="s">
        <v>38</v>
      </c>
      <c r="D3" s="48"/>
      <c r="E3" s="48"/>
      <c r="F3" s="48"/>
      <c r="G3" s="48"/>
      <c r="H3" s="48"/>
      <c r="I3" s="48"/>
      <c r="J3" s="48"/>
      <c r="K3" s="49" t="s">
        <v>37</v>
      </c>
      <c r="L3" s="49"/>
      <c r="M3" s="49"/>
      <c r="N3" s="49"/>
      <c r="O3" s="49"/>
      <c r="P3" s="46" t="s">
        <v>41</v>
      </c>
    </row>
    <row r="4" spans="2:16" x14ac:dyDescent="0.55000000000000004">
      <c r="C4" s="47" t="s">
        <v>17</v>
      </c>
      <c r="D4" s="47"/>
      <c r="E4" s="47"/>
      <c r="F4" s="47" t="s">
        <v>39</v>
      </c>
      <c r="G4" s="47"/>
      <c r="H4" s="47"/>
      <c r="I4" s="47"/>
      <c r="J4" s="47"/>
      <c r="K4" s="49"/>
      <c r="L4" s="49"/>
      <c r="M4" s="49"/>
      <c r="N4" s="49"/>
      <c r="O4" s="49"/>
      <c r="P4" s="46"/>
    </row>
    <row r="5" spans="2:16" x14ac:dyDescent="0.55000000000000004">
      <c r="B5" s="32" t="s">
        <v>34</v>
      </c>
      <c r="C5" s="36" t="s">
        <v>3</v>
      </c>
      <c r="D5" s="35" t="s">
        <v>4</v>
      </c>
      <c r="E5" s="33" t="s">
        <v>22</v>
      </c>
      <c r="F5" s="36" t="s">
        <v>3</v>
      </c>
      <c r="G5" s="24" t="s">
        <v>4</v>
      </c>
      <c r="H5" s="35" t="s">
        <v>5</v>
      </c>
      <c r="I5" s="33" t="s">
        <v>22</v>
      </c>
      <c r="J5" s="33" t="s">
        <v>13</v>
      </c>
      <c r="K5" s="36" t="s">
        <v>3</v>
      </c>
      <c r="L5" s="24" t="s">
        <v>4</v>
      </c>
      <c r="M5" s="35" t="s">
        <v>5</v>
      </c>
      <c r="N5" s="33" t="s">
        <v>22</v>
      </c>
      <c r="O5" s="33" t="s">
        <v>13</v>
      </c>
      <c r="P5" s="24" t="s">
        <v>42</v>
      </c>
    </row>
    <row r="6" spans="2:16" x14ac:dyDescent="0.55000000000000004">
      <c r="B6" s="2" t="s">
        <v>0</v>
      </c>
      <c r="C6">
        <v>211</v>
      </c>
      <c r="D6">
        <v>258</v>
      </c>
      <c r="E6" s="5">
        <f>AVERAGE(C6:D6)</f>
        <v>234.5</v>
      </c>
      <c r="F6">
        <v>261</v>
      </c>
      <c r="G6">
        <v>251</v>
      </c>
      <c r="H6">
        <v>254</v>
      </c>
      <c r="I6" s="5">
        <f>AVERAGE(F6:H6)</f>
        <v>255.33333333333334</v>
      </c>
      <c r="J6" s="5">
        <f>STDEV(F6:H6)</f>
        <v>5.1316014394468841</v>
      </c>
      <c r="K6" s="37">
        <f>(F6/234.5)</f>
        <v>1.1130063965884862</v>
      </c>
      <c r="L6" s="37">
        <f t="shared" ref="L6:M6" si="0">(G6/234.5)</f>
        <v>1.0703624733475481</v>
      </c>
      <c r="M6" s="37">
        <f t="shared" si="0"/>
        <v>1.0831556503198294</v>
      </c>
      <c r="N6" s="5">
        <f>AVERAGE(K6:M6)</f>
        <v>1.0888415067519546</v>
      </c>
      <c r="O6" s="5">
        <f>STDEV(K6:M6)</f>
        <v>2.188316178868607E-2</v>
      </c>
      <c r="P6" s="4">
        <f>TTEST(C6:D6,K6:M6,1,3)</f>
        <v>3.1939998411269106E-2</v>
      </c>
    </row>
    <row r="7" spans="2:16" x14ac:dyDescent="0.55000000000000004">
      <c r="B7" s="2" t="s">
        <v>2</v>
      </c>
      <c r="C7">
        <v>342</v>
      </c>
      <c r="D7">
        <v>330</v>
      </c>
      <c r="E7" s="5">
        <f t="shared" ref="E7:E8" si="1">AVERAGE(C7:D7)</f>
        <v>336</v>
      </c>
      <c r="F7">
        <v>227</v>
      </c>
      <c r="G7">
        <v>268</v>
      </c>
      <c r="H7">
        <v>245</v>
      </c>
      <c r="I7" s="5">
        <f t="shared" ref="I7:I8" si="2">AVERAGE(F7:H7)</f>
        <v>246.66666666666666</v>
      </c>
      <c r="J7" s="5">
        <f t="shared" ref="J7:J8" si="3">STDEV(F7:H7)</f>
        <v>20.55075018906447</v>
      </c>
      <c r="K7" s="37">
        <f>(F7/336)</f>
        <v>0.67559523809523814</v>
      </c>
      <c r="L7" s="37">
        <f t="shared" ref="L7:M7" si="4">(G7/336)</f>
        <v>0.79761904761904767</v>
      </c>
      <c r="M7" s="37">
        <f t="shared" si="4"/>
        <v>0.72916666666666663</v>
      </c>
      <c r="N7" s="5">
        <f t="shared" ref="N7:N8" si="5">AVERAGE(K7:M7)</f>
        <v>0.73412698412698418</v>
      </c>
      <c r="O7" s="5">
        <f t="shared" ref="O7:O8" si="6">STDEV(K7:M7)</f>
        <v>6.116294699126331E-2</v>
      </c>
      <c r="P7" s="4">
        <f t="shared" ref="P7:P8" si="7">TTEST(C7:D7,K7:M7,1,3)</f>
        <v>5.6945308937408901E-3</v>
      </c>
    </row>
    <row r="8" spans="2:16" x14ac:dyDescent="0.55000000000000004">
      <c r="B8" s="2" t="s">
        <v>1</v>
      </c>
      <c r="C8">
        <v>234</v>
      </c>
      <c r="D8">
        <v>206</v>
      </c>
      <c r="E8" s="5">
        <f t="shared" si="1"/>
        <v>220</v>
      </c>
      <c r="F8">
        <v>258</v>
      </c>
      <c r="G8">
        <v>191</v>
      </c>
      <c r="H8">
        <v>242</v>
      </c>
      <c r="I8" s="5">
        <f t="shared" si="2"/>
        <v>230.33333333333334</v>
      </c>
      <c r="J8" s="5">
        <f t="shared" si="3"/>
        <v>34.990474894367019</v>
      </c>
      <c r="K8" s="37">
        <f>(F8/220)</f>
        <v>1.1727272727272726</v>
      </c>
      <c r="L8" s="37">
        <f t="shared" ref="L8:M8" si="8">(G8/220)</f>
        <v>0.86818181818181817</v>
      </c>
      <c r="M8" s="37">
        <f t="shared" si="8"/>
        <v>1.1000000000000001</v>
      </c>
      <c r="N8" s="5">
        <f t="shared" si="5"/>
        <v>1.0469696969696971</v>
      </c>
      <c r="O8" s="5">
        <f t="shared" si="6"/>
        <v>0.1590476131562131</v>
      </c>
      <c r="P8" s="4">
        <f t="shared" si="7"/>
        <v>2.0321233359064567E-2</v>
      </c>
    </row>
    <row r="10" spans="2:16" x14ac:dyDescent="0.55000000000000004">
      <c r="C10" t="s">
        <v>17</v>
      </c>
      <c r="D10" t="s">
        <v>35</v>
      </c>
    </row>
    <row r="11" spans="2:16" x14ac:dyDescent="0.55000000000000004">
      <c r="B11" t="s">
        <v>0</v>
      </c>
      <c r="C11">
        <v>100</v>
      </c>
      <c r="D11">
        <v>108.88415067519547</v>
      </c>
      <c r="E11">
        <v>2.1883161788686096</v>
      </c>
    </row>
    <row r="12" spans="2:16" x14ac:dyDescent="0.55000000000000004">
      <c r="B12" t="s">
        <v>2</v>
      </c>
      <c r="C12">
        <v>100</v>
      </c>
      <c r="D12">
        <v>73.412698412698418</v>
      </c>
      <c r="E12">
        <v>6.1162946991263363</v>
      </c>
    </row>
    <row r="13" spans="2:16" x14ac:dyDescent="0.55000000000000004">
      <c r="B13" t="s">
        <v>1</v>
      </c>
      <c r="C13">
        <v>100</v>
      </c>
      <c r="D13">
        <v>104.69696969696969</v>
      </c>
      <c r="E13">
        <v>15.904761315621398</v>
      </c>
    </row>
  </sheetData>
  <mergeCells count="5">
    <mergeCell ref="P3:P4"/>
    <mergeCell ref="C4:E4"/>
    <mergeCell ref="F4:J4"/>
    <mergeCell ref="C3:J3"/>
    <mergeCell ref="K3:O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opLeftCell="D7" workbookViewId="0">
      <selection activeCell="U19" sqref="U19"/>
    </sheetView>
  </sheetViews>
  <sheetFormatPr defaultRowHeight="14.4" x14ac:dyDescent="0.55000000000000004"/>
  <cols>
    <col min="1" max="1" width="23.41796875" customWidth="1"/>
    <col min="2" max="2" width="16.68359375" bestFit="1" customWidth="1"/>
    <col min="3" max="3" width="17.68359375" bestFit="1" customWidth="1"/>
    <col min="4" max="7" width="10.15625" bestFit="1" customWidth="1"/>
    <col min="8" max="8" width="12" bestFit="1" customWidth="1"/>
    <col min="10" max="10" width="3.578125" customWidth="1"/>
    <col min="11" max="15" width="12" bestFit="1" customWidth="1"/>
    <col min="17" max="17" width="2.68359375" style="29" customWidth="1"/>
    <col min="18" max="18" width="8.41796875" customWidth="1"/>
    <col min="19" max="22" width="12.68359375" customWidth="1"/>
    <col min="23" max="24" width="15.68359375" customWidth="1"/>
  </cols>
  <sheetData>
    <row r="1" spans="1:24" x14ac:dyDescent="0.55000000000000004">
      <c r="S1" s="54" t="s">
        <v>30</v>
      </c>
      <c r="T1" s="54"/>
      <c r="U1" s="54"/>
      <c r="V1" s="54"/>
      <c r="W1" s="54"/>
      <c r="X1" s="54"/>
    </row>
    <row r="2" spans="1:24" x14ac:dyDescent="0.55000000000000004">
      <c r="A2" s="1" t="s">
        <v>15</v>
      </c>
      <c r="D2" s="52" t="s">
        <v>17</v>
      </c>
      <c r="E2" s="52"/>
      <c r="F2" s="52"/>
      <c r="G2" s="52"/>
      <c r="H2" s="52"/>
      <c r="I2" s="52"/>
      <c r="K2" s="52" t="s">
        <v>18</v>
      </c>
      <c r="L2" s="52"/>
      <c r="M2" s="52"/>
      <c r="N2" s="52"/>
      <c r="O2" s="52"/>
      <c r="P2" s="52"/>
      <c r="Q2" s="25"/>
      <c r="S2" s="55" t="s">
        <v>31</v>
      </c>
      <c r="T2" s="56"/>
      <c r="U2" s="56"/>
      <c r="V2" s="57"/>
      <c r="W2" s="55" t="s">
        <v>32</v>
      </c>
      <c r="X2" s="56"/>
    </row>
    <row r="3" spans="1:24" x14ac:dyDescent="0.55000000000000004">
      <c r="A3" s="1" t="s">
        <v>16</v>
      </c>
      <c r="D3" s="53" t="s">
        <v>9</v>
      </c>
      <c r="E3" s="53"/>
      <c r="F3" s="53"/>
      <c r="G3" s="53"/>
      <c r="H3" s="51" t="s">
        <v>12</v>
      </c>
      <c r="I3" s="51" t="s">
        <v>13</v>
      </c>
      <c r="K3" s="53" t="s">
        <v>9</v>
      </c>
      <c r="L3" s="53"/>
      <c r="M3" s="53"/>
      <c r="N3" s="53"/>
      <c r="O3" s="51" t="s">
        <v>12</v>
      </c>
      <c r="P3" s="51" t="s">
        <v>13</v>
      </c>
      <c r="Q3" s="26"/>
      <c r="S3" s="47" t="s">
        <v>17</v>
      </c>
      <c r="T3" s="47"/>
      <c r="U3" s="47" t="s">
        <v>18</v>
      </c>
      <c r="V3" s="47"/>
      <c r="W3" s="47" t="s">
        <v>18</v>
      </c>
      <c r="X3" s="47"/>
    </row>
    <row r="4" spans="1:24" x14ac:dyDescent="0.55000000000000004">
      <c r="C4" t="s">
        <v>8</v>
      </c>
      <c r="D4" s="2" t="s">
        <v>3</v>
      </c>
      <c r="E4" s="2" t="s">
        <v>4</v>
      </c>
      <c r="F4" s="2" t="s">
        <v>5</v>
      </c>
      <c r="G4" s="2" t="s">
        <v>6</v>
      </c>
      <c r="H4" s="51"/>
      <c r="I4" s="51"/>
      <c r="K4" s="2" t="s">
        <v>3</v>
      </c>
      <c r="L4" s="2" t="s">
        <v>4</v>
      </c>
      <c r="M4" s="2" t="s">
        <v>5</v>
      </c>
      <c r="N4" s="2" t="s">
        <v>6</v>
      </c>
      <c r="O4" s="51"/>
      <c r="P4" s="51"/>
      <c r="Q4" s="26"/>
      <c r="S4" s="24" t="s">
        <v>7</v>
      </c>
      <c r="T4" s="24" t="s">
        <v>19</v>
      </c>
      <c r="U4" s="24" t="s">
        <v>7</v>
      </c>
      <c r="V4" s="24" t="s">
        <v>19</v>
      </c>
      <c r="W4" s="24" t="s">
        <v>7</v>
      </c>
      <c r="X4" s="24" t="s">
        <v>19</v>
      </c>
    </row>
    <row r="5" spans="1:24" x14ac:dyDescent="0.55000000000000004">
      <c r="A5" s="51" t="s">
        <v>20</v>
      </c>
      <c r="B5" s="50" t="s">
        <v>10</v>
      </c>
      <c r="C5" s="4" t="s">
        <v>0</v>
      </c>
      <c r="D5">
        <v>53500</v>
      </c>
      <c r="E5">
        <v>41800</v>
      </c>
      <c r="F5">
        <v>39400</v>
      </c>
      <c r="G5">
        <v>47600</v>
      </c>
      <c r="H5" s="5">
        <f>AVERAGE(D5:G5)</f>
        <v>45575</v>
      </c>
      <c r="I5" s="5">
        <f>STDEV(D5:G5)</f>
        <v>6305.7513430201161</v>
      </c>
      <c r="K5" s="11">
        <v>90000</v>
      </c>
      <c r="L5">
        <v>80000</v>
      </c>
      <c r="M5">
        <v>87300</v>
      </c>
      <c r="N5">
        <v>93600</v>
      </c>
      <c r="O5" s="5">
        <f t="shared" ref="O5:O26" si="0">AVERAGE(K5:N5)</f>
        <v>87725</v>
      </c>
      <c r="P5" s="5">
        <f t="shared" ref="P5:P26" si="1">STDEV(K5:N5)</f>
        <v>5760.4253315184978</v>
      </c>
      <c r="Q5" s="27"/>
      <c r="R5" s="31" t="s">
        <v>27</v>
      </c>
      <c r="S5" s="5"/>
      <c r="T5" s="5"/>
      <c r="U5" s="5">
        <f>TTEST(D14:G14,K14:N14,1,1)</f>
        <v>1.2002342357338178E-3</v>
      </c>
      <c r="V5" s="5">
        <f>TTEST(D24:G24,K24:N24,1,1)</f>
        <v>5.6044408645683476E-2</v>
      </c>
      <c r="W5" s="5"/>
      <c r="X5" s="5"/>
    </row>
    <row r="6" spans="1:24" x14ac:dyDescent="0.55000000000000004">
      <c r="A6" s="51"/>
      <c r="B6" s="50"/>
      <c r="C6" s="4" t="s">
        <v>1</v>
      </c>
      <c r="D6">
        <v>36600</v>
      </c>
      <c r="E6">
        <v>37100</v>
      </c>
      <c r="F6">
        <v>34500</v>
      </c>
      <c r="G6">
        <v>32300</v>
      </c>
      <c r="H6" s="5">
        <f t="shared" ref="H6:H26" si="2">AVERAGE(D6:G6)</f>
        <v>35125</v>
      </c>
      <c r="I6" s="5">
        <f t="shared" ref="I6:I26" si="3">STDEV(D6:G6)</f>
        <v>2194.5007025137479</v>
      </c>
      <c r="K6" s="12">
        <v>89800</v>
      </c>
      <c r="L6">
        <v>90400</v>
      </c>
      <c r="M6">
        <v>91900</v>
      </c>
      <c r="N6">
        <v>116000</v>
      </c>
      <c r="O6" s="5">
        <f t="shared" si="0"/>
        <v>97025</v>
      </c>
      <c r="P6" s="5">
        <f t="shared" si="1"/>
        <v>12680.79256198129</v>
      </c>
      <c r="Q6" s="27"/>
      <c r="R6" s="31" t="s">
        <v>29</v>
      </c>
      <c r="S6" s="5">
        <f>TTEST(D14:G14,D15:G15,1,1)</f>
        <v>9.157629447344353E-3</v>
      </c>
      <c r="T6" s="5">
        <f>TTEST(D24:G24,D25:G25,1,1)</f>
        <v>0.41287719825161689</v>
      </c>
      <c r="U6" s="5">
        <f>TTEST(D14:G14,K15:N15,1,1)</f>
        <v>8.1301678856544505E-5</v>
      </c>
      <c r="V6" s="5">
        <f>TTEST(D24:G24,K25:N25,1,1)</f>
        <v>4.4809240724205784E-5</v>
      </c>
      <c r="W6" s="5">
        <f>TTEST(K14:N14,K15:N15,1,1)</f>
        <v>4.8465108469593003E-2</v>
      </c>
      <c r="X6" s="5">
        <f>TTEST(K24:N24,K25:N25,1,1)</f>
        <v>4.8846651885851309E-3</v>
      </c>
    </row>
    <row r="7" spans="1:24" x14ac:dyDescent="0.55000000000000004">
      <c r="A7" s="51"/>
      <c r="B7" s="50"/>
      <c r="C7" s="4" t="s">
        <v>2</v>
      </c>
      <c r="D7">
        <v>48600</v>
      </c>
      <c r="E7">
        <v>30400</v>
      </c>
      <c r="F7">
        <v>30600</v>
      </c>
      <c r="G7">
        <v>42900</v>
      </c>
      <c r="H7" s="5">
        <f t="shared" si="2"/>
        <v>38125</v>
      </c>
      <c r="I7" s="5">
        <f t="shared" si="3"/>
        <v>9107.2773099318765</v>
      </c>
      <c r="K7" s="12">
        <v>109000</v>
      </c>
      <c r="L7">
        <v>101000</v>
      </c>
      <c r="M7">
        <v>121000</v>
      </c>
      <c r="N7">
        <v>100000</v>
      </c>
      <c r="O7" s="5">
        <f t="shared" si="0"/>
        <v>107750</v>
      </c>
      <c r="P7" s="5">
        <f t="shared" si="1"/>
        <v>9708.2439194737999</v>
      </c>
      <c r="Q7" s="27"/>
      <c r="R7" s="31" t="s">
        <v>28</v>
      </c>
      <c r="S7" s="5">
        <f>TTEST(D14:G14,D16:G16,1,1)</f>
        <v>0.49534196011935971</v>
      </c>
      <c r="T7" s="5">
        <f>TTEST(D24:G24,D26:G26,1,1)</f>
        <v>1.4258354883868838E-2</v>
      </c>
      <c r="U7" s="5">
        <f>TTEST(D14:G14,K16:N16,1,1)</f>
        <v>5.2160961423913174E-2</v>
      </c>
      <c r="V7" s="5">
        <f>TTEST(D24:G24,K26:N26,1,1)</f>
        <v>1.3154690466355005E-2</v>
      </c>
      <c r="W7" s="5">
        <f>TTEST(K14:N14,K16:N16,1,1)</f>
        <v>2.4549820049373887E-3</v>
      </c>
      <c r="X7" s="5">
        <f>TTEST(K24:N24,K26:N26,1,1)</f>
        <v>0.22454910705431894</v>
      </c>
    </row>
    <row r="8" spans="1:24" x14ac:dyDescent="0.55000000000000004">
      <c r="A8" s="51" t="s">
        <v>7</v>
      </c>
      <c r="B8" s="50" t="s">
        <v>10</v>
      </c>
      <c r="C8" s="4" t="s">
        <v>0</v>
      </c>
      <c r="D8">
        <v>25900</v>
      </c>
      <c r="E8">
        <v>21100</v>
      </c>
      <c r="F8">
        <v>24900</v>
      </c>
      <c r="G8">
        <v>18400</v>
      </c>
      <c r="H8" s="5">
        <f t="shared" si="2"/>
        <v>22575</v>
      </c>
      <c r="I8" s="5">
        <f t="shared" si="3"/>
        <v>3467.3476895171616</v>
      </c>
      <c r="K8" s="12">
        <v>95160</v>
      </c>
      <c r="L8">
        <v>61070</v>
      </c>
      <c r="M8">
        <v>90720</v>
      </c>
      <c r="N8">
        <v>85680</v>
      </c>
      <c r="O8" s="5">
        <f t="shared" si="0"/>
        <v>83157.5</v>
      </c>
      <c r="P8" s="5">
        <f t="shared" si="1"/>
        <v>15225.768453513274</v>
      </c>
      <c r="Q8" s="27"/>
      <c r="S8" s="20"/>
      <c r="T8" s="20"/>
      <c r="U8" s="20"/>
      <c r="V8" s="20"/>
    </row>
    <row r="9" spans="1:24" x14ac:dyDescent="0.55000000000000004">
      <c r="A9" s="51"/>
      <c r="B9" s="50"/>
      <c r="C9" s="4" t="s">
        <v>1</v>
      </c>
      <c r="D9">
        <v>30400</v>
      </c>
      <c r="E9">
        <v>30400</v>
      </c>
      <c r="F9">
        <v>28800</v>
      </c>
      <c r="G9">
        <v>30800</v>
      </c>
      <c r="H9" s="5">
        <f t="shared" si="2"/>
        <v>30100</v>
      </c>
      <c r="I9" s="5">
        <f t="shared" si="3"/>
        <v>886.942313043338</v>
      </c>
      <c r="K9" s="12">
        <v>129250</v>
      </c>
      <c r="L9">
        <v>131640</v>
      </c>
      <c r="M9">
        <v>128070</v>
      </c>
      <c r="N9">
        <v>143780</v>
      </c>
      <c r="O9" s="5">
        <f t="shared" si="0"/>
        <v>133185</v>
      </c>
      <c r="P9" s="5">
        <f t="shared" si="1"/>
        <v>7217.7674295218649</v>
      </c>
      <c r="Q9" s="27"/>
      <c r="S9" s="47" t="s">
        <v>33</v>
      </c>
      <c r="T9" s="47"/>
      <c r="U9" s="20"/>
      <c r="V9" s="20"/>
    </row>
    <row r="10" spans="1:24" x14ac:dyDescent="0.55000000000000004">
      <c r="A10" s="51"/>
      <c r="B10" s="50"/>
      <c r="C10" s="4" t="s">
        <v>2</v>
      </c>
      <c r="D10">
        <v>16700</v>
      </c>
      <c r="E10">
        <v>19300</v>
      </c>
      <c r="F10">
        <v>17600</v>
      </c>
      <c r="G10">
        <v>19600</v>
      </c>
      <c r="H10" s="5">
        <f t="shared" si="2"/>
        <v>18300</v>
      </c>
      <c r="I10" s="5">
        <f t="shared" si="3"/>
        <v>1383.2329280830952</v>
      </c>
      <c r="K10" s="12">
        <v>87460</v>
      </c>
      <c r="L10">
        <v>74410</v>
      </c>
      <c r="M10">
        <v>78860</v>
      </c>
      <c r="N10">
        <v>70260</v>
      </c>
      <c r="O10" s="5">
        <f t="shared" si="0"/>
        <v>77747.5</v>
      </c>
      <c r="P10" s="5">
        <f t="shared" si="1"/>
        <v>7365.9549052832699</v>
      </c>
      <c r="Q10" s="27"/>
      <c r="S10" s="24" t="s">
        <v>7</v>
      </c>
      <c r="T10" s="24" t="s">
        <v>19</v>
      </c>
      <c r="U10" s="20"/>
      <c r="V10" s="20"/>
    </row>
    <row r="11" spans="1:24" x14ac:dyDescent="0.55000000000000004">
      <c r="A11" s="51"/>
      <c r="B11" s="50" t="s">
        <v>11</v>
      </c>
      <c r="C11" s="4" t="s">
        <v>0</v>
      </c>
      <c r="D11">
        <f>(D8/D5)</f>
        <v>0.48411214953271026</v>
      </c>
      <c r="E11">
        <f t="shared" ref="E11:G11" si="4">(E8/E5)</f>
        <v>0.50478468899521534</v>
      </c>
      <c r="F11">
        <f t="shared" si="4"/>
        <v>0.63197969543147203</v>
      </c>
      <c r="G11">
        <f t="shared" si="4"/>
        <v>0.38655462184873951</v>
      </c>
      <c r="H11" s="5">
        <f t="shared" si="2"/>
        <v>0.50185778895203426</v>
      </c>
      <c r="I11" s="5">
        <f t="shared" si="3"/>
        <v>0.10091251219440442</v>
      </c>
      <c r="K11" s="12">
        <f>(K8/K5)</f>
        <v>1.0573333333333332</v>
      </c>
      <c r="L11">
        <f t="shared" ref="L11:N11" si="5">(L8/L5)</f>
        <v>0.76337500000000003</v>
      </c>
      <c r="M11">
        <f t="shared" si="5"/>
        <v>1.0391752577319588</v>
      </c>
      <c r="N11">
        <f t="shared" si="5"/>
        <v>0.91538461538461535</v>
      </c>
      <c r="O11" s="5">
        <f t="shared" si="0"/>
        <v>0.94381705161247675</v>
      </c>
      <c r="P11" s="5">
        <f t="shared" si="1"/>
        <v>0.13582693781675079</v>
      </c>
      <c r="Q11" s="27"/>
      <c r="R11" s="34" t="s">
        <v>27</v>
      </c>
      <c r="S11" s="5">
        <f>TTEST(D14:G14,K14:N14,1,1)</f>
        <v>1.2002342357338178E-3</v>
      </c>
      <c r="T11" s="5">
        <f>TTEST(D24:G24,K24:N24,1,1)</f>
        <v>5.6044408645683476E-2</v>
      </c>
      <c r="U11" s="20"/>
      <c r="V11" s="20"/>
    </row>
    <row r="12" spans="1:24" x14ac:dyDescent="0.55000000000000004">
      <c r="A12" s="51"/>
      <c r="B12" s="50"/>
      <c r="C12" s="4" t="s">
        <v>1</v>
      </c>
      <c r="D12">
        <f t="shared" ref="D12:G13" si="6">(D9/D6)</f>
        <v>0.8306010928961749</v>
      </c>
      <c r="E12">
        <f t="shared" si="6"/>
        <v>0.81940700808625333</v>
      </c>
      <c r="F12">
        <f t="shared" si="6"/>
        <v>0.83478260869565213</v>
      </c>
      <c r="G12">
        <f t="shared" si="6"/>
        <v>0.95356037151702788</v>
      </c>
      <c r="H12" s="5">
        <f t="shared" si="2"/>
        <v>0.85958777029877709</v>
      </c>
      <c r="I12" s="5">
        <f t="shared" si="3"/>
        <v>6.298377288557068E-2</v>
      </c>
      <c r="K12" s="12">
        <f t="shared" ref="K12:N12" si="7">(K9/K6)</f>
        <v>1.4393095768374164</v>
      </c>
      <c r="L12">
        <f t="shared" si="7"/>
        <v>1.4561946902654868</v>
      </c>
      <c r="M12">
        <f t="shared" si="7"/>
        <v>1.3935799782372145</v>
      </c>
      <c r="N12">
        <f t="shared" si="7"/>
        <v>1.2394827586206896</v>
      </c>
      <c r="O12" s="5">
        <f t="shared" si="0"/>
        <v>1.3821417509902019</v>
      </c>
      <c r="P12" s="5">
        <f t="shared" si="1"/>
        <v>9.8715786096323602E-2</v>
      </c>
      <c r="Q12" s="27"/>
      <c r="R12" s="34" t="s">
        <v>29</v>
      </c>
      <c r="S12" s="5">
        <f t="shared" ref="S12:S13" si="8">TTEST(D15:G15,K15:N15,1,1)</f>
        <v>1.1298665405598625E-3</v>
      </c>
      <c r="T12" s="5">
        <f t="shared" ref="T12:T13" si="9">TTEST(D25:G25,K25:N25,1,1)</f>
        <v>2.8446215667563878E-3</v>
      </c>
      <c r="U12" s="20"/>
      <c r="V12" s="20"/>
    </row>
    <row r="13" spans="1:24" x14ac:dyDescent="0.55000000000000004">
      <c r="A13" s="51"/>
      <c r="B13" s="50"/>
      <c r="C13" s="4" t="s">
        <v>2</v>
      </c>
      <c r="D13">
        <f t="shared" si="6"/>
        <v>0.34362139917695472</v>
      </c>
      <c r="E13">
        <f t="shared" si="6"/>
        <v>0.63486842105263153</v>
      </c>
      <c r="F13">
        <f t="shared" si="6"/>
        <v>0.57516339869281041</v>
      </c>
      <c r="G13">
        <f t="shared" si="6"/>
        <v>0.45687645687645689</v>
      </c>
      <c r="H13" s="5">
        <f t="shared" si="2"/>
        <v>0.50263241894971333</v>
      </c>
      <c r="I13" s="5">
        <f t="shared" si="3"/>
        <v>0.12926099662965984</v>
      </c>
      <c r="K13" s="12">
        <f t="shared" ref="K13:N13" si="10">(K10/K7)</f>
        <v>0.80238532110091743</v>
      </c>
      <c r="L13">
        <f t="shared" si="10"/>
        <v>0.73673267326732672</v>
      </c>
      <c r="M13">
        <f t="shared" si="10"/>
        <v>0.65173553719008259</v>
      </c>
      <c r="N13">
        <f t="shared" si="10"/>
        <v>0.7026</v>
      </c>
      <c r="O13" s="5">
        <f t="shared" si="0"/>
        <v>0.72336338288958169</v>
      </c>
      <c r="P13" s="5">
        <f t="shared" si="1"/>
        <v>6.3205672193907964E-2</v>
      </c>
      <c r="Q13" s="27"/>
      <c r="R13" s="34" t="s">
        <v>28</v>
      </c>
      <c r="S13" s="5">
        <f t="shared" si="8"/>
        <v>8.2327954948831245E-2</v>
      </c>
      <c r="T13" s="5">
        <f t="shared" si="9"/>
        <v>0.34666125888638211</v>
      </c>
      <c r="U13" s="20"/>
      <c r="V13" s="20"/>
    </row>
    <row r="14" spans="1:24" x14ac:dyDescent="0.55000000000000004">
      <c r="A14" s="51"/>
      <c r="B14" s="50" t="s">
        <v>14</v>
      </c>
      <c r="C14" s="4" t="s">
        <v>0</v>
      </c>
      <c r="D14" s="3">
        <f>(D11/0.501857789)</f>
        <v>0.96464010351886809</v>
      </c>
      <c r="E14" s="3">
        <f t="shared" ref="E14:G14" si="11">(E11/0.501857789)</f>
        <v>1.00583213025556</v>
      </c>
      <c r="F14" s="3">
        <f t="shared" si="11"/>
        <v>1.2592804361784491</v>
      </c>
      <c r="G14" s="3">
        <f t="shared" si="11"/>
        <v>0.77024732966481768</v>
      </c>
      <c r="H14" s="6">
        <f t="shared" si="2"/>
        <v>0.99999999990442368</v>
      </c>
      <c r="I14" s="6">
        <f t="shared" si="3"/>
        <v>0.20107790375333695</v>
      </c>
      <c r="K14" s="13">
        <f>(K11/0.943817052)*2.9646</f>
        <v>3.3211631357556777</v>
      </c>
      <c r="L14" s="3">
        <f t="shared" ref="L14:N14" si="12">(L11/0.943817052)*2.9646</f>
        <v>2.3978180095436548</v>
      </c>
      <c r="M14" s="3">
        <f t="shared" si="12"/>
        <v>3.2641272612567342</v>
      </c>
      <c r="N14" s="3">
        <f t="shared" si="12"/>
        <v>2.8752915885749761</v>
      </c>
      <c r="O14" s="6">
        <f t="shared" ref="O14" si="13">(O11/0.501857789)</f>
        <v>1.8806464147804165</v>
      </c>
      <c r="P14" s="7">
        <f t="shared" si="1"/>
        <v>0.42664257760362745</v>
      </c>
      <c r="Q14" s="28"/>
      <c r="S14" s="20"/>
      <c r="T14" s="20"/>
      <c r="U14" s="20"/>
      <c r="V14" s="20"/>
    </row>
    <row r="15" spans="1:24" x14ac:dyDescent="0.55000000000000004">
      <c r="A15" s="51"/>
      <c r="B15" s="50"/>
      <c r="C15" s="4" t="s">
        <v>1</v>
      </c>
      <c r="D15" s="3">
        <f>(D12/0.501857789)</f>
        <v>1.6550527083603257</v>
      </c>
      <c r="E15" s="3">
        <f t="shared" ref="E15:G15" si="14">(E12/0.501857789)</f>
        <v>1.6327474157948225</v>
      </c>
      <c r="F15" s="3">
        <f t="shared" si="14"/>
        <v>1.6633847814916591</v>
      </c>
      <c r="G15" s="3">
        <f t="shared" si="14"/>
        <v>1.900060918486667</v>
      </c>
      <c r="H15" s="6">
        <f t="shared" si="2"/>
        <v>1.7128114560333685</v>
      </c>
      <c r="I15" s="6">
        <f t="shared" si="3"/>
        <v>0.12550123613916991</v>
      </c>
      <c r="K15" s="13">
        <f>(K12/0.943817052)*2.4372</f>
        <v>3.7167004910906725</v>
      </c>
      <c r="L15" s="3">
        <f t="shared" ref="L15:N15" si="15">(L12/0.943817052)*2.4372</f>
        <v>3.7603025836357151</v>
      </c>
      <c r="M15" s="3">
        <f t="shared" si="15"/>
        <v>3.59861385822868</v>
      </c>
      <c r="N15" s="3">
        <f t="shared" si="15"/>
        <v>3.2006916731467832</v>
      </c>
      <c r="O15" s="6">
        <f t="shared" ref="O15" si="16">(O12/0.501857789)</f>
        <v>2.754050612115142</v>
      </c>
      <c r="P15" s="7">
        <f t="shared" si="1"/>
        <v>0.25491181088976533</v>
      </c>
      <c r="Q15" s="28"/>
      <c r="S15" s="20"/>
      <c r="T15" s="20"/>
      <c r="U15" s="20"/>
      <c r="V15" s="20"/>
    </row>
    <row r="16" spans="1:24" x14ac:dyDescent="0.55000000000000004">
      <c r="A16" s="51"/>
      <c r="B16" s="50"/>
      <c r="C16" s="4" t="s">
        <v>2</v>
      </c>
      <c r="D16" s="8">
        <f t="shared" ref="D16:G16" si="17">(D13/0.501857789)</f>
        <v>0.68469874675384335</v>
      </c>
      <c r="E16" s="9">
        <f t="shared" si="17"/>
        <v>1.2650365003154938</v>
      </c>
      <c r="F16" s="9">
        <f t="shared" si="17"/>
        <v>1.1460684905157672</v>
      </c>
      <c r="G16" s="10">
        <f t="shared" si="17"/>
        <v>0.91037036166525831</v>
      </c>
      <c r="H16" s="6">
        <f t="shared" si="2"/>
        <v>1.0015435248125906</v>
      </c>
      <c r="I16" s="6">
        <f t="shared" si="3"/>
        <v>0.25756499044724335</v>
      </c>
      <c r="K16" s="8">
        <f>(K13/0.943817052)*1.713</f>
        <v>1.4563055966548395</v>
      </c>
      <c r="L16" s="9">
        <f t="shared" ref="L16:N16" si="18">(L13/0.943817052)*1.713</f>
        <v>1.3371479850174721</v>
      </c>
      <c r="M16" s="9">
        <f t="shared" si="18"/>
        <v>1.1828807000687793</v>
      </c>
      <c r="N16" s="10">
        <f t="shared" si="18"/>
        <v>1.2751981938126713</v>
      </c>
      <c r="O16" s="6">
        <f t="shared" ref="O16" si="19">(O13/0.501857789)</f>
        <v>1.4413712385155024</v>
      </c>
      <c r="P16" s="7">
        <f t="shared" si="1"/>
        <v>0.11471642331395851</v>
      </c>
      <c r="Q16" s="28"/>
      <c r="S16" s="20"/>
      <c r="T16" s="20"/>
      <c r="U16" s="20"/>
      <c r="V16" s="20"/>
    </row>
    <row r="17" spans="1:22" x14ac:dyDescent="0.55000000000000004">
      <c r="S17" s="20"/>
      <c r="T17" s="20"/>
      <c r="U17" s="20"/>
      <c r="V17" s="20"/>
    </row>
    <row r="18" spans="1:22" x14ac:dyDescent="0.55000000000000004">
      <c r="A18" s="51" t="s">
        <v>19</v>
      </c>
      <c r="B18" s="50" t="s">
        <v>10</v>
      </c>
      <c r="C18" s="4" t="s">
        <v>0</v>
      </c>
      <c r="D18" s="11">
        <v>11000</v>
      </c>
      <c r="E18" s="14">
        <v>11800</v>
      </c>
      <c r="F18" s="14">
        <v>11700</v>
      </c>
      <c r="G18" s="15">
        <v>11900</v>
      </c>
      <c r="H18" s="5">
        <f t="shared" si="2"/>
        <v>11600</v>
      </c>
      <c r="I18" s="5">
        <f t="shared" si="3"/>
        <v>408.24829046386299</v>
      </c>
      <c r="K18" s="11">
        <v>20370</v>
      </c>
      <c r="L18" s="14">
        <v>20240</v>
      </c>
      <c r="M18" s="14">
        <v>13160</v>
      </c>
      <c r="N18" s="14">
        <v>17280</v>
      </c>
      <c r="O18" s="5">
        <f t="shared" si="0"/>
        <v>17762.5</v>
      </c>
      <c r="P18" s="5">
        <f t="shared" si="1"/>
        <v>3383.9264668921714</v>
      </c>
      <c r="Q18" s="27"/>
      <c r="S18" s="20"/>
      <c r="T18" s="20"/>
      <c r="U18" s="20"/>
      <c r="V18" s="20"/>
    </row>
    <row r="19" spans="1:22" x14ac:dyDescent="0.55000000000000004">
      <c r="A19" s="51"/>
      <c r="B19" s="50"/>
      <c r="C19" s="4" t="s">
        <v>1</v>
      </c>
      <c r="D19">
        <v>10900</v>
      </c>
      <c r="E19">
        <v>9780</v>
      </c>
      <c r="F19">
        <v>8540</v>
      </c>
      <c r="G19">
        <v>8240</v>
      </c>
      <c r="H19" s="5">
        <f t="shared" si="2"/>
        <v>9365</v>
      </c>
      <c r="I19" s="5">
        <f t="shared" si="3"/>
        <v>1221.2971246452137</v>
      </c>
      <c r="K19" s="12">
        <v>2840</v>
      </c>
      <c r="L19">
        <v>7630</v>
      </c>
      <c r="M19">
        <v>10490</v>
      </c>
      <c r="N19">
        <v>5580</v>
      </c>
      <c r="O19" s="5">
        <f t="shared" si="0"/>
        <v>6635</v>
      </c>
      <c r="P19" s="5">
        <f t="shared" si="1"/>
        <v>3233.4759418722551</v>
      </c>
      <c r="Q19" s="27"/>
      <c r="S19" s="20"/>
      <c r="T19" s="20"/>
      <c r="U19" s="20"/>
      <c r="V19" s="20"/>
    </row>
    <row r="20" spans="1:22" x14ac:dyDescent="0.55000000000000004">
      <c r="A20" s="51"/>
      <c r="B20" s="50"/>
      <c r="C20" s="4" t="s">
        <v>2</v>
      </c>
      <c r="D20">
        <v>13200</v>
      </c>
      <c r="E20">
        <v>15700</v>
      </c>
      <c r="F20">
        <v>13700</v>
      </c>
      <c r="G20">
        <v>15600</v>
      </c>
      <c r="H20" s="5">
        <f t="shared" si="2"/>
        <v>14550</v>
      </c>
      <c r="I20" s="5">
        <f t="shared" si="3"/>
        <v>1287.1156384205215</v>
      </c>
      <c r="K20" s="12">
        <v>18500</v>
      </c>
      <c r="L20">
        <v>21060</v>
      </c>
      <c r="M20">
        <v>22050</v>
      </c>
      <c r="N20">
        <v>25300</v>
      </c>
      <c r="O20" s="5">
        <f t="shared" si="0"/>
        <v>21727.5</v>
      </c>
      <c r="P20" s="5">
        <f t="shared" si="1"/>
        <v>2812.4174061946542</v>
      </c>
      <c r="Q20" s="27"/>
      <c r="S20" s="20"/>
      <c r="T20" s="20"/>
      <c r="U20" s="20"/>
      <c r="V20" s="20"/>
    </row>
    <row r="21" spans="1:22" x14ac:dyDescent="0.55000000000000004">
      <c r="A21" s="51"/>
      <c r="B21" s="50" t="s">
        <v>11</v>
      </c>
      <c r="C21" s="4" t="s">
        <v>0</v>
      </c>
      <c r="D21">
        <f>(D18/D5)</f>
        <v>0.20560747663551401</v>
      </c>
      <c r="E21">
        <f t="shared" ref="E21:G21" si="20">(E18/E5)</f>
        <v>0.28229665071770332</v>
      </c>
      <c r="F21">
        <f t="shared" si="20"/>
        <v>0.29695431472081218</v>
      </c>
      <c r="G21">
        <f t="shared" si="20"/>
        <v>0.25</v>
      </c>
      <c r="H21" s="5">
        <f t="shared" si="2"/>
        <v>0.25871461051850736</v>
      </c>
      <c r="I21" s="5">
        <f t="shared" si="3"/>
        <v>4.0475094001092199E-2</v>
      </c>
      <c r="K21" s="12">
        <f>(K18/K5)</f>
        <v>0.22633333333333333</v>
      </c>
      <c r="L21">
        <f t="shared" ref="L21:N21" si="21">(L18/L5)</f>
        <v>0.253</v>
      </c>
      <c r="M21">
        <f t="shared" si="21"/>
        <v>0.15074455899198166</v>
      </c>
      <c r="N21">
        <f t="shared" si="21"/>
        <v>0.18461538461538463</v>
      </c>
      <c r="O21" s="5">
        <f t="shared" si="0"/>
        <v>0.2036733192351749</v>
      </c>
      <c r="P21" s="5">
        <f t="shared" si="1"/>
        <v>4.513408249153239E-2</v>
      </c>
      <c r="Q21" s="27"/>
      <c r="S21" s="20"/>
      <c r="T21" s="20"/>
      <c r="U21" s="20"/>
      <c r="V21" s="20"/>
    </row>
    <row r="22" spans="1:22" x14ac:dyDescent="0.55000000000000004">
      <c r="A22" s="51"/>
      <c r="B22" s="50"/>
      <c r="C22" s="4" t="s">
        <v>1</v>
      </c>
      <c r="D22">
        <f t="shared" ref="D22:G22" si="22">(D19/D6)</f>
        <v>0.29781420765027322</v>
      </c>
      <c r="E22">
        <f t="shared" si="22"/>
        <v>0.26361185983827495</v>
      </c>
      <c r="F22">
        <f t="shared" si="22"/>
        <v>0.24753623188405796</v>
      </c>
      <c r="G22">
        <f t="shared" si="22"/>
        <v>0.25510835913312696</v>
      </c>
      <c r="H22" s="5">
        <f t="shared" si="2"/>
        <v>0.26601766462643328</v>
      </c>
      <c r="I22" s="5">
        <f t="shared" si="3"/>
        <v>2.219147244253113E-2</v>
      </c>
      <c r="K22" s="12">
        <f t="shared" ref="K22:N23" si="23">(K19/K6)</f>
        <v>3.162583518930958E-2</v>
      </c>
      <c r="L22">
        <f t="shared" si="23"/>
        <v>8.4402654867256635E-2</v>
      </c>
      <c r="M22">
        <f t="shared" si="23"/>
        <v>0.11414581066376496</v>
      </c>
      <c r="N22">
        <f t="shared" si="23"/>
        <v>4.8103448275862069E-2</v>
      </c>
      <c r="O22" s="5">
        <f t="shared" si="0"/>
        <v>6.9569437249048308E-2</v>
      </c>
      <c r="P22" s="5">
        <f t="shared" si="1"/>
        <v>3.7002626175188104E-2</v>
      </c>
      <c r="Q22" s="27"/>
      <c r="S22" s="20"/>
      <c r="T22" s="20"/>
      <c r="U22" s="20"/>
      <c r="V22" s="20"/>
    </row>
    <row r="23" spans="1:22" x14ac:dyDescent="0.55000000000000004">
      <c r="A23" s="51"/>
      <c r="B23" s="50"/>
      <c r="C23" s="4" t="s">
        <v>2</v>
      </c>
      <c r="D23">
        <f t="shared" ref="D23:G23" si="24">(D20/D7)</f>
        <v>0.27160493827160492</v>
      </c>
      <c r="E23">
        <f t="shared" si="24"/>
        <v>0.51644736842105265</v>
      </c>
      <c r="F23">
        <f t="shared" si="24"/>
        <v>0.44771241830065361</v>
      </c>
      <c r="G23">
        <f t="shared" si="24"/>
        <v>0.36363636363636365</v>
      </c>
      <c r="H23" s="5">
        <f t="shared" si="2"/>
        <v>0.39985027215741875</v>
      </c>
      <c r="I23" s="5">
        <f t="shared" si="3"/>
        <v>0.1058992929224153</v>
      </c>
      <c r="K23" s="12">
        <f t="shared" si="23"/>
        <v>0.16972477064220184</v>
      </c>
      <c r="L23">
        <f t="shared" si="23"/>
        <v>0.20851485148514851</v>
      </c>
      <c r="M23">
        <f t="shared" si="23"/>
        <v>0.18223140495867768</v>
      </c>
      <c r="N23">
        <f t="shared" si="23"/>
        <v>0.253</v>
      </c>
      <c r="O23" s="5">
        <f t="shared" si="0"/>
        <v>0.20336775677150701</v>
      </c>
      <c r="P23" s="5">
        <f t="shared" si="1"/>
        <v>3.6825933052383068E-2</v>
      </c>
      <c r="Q23" s="27"/>
      <c r="S23" s="20"/>
      <c r="T23" s="20"/>
      <c r="U23" s="20"/>
      <c r="V23" s="20"/>
    </row>
    <row r="24" spans="1:22" x14ac:dyDescent="0.55000000000000004">
      <c r="A24" s="51"/>
      <c r="B24" s="50" t="s">
        <v>14</v>
      </c>
      <c r="C24" s="4" t="s">
        <v>0</v>
      </c>
      <c r="D24" s="3">
        <f>(D21/0.258714611)</f>
        <v>0.79472696126742537</v>
      </c>
      <c r="E24" s="3">
        <f t="shared" ref="E24:G24" si="25">(E21/0.258714611)</f>
        <v>1.0911507843586898</v>
      </c>
      <c r="F24" s="3">
        <f t="shared" si="25"/>
        <v>1.147806509933883</v>
      </c>
      <c r="G24" s="3">
        <f t="shared" si="25"/>
        <v>0.96631573699561957</v>
      </c>
      <c r="H24" s="6">
        <f t="shared" si="2"/>
        <v>0.99999999813890439</v>
      </c>
      <c r="I24" s="6">
        <f t="shared" si="3"/>
        <v>0.15644688115852973</v>
      </c>
      <c r="K24" s="13">
        <f>(K21/0.184615385)*1.313559</f>
        <v>1.6103868428950274</v>
      </c>
      <c r="L24" s="3">
        <f t="shared" ref="L24:N24" si="26">(L21/0.184615385)*1.313559</f>
        <v>1.8001231424997433</v>
      </c>
      <c r="M24" s="3">
        <f t="shared" si="26"/>
        <v>1.0725643053256284</v>
      </c>
      <c r="N24" s="3">
        <f t="shared" si="26"/>
        <v>1.3135589972634187</v>
      </c>
      <c r="O24" s="6">
        <f t="shared" si="0"/>
        <v>1.4491583219959545</v>
      </c>
      <c r="P24" s="6">
        <f t="shared" si="1"/>
        <v>0.32113401742490005</v>
      </c>
      <c r="Q24" s="30"/>
      <c r="S24" s="20"/>
      <c r="T24" s="20"/>
      <c r="U24" s="20"/>
      <c r="V24" s="20"/>
    </row>
    <row r="25" spans="1:22" x14ac:dyDescent="0.55000000000000004">
      <c r="A25" s="51"/>
      <c r="B25" s="50"/>
      <c r="C25" s="4" t="s">
        <v>1</v>
      </c>
      <c r="D25" s="3">
        <f t="shared" ref="D25:G25" si="27">(D22/0.258714611)</f>
        <v>1.151130222213361</v>
      </c>
      <c r="E25" s="3">
        <f t="shared" si="27"/>
        <v>1.0189291544816346</v>
      </c>
      <c r="F25" s="3">
        <f t="shared" si="27"/>
        <v>0.95679262538464815</v>
      </c>
      <c r="G25" s="3">
        <f t="shared" si="27"/>
        <v>0.98606088827788307</v>
      </c>
      <c r="H25" s="6">
        <f t="shared" si="2"/>
        <v>1.0282282225893817</v>
      </c>
      <c r="I25" s="6">
        <f t="shared" si="3"/>
        <v>8.5775876193289829E-2</v>
      </c>
      <c r="K25" s="13">
        <f>(K22/0.184615385)*0.708618</f>
        <v>0.12139094518140064</v>
      </c>
      <c r="L25" s="3">
        <f t="shared" ref="L25:N25" si="28">(L22/0.184615385)*0.708618</f>
        <v>0.32396671862816667</v>
      </c>
      <c r="M25" s="3">
        <f t="shared" si="28"/>
        <v>0.43813128608396207</v>
      </c>
      <c r="N25" s="3">
        <f t="shared" si="28"/>
        <v>0.18463775004637251</v>
      </c>
      <c r="O25" s="6">
        <f t="shared" si="0"/>
        <v>0.26703167498497549</v>
      </c>
      <c r="P25" s="6">
        <f t="shared" si="1"/>
        <v>0.14202893737707412</v>
      </c>
      <c r="Q25" s="30"/>
      <c r="S25" s="20"/>
      <c r="T25" s="20"/>
      <c r="U25" s="20"/>
      <c r="V25" s="20"/>
    </row>
    <row r="26" spans="1:22" x14ac:dyDescent="0.55000000000000004">
      <c r="A26" s="51"/>
      <c r="B26" s="50"/>
      <c r="C26" s="4" t="s">
        <v>2</v>
      </c>
      <c r="D26" s="8">
        <f t="shared" ref="D26:G26" si="29">(D23/0.258714611)</f>
        <v>1.0498245043903027</v>
      </c>
      <c r="E26" s="9">
        <f t="shared" si="29"/>
        <v>1.9962048777409509</v>
      </c>
      <c r="F26" s="9">
        <f t="shared" si="29"/>
        <v>1.7305262218091488</v>
      </c>
      <c r="G26" s="10">
        <f t="shared" si="29"/>
        <v>1.4055501629027194</v>
      </c>
      <c r="H26" s="6">
        <f t="shared" si="2"/>
        <v>1.5455264417107806</v>
      </c>
      <c r="I26" s="6">
        <f t="shared" si="3"/>
        <v>0.40932861315055569</v>
      </c>
      <c r="K26" s="8">
        <f>(K23/0.184615385)*1.493902</f>
        <v>1.3734076079950035</v>
      </c>
      <c r="L26" s="9">
        <f t="shared" ref="L26:N26" si="30">(L23/0.184615385)*1.493902</f>
        <v>1.6872957454947015</v>
      </c>
      <c r="M26" s="9">
        <f t="shared" si="30"/>
        <v>1.4746109070518609</v>
      </c>
      <c r="N26" s="9">
        <f t="shared" si="30"/>
        <v>2.0472681949015246</v>
      </c>
      <c r="O26" s="6">
        <f t="shared" si="0"/>
        <v>1.6456456138607729</v>
      </c>
      <c r="P26" s="6">
        <f t="shared" si="1"/>
        <v>0.29799431417278971</v>
      </c>
      <c r="Q26" s="30"/>
      <c r="S26" s="20"/>
      <c r="T26" s="20"/>
      <c r="U26" s="20"/>
      <c r="V26" s="20"/>
    </row>
  </sheetData>
  <mergeCells count="25">
    <mergeCell ref="S9:T9"/>
    <mergeCell ref="S1:X1"/>
    <mergeCell ref="W2:X2"/>
    <mergeCell ref="S3:T3"/>
    <mergeCell ref="U3:V3"/>
    <mergeCell ref="S2:V2"/>
    <mergeCell ref="W3:X3"/>
    <mergeCell ref="I3:I4"/>
    <mergeCell ref="B14:B16"/>
    <mergeCell ref="D2:I2"/>
    <mergeCell ref="K2:P2"/>
    <mergeCell ref="K3:N3"/>
    <mergeCell ref="O3:O4"/>
    <mergeCell ref="P3:P4"/>
    <mergeCell ref="B5:B7"/>
    <mergeCell ref="D3:G3"/>
    <mergeCell ref="B8:B10"/>
    <mergeCell ref="B11:B13"/>
    <mergeCell ref="B18:B20"/>
    <mergeCell ref="B21:B23"/>
    <mergeCell ref="B24:B26"/>
    <mergeCell ref="A18:A26"/>
    <mergeCell ref="H3:H4"/>
    <mergeCell ref="A8:A16"/>
    <mergeCell ref="A5:A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pane ySplit="1" topLeftCell="A2" activePane="bottomLeft" state="frozen"/>
      <selection pane="bottomLeft" activeCell="H17" sqref="H17"/>
    </sheetView>
  </sheetViews>
  <sheetFormatPr defaultRowHeight="14.4" x14ac:dyDescent="0.55000000000000004"/>
  <sheetData>
    <row r="1" spans="1:7" x14ac:dyDescent="0.55000000000000004">
      <c r="A1" t="s">
        <v>43</v>
      </c>
      <c r="B1" t="s">
        <v>44</v>
      </c>
      <c r="C1" t="s">
        <v>45</v>
      </c>
      <c r="D1" t="s">
        <v>46</v>
      </c>
      <c r="E1" t="s">
        <v>47</v>
      </c>
      <c r="F1" t="s">
        <v>48</v>
      </c>
      <c r="G1" t="s">
        <v>49</v>
      </c>
    </row>
    <row r="2" spans="1:7" x14ac:dyDescent="0.55000000000000004">
      <c r="A2" s="58" t="s">
        <v>50</v>
      </c>
      <c r="B2" s="58">
        <v>21</v>
      </c>
      <c r="C2" s="58" t="s">
        <v>51</v>
      </c>
      <c r="D2" s="58" t="s">
        <v>52</v>
      </c>
      <c r="E2" s="58">
        <v>0.45501999999999998</v>
      </c>
      <c r="F2" s="58">
        <v>0.42259999999999998</v>
      </c>
      <c r="G2" s="58">
        <f t="shared" ref="G2:G22" si="0">LOG(F2, 2)</f>
        <v>-1.242635327614509</v>
      </c>
    </row>
    <row r="3" spans="1:7" x14ac:dyDescent="0.55000000000000004">
      <c r="A3" s="59" t="s">
        <v>53</v>
      </c>
      <c r="B3" s="59">
        <v>9</v>
      </c>
      <c r="C3" s="59" t="s">
        <v>54</v>
      </c>
      <c r="D3" s="59" t="s">
        <v>55</v>
      </c>
      <c r="E3" s="59">
        <v>0.70043</v>
      </c>
      <c r="F3" s="59">
        <v>0.58104999999999996</v>
      </c>
      <c r="G3" s="59">
        <f t="shared" si="0"/>
        <v>-0.78326578039986894</v>
      </c>
    </row>
    <row r="4" spans="1:7" x14ac:dyDescent="0.55000000000000004">
      <c r="A4" s="60" t="s">
        <v>56</v>
      </c>
      <c r="B4" s="60">
        <v>12</v>
      </c>
      <c r="C4" s="60" t="s">
        <v>51</v>
      </c>
      <c r="D4" s="60" t="s">
        <v>57</v>
      </c>
      <c r="E4" s="60">
        <v>0.70065</v>
      </c>
      <c r="F4" s="60">
        <v>0.61282999999999999</v>
      </c>
      <c r="G4" s="60">
        <f t="shared" si="0"/>
        <v>-0.70644117133232376</v>
      </c>
    </row>
    <row r="5" spans="1:7" x14ac:dyDescent="0.55000000000000004">
      <c r="A5" t="s">
        <v>58</v>
      </c>
      <c r="B5">
        <v>18</v>
      </c>
      <c r="C5" t="s">
        <v>54</v>
      </c>
      <c r="D5" t="s">
        <v>59</v>
      </c>
      <c r="E5">
        <v>0.72518000000000005</v>
      </c>
      <c r="F5">
        <v>0.74624999999999997</v>
      </c>
      <c r="G5">
        <f t="shared" si="0"/>
        <v>-0.42226906850991969</v>
      </c>
    </row>
    <row r="6" spans="1:7" x14ac:dyDescent="0.55000000000000004">
      <c r="A6" t="s">
        <v>60</v>
      </c>
      <c r="B6">
        <v>13</v>
      </c>
      <c r="C6" t="s">
        <v>61</v>
      </c>
      <c r="D6" t="s">
        <v>62</v>
      </c>
      <c r="E6">
        <v>1.0466</v>
      </c>
      <c r="F6">
        <v>0.86650000000000005</v>
      </c>
      <c r="G6">
        <f t="shared" si="0"/>
        <v>-0.20672834550191729</v>
      </c>
    </row>
    <row r="7" spans="1:7" x14ac:dyDescent="0.55000000000000004">
      <c r="A7" t="s">
        <v>56</v>
      </c>
      <c r="B7">
        <v>12</v>
      </c>
      <c r="C7" t="s">
        <v>61</v>
      </c>
      <c r="D7" t="s">
        <v>63</v>
      </c>
      <c r="E7">
        <v>0.94972999999999996</v>
      </c>
      <c r="F7">
        <v>0.89302000000000004</v>
      </c>
      <c r="G7">
        <f t="shared" si="0"/>
        <v>-0.16323560870356221</v>
      </c>
    </row>
    <row r="8" spans="1:7" x14ac:dyDescent="0.55000000000000004">
      <c r="A8" t="s">
        <v>60</v>
      </c>
      <c r="B8">
        <v>13</v>
      </c>
      <c r="C8" t="s">
        <v>61</v>
      </c>
      <c r="D8" t="s">
        <v>62</v>
      </c>
      <c r="E8">
        <v>1.0922000000000001</v>
      </c>
      <c r="F8">
        <v>0.91334000000000004</v>
      </c>
      <c r="G8">
        <f t="shared" si="0"/>
        <v>-0.13077607695305041</v>
      </c>
    </row>
    <row r="9" spans="1:7" x14ac:dyDescent="0.55000000000000004">
      <c r="A9" t="s">
        <v>64</v>
      </c>
      <c r="B9">
        <v>9</v>
      </c>
      <c r="C9" t="s">
        <v>61</v>
      </c>
      <c r="D9" t="s">
        <v>65</v>
      </c>
      <c r="E9">
        <v>1.1353</v>
      </c>
      <c r="F9">
        <v>0.93967000000000001</v>
      </c>
      <c r="G9">
        <f t="shared" si="0"/>
        <v>-8.9773905067230736E-2</v>
      </c>
    </row>
    <row r="10" spans="1:7" x14ac:dyDescent="0.55000000000000004">
      <c r="A10" t="s">
        <v>58</v>
      </c>
      <c r="B10">
        <v>18</v>
      </c>
      <c r="C10" t="s">
        <v>61</v>
      </c>
      <c r="D10" t="s">
        <v>66</v>
      </c>
      <c r="E10">
        <v>1.1657999999999999</v>
      </c>
      <c r="F10">
        <v>0.96228000000000002</v>
      </c>
      <c r="G10">
        <f t="shared" si="0"/>
        <v>-5.5471350751421178E-2</v>
      </c>
    </row>
    <row r="11" spans="1:7" x14ac:dyDescent="0.55000000000000004">
      <c r="A11" t="s">
        <v>60</v>
      </c>
      <c r="B11">
        <v>13</v>
      </c>
      <c r="C11" t="s">
        <v>61</v>
      </c>
      <c r="D11" t="s">
        <v>62</v>
      </c>
      <c r="E11">
        <v>0.97145999999999999</v>
      </c>
      <c r="F11">
        <v>0.96516999999999997</v>
      </c>
      <c r="G11">
        <f t="shared" si="0"/>
        <v>-5.1145021360076606E-2</v>
      </c>
    </row>
    <row r="12" spans="1:7" x14ac:dyDescent="0.55000000000000004">
      <c r="A12" t="s">
        <v>53</v>
      </c>
      <c r="B12">
        <v>9</v>
      </c>
      <c r="C12" t="s">
        <v>61</v>
      </c>
      <c r="D12" t="s">
        <v>67</v>
      </c>
      <c r="E12">
        <v>1.1483000000000001</v>
      </c>
      <c r="F12">
        <v>0.97248000000000001</v>
      </c>
      <c r="G12">
        <f t="shared" si="0"/>
        <v>-4.0259514914517382E-2</v>
      </c>
    </row>
    <row r="13" spans="1:7" x14ac:dyDescent="0.55000000000000004">
      <c r="A13" t="s">
        <v>64</v>
      </c>
      <c r="B13">
        <v>9</v>
      </c>
      <c r="C13" t="s">
        <v>61</v>
      </c>
      <c r="D13" t="s">
        <v>65</v>
      </c>
      <c r="E13">
        <v>1.1887000000000001</v>
      </c>
      <c r="F13">
        <v>0.97809000000000001</v>
      </c>
      <c r="G13">
        <f t="shared" si="0"/>
        <v>-3.1960872470900445E-2</v>
      </c>
    </row>
    <row r="14" spans="1:7" x14ac:dyDescent="0.55000000000000004">
      <c r="A14" t="s">
        <v>53</v>
      </c>
      <c r="B14">
        <v>9</v>
      </c>
      <c r="C14" t="s">
        <v>61</v>
      </c>
      <c r="D14" t="s">
        <v>67</v>
      </c>
      <c r="E14">
        <v>1.2442</v>
      </c>
      <c r="F14">
        <v>1.0093000000000001</v>
      </c>
      <c r="G14">
        <f t="shared" si="0"/>
        <v>1.3355058669067579E-2</v>
      </c>
    </row>
    <row r="15" spans="1:7" x14ac:dyDescent="0.55000000000000004">
      <c r="A15" t="s">
        <v>58</v>
      </c>
      <c r="B15">
        <v>18</v>
      </c>
      <c r="C15" t="s">
        <v>61</v>
      </c>
      <c r="D15" t="s">
        <v>66</v>
      </c>
      <c r="E15">
        <v>1.2139</v>
      </c>
      <c r="F15">
        <v>1.0105999999999999</v>
      </c>
      <c r="G15">
        <f t="shared" si="0"/>
        <v>1.5212085068503288E-2</v>
      </c>
    </row>
    <row r="16" spans="1:7" x14ac:dyDescent="0.55000000000000004">
      <c r="A16" t="s">
        <v>50</v>
      </c>
      <c r="B16">
        <v>21</v>
      </c>
      <c r="C16" t="s">
        <v>61</v>
      </c>
      <c r="D16" t="s">
        <v>68</v>
      </c>
      <c r="E16">
        <v>1.0026999999999999</v>
      </c>
      <c r="F16">
        <v>1.0455000000000001</v>
      </c>
      <c r="G16">
        <f t="shared" si="0"/>
        <v>6.419306192749237E-2</v>
      </c>
    </row>
    <row r="17" spans="1:7" x14ac:dyDescent="0.55000000000000004">
      <c r="A17" t="s">
        <v>50</v>
      </c>
      <c r="B17">
        <v>21</v>
      </c>
      <c r="C17" t="s">
        <v>61</v>
      </c>
      <c r="D17" t="s">
        <v>68</v>
      </c>
      <c r="E17">
        <v>1.0182</v>
      </c>
      <c r="F17">
        <v>1.0596000000000001</v>
      </c>
      <c r="G17">
        <f t="shared" si="0"/>
        <v>8.351974882017292E-2</v>
      </c>
    </row>
    <row r="18" spans="1:7" x14ac:dyDescent="0.55000000000000004">
      <c r="A18" t="s">
        <v>69</v>
      </c>
      <c r="B18">
        <v>16</v>
      </c>
      <c r="C18" t="s">
        <v>61</v>
      </c>
      <c r="D18" t="s">
        <v>70</v>
      </c>
      <c r="E18">
        <v>1.3112999999999999</v>
      </c>
      <c r="F18">
        <v>1.0613999999999999</v>
      </c>
      <c r="G18">
        <f t="shared" si="0"/>
        <v>8.5968453862165048E-2</v>
      </c>
    </row>
    <row r="19" spans="1:7" x14ac:dyDescent="0.55000000000000004">
      <c r="A19" t="s">
        <v>56</v>
      </c>
      <c r="B19">
        <v>12</v>
      </c>
      <c r="C19" t="s">
        <v>51</v>
      </c>
      <c r="D19" t="s">
        <v>57</v>
      </c>
      <c r="E19">
        <v>1.3791</v>
      </c>
      <c r="F19">
        <v>1.1313</v>
      </c>
      <c r="G19">
        <f t="shared" si="0"/>
        <v>0.1779815563133707</v>
      </c>
    </row>
    <row r="20" spans="1:7" x14ac:dyDescent="0.55000000000000004">
      <c r="A20" t="s">
        <v>60</v>
      </c>
      <c r="B20">
        <v>13</v>
      </c>
      <c r="C20" t="s">
        <v>61</v>
      </c>
      <c r="D20" t="s">
        <v>62</v>
      </c>
      <c r="E20">
        <v>1.2087000000000001</v>
      </c>
      <c r="F20">
        <v>1.1767000000000001</v>
      </c>
      <c r="G20">
        <f t="shared" si="0"/>
        <v>0.23474655174432221</v>
      </c>
    </row>
    <row r="21" spans="1:7" x14ac:dyDescent="0.55000000000000004">
      <c r="A21" t="s">
        <v>60</v>
      </c>
      <c r="B21">
        <v>13</v>
      </c>
      <c r="C21" t="s">
        <v>61</v>
      </c>
      <c r="D21" t="s">
        <v>62</v>
      </c>
      <c r="E21">
        <v>1.1126</v>
      </c>
      <c r="F21">
        <v>1.1875</v>
      </c>
      <c r="G21">
        <f t="shared" si="0"/>
        <v>0.24792751344358552</v>
      </c>
    </row>
    <row r="22" spans="1:7" x14ac:dyDescent="0.55000000000000004">
      <c r="A22" t="s">
        <v>58</v>
      </c>
      <c r="B22">
        <v>18</v>
      </c>
      <c r="C22" t="s">
        <v>51</v>
      </c>
      <c r="D22" t="s">
        <v>71</v>
      </c>
      <c r="E22">
        <v>2.3378999999999999</v>
      </c>
      <c r="F22">
        <v>2.0063</v>
      </c>
      <c r="G22">
        <f t="shared" si="0"/>
        <v>1.0045373468035059</v>
      </c>
    </row>
  </sheetData>
  <autoFilter ref="A1:F28">
    <sortState ref="A2:F28">
      <sortCondition ref="F1:F28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pane ySplit="1" topLeftCell="A2" activePane="bottomLeft" state="frozen"/>
      <selection pane="bottomLeft" activeCell="I13" sqref="I13"/>
    </sheetView>
  </sheetViews>
  <sheetFormatPr defaultRowHeight="14.4" x14ac:dyDescent="0.55000000000000004"/>
  <sheetData>
    <row r="1" spans="1:7" x14ac:dyDescent="0.55000000000000004">
      <c r="A1" t="s">
        <v>43</v>
      </c>
      <c r="B1" t="s">
        <v>44</v>
      </c>
      <c r="C1" t="s">
        <v>45</v>
      </c>
      <c r="D1" t="s">
        <v>46</v>
      </c>
      <c r="E1" t="s">
        <v>47</v>
      </c>
      <c r="F1" t="s">
        <v>48</v>
      </c>
      <c r="G1" t="s">
        <v>72</v>
      </c>
    </row>
    <row r="2" spans="1:7" x14ac:dyDescent="0.55000000000000004">
      <c r="A2" s="59" t="s">
        <v>53</v>
      </c>
      <c r="B2" s="59">
        <v>9</v>
      </c>
      <c r="C2" s="59" t="s">
        <v>54</v>
      </c>
      <c r="D2" s="59" t="s">
        <v>73</v>
      </c>
      <c r="E2" s="59">
        <v>1.3057000000000001</v>
      </c>
      <c r="F2" s="59">
        <v>1.648924158204804</v>
      </c>
      <c r="G2" s="59">
        <f t="shared" ref="G2:G40" si="0">LOG(F2, 2)</f>
        <v>0.72152504395544381</v>
      </c>
    </row>
    <row r="3" spans="1:7" x14ac:dyDescent="0.55000000000000004">
      <c r="A3" s="60" t="s">
        <v>56</v>
      </c>
      <c r="B3" s="60">
        <v>12</v>
      </c>
      <c r="C3" s="60" t="s">
        <v>51</v>
      </c>
      <c r="D3" s="60" t="s">
        <v>57</v>
      </c>
      <c r="E3" s="60">
        <v>1.2504</v>
      </c>
      <c r="F3" s="60">
        <v>1.53667159257337</v>
      </c>
      <c r="G3" s="60">
        <f t="shared" si="0"/>
        <v>0.61980887459925915</v>
      </c>
    </row>
    <row r="4" spans="1:7" x14ac:dyDescent="0.55000000000000004">
      <c r="A4" t="s">
        <v>69</v>
      </c>
      <c r="B4">
        <v>16</v>
      </c>
      <c r="C4" t="s">
        <v>61</v>
      </c>
      <c r="D4" t="s">
        <v>70</v>
      </c>
      <c r="E4">
        <v>0.79717000000000005</v>
      </c>
      <c r="F4">
        <v>1.3240520270832423</v>
      </c>
      <c r="G4">
        <f t="shared" si="0"/>
        <v>0.4049598122812969</v>
      </c>
    </row>
    <row r="5" spans="1:7" x14ac:dyDescent="0.55000000000000004">
      <c r="A5" t="s">
        <v>74</v>
      </c>
      <c r="B5">
        <v>9</v>
      </c>
      <c r="C5" t="s">
        <v>61</v>
      </c>
      <c r="D5" t="s">
        <v>75</v>
      </c>
      <c r="E5">
        <v>0.80218999999999996</v>
      </c>
      <c r="F5">
        <v>1.3072537607911032</v>
      </c>
      <c r="G5">
        <f t="shared" si="0"/>
        <v>0.38653922062795171</v>
      </c>
    </row>
    <row r="6" spans="1:7" x14ac:dyDescent="0.55000000000000004">
      <c r="A6" t="s">
        <v>64</v>
      </c>
      <c r="B6">
        <v>9</v>
      </c>
      <c r="C6" t="s">
        <v>61</v>
      </c>
      <c r="D6" t="s">
        <v>65</v>
      </c>
      <c r="E6">
        <v>0.74199000000000004</v>
      </c>
      <c r="F6">
        <v>1.2494767049513946</v>
      </c>
      <c r="G6">
        <f t="shared" si="0"/>
        <v>0.32132400429425567</v>
      </c>
    </row>
    <row r="7" spans="1:7" x14ac:dyDescent="0.55000000000000004">
      <c r="A7" t="s">
        <v>60</v>
      </c>
      <c r="B7">
        <v>13</v>
      </c>
      <c r="C7" t="s">
        <v>61</v>
      </c>
      <c r="D7" t="s">
        <v>62</v>
      </c>
      <c r="E7">
        <v>0.73236000000000001</v>
      </c>
      <c r="F7">
        <v>1.2093034926395332</v>
      </c>
      <c r="G7">
        <f t="shared" si="0"/>
        <v>0.2741763557361393</v>
      </c>
    </row>
    <row r="8" spans="1:7" x14ac:dyDescent="0.55000000000000004">
      <c r="A8" t="s">
        <v>64</v>
      </c>
      <c r="B8">
        <v>9</v>
      </c>
      <c r="C8" t="s">
        <v>61</v>
      </c>
      <c r="D8" t="s">
        <v>65</v>
      </c>
      <c r="E8">
        <v>0.73319000000000001</v>
      </c>
      <c r="F8">
        <v>1.1654853734906983</v>
      </c>
      <c r="G8">
        <f t="shared" si="0"/>
        <v>0.22093089916875769</v>
      </c>
    </row>
    <row r="9" spans="1:7" x14ac:dyDescent="0.55000000000000004">
      <c r="A9" t="s">
        <v>69</v>
      </c>
      <c r="B9">
        <v>16</v>
      </c>
      <c r="C9" t="s">
        <v>61</v>
      </c>
      <c r="D9" t="s">
        <v>70</v>
      </c>
      <c r="E9">
        <v>0.83147000000000004</v>
      </c>
      <c r="F9">
        <v>1.1577201371858414</v>
      </c>
      <c r="G9">
        <f t="shared" si="0"/>
        <v>0.21128654392172705</v>
      </c>
    </row>
    <row r="10" spans="1:7" x14ac:dyDescent="0.55000000000000004">
      <c r="A10" t="s">
        <v>64</v>
      </c>
      <c r="B10">
        <v>9</v>
      </c>
      <c r="C10" t="s">
        <v>61</v>
      </c>
      <c r="D10" t="s">
        <v>65</v>
      </c>
      <c r="E10">
        <v>0.73280000000000001</v>
      </c>
      <c r="F10">
        <v>1.1406709533940553</v>
      </c>
      <c r="G10">
        <f t="shared" si="0"/>
        <v>0.18988268087302385</v>
      </c>
    </row>
    <row r="11" spans="1:7" x14ac:dyDescent="0.55000000000000004">
      <c r="A11" t="s">
        <v>60</v>
      </c>
      <c r="B11">
        <v>13</v>
      </c>
      <c r="C11" t="s">
        <v>61</v>
      </c>
      <c r="D11" t="s">
        <v>62</v>
      </c>
      <c r="E11">
        <v>0.69977999999999996</v>
      </c>
      <c r="F11">
        <v>1.1099665751478101</v>
      </c>
      <c r="G11">
        <f t="shared" si="0"/>
        <v>0.15051623279650608</v>
      </c>
    </row>
    <row r="12" spans="1:7" x14ac:dyDescent="0.55000000000000004">
      <c r="A12" t="s">
        <v>69</v>
      </c>
      <c r="B12">
        <v>16</v>
      </c>
      <c r="C12" t="s">
        <v>61</v>
      </c>
      <c r="D12" t="s">
        <v>70</v>
      </c>
      <c r="E12">
        <v>0.76551000000000002</v>
      </c>
      <c r="F12">
        <v>1.0933267830659741</v>
      </c>
      <c r="G12">
        <f t="shared" si="0"/>
        <v>0.1287246707686566</v>
      </c>
    </row>
    <row r="13" spans="1:7" x14ac:dyDescent="0.55000000000000004">
      <c r="A13" t="s">
        <v>60</v>
      </c>
      <c r="B13">
        <v>13</v>
      </c>
      <c r="C13" t="s">
        <v>61</v>
      </c>
      <c r="D13" t="s">
        <v>62</v>
      </c>
      <c r="E13">
        <v>0.69367999999999996</v>
      </c>
      <c r="F13">
        <v>1.062384693504274</v>
      </c>
      <c r="G13">
        <f t="shared" si="0"/>
        <v>8.7306266062765231E-2</v>
      </c>
    </row>
    <row r="14" spans="1:7" x14ac:dyDescent="0.55000000000000004">
      <c r="A14" t="s">
        <v>69</v>
      </c>
      <c r="B14">
        <v>16</v>
      </c>
      <c r="C14" t="s">
        <v>61</v>
      </c>
      <c r="D14" t="s">
        <v>70</v>
      </c>
      <c r="E14">
        <v>0.75078999999999996</v>
      </c>
      <c r="F14">
        <v>1.0519914265452226</v>
      </c>
      <c r="G14">
        <f t="shared" si="0"/>
        <v>7.3122947091154397E-2</v>
      </c>
    </row>
    <row r="15" spans="1:7" x14ac:dyDescent="0.55000000000000004">
      <c r="A15" t="s">
        <v>58</v>
      </c>
      <c r="B15">
        <v>18</v>
      </c>
      <c r="C15" t="s">
        <v>61</v>
      </c>
      <c r="D15" t="s">
        <v>66</v>
      </c>
      <c r="E15">
        <v>0.78268000000000004</v>
      </c>
      <c r="F15">
        <v>1.0473824682622379</v>
      </c>
      <c r="G15">
        <f t="shared" si="0"/>
        <v>6.6788361377072822E-2</v>
      </c>
    </row>
    <row r="16" spans="1:7" x14ac:dyDescent="0.55000000000000004">
      <c r="A16" t="s">
        <v>60</v>
      </c>
      <c r="B16">
        <v>13</v>
      </c>
      <c r="C16" t="s">
        <v>61</v>
      </c>
      <c r="D16" t="s">
        <v>62</v>
      </c>
      <c r="E16">
        <v>0.74534999999999996</v>
      </c>
      <c r="F16">
        <v>1.0448864994499623</v>
      </c>
      <c r="G16">
        <f t="shared" si="0"/>
        <v>6.3346238407758104E-2</v>
      </c>
    </row>
    <row r="17" spans="1:7" x14ac:dyDescent="0.55000000000000004">
      <c r="A17" t="s">
        <v>69</v>
      </c>
      <c r="B17">
        <v>16</v>
      </c>
      <c r="C17" t="s">
        <v>61</v>
      </c>
      <c r="D17" t="s">
        <v>70</v>
      </c>
      <c r="E17">
        <v>0.81642999999999999</v>
      </c>
      <c r="F17">
        <v>1.0363024797252056</v>
      </c>
      <c r="G17">
        <f t="shared" si="0"/>
        <v>5.1445163551843684E-2</v>
      </c>
    </row>
    <row r="18" spans="1:7" x14ac:dyDescent="0.55000000000000004">
      <c r="A18" t="s">
        <v>60</v>
      </c>
      <c r="B18">
        <v>13</v>
      </c>
      <c r="C18" t="s">
        <v>61</v>
      </c>
      <c r="D18" t="s">
        <v>62</v>
      </c>
      <c r="E18">
        <v>0.68552999999999997</v>
      </c>
      <c r="F18">
        <v>1.0254602025036283</v>
      </c>
      <c r="G18">
        <f t="shared" si="0"/>
        <v>3.6271502773616453E-2</v>
      </c>
    </row>
    <row r="19" spans="1:7" x14ac:dyDescent="0.55000000000000004">
      <c r="A19" t="s">
        <v>69</v>
      </c>
      <c r="B19">
        <v>16</v>
      </c>
      <c r="C19" t="s">
        <v>61</v>
      </c>
      <c r="D19" t="s">
        <v>70</v>
      </c>
      <c r="E19">
        <v>0.90195000000000003</v>
      </c>
      <c r="F19">
        <v>0.99422757688970587</v>
      </c>
      <c r="G19">
        <f t="shared" si="0"/>
        <v>-8.35197502038206E-3</v>
      </c>
    </row>
    <row r="20" spans="1:7" x14ac:dyDescent="0.55000000000000004">
      <c r="A20" t="s">
        <v>69</v>
      </c>
      <c r="B20">
        <v>16</v>
      </c>
      <c r="C20" t="s">
        <v>61</v>
      </c>
      <c r="D20" t="s">
        <v>70</v>
      </c>
      <c r="E20">
        <v>0.76415</v>
      </c>
      <c r="F20">
        <v>0.97469563046983643</v>
      </c>
      <c r="G20">
        <f t="shared" si="0"/>
        <v>-3.6976318041261974E-2</v>
      </c>
    </row>
    <row r="21" spans="1:7" x14ac:dyDescent="0.55000000000000004">
      <c r="A21" t="s">
        <v>60</v>
      </c>
      <c r="B21">
        <v>13</v>
      </c>
      <c r="C21" t="s">
        <v>61</v>
      </c>
      <c r="D21" t="s">
        <v>62</v>
      </c>
      <c r="E21">
        <v>0.76014000000000004</v>
      </c>
      <c r="F21">
        <v>0.95636544681143287</v>
      </c>
      <c r="G21">
        <f t="shared" si="0"/>
        <v>-6.4366088023004656E-2</v>
      </c>
    </row>
    <row r="22" spans="1:7" x14ac:dyDescent="0.55000000000000004">
      <c r="A22" t="s">
        <v>69</v>
      </c>
      <c r="B22">
        <v>16</v>
      </c>
      <c r="C22" t="s">
        <v>61</v>
      </c>
      <c r="D22" t="s">
        <v>70</v>
      </c>
      <c r="E22">
        <v>0.82350999999999996</v>
      </c>
      <c r="F22">
        <v>0.95371100378885421</v>
      </c>
      <c r="G22">
        <f t="shared" si="0"/>
        <v>-6.8375931973605225E-2</v>
      </c>
    </row>
    <row r="23" spans="1:7" x14ac:dyDescent="0.55000000000000004">
      <c r="A23" t="s">
        <v>60</v>
      </c>
      <c r="B23">
        <v>13</v>
      </c>
      <c r="C23" t="s">
        <v>61</v>
      </c>
      <c r="D23" t="s">
        <v>62</v>
      </c>
      <c r="E23">
        <v>0.72472000000000003</v>
      </c>
      <c r="F23">
        <v>0.94815120024405031</v>
      </c>
      <c r="G23">
        <f t="shared" si="0"/>
        <v>-7.6810953012297525E-2</v>
      </c>
    </row>
    <row r="24" spans="1:7" x14ac:dyDescent="0.55000000000000004">
      <c r="A24" t="s">
        <v>69</v>
      </c>
      <c r="B24">
        <v>16</v>
      </c>
      <c r="C24" t="s">
        <v>61</v>
      </c>
      <c r="D24" t="s">
        <v>70</v>
      </c>
      <c r="E24">
        <v>0.81816</v>
      </c>
      <c r="F24">
        <v>0.93593547986651182</v>
      </c>
      <c r="G24">
        <f t="shared" si="0"/>
        <v>-9.5519016024143949E-2</v>
      </c>
    </row>
    <row r="25" spans="1:7" x14ac:dyDescent="0.55000000000000004">
      <c r="A25" t="s">
        <v>69</v>
      </c>
      <c r="B25">
        <v>16</v>
      </c>
      <c r="C25" t="s">
        <v>61</v>
      </c>
      <c r="D25" t="s">
        <v>70</v>
      </c>
      <c r="E25">
        <v>0.80657999999999996</v>
      </c>
      <c r="F25">
        <v>0.90009389596960465</v>
      </c>
      <c r="G25">
        <f t="shared" si="0"/>
        <v>-0.15185258657412037</v>
      </c>
    </row>
    <row r="26" spans="1:7" x14ac:dyDescent="0.55000000000000004">
      <c r="A26" t="s">
        <v>69</v>
      </c>
      <c r="B26">
        <v>16</v>
      </c>
      <c r="C26" t="s">
        <v>61</v>
      </c>
      <c r="D26" t="s">
        <v>70</v>
      </c>
      <c r="E26">
        <v>0.70884000000000003</v>
      </c>
      <c r="F26">
        <v>0.88768008282918731</v>
      </c>
      <c r="G26">
        <f t="shared" si="0"/>
        <v>-0.1718882674957205</v>
      </c>
    </row>
    <row r="27" spans="1:7" x14ac:dyDescent="0.55000000000000004">
      <c r="A27" t="s">
        <v>58</v>
      </c>
      <c r="B27">
        <v>18</v>
      </c>
      <c r="C27" t="s">
        <v>61</v>
      </c>
      <c r="D27" t="s">
        <v>66</v>
      </c>
      <c r="E27">
        <v>0.67227000000000003</v>
      </c>
      <c r="F27">
        <v>0.88254287717852509</v>
      </c>
      <c r="G27">
        <f t="shared" si="0"/>
        <v>-0.1802617233702416</v>
      </c>
    </row>
    <row r="28" spans="1:7" x14ac:dyDescent="0.55000000000000004">
      <c r="A28" t="s">
        <v>69</v>
      </c>
      <c r="B28">
        <v>16</v>
      </c>
      <c r="C28" t="s">
        <v>61</v>
      </c>
      <c r="D28" t="s">
        <v>70</v>
      </c>
      <c r="E28">
        <v>0.79459999999999997</v>
      </c>
      <c r="F28">
        <v>0.87941301152503693</v>
      </c>
      <c r="G28">
        <f t="shared" si="0"/>
        <v>-0.18538721650580994</v>
      </c>
    </row>
    <row r="29" spans="1:7" x14ac:dyDescent="0.55000000000000004">
      <c r="A29" t="s">
        <v>69</v>
      </c>
      <c r="B29">
        <v>16</v>
      </c>
      <c r="C29" t="s">
        <v>61</v>
      </c>
      <c r="D29" t="s">
        <v>70</v>
      </c>
      <c r="E29">
        <v>0.77551000000000003</v>
      </c>
      <c r="F29">
        <v>0.87534550679392142</v>
      </c>
      <c r="G29">
        <f t="shared" si="0"/>
        <v>-0.19207552074043416</v>
      </c>
    </row>
    <row r="30" spans="1:7" x14ac:dyDescent="0.55000000000000004">
      <c r="A30" t="s">
        <v>64</v>
      </c>
      <c r="B30">
        <v>9</v>
      </c>
      <c r="C30" t="s">
        <v>61</v>
      </c>
      <c r="D30" t="s">
        <v>65</v>
      </c>
      <c r="E30">
        <v>0.73036999999999996</v>
      </c>
      <c r="F30">
        <v>0.87497573363654724</v>
      </c>
      <c r="G30">
        <f t="shared" si="0"/>
        <v>-0.19268508873973789</v>
      </c>
    </row>
    <row r="31" spans="1:7" x14ac:dyDescent="0.55000000000000004">
      <c r="A31" t="s">
        <v>69</v>
      </c>
      <c r="B31">
        <v>16</v>
      </c>
      <c r="C31" t="s">
        <v>61</v>
      </c>
      <c r="D31" t="s">
        <v>70</v>
      </c>
      <c r="E31">
        <v>0.71467999999999998</v>
      </c>
      <c r="F31">
        <v>0.86039610628865282</v>
      </c>
      <c r="G31">
        <f t="shared" si="0"/>
        <v>-0.21692709900918952</v>
      </c>
    </row>
    <row r="32" spans="1:7" x14ac:dyDescent="0.55000000000000004">
      <c r="A32" t="s">
        <v>69</v>
      </c>
      <c r="B32">
        <v>16</v>
      </c>
      <c r="C32" t="s">
        <v>61</v>
      </c>
      <c r="D32" t="s">
        <v>70</v>
      </c>
      <c r="E32">
        <v>0.68611999999999995</v>
      </c>
      <c r="F32">
        <v>0.85943205484264173</v>
      </c>
      <c r="G32">
        <f t="shared" si="0"/>
        <v>-0.21854450755898533</v>
      </c>
    </row>
    <row r="33" spans="1:7" x14ac:dyDescent="0.55000000000000004">
      <c r="A33" t="s">
        <v>69</v>
      </c>
      <c r="B33">
        <v>16</v>
      </c>
      <c r="C33" t="s">
        <v>61</v>
      </c>
      <c r="D33" t="s">
        <v>70</v>
      </c>
      <c r="E33">
        <v>0.68149999999999999</v>
      </c>
      <c r="F33">
        <v>0.84564479854626329</v>
      </c>
      <c r="G33">
        <f t="shared" si="0"/>
        <v>-0.2418762884972073</v>
      </c>
    </row>
    <row r="34" spans="1:7" x14ac:dyDescent="0.55000000000000004">
      <c r="A34" t="s">
        <v>69</v>
      </c>
      <c r="B34">
        <v>16</v>
      </c>
      <c r="C34" t="s">
        <v>61</v>
      </c>
      <c r="D34" t="s">
        <v>70</v>
      </c>
      <c r="E34">
        <v>0.67227000000000003</v>
      </c>
      <c r="F34">
        <v>0.83431389250958432</v>
      </c>
      <c r="G34">
        <f t="shared" si="0"/>
        <v>-0.26133782636304875</v>
      </c>
    </row>
    <row r="35" spans="1:7" x14ac:dyDescent="0.55000000000000004">
      <c r="A35" t="s">
        <v>69</v>
      </c>
      <c r="B35">
        <v>16</v>
      </c>
      <c r="C35" t="s">
        <v>61</v>
      </c>
      <c r="D35" t="s">
        <v>70</v>
      </c>
      <c r="E35">
        <v>0.67873000000000006</v>
      </c>
      <c r="F35">
        <v>0.80160217426616531</v>
      </c>
      <c r="G35">
        <f t="shared" si="0"/>
        <v>-0.31904167318213505</v>
      </c>
    </row>
    <row r="36" spans="1:7" x14ac:dyDescent="0.55000000000000004">
      <c r="A36" t="s">
        <v>69</v>
      </c>
      <c r="B36">
        <v>16</v>
      </c>
      <c r="C36" t="s">
        <v>61</v>
      </c>
      <c r="D36" t="s">
        <v>70</v>
      </c>
      <c r="E36">
        <v>0.64839999999999998</v>
      </c>
      <c r="F36">
        <v>0.78689048507635151</v>
      </c>
      <c r="G36">
        <f t="shared" si="0"/>
        <v>-0.34576523124008457</v>
      </c>
    </row>
    <row r="37" spans="1:7" x14ac:dyDescent="0.55000000000000004">
      <c r="A37" t="s">
        <v>69</v>
      </c>
      <c r="B37">
        <v>16</v>
      </c>
      <c r="C37" t="s">
        <v>61</v>
      </c>
      <c r="D37" t="s">
        <v>70</v>
      </c>
      <c r="E37">
        <v>0.68537999999999999</v>
      </c>
      <c r="F37">
        <v>0.78422283586958097</v>
      </c>
      <c r="G37">
        <f t="shared" si="0"/>
        <v>-0.35066444242826061</v>
      </c>
    </row>
    <row r="38" spans="1:7" x14ac:dyDescent="0.55000000000000004">
      <c r="A38" t="s">
        <v>69</v>
      </c>
      <c r="B38">
        <v>16</v>
      </c>
      <c r="C38" t="s">
        <v>61</v>
      </c>
      <c r="D38" t="s">
        <v>70</v>
      </c>
      <c r="E38">
        <v>0.64720999999999995</v>
      </c>
      <c r="F38">
        <v>0.74743040671085448</v>
      </c>
      <c r="G38">
        <f t="shared" si="0"/>
        <v>-0.41998883874343895</v>
      </c>
    </row>
    <row r="39" spans="1:7" x14ac:dyDescent="0.55000000000000004">
      <c r="A39" t="s">
        <v>69</v>
      </c>
      <c r="B39">
        <v>16</v>
      </c>
      <c r="C39" t="s">
        <v>61</v>
      </c>
      <c r="D39" t="s">
        <v>70</v>
      </c>
      <c r="E39">
        <v>0.59692999999999996</v>
      </c>
      <c r="F39">
        <v>0.69814492730655897</v>
      </c>
      <c r="G39">
        <f t="shared" si="0"/>
        <v>-0.51840153953699331</v>
      </c>
    </row>
    <row r="40" spans="1:7" x14ac:dyDescent="0.55000000000000004">
      <c r="A40" t="s">
        <v>69</v>
      </c>
      <c r="B40">
        <v>16</v>
      </c>
      <c r="C40" t="s">
        <v>61</v>
      </c>
      <c r="D40" t="s">
        <v>70</v>
      </c>
      <c r="E40">
        <v>0.38629000000000002</v>
      </c>
      <c r="F40">
        <v>0.50752686468019237</v>
      </c>
      <c r="G40">
        <f t="shared" si="0"/>
        <v>-0.97844390507210377</v>
      </c>
    </row>
  </sheetData>
  <autoFilter ref="A1:F56">
    <sortState ref="A2:F40">
      <sortCondition descending="1" ref="F1:F5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 2 A</vt:lpstr>
      <vt:lpstr>Fig 2 B</vt:lpstr>
      <vt:lpstr>Fig 2 D,E</vt:lpstr>
      <vt:lpstr>Fig 2F Rep1</vt:lpstr>
      <vt:lpstr>Fig 2F Rep2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</dc:creator>
  <cp:lastModifiedBy>Jason MacGurn</cp:lastModifiedBy>
  <dcterms:created xsi:type="dcterms:W3CDTF">2020-08-05T23:02:32Z</dcterms:created>
  <dcterms:modified xsi:type="dcterms:W3CDTF">2020-10-05T18:06:23Z</dcterms:modified>
</cp:coreProperties>
</file>