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mc:AlternateContent xmlns:mc="http://schemas.openxmlformats.org/markup-compatibility/2006">
    <mc:Choice Requires="x15">
      <x15ac:absPath xmlns:x15ac="http://schemas.microsoft.com/office/spreadsheetml/2010/11/ac" url="/Users/cdputnam/Pubs/papers/2020_loops/"/>
    </mc:Choice>
  </mc:AlternateContent>
  <xr:revisionPtr revIDLastSave="0" documentId="13_ncr:1_{7B431638-D1D0-2C41-89D6-D6008263F207}" xr6:coauthVersionLast="45" xr6:coauthVersionMax="45" xr10:uidLastSave="{00000000-0000-0000-0000-000000000000}"/>
  <bookViews>
    <workbookView xWindow="13740" yWindow="1840" windowWidth="32120" windowHeight="18420" tabRatio="500" xr2:uid="{00000000-000D-0000-FFFF-FFFF00000000}"/>
  </bookViews>
  <sheets>
    <sheet name="RawData" sheetId="2" r:id="rId1"/>
    <sheet name="CalcRates" sheetId="4"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40" i="4" l="1"/>
  <c r="S40" i="4"/>
  <c r="Q41" i="4"/>
  <c r="S41" i="4"/>
  <c r="S39" i="4"/>
  <c r="Q39" i="4"/>
  <c r="S37" i="4"/>
  <c r="Q37" i="4"/>
  <c r="Q35" i="4"/>
  <c r="S35" i="4"/>
  <c r="Q4" i="4"/>
  <c r="S4" i="4"/>
  <c r="Q5" i="4"/>
  <c r="S5" i="4"/>
  <c r="Q6" i="4"/>
  <c r="S6" i="4"/>
  <c r="Q7" i="4"/>
  <c r="S7" i="4"/>
  <c r="Q8" i="4"/>
  <c r="S8" i="4"/>
  <c r="Q9" i="4"/>
  <c r="S9" i="4"/>
  <c r="Q10" i="4"/>
  <c r="S10" i="4"/>
  <c r="Q11" i="4"/>
  <c r="S11" i="4"/>
  <c r="Q12" i="4"/>
  <c r="S12" i="4"/>
  <c r="Q13" i="4"/>
  <c r="S13" i="4"/>
  <c r="Q14" i="4"/>
  <c r="S14" i="4"/>
  <c r="Q15" i="4"/>
  <c r="S15" i="4"/>
  <c r="Q16" i="4"/>
  <c r="S16" i="4"/>
  <c r="Q17" i="4"/>
  <c r="S17" i="4"/>
  <c r="Q18" i="4"/>
  <c r="S18" i="4"/>
  <c r="Q19" i="4"/>
  <c r="S19" i="4"/>
  <c r="Q20" i="4"/>
  <c r="S20" i="4"/>
  <c r="Q21" i="4"/>
  <c r="S21" i="4"/>
  <c r="Q22" i="4"/>
  <c r="S22" i="4"/>
  <c r="Q23" i="4"/>
  <c r="S23" i="4"/>
  <c r="Q24" i="4"/>
  <c r="S24" i="4"/>
  <c r="Q25" i="4"/>
  <c r="S25" i="4"/>
  <c r="Q26" i="4"/>
  <c r="S26" i="4"/>
  <c r="Q27" i="4"/>
  <c r="S27" i="4"/>
  <c r="Q28" i="4"/>
  <c r="S28" i="4"/>
  <c r="Q29" i="4"/>
  <c r="S29" i="4"/>
  <c r="Q30" i="4"/>
  <c r="S30" i="4"/>
  <c r="Q31" i="4"/>
  <c r="S31" i="4"/>
  <c r="Q32" i="4"/>
  <c r="S32" i="4"/>
  <c r="Q33" i="4"/>
  <c r="S33" i="4"/>
  <c r="Q34" i="4"/>
  <c r="S34" i="4"/>
  <c r="S3" i="4"/>
  <c r="Q3" i="4"/>
  <c r="A25" i="4" l="1"/>
  <c r="H4" i="4" l="1"/>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7" i="4"/>
  <c r="H39" i="4"/>
  <c r="H40" i="4"/>
  <c r="H41" i="4"/>
  <c r="H3" i="4"/>
  <c r="L4" i="2"/>
  <c r="S36" i="2" l="1"/>
  <c r="S32" i="2"/>
  <c r="S30" i="2"/>
  <c r="S29" i="2"/>
  <c r="S28" i="2"/>
  <c r="S27" i="2"/>
  <c r="S38" i="2" l="1"/>
  <c r="S40" i="2"/>
  <c r="L40" i="2"/>
  <c r="S42" i="2" l="1"/>
  <c r="S41" i="2"/>
  <c r="S34" i="2"/>
  <c r="S35" i="2"/>
  <c r="S33" i="2"/>
  <c r="S31" i="2"/>
  <c r="S5" i="2"/>
  <c r="S6" i="2"/>
  <c r="S8" i="2"/>
  <c r="S9" i="2"/>
  <c r="S10" i="2"/>
  <c r="S14" i="2"/>
  <c r="S16" i="2"/>
  <c r="S17" i="2"/>
  <c r="S18" i="2"/>
  <c r="S20" i="2"/>
  <c r="S23" i="2"/>
  <c r="S24" i="2"/>
  <c r="S25" i="2"/>
  <c r="S26" i="2"/>
  <c r="S4" i="2"/>
  <c r="W35" i="4" l="1"/>
  <c r="W36" i="4"/>
  <c r="W37" i="4"/>
  <c r="W3" i="4"/>
  <c r="G36" i="4"/>
  <c r="G38" i="4"/>
  <c r="G39"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3" i="4"/>
  <c r="D4" i="4"/>
  <c r="D5" i="4"/>
  <c r="D6" i="4"/>
  <c r="D7" i="4"/>
  <c r="D8" i="4"/>
  <c r="D9" i="4"/>
  <c r="D10" i="4"/>
  <c r="D11" i="4"/>
  <c r="D12"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3" i="4"/>
  <c r="A41" i="4"/>
  <c r="A38" i="4"/>
  <c r="A39" i="4"/>
  <c r="A40" i="4"/>
  <c r="A33" i="4"/>
  <c r="A34" i="4"/>
  <c r="A35" i="4"/>
  <c r="A36" i="4"/>
  <c r="A37" i="4"/>
  <c r="A3" i="4"/>
  <c r="A4" i="4"/>
  <c r="A5" i="4"/>
  <c r="A6" i="4"/>
  <c r="A7" i="4"/>
  <c r="A8" i="4"/>
  <c r="A9" i="4"/>
  <c r="A10" i="4"/>
  <c r="A11" i="4"/>
  <c r="A12" i="4"/>
  <c r="A13" i="4"/>
  <c r="A14" i="4"/>
  <c r="A15" i="4"/>
  <c r="A16" i="4"/>
  <c r="A17" i="4"/>
  <c r="A18" i="4"/>
  <c r="A19" i="4"/>
  <c r="A20" i="4"/>
  <c r="A21" i="4"/>
  <c r="A22" i="4"/>
  <c r="A23" i="4"/>
  <c r="A24" i="4"/>
  <c r="A26" i="4"/>
  <c r="A27" i="4"/>
  <c r="A28" i="4"/>
  <c r="A29" i="4"/>
  <c r="A30" i="4"/>
  <c r="A31" i="4"/>
  <c r="A32" i="4"/>
  <c r="A2" i="4"/>
  <c r="L35" i="2"/>
  <c r="G34" i="4" s="1"/>
  <c r="L20" i="2"/>
  <c r="G19" i="4" s="1"/>
  <c r="L34" i="2"/>
  <c r="G33" i="4" s="1"/>
  <c r="L33" i="2"/>
  <c r="G32" i="4" s="1"/>
  <c r="L13" i="2"/>
  <c r="G12" i="4" s="1"/>
  <c r="L14" i="2"/>
  <c r="G13" i="4" s="1"/>
  <c r="R3" i="4" l="1"/>
  <c r="O30" i="4"/>
  <c r="R30" i="4"/>
  <c r="P30" i="4"/>
  <c r="O28" i="4"/>
  <c r="P28" i="4"/>
  <c r="R28" i="4"/>
  <c r="O20" i="4"/>
  <c r="R20" i="4"/>
  <c r="P20" i="4"/>
  <c r="O12" i="4"/>
  <c r="R12" i="4"/>
  <c r="P12" i="4"/>
  <c r="O4" i="4"/>
  <c r="R4" i="4"/>
  <c r="P4" i="4"/>
  <c r="O22" i="4"/>
  <c r="P22" i="4"/>
  <c r="R22" i="4"/>
  <c r="O37" i="4"/>
  <c r="P37" i="4"/>
  <c r="R37" i="4"/>
  <c r="O35" i="4"/>
  <c r="P35" i="4"/>
  <c r="R35" i="4"/>
  <c r="O27" i="4"/>
  <c r="P27" i="4"/>
  <c r="R27" i="4"/>
  <c r="O19" i="4"/>
  <c r="R19" i="4"/>
  <c r="P19" i="4"/>
  <c r="O11" i="4"/>
  <c r="P11" i="4"/>
  <c r="R11" i="4"/>
  <c r="O14" i="4"/>
  <c r="R14" i="4"/>
  <c r="P14" i="4"/>
  <c r="O29" i="4"/>
  <c r="R29" i="4"/>
  <c r="P29" i="4"/>
  <c r="O34" i="4"/>
  <c r="R34" i="4"/>
  <c r="P34" i="4"/>
  <c r="O26" i="4"/>
  <c r="P26" i="4"/>
  <c r="R26" i="4"/>
  <c r="O18" i="4"/>
  <c r="R18" i="4"/>
  <c r="P18" i="4"/>
  <c r="O10" i="4"/>
  <c r="P10" i="4"/>
  <c r="R10" i="4"/>
  <c r="O21" i="4"/>
  <c r="P21" i="4"/>
  <c r="R21" i="4"/>
  <c r="O41" i="4"/>
  <c r="R41" i="4"/>
  <c r="P41" i="4"/>
  <c r="O25" i="4"/>
  <c r="P25" i="4"/>
  <c r="R25" i="4"/>
  <c r="O17" i="4"/>
  <c r="P17" i="4"/>
  <c r="R17" i="4"/>
  <c r="O9" i="4"/>
  <c r="P9" i="4"/>
  <c r="R9" i="4"/>
  <c r="O13" i="4"/>
  <c r="R13" i="4"/>
  <c r="P13" i="4"/>
  <c r="O33" i="4"/>
  <c r="P33" i="4"/>
  <c r="R33" i="4"/>
  <c r="O40" i="4"/>
  <c r="P40" i="4"/>
  <c r="R40" i="4"/>
  <c r="O32" i="4"/>
  <c r="R32" i="4"/>
  <c r="P32" i="4"/>
  <c r="O24" i="4"/>
  <c r="P24" i="4"/>
  <c r="R24" i="4"/>
  <c r="O16" i="4"/>
  <c r="R16" i="4"/>
  <c r="P16" i="4"/>
  <c r="O8" i="4"/>
  <c r="P8" i="4"/>
  <c r="R8" i="4"/>
  <c r="O6" i="4"/>
  <c r="R6" i="4"/>
  <c r="P6" i="4"/>
  <c r="O5" i="4"/>
  <c r="R5" i="4"/>
  <c r="P5" i="4"/>
  <c r="O39" i="4"/>
  <c r="R39" i="4"/>
  <c r="P39" i="4"/>
  <c r="O31" i="4"/>
  <c r="P31" i="4"/>
  <c r="R31" i="4"/>
  <c r="O23" i="4"/>
  <c r="P23" i="4"/>
  <c r="R23" i="4"/>
  <c r="O15" i="4"/>
  <c r="P15" i="4"/>
  <c r="R15" i="4"/>
  <c r="O7" i="4"/>
  <c r="P7" i="4"/>
  <c r="R7" i="4"/>
  <c r="O3" i="4"/>
  <c r="P3" i="4"/>
  <c r="I34" i="4"/>
  <c r="I23" i="4"/>
  <c r="I33" i="4"/>
  <c r="I22" i="4"/>
  <c r="I11" i="4"/>
  <c r="I32" i="4"/>
  <c r="I21" i="4"/>
  <c r="I10" i="4"/>
  <c r="I20" i="4"/>
  <c r="I9" i="4"/>
  <c r="I3" i="4"/>
  <c r="K31" i="4"/>
  <c r="K19" i="4"/>
  <c r="K8" i="4"/>
  <c r="W34" i="4"/>
  <c r="I41" i="4"/>
  <c r="K30" i="4"/>
  <c r="K18" i="4"/>
  <c r="K7" i="4"/>
  <c r="W33" i="4"/>
  <c r="I40" i="4"/>
  <c r="K29" i="4"/>
  <c r="K17" i="4"/>
  <c r="K6" i="4"/>
  <c r="W32" i="4"/>
  <c r="K39" i="4"/>
  <c r="K28" i="4"/>
  <c r="K16" i="4"/>
  <c r="K5" i="4"/>
  <c r="W23" i="4"/>
  <c r="I38" i="4"/>
  <c r="I27" i="4"/>
  <c r="I15" i="4"/>
  <c r="I4" i="4"/>
  <c r="W22" i="4"/>
  <c r="I37" i="4"/>
  <c r="I26" i="4"/>
  <c r="I14" i="4"/>
  <c r="W21" i="4"/>
  <c r="I36" i="4"/>
  <c r="I25" i="4"/>
  <c r="I13" i="4"/>
  <c r="I31" i="4"/>
  <c r="W20" i="4"/>
  <c r="I35" i="4"/>
  <c r="I24" i="4"/>
  <c r="I12" i="4"/>
  <c r="I8" i="4"/>
  <c r="W19" i="4"/>
  <c r="W14" i="4"/>
  <c r="W13" i="4"/>
  <c r="I6" i="4"/>
  <c r="W12" i="4"/>
  <c r="K35" i="4"/>
  <c r="W31" i="4"/>
  <c r="W11" i="4"/>
  <c r="K26" i="4"/>
  <c r="W26" i="4"/>
  <c r="W10" i="4"/>
  <c r="K25" i="4"/>
  <c r="W25" i="4"/>
  <c r="W9" i="4"/>
  <c r="K24" i="4"/>
  <c r="W24" i="4"/>
  <c r="W8" i="4"/>
  <c r="I28" i="4"/>
  <c r="I39" i="4"/>
  <c r="K13" i="4"/>
  <c r="K12" i="4"/>
  <c r="I7" i="4"/>
  <c r="W41" i="4"/>
  <c r="W30" i="4"/>
  <c r="W18" i="4"/>
  <c r="W7" i="4"/>
  <c r="K14" i="4"/>
  <c r="I5" i="4"/>
  <c r="W40" i="4"/>
  <c r="W29" i="4"/>
  <c r="W17" i="4"/>
  <c r="W6" i="4"/>
  <c r="K37" i="4"/>
  <c r="W39" i="4"/>
  <c r="W28" i="4"/>
  <c r="W16" i="4"/>
  <c r="W5" i="4"/>
  <c r="K36" i="4"/>
  <c r="W38" i="4"/>
  <c r="W27" i="4"/>
  <c r="W15" i="4"/>
  <c r="W4" i="4"/>
  <c r="I30" i="4"/>
  <c r="K34" i="4"/>
  <c r="K23" i="4"/>
  <c r="I29" i="4"/>
  <c r="K33" i="4"/>
  <c r="K22" i="4"/>
  <c r="K11" i="4"/>
  <c r="K32" i="4"/>
  <c r="K21" i="4"/>
  <c r="K10" i="4"/>
  <c r="K20" i="4"/>
  <c r="K9" i="4"/>
  <c r="I19" i="4"/>
  <c r="K3" i="4"/>
  <c r="I18" i="4"/>
  <c r="K41" i="4"/>
  <c r="I17" i="4"/>
  <c r="K40" i="4"/>
  <c r="I16" i="4"/>
  <c r="K38" i="4"/>
  <c r="K27" i="4"/>
  <c r="K15" i="4"/>
  <c r="K4" i="4"/>
  <c r="L5" i="2"/>
  <c r="G4" i="4" s="1"/>
  <c r="L6" i="2"/>
  <c r="G5" i="4" s="1"/>
  <c r="T13" i="4" l="1"/>
  <c r="X12" i="4"/>
  <c r="X6" i="4"/>
  <c r="X9" i="4"/>
  <c r="X35" i="4"/>
  <c r="U4" i="4"/>
  <c r="Z4" i="4" s="1"/>
  <c r="X37" i="4"/>
  <c r="X7" i="4"/>
  <c r="X29" i="4"/>
  <c r="X40" i="4"/>
  <c r="X10" i="4"/>
  <c r="X21" i="4"/>
  <c r="X18" i="4"/>
  <c r="X32" i="4"/>
  <c r="X34" i="4"/>
  <c r="X26" i="4"/>
  <c r="X19" i="4"/>
  <c r="X20" i="4"/>
  <c r="T6" i="4"/>
  <c r="Y6" i="4" s="1"/>
  <c r="U6" i="4"/>
  <c r="Z6" i="4" s="1"/>
  <c r="T9" i="4"/>
  <c r="Y9" i="4" s="1"/>
  <c r="U9" i="4"/>
  <c r="Z9" i="4" s="1"/>
  <c r="U34" i="4"/>
  <c r="Z34" i="4" s="1"/>
  <c r="T34" i="4"/>
  <c r="Y34" i="4" s="1"/>
  <c r="T22" i="4"/>
  <c r="Y22" i="4" s="1"/>
  <c r="U22" i="4"/>
  <c r="Z22" i="4" s="1"/>
  <c r="T24" i="4"/>
  <c r="Y24" i="4" s="1"/>
  <c r="U24" i="4"/>
  <c r="Z24" i="4" s="1"/>
  <c r="T41" i="4"/>
  <c r="Y41" i="4" s="1"/>
  <c r="U41" i="4"/>
  <c r="Z41" i="4" s="1"/>
  <c r="U11" i="4"/>
  <c r="Z11" i="4" s="1"/>
  <c r="T11" i="4"/>
  <c r="Y11" i="4" s="1"/>
  <c r="U20" i="4"/>
  <c r="Z20" i="4" s="1"/>
  <c r="T20" i="4"/>
  <c r="Y20" i="4" s="1"/>
  <c r="X24" i="4"/>
  <c r="X22" i="4"/>
  <c r="X41" i="4"/>
  <c r="U3" i="4"/>
  <c r="Z3" i="4" s="1"/>
  <c r="T3" i="4"/>
  <c r="Y3" i="4" s="1"/>
  <c r="U39" i="4"/>
  <c r="Z39" i="4" s="1"/>
  <c r="T39" i="4"/>
  <c r="Y39" i="4" s="1"/>
  <c r="T33" i="4"/>
  <c r="Y33" i="4" s="1"/>
  <c r="U33" i="4"/>
  <c r="Z33" i="4" s="1"/>
  <c r="T18" i="4"/>
  <c r="Y18" i="4" s="1"/>
  <c r="U18" i="4"/>
  <c r="Z18" i="4" s="1"/>
  <c r="U35" i="4"/>
  <c r="Z35" i="4" s="1"/>
  <c r="T35" i="4"/>
  <c r="Y35" i="4" s="1"/>
  <c r="X11" i="4"/>
  <c r="T8" i="4"/>
  <c r="Y8" i="4" s="1"/>
  <c r="U8" i="4"/>
  <c r="Z8" i="4" s="1"/>
  <c r="U17" i="4"/>
  <c r="Z17" i="4" s="1"/>
  <c r="T17" i="4"/>
  <c r="Y17" i="4" s="1"/>
  <c r="T29" i="4"/>
  <c r="Y29" i="4" s="1"/>
  <c r="U29" i="4"/>
  <c r="Z29" i="4" s="1"/>
  <c r="T4" i="4"/>
  <c r="Y4" i="4" s="1"/>
  <c r="X23" i="4"/>
  <c r="X8" i="4"/>
  <c r="X17" i="4"/>
  <c r="T23" i="4"/>
  <c r="Y23" i="4" s="1"/>
  <c r="U23" i="4"/>
  <c r="Z23" i="4" s="1"/>
  <c r="T32" i="4"/>
  <c r="Y32" i="4" s="1"/>
  <c r="U32" i="4"/>
  <c r="Z32" i="4" s="1"/>
  <c r="T21" i="4"/>
  <c r="Y21" i="4" s="1"/>
  <c r="U21" i="4"/>
  <c r="Z21" i="4" s="1"/>
  <c r="U19" i="4"/>
  <c r="Z19" i="4" s="1"/>
  <c r="T19" i="4"/>
  <c r="Y19" i="4" s="1"/>
  <c r="U28" i="4"/>
  <c r="Z28" i="4" s="1"/>
  <c r="T28" i="4"/>
  <c r="Y28" i="4" s="1"/>
  <c r="X31" i="4"/>
  <c r="X16" i="4"/>
  <c r="T5" i="4"/>
  <c r="Y5" i="4" s="1"/>
  <c r="U5" i="4"/>
  <c r="Z5" i="4" s="1"/>
  <c r="Y13" i="4"/>
  <c r="U13" i="4"/>
  <c r="Z13" i="4" s="1"/>
  <c r="U37" i="4"/>
  <c r="Z37" i="4" s="1"/>
  <c r="T37" i="4"/>
  <c r="Y37" i="4" s="1"/>
  <c r="X25" i="4"/>
  <c r="X28" i="4"/>
  <c r="X13" i="4"/>
  <c r="T7" i="4"/>
  <c r="Y7" i="4" s="1"/>
  <c r="U7" i="4"/>
  <c r="Z7" i="4" s="1"/>
  <c r="T16" i="4"/>
  <c r="Y16" i="4" s="1"/>
  <c r="U16" i="4"/>
  <c r="Z16" i="4" s="1"/>
  <c r="U25" i="4"/>
  <c r="Z25" i="4" s="1"/>
  <c r="T25" i="4"/>
  <c r="Y25" i="4" s="1"/>
  <c r="T14" i="4"/>
  <c r="Y14" i="4" s="1"/>
  <c r="U14" i="4"/>
  <c r="Z14" i="4" s="1"/>
  <c r="T12" i="4"/>
  <c r="Y12" i="4" s="1"/>
  <c r="U12" i="4"/>
  <c r="Z12" i="4" s="1"/>
  <c r="X15" i="4"/>
  <c r="T15" i="4"/>
  <c r="Y15" i="4" s="1"/>
  <c r="U15" i="4"/>
  <c r="Z15" i="4" s="1"/>
  <c r="X27" i="4"/>
  <c r="X5" i="4"/>
  <c r="X4" i="4"/>
  <c r="U26" i="4"/>
  <c r="Z26" i="4" s="1"/>
  <c r="T26" i="4"/>
  <c r="Y26" i="4" s="1"/>
  <c r="X3" i="4"/>
  <c r="X39" i="4"/>
  <c r="X14" i="4"/>
  <c r="X33" i="4"/>
  <c r="X30" i="4"/>
  <c r="T31" i="4"/>
  <c r="Y31" i="4" s="1"/>
  <c r="U31" i="4"/>
  <c r="Z31" i="4" s="1"/>
  <c r="T40" i="4"/>
  <c r="Y40" i="4" s="1"/>
  <c r="U40" i="4"/>
  <c r="Z40" i="4" s="1"/>
  <c r="U10" i="4"/>
  <c r="Z10" i="4" s="1"/>
  <c r="T10" i="4"/>
  <c r="Y10" i="4" s="1"/>
  <c r="U27" i="4"/>
  <c r="Z27" i="4" s="1"/>
  <c r="T27" i="4"/>
  <c r="Y27" i="4" s="1"/>
  <c r="T30" i="4"/>
  <c r="Y30" i="4" s="1"/>
  <c r="U30" i="4"/>
  <c r="Z30" i="4" s="1"/>
  <c r="L23" i="2"/>
  <c r="G22" i="4" l="1"/>
  <c r="L15" i="2" l="1"/>
  <c r="G14" i="4" s="1"/>
  <c r="L22" i="2"/>
  <c r="G21" i="4" s="1"/>
  <c r="L42" i="2"/>
  <c r="G41" i="4" s="1"/>
  <c r="L41" i="2"/>
  <c r="G40" i="4" s="1"/>
  <c r="L38" i="2"/>
  <c r="G37" i="4" s="1"/>
  <c r="L36" i="2"/>
  <c r="G35" i="4" s="1"/>
  <c r="L27" i="2"/>
  <c r="G26" i="4" s="1"/>
  <c r="L28" i="2"/>
  <c r="G27" i="4" s="1"/>
  <c r="L29" i="2"/>
  <c r="G28" i="4" s="1"/>
  <c r="L30" i="2"/>
  <c r="G29" i="4" s="1"/>
  <c r="L31" i="2"/>
  <c r="G30" i="4" s="1"/>
  <c r="L32" i="2"/>
  <c r="G31" i="4" s="1"/>
  <c r="L26" i="2"/>
  <c r="L25" i="2"/>
  <c r="L24" i="2"/>
  <c r="L17" i="2"/>
  <c r="G16" i="4" s="1"/>
  <c r="L18" i="2"/>
  <c r="G17" i="4" s="1"/>
  <c r="L19" i="2"/>
  <c r="G18" i="4" s="1"/>
  <c r="L21" i="2"/>
  <c r="G20" i="4" s="1"/>
  <c r="L16" i="2"/>
  <c r="G15" i="4" s="1"/>
  <c r="L7" i="2"/>
  <c r="G6" i="4" s="1"/>
  <c r="L8" i="2"/>
  <c r="G7" i="4" s="1"/>
  <c r="L9" i="2"/>
  <c r="G8" i="4" s="1"/>
  <c r="L10" i="2"/>
  <c r="G9" i="4" s="1"/>
  <c r="L11" i="2"/>
  <c r="G10" i="4" s="1"/>
  <c r="L12" i="2"/>
  <c r="G11" i="4" s="1"/>
  <c r="G25" i="4" l="1"/>
  <c r="G24" i="4"/>
  <c r="G23" i="4"/>
  <c r="G3" i="4"/>
</calcChain>
</file>

<file path=xl/sharedStrings.xml><?xml version="1.0" encoding="utf-8"?>
<sst xmlns="http://schemas.openxmlformats.org/spreadsheetml/2006/main" count="457" uniqueCount="233">
  <si>
    <t>WT</t>
  </si>
  <si>
    <t>Total Rate</t>
  </si>
  <si>
    <t>exo1</t>
  </si>
  <si>
    <t>tel1</t>
  </si>
  <si>
    <t>rrm3</t>
  </si>
  <si>
    <t>rad10</t>
  </si>
  <si>
    <t>pol32</t>
  </si>
  <si>
    <t>mus81</t>
  </si>
  <si>
    <t>yku80 (&lt;)</t>
  </si>
  <si>
    <t>sgs1</t>
  </si>
  <si>
    <t>pif1</t>
  </si>
  <si>
    <t>sae2</t>
  </si>
  <si>
    <t>sae2 exo1</t>
  </si>
  <si>
    <t>sae2 tel1</t>
  </si>
  <si>
    <t>sae2 rrm3</t>
  </si>
  <si>
    <t>sae2 rad10</t>
  </si>
  <si>
    <t>sae2 pol32</t>
  </si>
  <si>
    <t>sae2 mus81</t>
  </si>
  <si>
    <t>sae2 yku80</t>
  </si>
  <si>
    <t>sae2 sgs1</t>
  </si>
  <si>
    <t>sae2 pif1</t>
  </si>
  <si>
    <t>sae2 pif1 yku80</t>
  </si>
  <si>
    <t>De novo telomere</t>
  </si>
  <si>
    <t>Non-/Micro-homology translocation</t>
  </si>
  <si>
    <t>Interstitial deletion</t>
  </si>
  <si>
    <t>exo1 sgs1</t>
  </si>
  <si>
    <t>Rate 95% Lo</t>
  </si>
  <si>
    <t>Rate 95% Hi</t>
  </si>
  <si>
    <t>sae2-S267A</t>
  </si>
  <si>
    <t>sae2-MT9</t>
  </si>
  <si>
    <t>na</t>
  </si>
  <si>
    <t>sae2 exo1 sgs1</t>
  </si>
  <si>
    <t>pif1 yku80</t>
  </si>
  <si>
    <t>sgs1 yku80</t>
  </si>
  <si>
    <t>sae2 sgs1 yku80</t>
  </si>
  <si>
    <t>rad52</t>
  </si>
  <si>
    <t>sae2 rad52</t>
  </si>
  <si>
    <t>sae2 slx1</t>
  </si>
  <si>
    <t>yen1</t>
  </si>
  <si>
    <t>sae2 yen1</t>
  </si>
  <si>
    <t>mre11</t>
  </si>
  <si>
    <t>mre11-H125N</t>
  </si>
  <si>
    <t>Rate Reference</t>
  </si>
  <si>
    <t>Putnam 2009</t>
  </si>
  <si>
    <t>Product Distribution Reference</t>
  </si>
  <si>
    <t>Genotype</t>
  </si>
  <si>
    <t>Rate Information</t>
  </si>
  <si>
    <t>Product Distribution</t>
  </si>
  <si>
    <t>Liang 2018</t>
  </si>
  <si>
    <t>exo1 yku80</t>
  </si>
  <si>
    <t>sae2 exo1 yku80</t>
  </si>
  <si>
    <t>this study</t>
  </si>
  <si>
    <t>Inverted duplication resolution by HR</t>
  </si>
  <si>
    <t>Inverted duplication resolution by de novo</t>
  </si>
  <si>
    <t>Inverted duplication resolution by translocation</t>
  </si>
  <si>
    <t>Inverted duplication resolution complex</t>
  </si>
  <si>
    <t>Putnam 2014</t>
  </si>
  <si>
    <t>Fold vs WT</t>
  </si>
  <si>
    <t>slx1 (&lt;)</t>
  </si>
  <si>
    <t>Putnam 2010</t>
  </si>
  <si>
    <t>Strain</t>
  </si>
  <si>
    <t>RDKY6894</t>
  </si>
  <si>
    <t>RDKY6677</t>
  </si>
  <si>
    <t>RDKY6761</t>
  </si>
  <si>
    <t>RDKY8006</t>
  </si>
  <si>
    <t>RDKY6737</t>
  </si>
  <si>
    <t>RDKY8020</t>
  </si>
  <si>
    <t>RDKY8018</t>
  </si>
  <si>
    <t>RDKY6691</t>
  </si>
  <si>
    <t>RDKY6731</t>
  </si>
  <si>
    <t>RDKY6686</t>
  </si>
  <si>
    <t>RDKY6687</t>
  </si>
  <si>
    <t>RDKY6703</t>
  </si>
  <si>
    <t>RDKY6735</t>
  </si>
  <si>
    <t>RDKY6734</t>
  </si>
  <si>
    <t>RDKY6738</t>
  </si>
  <si>
    <t>RDKY6729</t>
  </si>
  <si>
    <t>Total Rate 95% Low</t>
  </si>
  <si>
    <t>Total Rate 95% High</t>
  </si>
  <si>
    <t>Number of Isolates</t>
  </si>
  <si>
    <t>Calculated Rates (uGCR rates)</t>
  </si>
  <si>
    <t>Upper Limit**</t>
  </si>
  <si>
    <t>**If the calculated rate is an upper limit on the inverted duplication rate (e.g. no inverted duplication GCRs were observed), the column will contain "(&lt;)"</t>
  </si>
  <si>
    <t>*Adjusted Inverted Duplication Number is the number of observed inverted duplications (if that number is greater than zero) or 1, so that an upper limit to the inverted duplication GCR rate can be calculated.</t>
  </si>
  <si>
    <t>Inverted duplication resolution unknown</t>
  </si>
  <si>
    <t>Total isolates</t>
  </si>
  <si>
    <t>Total inverted duplication</t>
  </si>
  <si>
    <t>Supplemental Table 1. Raw Data (uGCR assay)</t>
  </si>
  <si>
    <t>Inverted duplication (large loop &gt;=15 nt hairpin)</t>
  </si>
  <si>
    <t>Inverted duplication (small loop &lt;= 15 nt hairpin)</t>
  </si>
  <si>
    <t>RDKY9506</t>
  </si>
  <si>
    <t>RDKY9445</t>
  </si>
  <si>
    <t>RDKY8032</t>
  </si>
  <si>
    <t>sae2-hotspotdel</t>
  </si>
  <si>
    <t>RDKY9734</t>
  </si>
  <si>
    <t>RDKY9472</t>
  </si>
  <si>
    <t>RDKY9496</t>
  </si>
  <si>
    <t>RDKY9125</t>
  </si>
  <si>
    <t>RDKY9123</t>
  </si>
  <si>
    <t>RDKY9390</t>
  </si>
  <si>
    <t>RDKY9392</t>
  </si>
  <si>
    <t>RDKY9502</t>
  </si>
  <si>
    <t>RDKY9500</t>
  </si>
  <si>
    <t>RDKY9504</t>
  </si>
  <si>
    <t>RDKY9443</t>
  </si>
  <si>
    <t>RDKY9447</t>
  </si>
  <si>
    <t>0.42</t>
  </si>
  <si>
    <t>0.37</t>
  </si>
  <si>
    <t>1.5</t>
  </si>
  <si>
    <t>5.6</t>
  </si>
  <si>
    <t>0.49</t>
  </si>
  <si>
    <t>1.1</t>
  </si>
  <si>
    <t>7.4</t>
  </si>
  <si>
    <t>0.3</t>
  </si>
  <si>
    <t>2.5</t>
  </si>
  <si>
    <t>2500</t>
  </si>
  <si>
    <t>0.52</t>
  </si>
  <si>
    <t>160</t>
  </si>
  <si>
    <t>93</t>
  </si>
  <si>
    <t>17</t>
  </si>
  <si>
    <t>14</t>
  </si>
  <si>
    <t>25</t>
  </si>
  <si>
    <t>19</t>
  </si>
  <si>
    <t>3.6</t>
  </si>
  <si>
    <t>31</t>
  </si>
  <si>
    <t>46</t>
  </si>
  <si>
    <t>29</t>
  </si>
  <si>
    <t>48</t>
  </si>
  <si>
    <t>26</t>
  </si>
  <si>
    <t>55</t>
  </si>
  <si>
    <t>54</t>
  </si>
  <si>
    <t>150</t>
  </si>
  <si>
    <t>52</t>
  </si>
  <si>
    <t>18</t>
  </si>
  <si>
    <t>12</t>
  </si>
  <si>
    <t>1900</t>
  </si>
  <si>
    <t>930</t>
  </si>
  <si>
    <t>120</t>
  </si>
  <si>
    <t>22</t>
  </si>
  <si>
    <t>190</t>
  </si>
  <si>
    <t>82</t>
  </si>
  <si>
    <t>1100</t>
  </si>
  <si>
    <t>260</t>
  </si>
  <si>
    <t>0.0</t>
  </si>
  <si>
    <t>570</t>
  </si>
  <si>
    <t>180</t>
  </si>
  <si>
    <t>1.0</t>
  </si>
  <si>
    <t>300</t>
  </si>
  <si>
    <t>230</t>
  </si>
  <si>
    <t>420</t>
  </si>
  <si>
    <t>Proportion of Foldback Inversions</t>
  </si>
  <si>
    <t>Adjusted Number of Foldback Inversions*</t>
  </si>
  <si>
    <t>Number of Foldback Inversion Isolates</t>
  </si>
  <si>
    <t>Proportion 95% Low***'</t>
  </si>
  <si>
    <t>Proportion 95% High***</t>
  </si>
  <si>
    <t>Foldback Inversion Rate</t>
  </si>
  <si>
    <t>Foldback Inversion 95% Low</t>
  </si>
  <si>
    <t>Foldback Inversion 95% High</t>
  </si>
  <si>
    <t>Fold Over WT Foldback Inversion Rate</t>
  </si>
  <si>
    <t>Fold Over WT Foldback Inversion 95% Low</t>
  </si>
  <si>
    <t>Fold Over WT Foldback Inversion 95% High</t>
  </si>
  <si>
    <t>Fold Over WT Foldback Inversion Rate With 2 Significant Digits</t>
  </si>
  <si>
    <t>Fold Over WT Foldback Inversion 95% Low With 2 Significant Digits</t>
  </si>
  <si>
    <t>Fold Over WT Foldback Inversion 95% High With 2 Significant Digits</t>
  </si>
  <si>
    <t>0.56</t>
  </si>
  <si>
    <t>2.8</t>
  </si>
  <si>
    <t>1.6</t>
  </si>
  <si>
    <t>20</t>
  </si>
  <si>
    <t>(r-rlo/r)^2 for 95% Low</t>
  </si>
  <si>
    <t>(r-rhi/r)^2 for 95% High</t>
  </si>
  <si>
    <t>(p-plo/p)^2 for 95% Low</t>
  </si>
  <si>
    <t>(p-phi/p)^2 for 95% High</t>
  </si>
  <si>
    <t>98</t>
  </si>
  <si>
    <t>3600</t>
  </si>
  <si>
    <t>760</t>
  </si>
  <si>
    <t>1300</t>
  </si>
  <si>
    <t>3.7</t>
  </si>
  <si>
    <t>10.0</t>
  </si>
  <si>
    <t>0.4</t>
  </si>
  <si>
    <t>2.9</t>
  </si>
  <si>
    <t>1.8</t>
  </si>
  <si>
    <t>6.8</t>
  </si>
  <si>
    <t>6.2</t>
  </si>
  <si>
    <t>1.7</t>
  </si>
  <si>
    <t>5.3</t>
  </si>
  <si>
    <t>13</t>
  </si>
  <si>
    <t>8.3</t>
  </si>
  <si>
    <t>0.7</t>
  </si>
  <si>
    <t>9.1</t>
  </si>
  <si>
    <t>0.8</t>
  </si>
  <si>
    <t>2800</t>
  </si>
  <si>
    <t>9000</t>
  </si>
  <si>
    <t>6.7</t>
  </si>
  <si>
    <t>100</t>
  </si>
  <si>
    <t>320</t>
  </si>
  <si>
    <t>170</t>
  </si>
  <si>
    <t>49</t>
  </si>
  <si>
    <t>310</t>
  </si>
  <si>
    <t>250</t>
  </si>
  <si>
    <t>360</t>
  </si>
  <si>
    <t>240</t>
  </si>
  <si>
    <t>43</t>
  </si>
  <si>
    <t>580</t>
  </si>
  <si>
    <t>440</t>
  </si>
  <si>
    <t>430</t>
  </si>
  <si>
    <t>210</t>
  </si>
  <si>
    <t>600</t>
  </si>
  <si>
    <t>89</t>
  </si>
  <si>
    <t>270</t>
  </si>
  <si>
    <t>740</t>
  </si>
  <si>
    <t>860</t>
  </si>
  <si>
    <t>730</t>
  </si>
  <si>
    <t>1400</t>
  </si>
  <si>
    <t>780</t>
  </si>
  <si>
    <t>640</t>
  </si>
  <si>
    <t>810</t>
  </si>
  <si>
    <t>200</t>
  </si>
  <si>
    <t>2100</t>
  </si>
  <si>
    <t>6600</t>
  </si>
  <si>
    <t>5200</t>
  </si>
  <si>
    <t>9200</t>
  </si>
  <si>
    <t>Putnam 2014, Liang 2018*</t>
  </si>
  <si>
    <t>*For wild-type, the assignment of GCR isolates as de novo telomere additions is based on the lack of chrV L amplification from MLPA and in 10 cases migration patterns on CHEF gels; non de novo telomere additions assigned using WGS and/or array CGH.</t>
  </si>
  <si>
    <t>***Calculated from the 95% confidence interval of proportions from bootstrap simulations with a pseudo-count of 1 added to the number of foldback inversions or non-foldback inversions if either number is zero.</t>
  </si>
  <si>
    <t>560</t>
  </si>
  <si>
    <t>510</t>
  </si>
  <si>
    <t>67</t>
  </si>
  <si>
    <t>HZY2771</t>
  </si>
  <si>
    <t>RDKY9771</t>
  </si>
  <si>
    <t>RDKY9773</t>
  </si>
  <si>
    <t>RDKY9775</t>
  </si>
  <si>
    <t>RDKY9777</t>
  </si>
  <si>
    <t>RDKY9779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</si>
</sst>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134"/>
      <scheme val="minor"/>
    </font>
    <font>
      <u/>
      <sz val="12"/>
      <color theme="10"/>
      <name val="Calibri"/>
      <family val="2"/>
      <scheme val="minor"/>
    </font>
    <font>
      <u/>
      <sz val="12"/>
      <color theme="1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b/>
      <sz val="18"/>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
    <border>
      <left/>
      <right/>
      <top/>
      <bottom/>
      <diagonal/>
    </border>
  </borders>
  <cellStyleXfs count="4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0">
    <xf numFmtId="0" fontId="0" fillId="0" borderId="0" xfId="0"/>
    <xf numFmtId="0" fontId="4" fillId="0" borderId="0" xfId="0" applyFont="1"/>
    <xf numFmtId="0" fontId="4" fillId="0" borderId="0" xfId="0" applyFont="1" applyAlignment="1">
      <alignment wrapText="1"/>
    </xf>
    <xf numFmtId="0" fontId="6" fillId="0" borderId="0" xfId="0" applyFont="1"/>
    <xf numFmtId="0" fontId="6" fillId="2" borderId="0" xfId="0" applyFont="1" applyFill="1"/>
    <xf numFmtId="0" fontId="0" fillId="2" borderId="0" xfId="0" applyFill="1"/>
    <xf numFmtId="0" fontId="4" fillId="2" borderId="0" xfId="0" applyFont="1" applyFill="1" applyAlignment="1">
      <alignment wrapText="1"/>
    </xf>
    <xf numFmtId="11" fontId="0" fillId="2" borderId="0" xfId="0" applyNumberFormat="1" applyFill="1"/>
    <xf numFmtId="0" fontId="6" fillId="2" borderId="0" xfId="0" applyFont="1" applyFill="1" applyAlignment="1">
      <alignment horizontal="center"/>
    </xf>
    <xf numFmtId="0" fontId="0" fillId="2" borderId="0" xfId="0" applyFill="1" applyAlignment="1">
      <alignment horizontal="center"/>
    </xf>
    <xf numFmtId="0" fontId="4" fillId="2" borderId="0" xfId="0" applyFont="1" applyFill="1" applyAlignment="1">
      <alignment horizontal="center" wrapText="1"/>
    </xf>
    <xf numFmtId="0" fontId="0" fillId="0" borderId="0" xfId="0" applyAlignment="1">
      <alignment horizontal="center"/>
    </xf>
    <xf numFmtId="11" fontId="0" fillId="2" borderId="0" xfId="0" applyNumberFormat="1" applyFill="1" applyAlignment="1">
      <alignment horizontal="center"/>
    </xf>
    <xf numFmtId="2" fontId="0" fillId="2" borderId="0" xfId="0" applyNumberFormat="1" applyFill="1"/>
    <xf numFmtId="11" fontId="0" fillId="2" borderId="0" xfId="0" applyNumberFormat="1" applyFill="1" applyAlignment="1">
      <alignment horizontal="left"/>
    </xf>
    <xf numFmtId="0" fontId="7" fillId="0" borderId="0" xfId="0" applyFont="1"/>
    <xf numFmtId="0" fontId="7" fillId="2" borderId="0" xfId="0" applyFont="1" applyFill="1"/>
    <xf numFmtId="0" fontId="4" fillId="2" borderId="0" xfId="0" applyFont="1" applyFill="1"/>
    <xf numFmtId="11" fontId="0" fillId="2" borderId="0" xfId="0" applyNumberFormat="1" applyFill="1" applyAlignment="1">
      <alignment horizontal="right"/>
    </xf>
    <xf numFmtId="49" fontId="0" fillId="2" borderId="0" xfId="0" applyNumberFormat="1" applyFill="1"/>
    <xf numFmtId="49" fontId="6" fillId="2" borderId="0" xfId="0" applyNumberFormat="1" applyFont="1" applyFill="1" applyAlignment="1">
      <alignment horizontal="right"/>
    </xf>
    <xf numFmtId="49" fontId="4" fillId="2" borderId="0" xfId="0" applyNumberFormat="1" applyFont="1" applyFill="1" applyAlignment="1">
      <alignment horizontal="right" wrapText="1"/>
    </xf>
    <xf numFmtId="49" fontId="0" fillId="2" borderId="0" xfId="0" applyNumberFormat="1" applyFill="1" applyAlignment="1">
      <alignment horizontal="right"/>
    </xf>
    <xf numFmtId="49" fontId="0" fillId="0" borderId="0" xfId="0" applyNumberFormat="1" applyAlignment="1">
      <alignment horizontal="right"/>
    </xf>
    <xf numFmtId="49" fontId="0" fillId="2" borderId="0" xfId="0" quotePrefix="1" applyNumberFormat="1" applyFill="1" applyAlignment="1">
      <alignment horizontal="right"/>
    </xf>
    <xf numFmtId="2" fontId="0" fillId="2" borderId="0" xfId="0" quotePrefix="1" applyNumberFormat="1" applyFill="1"/>
    <xf numFmtId="0" fontId="0" fillId="2" borderId="0" xfId="0" quotePrefix="1" applyFill="1"/>
    <xf numFmtId="0" fontId="0" fillId="0" borderId="0" xfId="0" applyFill="1"/>
    <xf numFmtId="0" fontId="3" fillId="3" borderId="0" xfId="0" applyFont="1" applyFill="1" applyAlignment="1">
      <alignment horizontal="center"/>
    </xf>
    <xf numFmtId="0" fontId="5" fillId="3" borderId="0" xfId="0" applyFont="1" applyFill="1" applyAlignment="1">
      <alignment horizontal="center"/>
    </xf>
  </cellXfs>
  <cellStyles count="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6678-CA63-2540-AB2B-CD084911C305}">
  <dimension ref="A1:Z44"/>
  <sheetViews>
    <sheetView tabSelected="1" zoomScale="148" zoomScaleNormal="148" workbookViewId="0">
      <pane xSplit="2" ySplit="3" topLeftCell="C4" activePane="bottomRight" state="frozen"/>
      <selection pane="topRight" activeCell="C1" sqref="C1"/>
      <selection pane="bottomLeft" activeCell="A4" sqref="A4"/>
      <selection pane="bottomRight" activeCell="C43" sqref="C43"/>
    </sheetView>
  </sheetViews>
  <sheetFormatPr baseColWidth="10" defaultRowHeight="16" x14ac:dyDescent="0.2"/>
  <cols>
    <col min="1" max="1" width="14.33203125" bestFit="1" customWidth="1"/>
    <col min="2" max="2" width="3.5" customWidth="1"/>
    <col min="3" max="3" width="9.5" bestFit="1" customWidth="1"/>
    <col min="4" max="4" width="3.5" customWidth="1"/>
    <col min="6" max="7" width="11.33203125" bestFit="1" customWidth="1"/>
    <col min="8" max="8" width="4" customWidth="1"/>
    <col min="9" max="9" width="8.33203125" style="23" customWidth="1"/>
    <col min="10" max="10" width="11.33203125" customWidth="1"/>
    <col min="11" max="11" width="4" customWidth="1"/>
    <col min="12" max="12" width="12.1640625" style="11" bestFit="1" customWidth="1"/>
    <col min="13" max="13" width="16" style="11" bestFit="1" customWidth="1"/>
    <col min="14" max="15" width="14" style="11" customWidth="1"/>
    <col min="16" max="16" width="17.1640625" style="11" customWidth="1"/>
    <col min="17" max="17" width="19.1640625" style="11" customWidth="1"/>
    <col min="18" max="18" width="2.6640625" customWidth="1"/>
    <col min="19" max="19" width="11" customWidth="1"/>
    <col min="20" max="21" width="10.83203125" style="11"/>
    <col min="22" max="24" width="12.1640625" style="11" customWidth="1"/>
    <col min="25" max="25" width="4.33203125" customWidth="1"/>
    <col min="26" max="26" width="12" bestFit="1" customWidth="1"/>
  </cols>
  <sheetData>
    <row r="1" spans="1:26" s="3" customFormat="1" ht="24" x14ac:dyDescent="0.3">
      <c r="A1" s="4" t="s">
        <v>87</v>
      </c>
      <c r="B1" s="4"/>
      <c r="C1" s="4"/>
      <c r="D1" s="4"/>
      <c r="E1" s="4"/>
      <c r="F1" s="4"/>
      <c r="G1" s="4"/>
      <c r="H1" s="4"/>
      <c r="I1" s="20"/>
      <c r="J1" s="4"/>
      <c r="K1" s="4"/>
      <c r="L1" s="8"/>
      <c r="M1" s="8"/>
      <c r="N1" s="8"/>
      <c r="O1" s="8"/>
      <c r="P1" s="8"/>
      <c r="Q1" s="8"/>
      <c r="R1" s="4"/>
      <c r="S1" s="4"/>
      <c r="T1" s="8"/>
      <c r="U1" s="8"/>
      <c r="V1" s="8"/>
      <c r="W1" s="8"/>
      <c r="X1" s="8"/>
      <c r="Y1" s="4"/>
      <c r="Z1" s="4"/>
    </row>
    <row r="2" spans="1:26" x14ac:dyDescent="0.2">
      <c r="A2" s="5"/>
      <c r="B2" s="5"/>
      <c r="C2" s="5"/>
      <c r="D2" s="5"/>
      <c r="E2" s="28" t="s">
        <v>46</v>
      </c>
      <c r="F2" s="29"/>
      <c r="G2" s="29"/>
      <c r="H2" s="29"/>
      <c r="I2" s="29"/>
      <c r="J2" s="29"/>
      <c r="K2" s="5"/>
      <c r="L2" s="28" t="s">
        <v>47</v>
      </c>
      <c r="M2" s="28"/>
      <c r="N2" s="28"/>
      <c r="O2" s="28"/>
      <c r="P2" s="28"/>
      <c r="Q2" s="28"/>
      <c r="R2" s="28"/>
      <c r="S2" s="28"/>
      <c r="T2" s="28"/>
      <c r="U2" s="28"/>
      <c r="V2" s="28"/>
      <c r="W2" s="28"/>
      <c r="X2" s="28"/>
      <c r="Y2" s="28"/>
      <c r="Z2" s="28"/>
    </row>
    <row r="3" spans="1:26" s="2" customFormat="1" ht="85" x14ac:dyDescent="0.2">
      <c r="A3" s="6" t="s">
        <v>45</v>
      </c>
      <c r="B3" s="6"/>
      <c r="C3" s="6" t="s">
        <v>60</v>
      </c>
      <c r="D3" s="6"/>
      <c r="E3" s="6" t="s">
        <v>1</v>
      </c>
      <c r="F3" s="6" t="s">
        <v>26</v>
      </c>
      <c r="G3" s="6" t="s">
        <v>27</v>
      </c>
      <c r="H3" s="6"/>
      <c r="I3" s="21" t="s">
        <v>57</v>
      </c>
      <c r="J3" s="6" t="s">
        <v>42</v>
      </c>
      <c r="K3" s="6"/>
      <c r="L3" s="10" t="s">
        <v>85</v>
      </c>
      <c r="M3" s="10" t="s">
        <v>22</v>
      </c>
      <c r="N3" s="10" t="s">
        <v>88</v>
      </c>
      <c r="O3" s="10" t="s">
        <v>89</v>
      </c>
      <c r="P3" s="10" t="s">
        <v>23</v>
      </c>
      <c r="Q3" s="10" t="s">
        <v>24</v>
      </c>
      <c r="R3" s="6"/>
      <c r="S3" s="10" t="s">
        <v>86</v>
      </c>
      <c r="T3" s="10" t="s">
        <v>52</v>
      </c>
      <c r="U3" s="10" t="s">
        <v>53</v>
      </c>
      <c r="V3" s="10" t="s">
        <v>54</v>
      </c>
      <c r="W3" s="10" t="s">
        <v>55</v>
      </c>
      <c r="X3" s="10" t="s">
        <v>84</v>
      </c>
      <c r="Y3" s="6"/>
      <c r="Z3" s="6" t="s">
        <v>44</v>
      </c>
    </row>
    <row r="4" spans="1:26" x14ac:dyDescent="0.2">
      <c r="A4" s="5" t="s">
        <v>0</v>
      </c>
      <c r="B4" s="5"/>
      <c r="C4" s="5" t="s">
        <v>62</v>
      </c>
      <c r="D4" s="5"/>
      <c r="E4" s="7">
        <v>2.2699999999999998E-9</v>
      </c>
      <c r="F4" s="7">
        <v>1.3000000000000001E-9</v>
      </c>
      <c r="G4" s="7">
        <v>4.7799999999999996E-9</v>
      </c>
      <c r="H4" s="7"/>
      <c r="I4" s="22">
        <v>1</v>
      </c>
      <c r="J4" s="7" t="s">
        <v>43</v>
      </c>
      <c r="K4" s="7"/>
      <c r="L4" s="9">
        <f t="shared" ref="L4:L36" si="0">SUM(M4:Q4)</f>
        <v>27</v>
      </c>
      <c r="M4" s="9">
        <v>22</v>
      </c>
      <c r="N4" s="9">
        <v>1</v>
      </c>
      <c r="O4" s="9">
        <v>1</v>
      </c>
      <c r="P4" s="9">
        <v>1</v>
      </c>
      <c r="Q4" s="9">
        <v>2</v>
      </c>
      <c r="R4" s="5"/>
      <c r="S4" s="9">
        <f>SUM(T4:X4)</f>
        <v>2</v>
      </c>
      <c r="T4" s="9">
        <v>2</v>
      </c>
      <c r="U4" s="9">
        <v>0</v>
      </c>
      <c r="V4" s="9">
        <v>0</v>
      </c>
      <c r="W4" s="9">
        <v>0</v>
      </c>
      <c r="X4" s="9">
        <v>0</v>
      </c>
      <c r="Y4" s="5"/>
      <c r="Z4" s="7" t="s">
        <v>221</v>
      </c>
    </row>
    <row r="5" spans="1:26" x14ac:dyDescent="0.2">
      <c r="A5" s="5" t="s">
        <v>40</v>
      </c>
      <c r="B5" s="5"/>
      <c r="C5" s="5" t="s">
        <v>70</v>
      </c>
      <c r="D5" s="5"/>
      <c r="E5" s="7">
        <v>5.75E-7</v>
      </c>
      <c r="F5" s="7">
        <v>2.8200000000000001E-7</v>
      </c>
      <c r="G5" s="7">
        <v>1.9199999999999998E-6</v>
      </c>
      <c r="H5" s="7"/>
      <c r="I5" s="22">
        <v>250</v>
      </c>
      <c r="J5" s="7" t="s">
        <v>43</v>
      </c>
      <c r="K5" s="7"/>
      <c r="L5" s="9">
        <f t="shared" si="0"/>
        <v>13</v>
      </c>
      <c r="M5" s="9">
        <v>5</v>
      </c>
      <c r="N5" s="9">
        <v>1</v>
      </c>
      <c r="O5" s="9">
        <v>3</v>
      </c>
      <c r="P5" s="9">
        <v>3</v>
      </c>
      <c r="Q5" s="9">
        <v>1</v>
      </c>
      <c r="R5" s="5"/>
      <c r="S5" s="9">
        <f>SUM(T5:X5)</f>
        <v>4</v>
      </c>
      <c r="T5" s="9">
        <v>4</v>
      </c>
      <c r="U5" s="9">
        <v>0</v>
      </c>
      <c r="V5" s="9">
        <v>0</v>
      </c>
      <c r="W5" s="9">
        <v>0</v>
      </c>
      <c r="X5" s="9">
        <v>0</v>
      </c>
      <c r="Y5" s="5"/>
      <c r="Z5" s="7" t="s">
        <v>48</v>
      </c>
    </row>
    <row r="6" spans="1:26" x14ac:dyDescent="0.2">
      <c r="A6" s="5" t="s">
        <v>41</v>
      </c>
      <c r="B6" s="5"/>
      <c r="C6" s="5" t="s">
        <v>227</v>
      </c>
      <c r="D6" s="5"/>
      <c r="E6" s="7">
        <v>2.7799999999999997E-7</v>
      </c>
      <c r="F6" s="7">
        <v>1.8E-7</v>
      </c>
      <c r="G6" s="7">
        <v>4.01E-7</v>
      </c>
      <c r="H6" s="7"/>
      <c r="I6" s="22">
        <v>12</v>
      </c>
      <c r="J6" s="7" t="s">
        <v>48</v>
      </c>
      <c r="K6" s="7"/>
      <c r="L6" s="9">
        <f t="shared" si="0"/>
        <v>13</v>
      </c>
      <c r="M6" s="9">
        <v>2</v>
      </c>
      <c r="N6" s="9">
        <v>0</v>
      </c>
      <c r="O6" s="9">
        <v>6</v>
      </c>
      <c r="P6" s="9">
        <v>0</v>
      </c>
      <c r="Q6" s="9">
        <v>5</v>
      </c>
      <c r="R6" s="5"/>
      <c r="S6" s="9">
        <f>SUM(T6:X6)</f>
        <v>6</v>
      </c>
      <c r="T6" s="9">
        <v>6</v>
      </c>
      <c r="U6" s="9">
        <v>0</v>
      </c>
      <c r="V6" s="9">
        <v>0</v>
      </c>
      <c r="W6" s="9">
        <v>0</v>
      </c>
      <c r="X6" s="9">
        <v>0</v>
      </c>
      <c r="Y6" s="5"/>
      <c r="Z6" s="7" t="s">
        <v>48</v>
      </c>
    </row>
    <row r="7" spans="1:26" x14ac:dyDescent="0.2">
      <c r="A7" s="5" t="s">
        <v>2</v>
      </c>
      <c r="B7" s="5"/>
      <c r="C7" s="5" t="s">
        <v>76</v>
      </c>
      <c r="D7" s="5"/>
      <c r="E7" s="7">
        <v>2.0000000000000001E-9</v>
      </c>
      <c r="F7" s="7">
        <v>8.5800000000000004E-10</v>
      </c>
      <c r="G7" s="7">
        <v>4.7799999999999996E-9</v>
      </c>
      <c r="H7" s="7"/>
      <c r="I7" s="22">
        <v>0.88</v>
      </c>
      <c r="J7" s="7" t="s">
        <v>43</v>
      </c>
      <c r="K7" s="7"/>
      <c r="L7" s="9">
        <f t="shared" si="0"/>
        <v>11</v>
      </c>
      <c r="M7" s="9">
        <v>10</v>
      </c>
      <c r="N7" s="9">
        <v>0</v>
      </c>
      <c r="O7" s="9">
        <v>0</v>
      </c>
      <c r="P7" s="9">
        <v>1</v>
      </c>
      <c r="Q7" s="9">
        <v>0</v>
      </c>
      <c r="R7" s="5"/>
      <c r="S7" s="9" t="s">
        <v>30</v>
      </c>
      <c r="T7" s="9" t="s">
        <v>30</v>
      </c>
      <c r="U7" s="9" t="s">
        <v>30</v>
      </c>
      <c r="V7" s="9" t="s">
        <v>30</v>
      </c>
      <c r="W7" s="9" t="s">
        <v>30</v>
      </c>
      <c r="X7" s="9" t="s">
        <v>30</v>
      </c>
      <c r="Y7" s="5"/>
      <c r="Z7" s="5" t="s">
        <v>51</v>
      </c>
    </row>
    <row r="8" spans="1:26" x14ac:dyDescent="0.2">
      <c r="A8" s="5" t="s">
        <v>3</v>
      </c>
      <c r="B8" s="5"/>
      <c r="C8" s="5" t="s">
        <v>63</v>
      </c>
      <c r="D8" s="5"/>
      <c r="E8" s="7">
        <v>4.9900000000000003E-9</v>
      </c>
      <c r="F8" s="7">
        <v>0</v>
      </c>
      <c r="G8" s="7">
        <v>9.1999999999999997E-9</v>
      </c>
      <c r="H8" s="7"/>
      <c r="I8" s="22">
        <v>2.2000000000000002</v>
      </c>
      <c r="J8" s="7" t="s">
        <v>43</v>
      </c>
      <c r="K8" s="7"/>
      <c r="L8" s="9">
        <f t="shared" si="0"/>
        <v>31</v>
      </c>
      <c r="M8" s="9">
        <v>13</v>
      </c>
      <c r="N8" s="9">
        <v>9</v>
      </c>
      <c r="O8" s="9">
        <v>1</v>
      </c>
      <c r="P8" s="9">
        <v>0</v>
      </c>
      <c r="Q8" s="9">
        <v>8</v>
      </c>
      <c r="R8" s="5"/>
      <c r="S8" s="9">
        <f>SUM(T8:X8)</f>
        <v>10</v>
      </c>
      <c r="T8" s="9">
        <v>10</v>
      </c>
      <c r="U8" s="9">
        <v>0</v>
      </c>
      <c r="V8" s="9">
        <v>0</v>
      </c>
      <c r="W8" s="9">
        <v>0</v>
      </c>
      <c r="X8" s="9">
        <v>0</v>
      </c>
      <c r="Y8" s="5"/>
      <c r="Z8" s="5" t="s">
        <v>56</v>
      </c>
    </row>
    <row r="9" spans="1:26" x14ac:dyDescent="0.2">
      <c r="A9" s="5" t="s">
        <v>4</v>
      </c>
      <c r="B9" s="5"/>
      <c r="C9" s="5" t="s">
        <v>73</v>
      </c>
      <c r="D9" s="5"/>
      <c r="E9" s="7">
        <v>9.4600000000000004E-10</v>
      </c>
      <c r="F9" s="7">
        <v>0</v>
      </c>
      <c r="G9" s="7">
        <v>1.1900000000000001E-8</v>
      </c>
      <c r="H9" s="7"/>
      <c r="I9" s="22" t="s">
        <v>106</v>
      </c>
      <c r="J9" s="7" t="s">
        <v>43</v>
      </c>
      <c r="K9" s="7"/>
      <c r="L9" s="9">
        <f t="shared" si="0"/>
        <v>14</v>
      </c>
      <c r="M9" s="9">
        <v>8</v>
      </c>
      <c r="N9" s="9">
        <v>4</v>
      </c>
      <c r="O9" s="9">
        <v>0</v>
      </c>
      <c r="P9" s="9">
        <v>1</v>
      </c>
      <c r="Q9" s="9">
        <v>1</v>
      </c>
      <c r="R9" s="5"/>
      <c r="S9" s="9">
        <f>SUM(T9:X9)</f>
        <v>4</v>
      </c>
      <c r="T9" s="9">
        <v>4</v>
      </c>
      <c r="U9" s="9">
        <v>0</v>
      </c>
      <c r="V9" s="9">
        <v>0</v>
      </c>
      <c r="W9" s="9">
        <v>0</v>
      </c>
      <c r="X9" s="9">
        <v>0</v>
      </c>
      <c r="Y9" s="5"/>
      <c r="Z9" s="5" t="s">
        <v>51</v>
      </c>
    </row>
    <row r="10" spans="1:26" x14ac:dyDescent="0.2">
      <c r="A10" s="5" t="s">
        <v>5</v>
      </c>
      <c r="B10" s="5"/>
      <c r="C10" s="5" t="s">
        <v>74</v>
      </c>
      <c r="D10" s="5"/>
      <c r="E10" s="7">
        <v>8.4899999999999996E-10</v>
      </c>
      <c r="F10" s="7">
        <v>0</v>
      </c>
      <c r="G10" s="7">
        <v>5.5700000000000004E-9</v>
      </c>
      <c r="H10" s="7"/>
      <c r="I10" s="22" t="s">
        <v>107</v>
      </c>
      <c r="J10" s="7" t="s">
        <v>43</v>
      </c>
      <c r="K10" s="7"/>
      <c r="L10" s="9">
        <f t="shared" si="0"/>
        <v>12</v>
      </c>
      <c r="M10" s="9">
        <v>10</v>
      </c>
      <c r="N10" s="9">
        <v>1</v>
      </c>
      <c r="O10" s="9">
        <v>0</v>
      </c>
      <c r="P10" s="9">
        <v>0</v>
      </c>
      <c r="Q10" s="9">
        <v>1</v>
      </c>
      <c r="R10" s="5"/>
      <c r="S10" s="9">
        <f>SUM(T10:X10)</f>
        <v>1</v>
      </c>
      <c r="T10" s="9">
        <v>1</v>
      </c>
      <c r="U10" s="9">
        <v>0</v>
      </c>
      <c r="V10" s="9">
        <v>0</v>
      </c>
      <c r="W10" s="9">
        <v>0</v>
      </c>
      <c r="X10" s="9">
        <v>0</v>
      </c>
      <c r="Y10" s="5"/>
      <c r="Z10" s="5" t="s">
        <v>51</v>
      </c>
    </row>
    <row r="11" spans="1:26" x14ac:dyDescent="0.2">
      <c r="A11" s="5" t="s">
        <v>6</v>
      </c>
      <c r="B11" s="5"/>
      <c r="C11" s="5" t="s">
        <v>72</v>
      </c>
      <c r="D11" s="5"/>
      <c r="E11" s="7">
        <v>3.41E-9</v>
      </c>
      <c r="F11" s="7">
        <v>0</v>
      </c>
      <c r="G11" s="7">
        <v>9.5100000000000005E-9</v>
      </c>
      <c r="H11" s="7"/>
      <c r="I11" s="22" t="s">
        <v>108</v>
      </c>
      <c r="J11" s="7" t="s">
        <v>43</v>
      </c>
      <c r="K11" s="7"/>
      <c r="L11" s="9">
        <f t="shared" si="0"/>
        <v>11</v>
      </c>
      <c r="M11" s="9">
        <v>10</v>
      </c>
      <c r="N11" s="9">
        <v>0</v>
      </c>
      <c r="O11" s="9">
        <v>0</v>
      </c>
      <c r="P11" s="9">
        <v>0</v>
      </c>
      <c r="Q11" s="9">
        <v>1</v>
      </c>
      <c r="R11" s="5"/>
      <c r="S11" s="9" t="s">
        <v>30</v>
      </c>
      <c r="T11" s="9" t="s">
        <v>30</v>
      </c>
      <c r="U11" s="9" t="s">
        <v>30</v>
      </c>
      <c r="V11" s="9" t="s">
        <v>30</v>
      </c>
      <c r="W11" s="9" t="s">
        <v>30</v>
      </c>
      <c r="X11" s="9" t="s">
        <v>30</v>
      </c>
      <c r="Y11" s="5"/>
      <c r="Z11" s="5" t="s">
        <v>51</v>
      </c>
    </row>
    <row r="12" spans="1:26" x14ac:dyDescent="0.2">
      <c r="A12" s="5" t="s">
        <v>7</v>
      </c>
      <c r="B12" s="5"/>
      <c r="C12" s="5" t="s">
        <v>69</v>
      </c>
      <c r="D12" s="5"/>
      <c r="E12" s="7">
        <v>1.26E-8</v>
      </c>
      <c r="F12" s="7">
        <v>2.6299999999999998E-9</v>
      </c>
      <c r="G12" s="7">
        <v>3.3099999999999999E-8</v>
      </c>
      <c r="H12" s="7"/>
      <c r="I12" s="22" t="s">
        <v>109</v>
      </c>
      <c r="J12" s="7" t="s">
        <v>43</v>
      </c>
      <c r="K12" s="7"/>
      <c r="L12" s="9">
        <f t="shared" si="0"/>
        <v>12</v>
      </c>
      <c r="M12" s="9">
        <v>11</v>
      </c>
      <c r="N12" s="9">
        <v>0</v>
      </c>
      <c r="O12" s="9">
        <v>0</v>
      </c>
      <c r="P12" s="9">
        <v>1</v>
      </c>
      <c r="Q12" s="9">
        <v>0</v>
      </c>
      <c r="R12" s="5"/>
      <c r="S12" s="9" t="s">
        <v>30</v>
      </c>
      <c r="T12" s="9" t="s">
        <v>30</v>
      </c>
      <c r="U12" s="9" t="s">
        <v>30</v>
      </c>
      <c r="V12" s="9" t="s">
        <v>30</v>
      </c>
      <c r="W12" s="9" t="s">
        <v>30</v>
      </c>
      <c r="X12" s="9" t="s">
        <v>30</v>
      </c>
      <c r="Y12" s="5"/>
      <c r="Z12" s="5" t="s">
        <v>51</v>
      </c>
    </row>
    <row r="13" spans="1:26" x14ac:dyDescent="0.2">
      <c r="A13" s="5" t="s">
        <v>58</v>
      </c>
      <c r="B13" s="5"/>
      <c r="C13" s="5" t="s">
        <v>75</v>
      </c>
      <c r="D13" s="5"/>
      <c r="E13" s="7">
        <v>1.1200000000000001E-9</v>
      </c>
      <c r="F13" s="7">
        <v>6.8200000000000002E-10</v>
      </c>
      <c r="G13" s="7">
        <v>1.4200000000000001E-9</v>
      </c>
      <c r="H13" s="7"/>
      <c r="I13" s="22" t="s">
        <v>110</v>
      </c>
      <c r="J13" s="7" t="s">
        <v>43</v>
      </c>
      <c r="K13" s="7"/>
      <c r="L13" s="9">
        <f t="shared" si="0"/>
        <v>12</v>
      </c>
      <c r="M13" s="9">
        <v>6</v>
      </c>
      <c r="N13" s="9">
        <v>0</v>
      </c>
      <c r="O13" s="9">
        <v>0</v>
      </c>
      <c r="P13" s="9">
        <v>0</v>
      </c>
      <c r="Q13" s="9">
        <v>6</v>
      </c>
      <c r="R13" s="5"/>
      <c r="S13" s="9" t="s">
        <v>30</v>
      </c>
      <c r="T13" s="9" t="s">
        <v>30</v>
      </c>
      <c r="U13" s="9" t="s">
        <v>30</v>
      </c>
      <c r="V13" s="9" t="s">
        <v>30</v>
      </c>
      <c r="W13" s="9" t="s">
        <v>30</v>
      </c>
      <c r="X13" s="9" t="s">
        <v>30</v>
      </c>
      <c r="Y13" s="5"/>
      <c r="Z13" s="5" t="s">
        <v>51</v>
      </c>
    </row>
    <row r="14" spans="1:26" x14ac:dyDescent="0.2">
      <c r="A14" s="5" t="s">
        <v>38</v>
      </c>
      <c r="B14" s="5"/>
      <c r="C14" s="5" t="s">
        <v>90</v>
      </c>
      <c r="D14" s="5"/>
      <c r="E14" s="7">
        <v>2.45E-9</v>
      </c>
      <c r="F14" s="7">
        <v>0</v>
      </c>
      <c r="G14" s="7">
        <v>5.6800000000000002E-9</v>
      </c>
      <c r="H14" s="7"/>
      <c r="I14" s="22" t="s">
        <v>111</v>
      </c>
      <c r="J14" s="7" t="s">
        <v>51</v>
      </c>
      <c r="K14" s="7"/>
      <c r="L14" s="9">
        <f t="shared" si="0"/>
        <v>11</v>
      </c>
      <c r="M14" s="9">
        <v>6</v>
      </c>
      <c r="N14" s="9">
        <v>4</v>
      </c>
      <c r="O14" s="9">
        <v>0</v>
      </c>
      <c r="P14" s="9">
        <v>1</v>
      </c>
      <c r="Q14" s="9">
        <v>0</v>
      </c>
      <c r="R14" s="5"/>
      <c r="S14" s="9">
        <f>SUM(T14:X14)</f>
        <v>4</v>
      </c>
      <c r="T14" s="9">
        <v>4</v>
      </c>
      <c r="U14" s="9">
        <v>0</v>
      </c>
      <c r="V14" s="9">
        <v>0</v>
      </c>
      <c r="W14" s="9">
        <v>0</v>
      </c>
      <c r="X14" s="9">
        <v>0</v>
      </c>
      <c r="Y14" s="5"/>
      <c r="Z14" s="5" t="s">
        <v>51</v>
      </c>
    </row>
    <row r="15" spans="1:26" x14ac:dyDescent="0.2">
      <c r="A15" s="5" t="s">
        <v>35</v>
      </c>
      <c r="B15" s="5"/>
      <c r="C15" s="5" t="s">
        <v>68</v>
      </c>
      <c r="D15" s="5"/>
      <c r="E15" s="7">
        <v>1.6700000000000001E-8</v>
      </c>
      <c r="F15" s="7">
        <v>9.8899999999999996E-9</v>
      </c>
      <c r="G15" s="7">
        <v>2.7400000000000001E-8</v>
      </c>
      <c r="H15" s="7"/>
      <c r="I15" s="22" t="s">
        <v>112</v>
      </c>
      <c r="J15" s="7" t="s">
        <v>43</v>
      </c>
      <c r="K15" s="7"/>
      <c r="L15" s="9">
        <f t="shared" si="0"/>
        <v>12</v>
      </c>
      <c r="M15" s="9">
        <v>11</v>
      </c>
      <c r="N15" s="9">
        <v>0</v>
      </c>
      <c r="O15" s="9">
        <v>0</v>
      </c>
      <c r="P15" s="9">
        <v>1</v>
      </c>
      <c r="Q15" s="9">
        <v>0</v>
      </c>
      <c r="R15" s="5"/>
      <c r="S15" s="9" t="s">
        <v>30</v>
      </c>
      <c r="T15" s="9" t="s">
        <v>30</v>
      </c>
      <c r="U15" s="9" t="s">
        <v>30</v>
      </c>
      <c r="V15" s="9" t="s">
        <v>30</v>
      </c>
      <c r="W15" s="9" t="s">
        <v>30</v>
      </c>
      <c r="X15" s="9" t="s">
        <v>30</v>
      </c>
      <c r="Y15" s="5"/>
      <c r="Z15" s="5" t="s">
        <v>51</v>
      </c>
    </row>
    <row r="16" spans="1:26" x14ac:dyDescent="0.2">
      <c r="A16" s="5" t="s">
        <v>8</v>
      </c>
      <c r="B16" s="5"/>
      <c r="C16" s="5" t="s">
        <v>64</v>
      </c>
      <c r="D16" s="5"/>
      <c r="E16" s="7">
        <v>6.88E-10</v>
      </c>
      <c r="F16" s="7">
        <v>6.1600000000000004E-10</v>
      </c>
      <c r="G16" s="7">
        <v>7.9099999999999996E-10</v>
      </c>
      <c r="H16" s="7"/>
      <c r="I16" s="22" t="s">
        <v>113</v>
      </c>
      <c r="J16" s="7" t="s">
        <v>56</v>
      </c>
      <c r="K16" s="7"/>
      <c r="L16" s="9">
        <f t="shared" si="0"/>
        <v>12</v>
      </c>
      <c r="M16" s="9">
        <v>1</v>
      </c>
      <c r="N16" s="9">
        <v>1</v>
      </c>
      <c r="O16" s="9">
        <v>4</v>
      </c>
      <c r="P16" s="9">
        <v>4</v>
      </c>
      <c r="Q16" s="9">
        <v>2</v>
      </c>
      <c r="R16" s="5"/>
      <c r="S16" s="9">
        <f>SUM(T16:X16)</f>
        <v>5</v>
      </c>
      <c r="T16" s="9">
        <v>5</v>
      </c>
      <c r="U16" s="9">
        <v>0</v>
      </c>
      <c r="V16" s="9">
        <v>0</v>
      </c>
      <c r="W16" s="9">
        <v>0</v>
      </c>
      <c r="X16" s="9">
        <v>0</v>
      </c>
      <c r="Y16" s="5"/>
      <c r="Z16" s="5" t="s">
        <v>51</v>
      </c>
    </row>
    <row r="17" spans="1:26" x14ac:dyDescent="0.2">
      <c r="A17" s="5" t="s">
        <v>9</v>
      </c>
      <c r="B17" s="5"/>
      <c r="C17" s="5" t="s">
        <v>71</v>
      </c>
      <c r="D17" s="5"/>
      <c r="E17" s="7">
        <v>1.6899999999999999E-8</v>
      </c>
      <c r="F17" s="7">
        <v>3.1E-9</v>
      </c>
      <c r="G17" s="7">
        <v>3.0199999999999999E-8</v>
      </c>
      <c r="H17" s="7"/>
      <c r="I17" s="22" t="s">
        <v>112</v>
      </c>
      <c r="J17" s="7" t="s">
        <v>43</v>
      </c>
      <c r="K17" s="7"/>
      <c r="L17" s="9">
        <f t="shared" si="0"/>
        <v>11</v>
      </c>
      <c r="M17" s="9">
        <v>7</v>
      </c>
      <c r="N17" s="9">
        <v>1</v>
      </c>
      <c r="O17" s="9">
        <v>0</v>
      </c>
      <c r="P17" s="9">
        <v>2</v>
      </c>
      <c r="Q17" s="9">
        <v>1</v>
      </c>
      <c r="R17" s="5"/>
      <c r="S17" s="9">
        <f>SUM(T17:X17)</f>
        <v>1</v>
      </c>
      <c r="T17" s="9">
        <v>1</v>
      </c>
      <c r="U17" s="9">
        <v>0</v>
      </c>
      <c r="V17" s="9">
        <v>0</v>
      </c>
      <c r="W17" s="9">
        <v>0</v>
      </c>
      <c r="X17" s="9">
        <v>0</v>
      </c>
      <c r="Y17" s="5"/>
      <c r="Z17" s="5" t="s">
        <v>51</v>
      </c>
    </row>
    <row r="18" spans="1:26" x14ac:dyDescent="0.2">
      <c r="A18" s="5" t="s">
        <v>33</v>
      </c>
      <c r="B18" s="5"/>
      <c r="C18" s="5" t="s">
        <v>91</v>
      </c>
      <c r="D18" s="5"/>
      <c r="E18" s="7">
        <v>5.5899999999999999E-9</v>
      </c>
      <c r="F18" s="7">
        <v>1.5400000000000001E-9</v>
      </c>
      <c r="G18" s="7">
        <v>3.2700000000000002E-8</v>
      </c>
      <c r="H18" s="7"/>
      <c r="I18" s="22" t="s">
        <v>114</v>
      </c>
      <c r="J18" s="7" t="s">
        <v>51</v>
      </c>
      <c r="K18" s="7"/>
      <c r="L18" s="9">
        <f t="shared" si="0"/>
        <v>12</v>
      </c>
      <c r="M18" s="9">
        <v>5</v>
      </c>
      <c r="N18" s="9">
        <v>1</v>
      </c>
      <c r="O18" s="9">
        <v>4</v>
      </c>
      <c r="P18" s="9">
        <v>2</v>
      </c>
      <c r="Q18" s="9">
        <v>0</v>
      </c>
      <c r="R18" s="5"/>
      <c r="S18" s="9">
        <f>SUM(T18:X18)</f>
        <v>5</v>
      </c>
      <c r="T18" s="9">
        <v>5</v>
      </c>
      <c r="U18" s="9">
        <v>0</v>
      </c>
      <c r="V18" s="9">
        <v>0</v>
      </c>
      <c r="W18" s="9">
        <v>0</v>
      </c>
      <c r="X18" s="9">
        <v>0</v>
      </c>
      <c r="Y18" s="5"/>
      <c r="Z18" s="5" t="s">
        <v>51</v>
      </c>
    </row>
    <row r="19" spans="1:26" x14ac:dyDescent="0.2">
      <c r="A19" s="5" t="s">
        <v>25</v>
      </c>
      <c r="B19" s="5"/>
      <c r="C19" s="5" t="s">
        <v>92</v>
      </c>
      <c r="D19" s="5"/>
      <c r="E19" s="7">
        <v>5.6999999999999996E-6</v>
      </c>
      <c r="F19" s="7">
        <v>2.92E-6</v>
      </c>
      <c r="G19" s="7">
        <v>1.0499999999999999E-5</v>
      </c>
      <c r="H19" s="7"/>
      <c r="I19" s="22" t="s">
        <v>115</v>
      </c>
      <c r="J19" s="7" t="s">
        <v>51</v>
      </c>
      <c r="K19" s="7"/>
      <c r="L19" s="9">
        <f t="shared" si="0"/>
        <v>12</v>
      </c>
      <c r="M19" s="9">
        <v>12</v>
      </c>
      <c r="N19" s="9">
        <v>0</v>
      </c>
      <c r="O19" s="9">
        <v>0</v>
      </c>
      <c r="P19" s="9">
        <v>0</v>
      </c>
      <c r="Q19" s="9">
        <v>0</v>
      </c>
      <c r="R19" s="5"/>
      <c r="S19" s="9" t="s">
        <v>30</v>
      </c>
      <c r="T19" s="9" t="s">
        <v>30</v>
      </c>
      <c r="U19" s="9" t="s">
        <v>30</v>
      </c>
      <c r="V19" s="9" t="s">
        <v>30</v>
      </c>
      <c r="W19" s="9" t="s">
        <v>30</v>
      </c>
      <c r="X19" s="9" t="s">
        <v>30</v>
      </c>
      <c r="Y19" s="5"/>
      <c r="Z19" s="5" t="s">
        <v>51</v>
      </c>
    </row>
    <row r="20" spans="1:26" x14ac:dyDescent="0.2">
      <c r="A20" s="5" t="s">
        <v>49</v>
      </c>
      <c r="B20" s="5"/>
      <c r="C20" s="5" t="s">
        <v>228</v>
      </c>
      <c r="D20" s="5"/>
      <c r="E20" s="7">
        <v>1.1700000000000001E-9</v>
      </c>
      <c r="F20" s="7">
        <v>9.2999999999999999E-10</v>
      </c>
      <c r="G20" s="7">
        <v>2.5300000000000002E-9</v>
      </c>
      <c r="H20" s="7"/>
      <c r="I20" s="22" t="s">
        <v>116</v>
      </c>
      <c r="J20" s="7" t="s">
        <v>51</v>
      </c>
      <c r="K20" s="7"/>
      <c r="L20" s="9">
        <f t="shared" si="0"/>
        <v>12</v>
      </c>
      <c r="M20" s="9">
        <v>6</v>
      </c>
      <c r="N20" s="9">
        <v>3</v>
      </c>
      <c r="O20" s="9">
        <v>2</v>
      </c>
      <c r="P20" s="9">
        <v>0</v>
      </c>
      <c r="Q20" s="9">
        <v>1</v>
      </c>
      <c r="R20" s="5"/>
      <c r="S20" s="9">
        <f>SUM(T20:X20)</f>
        <v>5</v>
      </c>
      <c r="T20" s="9">
        <v>4</v>
      </c>
      <c r="U20" s="9">
        <v>1</v>
      </c>
      <c r="V20" s="9">
        <v>0</v>
      </c>
      <c r="W20" s="9">
        <v>0</v>
      </c>
      <c r="X20" s="9">
        <v>0</v>
      </c>
      <c r="Y20" s="5"/>
      <c r="Z20" s="5" t="s">
        <v>51</v>
      </c>
    </row>
    <row r="21" spans="1:26" x14ac:dyDescent="0.2">
      <c r="A21" s="5" t="s">
        <v>10</v>
      </c>
      <c r="B21" s="5"/>
      <c r="C21" s="5" t="s">
        <v>61</v>
      </c>
      <c r="D21" s="5"/>
      <c r="E21" s="7">
        <v>3.7300000000000002E-7</v>
      </c>
      <c r="F21" s="7">
        <v>2.03E-7</v>
      </c>
      <c r="G21" s="7">
        <v>5.8400000000000004E-7</v>
      </c>
      <c r="H21" s="7"/>
      <c r="I21" s="22" t="s">
        <v>117</v>
      </c>
      <c r="J21" s="7" t="s">
        <v>59</v>
      </c>
      <c r="K21" s="7"/>
      <c r="L21" s="9">
        <f t="shared" si="0"/>
        <v>12</v>
      </c>
      <c r="M21" s="9">
        <v>12</v>
      </c>
      <c r="N21" s="9">
        <v>0</v>
      </c>
      <c r="O21" s="9">
        <v>0</v>
      </c>
      <c r="P21" s="9">
        <v>0</v>
      </c>
      <c r="Q21" s="9">
        <v>0</v>
      </c>
      <c r="R21" s="5"/>
      <c r="S21" s="9" t="s">
        <v>30</v>
      </c>
      <c r="T21" s="9" t="s">
        <v>30</v>
      </c>
      <c r="U21" s="9" t="s">
        <v>30</v>
      </c>
      <c r="V21" s="9" t="s">
        <v>30</v>
      </c>
      <c r="W21" s="9" t="s">
        <v>30</v>
      </c>
      <c r="X21" s="9" t="s">
        <v>30</v>
      </c>
      <c r="Y21" s="5"/>
      <c r="Z21" s="5" t="s">
        <v>51</v>
      </c>
    </row>
    <row r="22" spans="1:26" x14ac:dyDescent="0.2">
      <c r="A22" s="5" t="s">
        <v>32</v>
      </c>
      <c r="B22" s="5"/>
      <c r="C22" s="5" t="s">
        <v>229</v>
      </c>
      <c r="D22" s="5"/>
      <c r="E22" s="7">
        <v>2.11E-7</v>
      </c>
      <c r="F22" s="7">
        <v>1.5200000000000001E-7</v>
      </c>
      <c r="G22" s="7">
        <v>3.4799999999999999E-7</v>
      </c>
      <c r="H22" s="7"/>
      <c r="I22" s="22" t="s">
        <v>118</v>
      </c>
      <c r="J22" s="7" t="s">
        <v>51</v>
      </c>
      <c r="K22" s="7"/>
      <c r="L22" s="9">
        <f t="shared" si="0"/>
        <v>12</v>
      </c>
      <c r="M22" s="9">
        <v>12</v>
      </c>
      <c r="N22" s="9">
        <v>0</v>
      </c>
      <c r="O22" s="9">
        <v>0</v>
      </c>
      <c r="P22" s="9">
        <v>0</v>
      </c>
      <c r="Q22" s="9">
        <v>0</v>
      </c>
      <c r="R22" s="5"/>
      <c r="S22" s="9" t="s">
        <v>30</v>
      </c>
      <c r="T22" s="9" t="s">
        <v>30</v>
      </c>
      <c r="U22" s="9" t="s">
        <v>30</v>
      </c>
      <c r="V22" s="9" t="s">
        <v>30</v>
      </c>
      <c r="W22" s="9" t="s">
        <v>30</v>
      </c>
      <c r="X22" s="9" t="s">
        <v>30</v>
      </c>
      <c r="Y22" s="5"/>
      <c r="Z22" s="5" t="s">
        <v>51</v>
      </c>
    </row>
    <row r="23" spans="1:26" x14ac:dyDescent="0.2">
      <c r="A23" s="5" t="s">
        <v>93</v>
      </c>
      <c r="B23" s="5"/>
      <c r="C23" s="5" t="s">
        <v>94</v>
      </c>
      <c r="D23" s="5"/>
      <c r="E23" s="7">
        <v>3.8199999999999998E-8</v>
      </c>
      <c r="F23" s="7">
        <v>1.4100000000000001E-8</v>
      </c>
      <c r="G23" s="7">
        <v>4.3499999999999999E-8</v>
      </c>
      <c r="H23" s="7"/>
      <c r="I23" s="22" t="s">
        <v>119</v>
      </c>
      <c r="J23" s="7" t="s">
        <v>51</v>
      </c>
      <c r="K23" s="7"/>
      <c r="L23" s="9">
        <f t="shared" si="0"/>
        <v>12</v>
      </c>
      <c r="M23" s="9">
        <v>0</v>
      </c>
      <c r="N23" s="9">
        <v>0</v>
      </c>
      <c r="O23" s="9">
        <v>9</v>
      </c>
      <c r="P23" s="9">
        <v>1</v>
      </c>
      <c r="Q23" s="9">
        <v>2</v>
      </c>
      <c r="R23" s="5"/>
      <c r="S23" s="9">
        <f t="shared" ref="S23:S36" si="1">SUM(T23:X23)</f>
        <v>9</v>
      </c>
      <c r="T23" s="9">
        <v>7</v>
      </c>
      <c r="U23" s="9">
        <v>0</v>
      </c>
      <c r="V23" s="9">
        <v>0</v>
      </c>
      <c r="W23" s="9">
        <v>2</v>
      </c>
      <c r="X23" s="9">
        <v>0</v>
      </c>
      <c r="Y23" s="5"/>
      <c r="Z23" s="5" t="s">
        <v>51</v>
      </c>
    </row>
    <row r="24" spans="1:26" x14ac:dyDescent="0.2">
      <c r="A24" s="5" t="s">
        <v>28</v>
      </c>
      <c r="B24" s="5"/>
      <c r="C24" s="5" t="s">
        <v>95</v>
      </c>
      <c r="D24" s="5"/>
      <c r="E24" s="7">
        <v>3.1599999999999998E-8</v>
      </c>
      <c r="F24" s="7">
        <v>2.51E-8</v>
      </c>
      <c r="G24" s="7">
        <v>4.9899999999999997E-8</v>
      </c>
      <c r="H24" s="7"/>
      <c r="I24" s="22" t="s">
        <v>120</v>
      </c>
      <c r="J24" s="7" t="s">
        <v>51</v>
      </c>
      <c r="K24" s="7"/>
      <c r="L24" s="9">
        <f t="shared" si="0"/>
        <v>12</v>
      </c>
      <c r="M24" s="9">
        <v>0</v>
      </c>
      <c r="N24" s="9">
        <v>0</v>
      </c>
      <c r="O24" s="9">
        <v>12</v>
      </c>
      <c r="P24" s="9">
        <v>0</v>
      </c>
      <c r="Q24" s="9">
        <v>0</v>
      </c>
      <c r="R24" s="5"/>
      <c r="S24" s="9">
        <f t="shared" si="1"/>
        <v>12</v>
      </c>
      <c r="T24" s="9">
        <v>11</v>
      </c>
      <c r="U24" s="9">
        <v>0</v>
      </c>
      <c r="V24" s="9">
        <v>0</v>
      </c>
      <c r="W24" s="9">
        <v>1</v>
      </c>
      <c r="X24" s="9">
        <v>0</v>
      </c>
      <c r="Y24" s="5"/>
      <c r="Z24" s="5" t="s">
        <v>51</v>
      </c>
    </row>
    <row r="25" spans="1:26" x14ac:dyDescent="0.2">
      <c r="A25" s="5" t="s">
        <v>29</v>
      </c>
      <c r="B25" s="5"/>
      <c r="C25" s="5" t="s">
        <v>96</v>
      </c>
      <c r="D25" s="5"/>
      <c r="E25" s="7">
        <v>5.7200000000000003E-8</v>
      </c>
      <c r="F25" s="7">
        <v>5.2800000000000003E-8</v>
      </c>
      <c r="G25" s="7">
        <v>6.5200000000000001E-8</v>
      </c>
      <c r="H25" s="7"/>
      <c r="I25" s="22" t="s">
        <v>121</v>
      </c>
      <c r="J25" s="7" t="s">
        <v>51</v>
      </c>
      <c r="K25" s="7"/>
      <c r="L25" s="9">
        <f t="shared" si="0"/>
        <v>12</v>
      </c>
      <c r="M25" s="9">
        <v>0</v>
      </c>
      <c r="N25" s="9">
        <v>0</v>
      </c>
      <c r="O25" s="9">
        <v>11</v>
      </c>
      <c r="P25" s="9">
        <v>1</v>
      </c>
      <c r="Q25" s="9">
        <v>0</v>
      </c>
      <c r="R25" s="5"/>
      <c r="S25" s="9">
        <f t="shared" si="1"/>
        <v>11</v>
      </c>
      <c r="T25" s="9">
        <v>11</v>
      </c>
      <c r="U25" s="9">
        <v>0</v>
      </c>
      <c r="V25" s="9">
        <v>0</v>
      </c>
      <c r="W25" s="9">
        <v>0</v>
      </c>
      <c r="X25" s="9">
        <v>0</v>
      </c>
      <c r="Y25" s="5"/>
      <c r="Z25" s="5" t="s">
        <v>51</v>
      </c>
    </row>
    <row r="26" spans="1:26" x14ac:dyDescent="0.2">
      <c r="A26" s="5" t="s">
        <v>11</v>
      </c>
      <c r="B26" s="5"/>
      <c r="C26" s="5" t="s">
        <v>65</v>
      </c>
      <c r="D26" s="5"/>
      <c r="E26" s="7">
        <v>4.2300000000000002E-8</v>
      </c>
      <c r="F26" s="7">
        <v>2.92E-8</v>
      </c>
      <c r="G26" s="7">
        <v>5.32E-8</v>
      </c>
      <c r="H26" s="7"/>
      <c r="I26" s="22" t="s">
        <v>122</v>
      </c>
      <c r="J26" s="7" t="s">
        <v>43</v>
      </c>
      <c r="K26" s="7"/>
      <c r="L26" s="9">
        <f t="shared" si="0"/>
        <v>20</v>
      </c>
      <c r="M26" s="9">
        <v>1</v>
      </c>
      <c r="N26" s="9">
        <v>0</v>
      </c>
      <c r="O26" s="9">
        <v>19</v>
      </c>
      <c r="P26" s="9">
        <v>0</v>
      </c>
      <c r="Q26" s="9">
        <v>0</v>
      </c>
      <c r="R26" s="5"/>
      <c r="S26" s="9">
        <f t="shared" si="1"/>
        <v>19</v>
      </c>
      <c r="T26" s="9">
        <v>18</v>
      </c>
      <c r="U26" s="9">
        <v>0</v>
      </c>
      <c r="V26" s="9">
        <v>1</v>
      </c>
      <c r="W26" s="9">
        <v>0</v>
      </c>
      <c r="X26" s="9">
        <v>0</v>
      </c>
      <c r="Y26" s="5"/>
      <c r="Z26" s="5" t="s">
        <v>51</v>
      </c>
    </row>
    <row r="27" spans="1:26" x14ac:dyDescent="0.2">
      <c r="A27" s="5" t="s">
        <v>12</v>
      </c>
      <c r="B27" s="5"/>
      <c r="C27" s="5" t="s">
        <v>66</v>
      </c>
      <c r="D27" s="5"/>
      <c r="E27" s="7">
        <v>8.1300000000000007E-9</v>
      </c>
      <c r="F27" s="7">
        <v>2.7799999999999999E-9</v>
      </c>
      <c r="G27" s="7">
        <v>2.2799999999999999E-8</v>
      </c>
      <c r="H27" s="7"/>
      <c r="I27" s="22" t="s">
        <v>123</v>
      </c>
      <c r="J27" s="7" t="s">
        <v>56</v>
      </c>
      <c r="K27" s="7"/>
      <c r="L27" s="9">
        <f t="shared" si="0"/>
        <v>18</v>
      </c>
      <c r="M27" s="9">
        <v>2</v>
      </c>
      <c r="N27" s="9">
        <v>0</v>
      </c>
      <c r="O27" s="9">
        <v>16</v>
      </c>
      <c r="P27" s="9">
        <v>0</v>
      </c>
      <c r="Q27" s="9">
        <v>0</v>
      </c>
      <c r="R27" s="5"/>
      <c r="S27" s="9">
        <f t="shared" si="1"/>
        <v>16</v>
      </c>
      <c r="T27" s="9">
        <v>16</v>
      </c>
      <c r="U27" s="9">
        <v>0</v>
      </c>
      <c r="V27" s="9">
        <v>0</v>
      </c>
      <c r="W27" s="9">
        <v>0</v>
      </c>
      <c r="X27" s="9">
        <v>0</v>
      </c>
      <c r="Y27" s="5"/>
      <c r="Z27" s="5" t="s">
        <v>51</v>
      </c>
    </row>
    <row r="28" spans="1:26" x14ac:dyDescent="0.2">
      <c r="A28" s="5" t="s">
        <v>13</v>
      </c>
      <c r="B28" s="5"/>
      <c r="C28" s="5" t="s">
        <v>67</v>
      </c>
      <c r="D28" s="5"/>
      <c r="E28" s="7">
        <v>7.1400000000000004E-8</v>
      </c>
      <c r="F28" s="7">
        <v>5.03E-8</v>
      </c>
      <c r="G28" s="7">
        <v>9.6999999999999995E-8</v>
      </c>
      <c r="H28" s="7"/>
      <c r="I28" s="22" t="s">
        <v>124</v>
      </c>
      <c r="J28" s="7" t="s">
        <v>56</v>
      </c>
      <c r="K28" s="7"/>
      <c r="L28" s="9">
        <f t="shared" si="0"/>
        <v>11</v>
      </c>
      <c r="M28" s="9">
        <v>0</v>
      </c>
      <c r="N28" s="9">
        <v>0</v>
      </c>
      <c r="O28" s="9">
        <v>11</v>
      </c>
      <c r="P28" s="9">
        <v>0</v>
      </c>
      <c r="Q28" s="9">
        <v>0</v>
      </c>
      <c r="R28" s="5"/>
      <c r="S28" s="9">
        <f t="shared" si="1"/>
        <v>11</v>
      </c>
      <c r="T28" s="9">
        <v>9</v>
      </c>
      <c r="U28" s="9">
        <v>0</v>
      </c>
      <c r="V28" s="9">
        <v>1</v>
      </c>
      <c r="W28" s="9">
        <v>1</v>
      </c>
      <c r="X28" s="9">
        <v>0</v>
      </c>
      <c r="Y28" s="5"/>
      <c r="Z28" s="5" t="s">
        <v>51</v>
      </c>
    </row>
    <row r="29" spans="1:26" x14ac:dyDescent="0.2">
      <c r="A29" s="5" t="s">
        <v>14</v>
      </c>
      <c r="B29" s="5"/>
      <c r="C29" s="5" t="s">
        <v>97</v>
      </c>
      <c r="D29" s="5"/>
      <c r="E29" s="7">
        <v>1.04E-7</v>
      </c>
      <c r="F29" s="7">
        <v>8.5700000000000006E-8</v>
      </c>
      <c r="G29" s="7">
        <v>1.4499999999999999E-7</v>
      </c>
      <c r="H29" s="7"/>
      <c r="I29" s="22" t="s">
        <v>125</v>
      </c>
      <c r="J29" s="7" t="s">
        <v>51</v>
      </c>
      <c r="K29" s="7"/>
      <c r="L29" s="9">
        <f t="shared" si="0"/>
        <v>12</v>
      </c>
      <c r="M29" s="9">
        <v>2</v>
      </c>
      <c r="N29" s="9">
        <v>0</v>
      </c>
      <c r="O29" s="9">
        <v>7</v>
      </c>
      <c r="P29" s="9">
        <v>3</v>
      </c>
      <c r="Q29" s="9">
        <v>0</v>
      </c>
      <c r="R29" s="5"/>
      <c r="S29" s="9">
        <f t="shared" si="1"/>
        <v>7</v>
      </c>
      <c r="T29" s="9">
        <v>7</v>
      </c>
      <c r="U29" s="9">
        <v>0</v>
      </c>
      <c r="V29" s="9">
        <v>0</v>
      </c>
      <c r="W29" s="9">
        <v>0</v>
      </c>
      <c r="X29" s="9">
        <v>0</v>
      </c>
      <c r="Y29" s="5"/>
      <c r="Z29" s="5" t="s">
        <v>51</v>
      </c>
    </row>
    <row r="30" spans="1:26" x14ac:dyDescent="0.2">
      <c r="A30" s="5" t="s">
        <v>15</v>
      </c>
      <c r="B30" s="5"/>
      <c r="C30" s="5" t="s">
        <v>98</v>
      </c>
      <c r="D30" s="5"/>
      <c r="E30" s="7">
        <v>6.5900000000000001E-8</v>
      </c>
      <c r="F30" s="7">
        <v>5.1499999999999998E-8</v>
      </c>
      <c r="G30" s="7">
        <v>7.9700000000000006E-8</v>
      </c>
      <c r="H30" s="7"/>
      <c r="I30" s="22" t="s">
        <v>126</v>
      </c>
      <c r="J30" s="7" t="s">
        <v>51</v>
      </c>
      <c r="K30" s="7"/>
      <c r="L30" s="9">
        <f t="shared" si="0"/>
        <v>12</v>
      </c>
      <c r="M30" s="9">
        <v>0</v>
      </c>
      <c r="N30" s="9">
        <v>2</v>
      </c>
      <c r="O30" s="9">
        <v>9</v>
      </c>
      <c r="P30" s="9">
        <v>1</v>
      </c>
      <c r="Q30" s="9">
        <v>0</v>
      </c>
      <c r="R30" s="5"/>
      <c r="S30" s="9">
        <f t="shared" si="1"/>
        <v>11</v>
      </c>
      <c r="T30" s="9">
        <v>9</v>
      </c>
      <c r="U30" s="9">
        <v>0</v>
      </c>
      <c r="V30" s="9">
        <v>0</v>
      </c>
      <c r="W30" s="9">
        <v>2</v>
      </c>
      <c r="X30" s="9">
        <v>0</v>
      </c>
      <c r="Y30" s="5"/>
      <c r="Z30" s="5" t="s">
        <v>51</v>
      </c>
    </row>
    <row r="31" spans="1:26" x14ac:dyDescent="0.2">
      <c r="A31" s="5" t="s">
        <v>16</v>
      </c>
      <c r="B31" s="5"/>
      <c r="C31" s="5" t="s">
        <v>99</v>
      </c>
      <c r="D31" s="5"/>
      <c r="E31" s="7">
        <v>1.08E-7</v>
      </c>
      <c r="F31" s="7">
        <v>7.5499999999999994E-8</v>
      </c>
      <c r="G31" s="7">
        <v>1.3400000000000001E-7</v>
      </c>
      <c r="H31" s="7"/>
      <c r="I31" s="22" t="s">
        <v>127</v>
      </c>
      <c r="J31" s="7" t="s">
        <v>51</v>
      </c>
      <c r="K31" s="7"/>
      <c r="L31" s="9">
        <f t="shared" si="0"/>
        <v>15</v>
      </c>
      <c r="M31" s="9">
        <v>2</v>
      </c>
      <c r="N31" s="9">
        <v>0</v>
      </c>
      <c r="O31" s="9">
        <v>10</v>
      </c>
      <c r="P31" s="9">
        <v>2</v>
      </c>
      <c r="Q31" s="9">
        <v>1</v>
      </c>
      <c r="R31" s="5"/>
      <c r="S31" s="9">
        <f t="shared" si="1"/>
        <v>10</v>
      </c>
      <c r="T31" s="9">
        <v>9</v>
      </c>
      <c r="U31" s="9">
        <v>1</v>
      </c>
      <c r="V31" s="9">
        <v>0</v>
      </c>
      <c r="W31" s="9">
        <v>0</v>
      </c>
      <c r="X31" s="9">
        <v>0</v>
      </c>
      <c r="Y31" s="5"/>
      <c r="Z31" s="5" t="s">
        <v>51</v>
      </c>
    </row>
    <row r="32" spans="1:26" x14ac:dyDescent="0.2">
      <c r="A32" s="5" t="s">
        <v>17</v>
      </c>
      <c r="B32" s="5"/>
      <c r="C32" s="5" t="s">
        <v>100</v>
      </c>
      <c r="D32" s="5"/>
      <c r="E32" s="7">
        <v>5.99E-8</v>
      </c>
      <c r="F32" s="7">
        <v>5.7200000000000003E-8</v>
      </c>
      <c r="G32" s="7">
        <v>6.5200000000000001E-8</v>
      </c>
      <c r="H32" s="7"/>
      <c r="I32" s="22" t="s">
        <v>128</v>
      </c>
      <c r="J32" s="7" t="s">
        <v>51</v>
      </c>
      <c r="K32" s="7"/>
      <c r="L32" s="9">
        <f t="shared" si="0"/>
        <v>16</v>
      </c>
      <c r="M32" s="9">
        <v>5</v>
      </c>
      <c r="N32" s="9">
        <v>0</v>
      </c>
      <c r="O32" s="9">
        <v>8</v>
      </c>
      <c r="P32" s="9">
        <v>3</v>
      </c>
      <c r="Q32" s="9">
        <v>0</v>
      </c>
      <c r="R32" s="5"/>
      <c r="S32" s="9">
        <f t="shared" si="1"/>
        <v>8</v>
      </c>
      <c r="T32" s="9">
        <v>8</v>
      </c>
      <c r="U32" s="9">
        <v>0</v>
      </c>
      <c r="V32" s="9">
        <v>0</v>
      </c>
      <c r="W32" s="9">
        <v>0</v>
      </c>
      <c r="X32" s="9">
        <v>0</v>
      </c>
      <c r="Y32" s="5"/>
      <c r="Z32" s="5" t="s">
        <v>51</v>
      </c>
    </row>
    <row r="33" spans="1:26" x14ac:dyDescent="0.2">
      <c r="A33" s="5" t="s">
        <v>37</v>
      </c>
      <c r="B33" s="5"/>
      <c r="C33" s="5" t="s">
        <v>101</v>
      </c>
      <c r="D33" s="5"/>
      <c r="E33" s="7">
        <v>1.24E-7</v>
      </c>
      <c r="F33" s="7">
        <v>1.1300000000000001E-7</v>
      </c>
      <c r="G33" s="7">
        <v>1.4499999999999999E-7</v>
      </c>
      <c r="H33" s="7"/>
      <c r="I33" s="22" t="s">
        <v>129</v>
      </c>
      <c r="J33" s="7" t="s">
        <v>51</v>
      </c>
      <c r="K33" s="7"/>
      <c r="L33" s="9">
        <f t="shared" si="0"/>
        <v>12</v>
      </c>
      <c r="M33" s="9">
        <v>0</v>
      </c>
      <c r="N33" s="9">
        <v>0</v>
      </c>
      <c r="O33" s="9">
        <v>12</v>
      </c>
      <c r="P33" s="9">
        <v>0</v>
      </c>
      <c r="Q33" s="9">
        <v>0</v>
      </c>
      <c r="R33" s="5"/>
      <c r="S33" s="9">
        <f t="shared" si="1"/>
        <v>12</v>
      </c>
      <c r="T33" s="9">
        <v>11</v>
      </c>
      <c r="U33" s="9">
        <v>0</v>
      </c>
      <c r="V33" s="9">
        <v>1</v>
      </c>
      <c r="W33" s="9">
        <v>0</v>
      </c>
      <c r="X33" s="9">
        <v>0</v>
      </c>
      <c r="Y33" s="5"/>
      <c r="Z33" s="5" t="s">
        <v>51</v>
      </c>
    </row>
    <row r="34" spans="1:26" x14ac:dyDescent="0.2">
      <c r="A34" s="5" t="s">
        <v>39</v>
      </c>
      <c r="B34" s="5"/>
      <c r="C34" s="5" t="s">
        <v>102</v>
      </c>
      <c r="D34" s="5"/>
      <c r="E34" s="7">
        <v>1.23E-7</v>
      </c>
      <c r="F34" s="7">
        <v>9.9200000000000002E-8</v>
      </c>
      <c r="G34" s="7">
        <v>1.8400000000000001E-7</v>
      </c>
      <c r="H34" s="7"/>
      <c r="I34" s="22" t="s">
        <v>130</v>
      </c>
      <c r="J34" s="7" t="s">
        <v>51</v>
      </c>
      <c r="K34" s="7"/>
      <c r="L34" s="9">
        <f t="shared" si="0"/>
        <v>12</v>
      </c>
      <c r="M34" s="9">
        <v>0</v>
      </c>
      <c r="N34" s="9">
        <v>1</v>
      </c>
      <c r="O34" s="9">
        <v>11</v>
      </c>
      <c r="P34" s="9">
        <v>0</v>
      </c>
      <c r="Q34" s="9">
        <v>0</v>
      </c>
      <c r="R34" s="5"/>
      <c r="S34" s="9">
        <f t="shared" si="1"/>
        <v>12</v>
      </c>
      <c r="T34" s="9">
        <v>11</v>
      </c>
      <c r="U34" s="9">
        <v>0</v>
      </c>
      <c r="V34" s="9">
        <v>0</v>
      </c>
      <c r="W34" s="9">
        <v>1</v>
      </c>
      <c r="X34" s="9">
        <v>0</v>
      </c>
      <c r="Y34" s="5"/>
      <c r="Z34" s="5" t="s">
        <v>51</v>
      </c>
    </row>
    <row r="35" spans="1:26" x14ac:dyDescent="0.2">
      <c r="A35" s="5" t="s">
        <v>36</v>
      </c>
      <c r="B35" s="5"/>
      <c r="C35" s="5" t="s">
        <v>103</v>
      </c>
      <c r="D35" s="5"/>
      <c r="E35" s="7">
        <v>3.4200000000000002E-7</v>
      </c>
      <c r="F35" s="7">
        <v>2.7500000000000001E-7</v>
      </c>
      <c r="G35" s="7">
        <v>3.6300000000000001E-7</v>
      </c>
      <c r="H35" s="7"/>
      <c r="I35" s="22" t="s">
        <v>131</v>
      </c>
      <c r="J35" s="7" t="s">
        <v>51</v>
      </c>
      <c r="K35" s="7"/>
      <c r="L35" s="9">
        <f t="shared" si="0"/>
        <v>12</v>
      </c>
      <c r="M35" s="9">
        <v>2</v>
      </c>
      <c r="N35" s="9">
        <v>0</v>
      </c>
      <c r="O35" s="9">
        <v>8</v>
      </c>
      <c r="P35" s="9">
        <v>2</v>
      </c>
      <c r="Q35" s="9">
        <v>0</v>
      </c>
      <c r="R35" s="5"/>
      <c r="S35" s="9">
        <f t="shared" si="1"/>
        <v>8</v>
      </c>
      <c r="T35" s="9">
        <v>1</v>
      </c>
      <c r="U35" s="9">
        <v>2</v>
      </c>
      <c r="V35" s="9">
        <v>5</v>
      </c>
      <c r="W35" s="9">
        <v>0</v>
      </c>
      <c r="X35" s="9">
        <v>0</v>
      </c>
      <c r="Y35" s="5"/>
      <c r="Z35" s="5" t="s">
        <v>51</v>
      </c>
    </row>
    <row r="36" spans="1:26" x14ac:dyDescent="0.2">
      <c r="A36" s="5" t="s">
        <v>18</v>
      </c>
      <c r="B36" s="5"/>
      <c r="C36" s="5" t="s">
        <v>104</v>
      </c>
      <c r="D36" s="5"/>
      <c r="E36" s="7">
        <v>1.18E-7</v>
      </c>
      <c r="F36" s="7">
        <v>6.2200000000000001E-8</v>
      </c>
      <c r="G36" s="7">
        <v>1.4700000000000001E-7</v>
      </c>
      <c r="H36" s="7"/>
      <c r="I36" s="24" t="s">
        <v>132</v>
      </c>
      <c r="J36" s="7" t="s">
        <v>51</v>
      </c>
      <c r="K36" s="7"/>
      <c r="L36" s="9">
        <f t="shared" si="0"/>
        <v>12</v>
      </c>
      <c r="M36" s="9">
        <v>1</v>
      </c>
      <c r="N36" s="9">
        <v>0</v>
      </c>
      <c r="O36" s="9">
        <v>11</v>
      </c>
      <c r="P36" s="9">
        <v>0</v>
      </c>
      <c r="Q36" s="9">
        <v>0</v>
      </c>
      <c r="R36" s="5"/>
      <c r="S36" s="9">
        <f t="shared" si="1"/>
        <v>11</v>
      </c>
      <c r="T36" s="9">
        <v>10</v>
      </c>
      <c r="U36" s="9">
        <v>0</v>
      </c>
      <c r="V36" s="9">
        <v>0</v>
      </c>
      <c r="W36" s="9">
        <v>1</v>
      </c>
      <c r="X36" s="9">
        <v>0</v>
      </c>
      <c r="Y36" s="5"/>
      <c r="Z36" s="5" t="s">
        <v>51</v>
      </c>
    </row>
    <row r="37" spans="1:26" x14ac:dyDescent="0.2">
      <c r="A37" s="5" t="s">
        <v>19</v>
      </c>
      <c r="B37" s="5"/>
      <c r="C37" s="5" t="s">
        <v>30</v>
      </c>
      <c r="D37" s="5"/>
      <c r="E37" s="9" t="s">
        <v>30</v>
      </c>
      <c r="F37" s="9" t="s">
        <v>30</v>
      </c>
      <c r="G37" s="9" t="s">
        <v>30</v>
      </c>
      <c r="H37" s="9"/>
      <c r="I37" s="22" t="s">
        <v>30</v>
      </c>
      <c r="J37" s="9" t="s">
        <v>30</v>
      </c>
      <c r="K37" s="9"/>
      <c r="L37" s="9" t="s">
        <v>30</v>
      </c>
      <c r="M37" s="9" t="s">
        <v>30</v>
      </c>
      <c r="N37" s="9" t="s">
        <v>30</v>
      </c>
      <c r="O37" s="9" t="s">
        <v>30</v>
      </c>
      <c r="P37" s="9" t="s">
        <v>30</v>
      </c>
      <c r="Q37" s="9" t="s">
        <v>30</v>
      </c>
      <c r="R37" s="5"/>
      <c r="S37" s="9" t="s">
        <v>30</v>
      </c>
      <c r="T37" s="9" t="s">
        <v>30</v>
      </c>
      <c r="U37" s="9" t="s">
        <v>30</v>
      </c>
      <c r="V37" s="9" t="s">
        <v>30</v>
      </c>
      <c r="W37" s="9" t="s">
        <v>30</v>
      </c>
      <c r="X37" s="9" t="s">
        <v>30</v>
      </c>
      <c r="Y37" s="5"/>
      <c r="Z37" s="5" t="s">
        <v>30</v>
      </c>
    </row>
    <row r="38" spans="1:26" x14ac:dyDescent="0.2">
      <c r="A38" s="5" t="s">
        <v>34</v>
      </c>
      <c r="B38" s="5"/>
      <c r="C38" s="5" t="s">
        <v>230</v>
      </c>
      <c r="D38" s="5"/>
      <c r="E38" s="7">
        <v>4.1700000000000003E-8</v>
      </c>
      <c r="F38" s="7">
        <v>2.4200000000000002E-8</v>
      </c>
      <c r="G38" s="7">
        <v>5.17E-8</v>
      </c>
      <c r="H38" s="7"/>
      <c r="I38" s="24" t="s">
        <v>133</v>
      </c>
      <c r="J38" s="7" t="s">
        <v>51</v>
      </c>
      <c r="K38" s="7"/>
      <c r="L38" s="9">
        <f>SUM(M38:Q38)</f>
        <v>10</v>
      </c>
      <c r="M38" s="9">
        <v>0</v>
      </c>
      <c r="N38" s="9">
        <v>1</v>
      </c>
      <c r="O38" s="9">
        <v>9</v>
      </c>
      <c r="P38" s="9">
        <v>0</v>
      </c>
      <c r="Q38" s="9">
        <v>0</v>
      </c>
      <c r="R38" s="5"/>
      <c r="S38" s="9">
        <f>SUM(T38:X38)</f>
        <v>11</v>
      </c>
      <c r="T38" s="9">
        <v>11</v>
      </c>
      <c r="U38" s="9">
        <v>0</v>
      </c>
      <c r="V38" s="9">
        <v>0</v>
      </c>
      <c r="W38" s="9">
        <v>0</v>
      </c>
      <c r="X38" s="9">
        <v>0</v>
      </c>
      <c r="Y38" s="5"/>
      <c r="Z38" s="5" t="s">
        <v>51</v>
      </c>
    </row>
    <row r="39" spans="1:26" x14ac:dyDescent="0.2">
      <c r="A39" s="5" t="s">
        <v>31</v>
      </c>
      <c r="B39" s="5"/>
      <c r="C39" s="5" t="s">
        <v>30</v>
      </c>
      <c r="D39" s="5"/>
      <c r="E39" s="12" t="s">
        <v>30</v>
      </c>
      <c r="F39" s="12" t="s">
        <v>30</v>
      </c>
      <c r="G39" s="12" t="s">
        <v>30</v>
      </c>
      <c r="H39" s="12"/>
      <c r="I39" s="22" t="s">
        <v>30</v>
      </c>
      <c r="J39" s="12" t="s">
        <v>30</v>
      </c>
      <c r="K39" s="12"/>
      <c r="L39" s="9" t="s">
        <v>30</v>
      </c>
      <c r="M39" s="9" t="s">
        <v>30</v>
      </c>
      <c r="N39" s="9" t="s">
        <v>30</v>
      </c>
      <c r="O39" s="9" t="s">
        <v>30</v>
      </c>
      <c r="P39" s="9" t="s">
        <v>30</v>
      </c>
      <c r="Q39" s="9" t="s">
        <v>30</v>
      </c>
      <c r="R39" s="5"/>
      <c r="S39" s="9" t="s">
        <v>30</v>
      </c>
      <c r="T39" s="9" t="s">
        <v>30</v>
      </c>
      <c r="U39" s="9" t="s">
        <v>30</v>
      </c>
      <c r="V39" s="9" t="s">
        <v>30</v>
      </c>
      <c r="W39" s="9" t="s">
        <v>30</v>
      </c>
      <c r="X39" s="9" t="s">
        <v>30</v>
      </c>
      <c r="Y39" s="5"/>
      <c r="Z39" s="5" t="s">
        <v>30</v>
      </c>
    </row>
    <row r="40" spans="1:26" x14ac:dyDescent="0.2">
      <c r="A40" s="5" t="s">
        <v>50</v>
      </c>
      <c r="B40" s="5"/>
      <c r="C40" s="5" t="s">
        <v>231</v>
      </c>
      <c r="D40" s="5"/>
      <c r="E40" s="18">
        <v>2.6499999999999999E-8</v>
      </c>
      <c r="F40" s="18">
        <v>1.26E-8</v>
      </c>
      <c r="G40" s="18">
        <v>3.3500000000000002E-8</v>
      </c>
      <c r="H40" s="12"/>
      <c r="I40" s="22" t="s">
        <v>134</v>
      </c>
      <c r="J40" s="14" t="s">
        <v>51</v>
      </c>
      <c r="K40" s="12"/>
      <c r="L40" s="9">
        <f>SUM(M40:Q40)</f>
        <v>12</v>
      </c>
      <c r="M40" s="9">
        <v>0</v>
      </c>
      <c r="N40" s="9">
        <v>1</v>
      </c>
      <c r="O40" s="9">
        <v>11</v>
      </c>
      <c r="P40" s="9">
        <v>0</v>
      </c>
      <c r="Q40" s="9">
        <v>0</v>
      </c>
      <c r="R40" s="5"/>
      <c r="S40" s="9">
        <f>SUM(T40:X40)</f>
        <v>12</v>
      </c>
      <c r="T40" s="9">
        <v>12</v>
      </c>
      <c r="U40" s="9">
        <v>0</v>
      </c>
      <c r="V40" s="9">
        <v>0</v>
      </c>
      <c r="W40" s="9">
        <v>0</v>
      </c>
      <c r="X40" s="9">
        <v>0</v>
      </c>
      <c r="Y40" s="5"/>
      <c r="Z40" s="5" t="s">
        <v>51</v>
      </c>
    </row>
    <row r="41" spans="1:26" x14ac:dyDescent="0.2">
      <c r="A41" s="5" t="s">
        <v>20</v>
      </c>
      <c r="B41" s="5"/>
      <c r="C41" s="5" t="s">
        <v>105</v>
      </c>
      <c r="D41" s="5"/>
      <c r="E41" s="7">
        <v>4.2200000000000003E-6</v>
      </c>
      <c r="F41" s="7">
        <v>3.5899999999999999E-6</v>
      </c>
      <c r="G41" s="7">
        <v>7.3499999999999999E-6</v>
      </c>
      <c r="H41" s="7"/>
      <c r="I41" s="22" t="s">
        <v>135</v>
      </c>
      <c r="J41" s="7" t="s">
        <v>51</v>
      </c>
      <c r="K41" s="7"/>
      <c r="L41" s="9">
        <f>SUM(M41:Q41)</f>
        <v>12</v>
      </c>
      <c r="M41" s="9">
        <v>11</v>
      </c>
      <c r="N41" s="9">
        <v>0</v>
      </c>
      <c r="O41" s="9">
        <v>1</v>
      </c>
      <c r="P41" s="9">
        <v>0</v>
      </c>
      <c r="Q41" s="9">
        <v>0</v>
      </c>
      <c r="R41" s="5"/>
      <c r="S41" s="9">
        <f>SUM(T41:X41)</f>
        <v>1</v>
      </c>
      <c r="T41" s="9">
        <v>0</v>
      </c>
      <c r="U41" s="9">
        <v>1</v>
      </c>
      <c r="V41" s="9">
        <v>0</v>
      </c>
      <c r="W41" s="9">
        <v>0</v>
      </c>
      <c r="X41" s="9">
        <v>0</v>
      </c>
      <c r="Y41" s="5"/>
      <c r="Z41" s="5" t="s">
        <v>51</v>
      </c>
    </row>
    <row r="42" spans="1:26" x14ac:dyDescent="0.2">
      <c r="A42" s="5" t="s">
        <v>21</v>
      </c>
      <c r="B42" s="5"/>
      <c r="C42" s="5" t="s">
        <v>232</v>
      </c>
      <c r="D42" s="5"/>
      <c r="E42" s="7">
        <v>2.1100000000000001E-6</v>
      </c>
      <c r="F42" s="7">
        <v>1.64E-6</v>
      </c>
      <c r="G42" s="7">
        <v>3.0800000000000002E-6</v>
      </c>
      <c r="H42" s="7"/>
      <c r="I42" s="22" t="s">
        <v>136</v>
      </c>
      <c r="J42" s="7" t="s">
        <v>51</v>
      </c>
      <c r="K42" s="7"/>
      <c r="L42" s="9">
        <f>SUM(M42:Q42)</f>
        <v>12</v>
      </c>
      <c r="M42" s="9">
        <v>7</v>
      </c>
      <c r="N42" s="9">
        <v>0</v>
      </c>
      <c r="O42" s="9">
        <v>5</v>
      </c>
      <c r="P42" s="9">
        <v>0</v>
      </c>
      <c r="Q42" s="9">
        <v>0</v>
      </c>
      <c r="R42" s="5"/>
      <c r="S42" s="9">
        <f>SUM(T42:X42)</f>
        <v>5</v>
      </c>
      <c r="T42" s="9">
        <v>0</v>
      </c>
      <c r="U42" s="9">
        <v>4</v>
      </c>
      <c r="V42" s="9">
        <v>1</v>
      </c>
      <c r="W42" s="9">
        <v>0</v>
      </c>
      <c r="X42" s="9">
        <v>0</v>
      </c>
      <c r="Y42" s="5"/>
      <c r="Z42" s="5" t="s">
        <v>51</v>
      </c>
    </row>
    <row r="44" spans="1:26" x14ac:dyDescent="0.2">
      <c r="A44" s="27" t="s">
        <v>222</v>
      </c>
    </row>
  </sheetData>
  <mergeCells count="2">
    <mergeCell ref="E2:J2"/>
    <mergeCell ref="L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6F03-A687-3849-9335-0B5B86900F70}">
  <dimension ref="A1:AC45"/>
  <sheetViews>
    <sheetView zoomScale="120" zoomScaleNormal="120" workbookViewId="0">
      <pane xSplit="2" ySplit="2" topLeftCell="C3" activePane="bottomRight" state="frozen"/>
      <selection pane="topRight" activeCell="C1" sqref="C1"/>
      <selection pane="bottomLeft" activeCell="A3" sqref="A3"/>
      <selection pane="bottomRight" activeCell="D14" sqref="D14"/>
    </sheetView>
  </sheetViews>
  <sheetFormatPr baseColWidth="10" defaultRowHeight="16" x14ac:dyDescent="0.2"/>
  <cols>
    <col min="1" max="1" width="14.83203125" bestFit="1" customWidth="1"/>
    <col min="6" max="6" width="4.83203125" customWidth="1"/>
    <col min="9" max="9" width="12.5" customWidth="1"/>
    <col min="10" max="10" width="3.6640625" customWidth="1"/>
    <col min="11" max="11" width="7.1640625" customWidth="1"/>
    <col min="12" max="13" width="10.83203125" customWidth="1"/>
    <col min="14" max="14" width="11.1640625" customWidth="1"/>
    <col min="22" max="22" width="3.33203125" customWidth="1"/>
    <col min="23" max="23" width="7.5" customWidth="1"/>
  </cols>
  <sheetData>
    <row r="1" spans="1:29" s="15" customFormat="1" ht="24" x14ac:dyDescent="0.3">
      <c r="A1" s="4" t="s">
        <v>80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row>
    <row r="2" spans="1:29" s="1" customFormat="1" ht="136" x14ac:dyDescent="0.2">
      <c r="A2" s="6" t="str">
        <f>RawData!A3</f>
        <v>Genotype</v>
      </c>
      <c r="B2" s="6"/>
      <c r="C2" s="6" t="s">
        <v>1</v>
      </c>
      <c r="D2" s="6" t="s">
        <v>77</v>
      </c>
      <c r="E2" s="6" t="s">
        <v>78</v>
      </c>
      <c r="F2" s="6"/>
      <c r="G2" s="6" t="s">
        <v>79</v>
      </c>
      <c r="H2" s="6" t="s">
        <v>152</v>
      </c>
      <c r="I2" s="6" t="s">
        <v>151</v>
      </c>
      <c r="J2" s="6"/>
      <c r="K2" s="6" t="s">
        <v>81</v>
      </c>
      <c r="L2" s="6" t="s">
        <v>150</v>
      </c>
      <c r="M2" s="6" t="s">
        <v>153</v>
      </c>
      <c r="N2" s="6" t="s">
        <v>154</v>
      </c>
      <c r="O2" s="6" t="s">
        <v>155</v>
      </c>
      <c r="P2" s="6" t="s">
        <v>168</v>
      </c>
      <c r="Q2" s="6" t="s">
        <v>170</v>
      </c>
      <c r="R2" s="6" t="s">
        <v>169</v>
      </c>
      <c r="S2" s="6" t="s">
        <v>171</v>
      </c>
      <c r="T2" s="6" t="s">
        <v>156</v>
      </c>
      <c r="U2" s="6" t="s">
        <v>157</v>
      </c>
      <c r="V2" s="6"/>
      <c r="W2" s="6" t="s">
        <v>81</v>
      </c>
      <c r="X2" s="6" t="s">
        <v>158</v>
      </c>
      <c r="Y2" s="6" t="s">
        <v>159</v>
      </c>
      <c r="Z2" s="6" t="s">
        <v>160</v>
      </c>
      <c r="AA2" s="6" t="s">
        <v>161</v>
      </c>
      <c r="AB2" s="6" t="s">
        <v>162</v>
      </c>
      <c r="AC2" s="6" t="s">
        <v>163</v>
      </c>
    </row>
    <row r="3" spans="1:29" x14ac:dyDescent="0.2">
      <c r="A3" s="5" t="str">
        <f>RawData!A4</f>
        <v>WT</v>
      </c>
      <c r="B3" s="5"/>
      <c r="C3" s="7">
        <f>RawData!E4</f>
        <v>2.2699999999999998E-9</v>
      </c>
      <c r="D3" s="7">
        <f>RawData!F4</f>
        <v>1.3000000000000001E-9</v>
      </c>
      <c r="E3" s="7">
        <f>RawData!G4</f>
        <v>4.7799999999999996E-9</v>
      </c>
      <c r="F3" s="5"/>
      <c r="G3" s="5">
        <f>RawData!L4</f>
        <v>27</v>
      </c>
      <c r="H3" s="5">
        <f>SUM(RawData!N4+RawData!O4)</f>
        <v>2</v>
      </c>
      <c r="I3" s="5">
        <f>IF(H3&gt;0,H3,1)</f>
        <v>2</v>
      </c>
      <c r="J3" s="5"/>
      <c r="K3" s="5" t="str">
        <f>IF(H3=0,"(&lt;)","")</f>
        <v/>
      </c>
      <c r="L3" s="5">
        <v>7.4074000000000001E-2</v>
      </c>
      <c r="M3" s="5">
        <v>0</v>
      </c>
      <c r="N3" s="5">
        <v>0.18518499999999999</v>
      </c>
      <c r="O3" s="7">
        <f>C3*L3</f>
        <v>1.6814797999999998E-10</v>
      </c>
      <c r="P3" s="7">
        <f>POWER(($C3-D3)/$C3,2)</f>
        <v>0.18259620796056583</v>
      </c>
      <c r="Q3" s="7">
        <f>POWER((L3-M3)/L3,2)</f>
        <v>1</v>
      </c>
      <c r="R3" s="7">
        <f>POWER((C3-E3)/C3,2)</f>
        <v>1.2226319160084611</v>
      </c>
      <c r="S3" s="7">
        <f>POWER((L3-N3)/L3,2)</f>
        <v>2.2499999999999991</v>
      </c>
      <c r="T3" s="7">
        <f>MAX(0,$O3-$O3*SQRT(P3+Q3))</f>
        <v>0</v>
      </c>
      <c r="U3" s="7">
        <f>$O3+$O3*SQRT(R3+S3)</f>
        <v>4.8149172566157915E-10</v>
      </c>
      <c r="V3" s="7"/>
      <c r="W3" s="5" t="str">
        <f>IF(H3=0,"(&lt;)","")</f>
        <v/>
      </c>
      <c r="X3" s="25">
        <f t="shared" ref="X3:X35" si="0">O3/$O$3</f>
        <v>1</v>
      </c>
      <c r="Y3" s="25">
        <f>T3/$O$3</f>
        <v>0</v>
      </c>
      <c r="Z3" s="25">
        <f>U3/$O$3</f>
        <v>2.8634999103859542</v>
      </c>
      <c r="AA3" s="25" t="s">
        <v>146</v>
      </c>
      <c r="AB3" s="25" t="s">
        <v>143</v>
      </c>
      <c r="AC3" s="25" t="s">
        <v>165</v>
      </c>
    </row>
    <row r="4" spans="1:29" x14ac:dyDescent="0.2">
      <c r="A4" s="5" t="str">
        <f>RawData!A5</f>
        <v>mre11</v>
      </c>
      <c r="B4" s="5"/>
      <c r="C4" s="7">
        <f>RawData!E5</f>
        <v>5.75E-7</v>
      </c>
      <c r="D4" s="7">
        <f>RawData!F5</f>
        <v>2.8200000000000001E-7</v>
      </c>
      <c r="E4" s="7">
        <f>RawData!G5</f>
        <v>1.9199999999999998E-6</v>
      </c>
      <c r="F4" s="5"/>
      <c r="G4" s="5">
        <f>RawData!L5</f>
        <v>13</v>
      </c>
      <c r="H4" s="5">
        <f>SUM(RawData!N5+RawData!O5)</f>
        <v>4</v>
      </c>
      <c r="I4" s="5">
        <f t="shared" ref="I4:I41" si="1">IF(H4&gt;0,H4,1)</f>
        <v>4</v>
      </c>
      <c r="J4" s="5"/>
      <c r="K4" s="5" t="str">
        <f t="shared" ref="K4:K41" si="2">IF(H4=0,"(&lt;)","")</f>
        <v/>
      </c>
      <c r="L4" s="5">
        <v>0.30769200000000002</v>
      </c>
      <c r="M4" s="5">
        <v>7.6923000000000005E-2</v>
      </c>
      <c r="N4" s="5">
        <v>0.538462</v>
      </c>
      <c r="O4" s="7">
        <f>C4*L4</f>
        <v>1.7692290000000001E-7</v>
      </c>
      <c r="P4" s="7">
        <f t="shared" ref="P4:P34" si="3">POWER(($C4-D4)/$C4,2)</f>
        <v>0.25965671077504726</v>
      </c>
      <c r="Q4" s="7">
        <f t="shared" ref="Q4:Q34" si="4">POWER((L4-M4)/L4,2)</f>
        <v>0.5625</v>
      </c>
      <c r="R4" s="7">
        <f t="shared" ref="R4:R34" si="5">POWER((C4-E4)/C4,2)</f>
        <v>5.4715311909262754</v>
      </c>
      <c r="S4" s="7">
        <f t="shared" ref="S4:S34" si="6">POWER((L4-N4)/L4,2)</f>
        <v>0.56250487501543733</v>
      </c>
      <c r="T4" s="7">
        <f t="shared" ref="T4:T41" si="7">MAX(0,$O4-$O4*SQRT(P4+Q4))</f>
        <v>1.6501850797789135E-8</v>
      </c>
      <c r="U4" s="7">
        <f t="shared" ref="U4:U35" si="8">$O4+$O4*SQRT(R4+S4)</f>
        <v>6.1152117705446575E-7</v>
      </c>
      <c r="V4" s="7"/>
      <c r="W4" s="5" t="str">
        <f t="shared" ref="W4:W41" si="9">IF(H4=0,"(&lt;)","")</f>
        <v/>
      </c>
      <c r="X4" s="25">
        <f t="shared" si="0"/>
        <v>1052.1856997627924</v>
      </c>
      <c r="Y4" s="25">
        <f t="shared" ref="Y4:Y35" si="10">T4/$O$3</f>
        <v>98.138858390027266</v>
      </c>
      <c r="Z4" s="25">
        <f t="shared" ref="Z4:Z35" si="11">U4/$O$3</f>
        <v>3636.8035884490901</v>
      </c>
      <c r="AA4" s="25" t="s">
        <v>141</v>
      </c>
      <c r="AB4" s="25" t="s">
        <v>172</v>
      </c>
      <c r="AC4" s="25" t="s">
        <v>173</v>
      </c>
    </row>
    <row r="5" spans="1:29" x14ac:dyDescent="0.2">
      <c r="A5" s="5" t="str">
        <f>RawData!A6</f>
        <v>mre11-H125N</v>
      </c>
      <c r="B5" s="5"/>
      <c r="C5" s="7">
        <f>RawData!E6</f>
        <v>2.7799999999999997E-7</v>
      </c>
      <c r="D5" s="7">
        <f>RawData!F6</f>
        <v>1.8E-7</v>
      </c>
      <c r="E5" s="7">
        <f>RawData!G6</f>
        <v>4.01E-7</v>
      </c>
      <c r="F5" s="5"/>
      <c r="G5" s="5">
        <f>RawData!L6</f>
        <v>13</v>
      </c>
      <c r="H5" s="5">
        <f>SUM(RawData!N6+RawData!O6)</f>
        <v>6</v>
      </c>
      <c r="I5" s="5">
        <f t="shared" si="1"/>
        <v>6</v>
      </c>
      <c r="J5" s="5"/>
      <c r="K5" s="5" t="str">
        <f t="shared" si="2"/>
        <v/>
      </c>
      <c r="L5" s="5">
        <v>0.461538</v>
      </c>
      <c r="M5" s="5">
        <v>0.230769</v>
      </c>
      <c r="N5" s="5">
        <v>0.69230800000000003</v>
      </c>
      <c r="O5" s="7">
        <f t="shared" ref="O5:O41" si="12">C5*L5</f>
        <v>1.2830756399999999E-7</v>
      </c>
      <c r="P5" s="7">
        <f t="shared" si="3"/>
        <v>0.12426893017959731</v>
      </c>
      <c r="Q5" s="7">
        <f t="shared" si="4"/>
        <v>0.25</v>
      </c>
      <c r="R5" s="7">
        <f t="shared" si="5"/>
        <v>0.19575850111277895</v>
      </c>
      <c r="S5" s="7">
        <f t="shared" si="6"/>
        <v>0.25000216667352781</v>
      </c>
      <c r="T5" s="7">
        <f t="shared" si="7"/>
        <v>4.9812174718414176E-8</v>
      </c>
      <c r="U5" s="7">
        <f t="shared" si="8"/>
        <v>2.1397250741984868E-7</v>
      </c>
      <c r="V5" s="7"/>
      <c r="W5" s="5" t="str">
        <f t="shared" si="9"/>
        <v/>
      </c>
      <c r="X5" s="25">
        <f t="shared" si="0"/>
        <v>763.06336834971205</v>
      </c>
      <c r="Y5" s="25">
        <f t="shared" si="10"/>
        <v>296.240101834195</v>
      </c>
      <c r="Z5" s="25">
        <f t="shared" si="11"/>
        <v>1272.5249950659454</v>
      </c>
      <c r="AA5" s="25" t="s">
        <v>174</v>
      </c>
      <c r="AB5" s="25" t="s">
        <v>147</v>
      </c>
      <c r="AC5" s="25" t="s">
        <v>175</v>
      </c>
    </row>
    <row r="6" spans="1:29" x14ac:dyDescent="0.2">
      <c r="A6" s="5" t="str">
        <f>RawData!A7</f>
        <v>exo1</v>
      </c>
      <c r="B6" s="5"/>
      <c r="C6" s="7">
        <f>RawData!E7</f>
        <v>2.0000000000000001E-9</v>
      </c>
      <c r="D6" s="7">
        <f>RawData!F7</f>
        <v>8.5800000000000004E-10</v>
      </c>
      <c r="E6" s="7">
        <f>RawData!G7</f>
        <v>4.7799999999999996E-9</v>
      </c>
      <c r="F6" s="5"/>
      <c r="G6" s="5">
        <f>RawData!L7</f>
        <v>11</v>
      </c>
      <c r="H6" s="5">
        <f>SUM(RawData!N7+RawData!O7)</f>
        <v>0</v>
      </c>
      <c r="I6" s="5">
        <f t="shared" si="1"/>
        <v>1</v>
      </c>
      <c r="J6" s="5"/>
      <c r="K6" s="5" t="str">
        <f t="shared" si="2"/>
        <v>(&lt;)</v>
      </c>
      <c r="L6" s="5">
        <v>9.0909000000000004E-2</v>
      </c>
      <c r="M6" s="5">
        <v>0</v>
      </c>
      <c r="N6" s="5">
        <v>0.272727</v>
      </c>
      <c r="O6" s="7">
        <f t="shared" si="12"/>
        <v>1.8181800000000001E-10</v>
      </c>
      <c r="P6" s="7">
        <f t="shared" si="3"/>
        <v>0.32604099999999997</v>
      </c>
      <c r="Q6" s="7">
        <f t="shared" si="4"/>
        <v>1</v>
      </c>
      <c r="R6" s="7">
        <f t="shared" si="5"/>
        <v>1.932099999999999</v>
      </c>
      <c r="S6" s="7">
        <f t="shared" si="6"/>
        <v>3.9999999999999991</v>
      </c>
      <c r="T6" s="7">
        <f t="shared" si="7"/>
        <v>0</v>
      </c>
      <c r="U6" s="7">
        <f t="shared" si="8"/>
        <v>6.2465215307999943E-10</v>
      </c>
      <c r="V6" s="7"/>
      <c r="W6" s="5" t="str">
        <f t="shared" si="9"/>
        <v>(&lt;)</v>
      </c>
      <c r="X6" s="25">
        <f t="shared" si="0"/>
        <v>1.0812975570684824</v>
      </c>
      <c r="Y6" s="25">
        <f t="shared" si="10"/>
        <v>0</v>
      </c>
      <c r="Z6" s="25">
        <f t="shared" si="11"/>
        <v>3.7148953741817148</v>
      </c>
      <c r="AA6" s="25" t="s">
        <v>146</v>
      </c>
      <c r="AB6" s="25" t="s">
        <v>143</v>
      </c>
      <c r="AC6" s="25" t="s">
        <v>176</v>
      </c>
    </row>
    <row r="7" spans="1:29" x14ac:dyDescent="0.2">
      <c r="A7" s="5" t="str">
        <f>RawData!A8</f>
        <v>tel1</v>
      </c>
      <c r="B7" s="5"/>
      <c r="C7" s="7">
        <f>RawData!E8</f>
        <v>4.9900000000000003E-9</v>
      </c>
      <c r="D7" s="7">
        <f>RawData!F8</f>
        <v>0</v>
      </c>
      <c r="E7" s="7">
        <f>RawData!G8</f>
        <v>9.1999999999999997E-9</v>
      </c>
      <c r="F7" s="5"/>
      <c r="G7" s="5">
        <f>RawData!L8</f>
        <v>31</v>
      </c>
      <c r="H7" s="5">
        <f>SUM(RawData!N8+RawData!O8)</f>
        <v>10</v>
      </c>
      <c r="I7" s="5">
        <f t="shared" si="1"/>
        <v>10</v>
      </c>
      <c r="J7" s="5"/>
      <c r="K7" s="5" t="str">
        <f t="shared" si="2"/>
        <v/>
      </c>
      <c r="L7" s="5">
        <v>0.32258100000000001</v>
      </c>
      <c r="M7" s="5">
        <v>0.16128999999999999</v>
      </c>
      <c r="N7" s="5">
        <v>0.483871</v>
      </c>
      <c r="O7" s="7">
        <f t="shared" si="12"/>
        <v>1.6096791900000001E-9</v>
      </c>
      <c r="P7" s="7">
        <f t="shared" si="3"/>
        <v>1</v>
      </c>
      <c r="Q7" s="7">
        <f t="shared" si="4"/>
        <v>0.25000155000069751</v>
      </c>
      <c r="R7" s="7">
        <f t="shared" si="5"/>
        <v>0.71180838631170129</v>
      </c>
      <c r="S7" s="7">
        <f t="shared" si="6"/>
        <v>0.24999845000410745</v>
      </c>
      <c r="T7" s="7">
        <f t="shared" si="7"/>
        <v>0</v>
      </c>
      <c r="U7" s="7">
        <f t="shared" si="8"/>
        <v>3.1883197586709468E-9</v>
      </c>
      <c r="V7" s="7"/>
      <c r="W7" s="5" t="str">
        <f t="shared" si="9"/>
        <v/>
      </c>
      <c r="X7" s="25">
        <f t="shared" si="0"/>
        <v>9.5729915399518948</v>
      </c>
      <c r="Y7" s="25">
        <f t="shared" si="10"/>
        <v>0</v>
      </c>
      <c r="Z7" s="25">
        <f t="shared" si="11"/>
        <v>18.961391975514349</v>
      </c>
      <c r="AA7" s="25" t="s">
        <v>177</v>
      </c>
      <c r="AB7" s="25" t="s">
        <v>143</v>
      </c>
      <c r="AC7" s="25" t="s">
        <v>122</v>
      </c>
    </row>
    <row r="8" spans="1:29" x14ac:dyDescent="0.2">
      <c r="A8" s="5" t="str">
        <f>RawData!A9</f>
        <v>rrm3</v>
      </c>
      <c r="B8" s="5"/>
      <c r="C8" s="7">
        <f>RawData!E9</f>
        <v>9.4600000000000004E-10</v>
      </c>
      <c r="D8" s="7">
        <f>RawData!F9</f>
        <v>0</v>
      </c>
      <c r="E8" s="7">
        <f>RawData!G9</f>
        <v>1.1900000000000001E-8</v>
      </c>
      <c r="F8" s="5"/>
      <c r="G8" s="5">
        <f>RawData!L9</f>
        <v>14</v>
      </c>
      <c r="H8" s="5">
        <f>SUM(RawData!N9+RawData!O9)</f>
        <v>4</v>
      </c>
      <c r="I8" s="5">
        <f t="shared" si="1"/>
        <v>4</v>
      </c>
      <c r="J8" s="5"/>
      <c r="K8" s="5" t="str">
        <f t="shared" si="2"/>
        <v/>
      </c>
      <c r="L8" s="5">
        <v>0.28571400000000002</v>
      </c>
      <c r="M8" s="5">
        <v>7.1429000000000006E-2</v>
      </c>
      <c r="N8" s="5">
        <v>0.5</v>
      </c>
      <c r="O8" s="7">
        <f t="shared" si="12"/>
        <v>2.7028544400000004E-10</v>
      </c>
      <c r="P8" s="7">
        <f t="shared" si="3"/>
        <v>1</v>
      </c>
      <c r="Q8" s="7">
        <f t="shared" si="4"/>
        <v>0.56249737500043739</v>
      </c>
      <c r="R8" s="7">
        <f t="shared" si="5"/>
        <v>134.07975273656967</v>
      </c>
      <c r="S8" s="7">
        <f t="shared" si="6"/>
        <v>0.56250262500568726</v>
      </c>
      <c r="T8" s="7">
        <f t="shared" si="7"/>
        <v>0</v>
      </c>
      <c r="U8" s="7">
        <f t="shared" si="8"/>
        <v>3.4065547422594997E-9</v>
      </c>
      <c r="V8" s="7"/>
      <c r="W8" s="5" t="str">
        <f t="shared" si="9"/>
        <v/>
      </c>
      <c r="X8" s="25">
        <f t="shared" si="0"/>
        <v>1.6074260541220897</v>
      </c>
      <c r="Y8" s="25">
        <f t="shared" si="10"/>
        <v>0</v>
      </c>
      <c r="Z8" s="25">
        <f t="shared" si="11"/>
        <v>20.259266523805401</v>
      </c>
      <c r="AA8" s="25" t="s">
        <v>166</v>
      </c>
      <c r="AB8" s="25" t="s">
        <v>143</v>
      </c>
      <c r="AC8" s="25" t="s">
        <v>167</v>
      </c>
    </row>
    <row r="9" spans="1:29" x14ac:dyDescent="0.2">
      <c r="A9" s="5" t="str">
        <f>RawData!A10</f>
        <v>rad10</v>
      </c>
      <c r="B9" s="5"/>
      <c r="C9" s="7">
        <f>RawData!E10</f>
        <v>8.4899999999999996E-10</v>
      </c>
      <c r="D9" s="7">
        <f>RawData!F10</f>
        <v>0</v>
      </c>
      <c r="E9" s="7">
        <f>RawData!G10</f>
        <v>5.5700000000000004E-9</v>
      </c>
      <c r="F9" s="5"/>
      <c r="G9" s="5">
        <f>RawData!L10</f>
        <v>12</v>
      </c>
      <c r="H9" s="5">
        <f>SUM(RawData!N10+RawData!O10)</f>
        <v>1</v>
      </c>
      <c r="I9" s="5">
        <f t="shared" si="1"/>
        <v>1</v>
      </c>
      <c r="J9" s="5"/>
      <c r="K9" s="5" t="str">
        <f t="shared" si="2"/>
        <v/>
      </c>
      <c r="L9" s="5">
        <v>8.3333000000000004E-2</v>
      </c>
      <c r="M9" s="5">
        <v>0</v>
      </c>
      <c r="N9" s="5">
        <v>0.25</v>
      </c>
      <c r="O9" s="7">
        <f t="shared" si="12"/>
        <v>7.0749716999999999E-11</v>
      </c>
      <c r="P9" s="7">
        <f t="shared" si="3"/>
        <v>1</v>
      </c>
      <c r="Q9" s="7">
        <f t="shared" si="4"/>
        <v>1</v>
      </c>
      <c r="R9" s="7">
        <f t="shared" si="5"/>
        <v>30.920935181832448</v>
      </c>
      <c r="S9" s="7">
        <f t="shared" si="6"/>
        <v>4.0000480003360019</v>
      </c>
      <c r="T9" s="7">
        <f t="shared" si="7"/>
        <v>0</v>
      </c>
      <c r="U9" s="7">
        <f t="shared" si="8"/>
        <v>4.8883794392020255E-10</v>
      </c>
      <c r="V9" s="7"/>
      <c r="W9" s="5" t="str">
        <f t="shared" si="9"/>
        <v/>
      </c>
      <c r="X9" s="25">
        <f t="shared" si="0"/>
        <v>0.42075864961327519</v>
      </c>
      <c r="Y9" s="25">
        <f t="shared" si="10"/>
        <v>0</v>
      </c>
      <c r="Z9" s="25">
        <f t="shared" si="11"/>
        <v>2.9071889172870384</v>
      </c>
      <c r="AA9" s="25" t="s">
        <v>178</v>
      </c>
      <c r="AB9" s="25" t="s">
        <v>143</v>
      </c>
      <c r="AC9" s="25" t="s">
        <v>179</v>
      </c>
    </row>
    <row r="10" spans="1:29" x14ac:dyDescent="0.2">
      <c r="A10" s="5" t="str">
        <f>RawData!A11</f>
        <v>pol32</v>
      </c>
      <c r="B10" s="5"/>
      <c r="C10" s="7">
        <f>RawData!E11</f>
        <v>3.41E-9</v>
      </c>
      <c r="D10" s="7">
        <f>RawData!F11</f>
        <v>0</v>
      </c>
      <c r="E10" s="7">
        <f>RawData!G11</f>
        <v>9.5100000000000005E-9</v>
      </c>
      <c r="F10" s="5"/>
      <c r="G10" s="5">
        <f>RawData!L11</f>
        <v>11</v>
      </c>
      <c r="H10" s="5">
        <f>SUM(RawData!N11+RawData!O11)</f>
        <v>0</v>
      </c>
      <c r="I10" s="5">
        <f t="shared" si="1"/>
        <v>1</v>
      </c>
      <c r="J10" s="5"/>
      <c r="K10" s="5" t="str">
        <f t="shared" si="2"/>
        <v>(&lt;)</v>
      </c>
      <c r="L10" s="5">
        <v>9.0909000000000004E-2</v>
      </c>
      <c r="M10" s="5">
        <v>0</v>
      </c>
      <c r="N10" s="5">
        <v>0.272727</v>
      </c>
      <c r="O10" s="7">
        <f t="shared" si="12"/>
        <v>3.0999969000000003E-10</v>
      </c>
      <c r="P10" s="7">
        <f t="shared" si="3"/>
        <v>1</v>
      </c>
      <c r="Q10" s="7">
        <f t="shared" si="4"/>
        <v>1</v>
      </c>
      <c r="R10" s="7">
        <f t="shared" si="5"/>
        <v>3.2000068798857937</v>
      </c>
      <c r="S10" s="7">
        <f t="shared" si="6"/>
        <v>3.9999999999999991</v>
      </c>
      <c r="T10" s="7">
        <f t="shared" si="7"/>
        <v>0</v>
      </c>
      <c r="U10" s="7">
        <f t="shared" si="8"/>
        <v>1.1418165432293598E-9</v>
      </c>
      <c r="V10" s="7"/>
      <c r="W10" s="5" t="str">
        <f t="shared" si="9"/>
        <v>(&lt;)</v>
      </c>
      <c r="X10" s="25">
        <f t="shared" si="0"/>
        <v>1.8436123348017626</v>
      </c>
      <c r="Y10" s="25">
        <f t="shared" si="10"/>
        <v>0</v>
      </c>
      <c r="Z10" s="25">
        <f t="shared" si="11"/>
        <v>6.7905457040242769</v>
      </c>
      <c r="AA10" s="25" t="s">
        <v>180</v>
      </c>
      <c r="AB10" s="25" t="s">
        <v>143</v>
      </c>
      <c r="AC10" s="25" t="s">
        <v>181</v>
      </c>
    </row>
    <row r="11" spans="1:29" x14ac:dyDescent="0.2">
      <c r="A11" s="5" t="str">
        <f>RawData!A12</f>
        <v>mus81</v>
      </c>
      <c r="B11" s="5"/>
      <c r="C11" s="7">
        <f>RawData!E12</f>
        <v>1.26E-8</v>
      </c>
      <c r="D11" s="7">
        <f>RawData!F12</f>
        <v>2.6299999999999998E-9</v>
      </c>
      <c r="E11" s="7">
        <f>RawData!G12</f>
        <v>3.3099999999999999E-8</v>
      </c>
      <c r="F11" s="5"/>
      <c r="G11" s="5">
        <f>RawData!L12</f>
        <v>12</v>
      </c>
      <c r="H11" s="5">
        <f>SUM(RawData!N12+RawData!O12)</f>
        <v>0</v>
      </c>
      <c r="I11" s="5">
        <f t="shared" si="1"/>
        <v>1</v>
      </c>
      <c r="J11" s="5"/>
      <c r="K11" s="5" t="str">
        <f t="shared" si="2"/>
        <v>(&lt;)</v>
      </c>
      <c r="L11" s="5">
        <v>8.3333000000000004E-2</v>
      </c>
      <c r="M11" s="5">
        <v>0</v>
      </c>
      <c r="N11" s="5">
        <v>0.25</v>
      </c>
      <c r="O11" s="7">
        <f t="shared" si="12"/>
        <v>1.0499958E-9</v>
      </c>
      <c r="P11" s="7">
        <f t="shared" si="3"/>
        <v>0.62610796170319993</v>
      </c>
      <c r="Q11" s="7">
        <f t="shared" si="4"/>
        <v>1</v>
      </c>
      <c r="R11" s="7">
        <f t="shared" si="5"/>
        <v>2.6470773494583013</v>
      </c>
      <c r="S11" s="7">
        <f t="shared" si="6"/>
        <v>4.0000480003360019</v>
      </c>
      <c r="T11" s="7">
        <f t="shared" si="7"/>
        <v>0</v>
      </c>
      <c r="U11" s="7">
        <f t="shared" si="8"/>
        <v>3.7570970302128435E-9</v>
      </c>
      <c r="V11" s="7"/>
      <c r="W11" s="5" t="str">
        <f t="shared" si="9"/>
        <v>(&lt;)</v>
      </c>
      <c r="X11" s="25">
        <f t="shared" si="0"/>
        <v>6.2444746585715754</v>
      </c>
      <c r="Y11" s="25">
        <f t="shared" si="10"/>
        <v>0</v>
      </c>
      <c r="Z11" s="25">
        <f t="shared" si="11"/>
        <v>22.343991466402652</v>
      </c>
      <c r="AA11" s="25" t="s">
        <v>182</v>
      </c>
      <c r="AB11" s="25" t="s">
        <v>143</v>
      </c>
      <c r="AC11" s="25" t="s">
        <v>138</v>
      </c>
    </row>
    <row r="12" spans="1:29" x14ac:dyDescent="0.2">
      <c r="A12" s="5" t="str">
        <f>RawData!A13</f>
        <v>slx1 (&lt;)</v>
      </c>
      <c r="B12" s="5"/>
      <c r="C12" s="7">
        <f>RawData!E13</f>
        <v>1.1200000000000001E-9</v>
      </c>
      <c r="D12" s="7">
        <f>RawData!F13</f>
        <v>6.8200000000000002E-10</v>
      </c>
      <c r="E12" s="7">
        <f>RawData!G13</f>
        <v>1.4200000000000001E-9</v>
      </c>
      <c r="F12" s="5"/>
      <c r="G12" s="5">
        <f>RawData!L13</f>
        <v>12</v>
      </c>
      <c r="H12" s="5">
        <f>SUM(RawData!N13+RawData!O13)</f>
        <v>0</v>
      </c>
      <c r="I12" s="5">
        <f t="shared" si="1"/>
        <v>1</v>
      </c>
      <c r="J12" s="5"/>
      <c r="K12" s="5" t="str">
        <f t="shared" si="2"/>
        <v>(&lt;)</v>
      </c>
      <c r="L12" s="5">
        <v>8.3333000000000004E-2</v>
      </c>
      <c r="M12" s="5">
        <v>0</v>
      </c>
      <c r="N12" s="5">
        <v>0.25</v>
      </c>
      <c r="O12" s="7">
        <f t="shared" si="12"/>
        <v>9.3332960000000005E-11</v>
      </c>
      <c r="P12" s="7">
        <f t="shared" si="3"/>
        <v>0.15293686224489797</v>
      </c>
      <c r="Q12" s="7">
        <f t="shared" si="4"/>
        <v>1</v>
      </c>
      <c r="R12" s="7">
        <f t="shared" si="5"/>
        <v>7.174744897959183E-2</v>
      </c>
      <c r="S12" s="7">
        <f t="shared" si="6"/>
        <v>4.0000480003360019</v>
      </c>
      <c r="T12" s="7">
        <f t="shared" si="7"/>
        <v>0</v>
      </c>
      <c r="U12" s="7">
        <f t="shared" si="8"/>
        <v>2.8166665008855427E-10</v>
      </c>
      <c r="V12" s="7"/>
      <c r="W12" s="5" t="str">
        <f t="shared" si="9"/>
        <v>(&lt;)</v>
      </c>
      <c r="X12" s="25">
        <f t="shared" si="0"/>
        <v>0.5550644140952512</v>
      </c>
      <c r="Y12" s="25">
        <f t="shared" si="10"/>
        <v>0</v>
      </c>
      <c r="Z12" s="25">
        <f t="shared" si="11"/>
        <v>1.6751117086780007</v>
      </c>
      <c r="AA12" s="25" t="s">
        <v>164</v>
      </c>
      <c r="AB12" s="25" t="s">
        <v>143</v>
      </c>
      <c r="AC12" s="25" t="s">
        <v>183</v>
      </c>
    </row>
    <row r="13" spans="1:29" x14ac:dyDescent="0.2">
      <c r="A13" s="5" t="str">
        <f>RawData!A14</f>
        <v>yen1</v>
      </c>
      <c r="B13" s="5"/>
      <c r="C13" s="7">
        <f>RawData!E14</f>
        <v>2.45E-9</v>
      </c>
      <c r="D13" s="7">
        <v>0</v>
      </c>
      <c r="E13" s="7">
        <f>RawData!G14</f>
        <v>5.6800000000000002E-9</v>
      </c>
      <c r="F13" s="5"/>
      <c r="G13" s="5">
        <f>RawData!L14</f>
        <v>11</v>
      </c>
      <c r="H13" s="5">
        <f>SUM(RawData!N14+RawData!O14)</f>
        <v>4</v>
      </c>
      <c r="I13" s="5">
        <f t="shared" si="1"/>
        <v>4</v>
      </c>
      <c r="J13" s="5"/>
      <c r="K13" s="5" t="str">
        <f t="shared" si="2"/>
        <v/>
      </c>
      <c r="L13" s="5">
        <v>0.36363600000000001</v>
      </c>
      <c r="M13" s="5">
        <v>9.0909000000000004E-2</v>
      </c>
      <c r="N13" s="5">
        <v>0.63636400000000004</v>
      </c>
      <c r="O13" s="7">
        <f t="shared" si="12"/>
        <v>8.9090820000000002E-10</v>
      </c>
      <c r="P13" s="7">
        <f t="shared" si="3"/>
        <v>1</v>
      </c>
      <c r="Q13" s="7">
        <f t="shared" si="4"/>
        <v>0.5625</v>
      </c>
      <c r="R13" s="7">
        <f t="shared" si="5"/>
        <v>1.7380924614743858</v>
      </c>
      <c r="S13" s="7">
        <f t="shared" si="6"/>
        <v>0.56250412501168767</v>
      </c>
      <c r="T13" s="7">
        <f>MAX(0,$O13-$O13*SQRT(P13+Q13))</f>
        <v>0</v>
      </c>
      <c r="U13" s="7">
        <f t="shared" si="8"/>
        <v>2.2422126027863147E-9</v>
      </c>
      <c r="V13" s="7"/>
      <c r="W13" s="5" t="str">
        <f t="shared" si="9"/>
        <v/>
      </c>
      <c r="X13" s="25">
        <f t="shared" si="0"/>
        <v>5.2983580296355637</v>
      </c>
      <c r="Y13" s="25">
        <f t="shared" si="10"/>
        <v>0</v>
      </c>
      <c r="Z13" s="25">
        <f t="shared" si="11"/>
        <v>13.334757888773419</v>
      </c>
      <c r="AA13" s="25" t="s">
        <v>184</v>
      </c>
      <c r="AB13" s="25" t="s">
        <v>143</v>
      </c>
      <c r="AC13" s="25" t="s">
        <v>185</v>
      </c>
    </row>
    <row r="14" spans="1:29" x14ac:dyDescent="0.2">
      <c r="A14" s="5" t="str">
        <f>RawData!A15</f>
        <v>rad52</v>
      </c>
      <c r="B14" s="5"/>
      <c r="C14" s="7">
        <f>RawData!E15</f>
        <v>1.6700000000000001E-8</v>
      </c>
      <c r="D14" s="7">
        <f>RawData!F15</f>
        <v>9.8899999999999996E-9</v>
      </c>
      <c r="E14" s="7">
        <f>RawData!G15</f>
        <v>2.7400000000000001E-8</v>
      </c>
      <c r="F14" s="5"/>
      <c r="G14" s="5">
        <f>RawData!L15</f>
        <v>12</v>
      </c>
      <c r="H14" s="5">
        <f>SUM(RawData!N15+RawData!O15)</f>
        <v>0</v>
      </c>
      <c r="I14" s="5">
        <f t="shared" si="1"/>
        <v>1</v>
      </c>
      <c r="J14" s="5"/>
      <c r="K14" s="5" t="str">
        <f t="shared" si="2"/>
        <v>(&lt;)</v>
      </c>
      <c r="L14" s="5">
        <v>8.3333000000000004E-2</v>
      </c>
      <c r="M14" s="5">
        <v>0</v>
      </c>
      <c r="N14" s="5">
        <v>0.25</v>
      </c>
      <c r="O14" s="7">
        <f t="shared" si="12"/>
        <v>1.3916611000000001E-9</v>
      </c>
      <c r="P14" s="7">
        <f t="shared" si="3"/>
        <v>0.16628814227831767</v>
      </c>
      <c r="Q14" s="7">
        <f t="shared" si="4"/>
        <v>1</v>
      </c>
      <c r="R14" s="7">
        <f t="shared" si="5"/>
        <v>0.4105202768116461</v>
      </c>
      <c r="S14" s="7">
        <f t="shared" si="6"/>
        <v>4.0000480003360019</v>
      </c>
      <c r="T14" s="7">
        <f t="shared" si="7"/>
        <v>0</v>
      </c>
      <c r="U14" s="7">
        <f t="shared" si="8"/>
        <v>4.3143377013630074E-9</v>
      </c>
      <c r="V14" s="7"/>
      <c r="W14" s="5" t="str">
        <f t="shared" si="9"/>
        <v>(&lt;)</v>
      </c>
      <c r="X14" s="25">
        <f t="shared" si="0"/>
        <v>8.2764068887416915</v>
      </c>
      <c r="Y14" s="25">
        <f t="shared" si="10"/>
        <v>0</v>
      </c>
      <c r="Z14" s="25">
        <f t="shared" si="11"/>
        <v>25.657981150668643</v>
      </c>
      <c r="AA14" s="25" t="s">
        <v>186</v>
      </c>
      <c r="AB14" s="25" t="s">
        <v>143</v>
      </c>
      <c r="AC14" s="25" t="s">
        <v>128</v>
      </c>
    </row>
    <row r="15" spans="1:29" x14ac:dyDescent="0.2">
      <c r="A15" s="5" t="str">
        <f>RawData!A16</f>
        <v>yku80 (&lt;)</v>
      </c>
      <c r="B15" s="5"/>
      <c r="C15" s="7">
        <f>RawData!E16</f>
        <v>6.88E-10</v>
      </c>
      <c r="D15" s="7">
        <f>RawData!F16</f>
        <v>6.1600000000000004E-10</v>
      </c>
      <c r="E15" s="7">
        <f>RawData!G16</f>
        <v>7.9099999999999996E-10</v>
      </c>
      <c r="F15" s="5"/>
      <c r="G15" s="5">
        <f>RawData!L16</f>
        <v>12</v>
      </c>
      <c r="H15" s="5">
        <f>SUM(RawData!N16+RawData!O16)</f>
        <v>5</v>
      </c>
      <c r="I15" s="5">
        <f t="shared" si="1"/>
        <v>5</v>
      </c>
      <c r="J15" s="5"/>
      <c r="K15" s="5" t="str">
        <f t="shared" si="2"/>
        <v/>
      </c>
      <c r="L15" s="5">
        <v>0.41666700000000001</v>
      </c>
      <c r="M15" s="5">
        <v>0.16666700000000001</v>
      </c>
      <c r="N15" s="5">
        <v>0.66666700000000001</v>
      </c>
      <c r="O15" s="7">
        <f t="shared" si="12"/>
        <v>2.8666689600000002E-10</v>
      </c>
      <c r="P15" s="7">
        <f t="shared" si="3"/>
        <v>1.0951865873445092E-2</v>
      </c>
      <c r="Q15" s="7">
        <f t="shared" si="4"/>
        <v>0.35999942400069124</v>
      </c>
      <c r="R15" s="7">
        <f t="shared" si="5"/>
        <v>2.2412875202812311E-2</v>
      </c>
      <c r="S15" s="7">
        <f t="shared" si="6"/>
        <v>0.35999942400069124</v>
      </c>
      <c r="T15" s="7">
        <f t="shared" si="7"/>
        <v>1.1207021378638928E-10</v>
      </c>
      <c r="U15" s="7">
        <f t="shared" si="8"/>
        <v>4.6394025334600227E-10</v>
      </c>
      <c r="V15" s="7"/>
      <c r="W15" s="5" t="str">
        <f t="shared" si="9"/>
        <v/>
      </c>
      <c r="X15" s="25">
        <f t="shared" si="0"/>
        <v>1.7048488837035096</v>
      </c>
      <c r="Y15" s="25">
        <f t="shared" si="10"/>
        <v>0.66649753262804168</v>
      </c>
      <c r="Z15" s="25">
        <f t="shared" si="11"/>
        <v>2.7591188032470111</v>
      </c>
      <c r="AA15" s="25" t="s">
        <v>183</v>
      </c>
      <c r="AB15" s="25" t="s">
        <v>187</v>
      </c>
      <c r="AC15" s="25" t="s">
        <v>165</v>
      </c>
    </row>
    <row r="16" spans="1:29" x14ac:dyDescent="0.2">
      <c r="A16" s="5" t="str">
        <f>RawData!A17</f>
        <v>sgs1</v>
      </c>
      <c r="B16" s="5"/>
      <c r="C16" s="7">
        <f>RawData!E17</f>
        <v>1.6899999999999999E-8</v>
      </c>
      <c r="D16" s="7">
        <f>RawData!F17</f>
        <v>3.1E-9</v>
      </c>
      <c r="E16" s="7">
        <f>RawData!G17</f>
        <v>3.0199999999999999E-8</v>
      </c>
      <c r="F16" s="5"/>
      <c r="G16" s="5">
        <f>RawData!L17</f>
        <v>11</v>
      </c>
      <c r="H16" s="5">
        <f>SUM(RawData!N17+RawData!O17)</f>
        <v>1</v>
      </c>
      <c r="I16" s="5">
        <f t="shared" si="1"/>
        <v>1</v>
      </c>
      <c r="J16" s="5"/>
      <c r="K16" s="5" t="str">
        <f t="shared" si="2"/>
        <v/>
      </c>
      <c r="L16" s="5">
        <v>9.0909000000000004E-2</v>
      </c>
      <c r="M16" s="5">
        <v>0</v>
      </c>
      <c r="N16" s="5">
        <v>0.272727</v>
      </c>
      <c r="O16" s="7">
        <f t="shared" si="12"/>
        <v>1.5363620999999999E-9</v>
      </c>
      <c r="P16" s="7">
        <f t="shared" si="3"/>
        <v>0.66678337593221537</v>
      </c>
      <c r="Q16" s="7">
        <f t="shared" si="4"/>
        <v>1</v>
      </c>
      <c r="R16" s="7">
        <f t="shared" si="5"/>
        <v>0.6193410594867127</v>
      </c>
      <c r="S16" s="7">
        <f t="shared" si="6"/>
        <v>3.9999999999999991</v>
      </c>
      <c r="T16" s="7">
        <f t="shared" si="7"/>
        <v>0</v>
      </c>
      <c r="U16" s="7">
        <f t="shared" si="8"/>
        <v>4.8384117531566161E-9</v>
      </c>
      <c r="V16" s="7"/>
      <c r="W16" s="5" t="str">
        <f t="shared" si="9"/>
        <v/>
      </c>
      <c r="X16" s="25">
        <f t="shared" si="0"/>
        <v>9.1369643572286741</v>
      </c>
      <c r="Y16" s="25">
        <f t="shared" si="10"/>
        <v>0</v>
      </c>
      <c r="Z16" s="25">
        <f t="shared" si="11"/>
        <v>28.774724223012473</v>
      </c>
      <c r="AA16" s="25" t="s">
        <v>188</v>
      </c>
      <c r="AB16" s="25" t="s">
        <v>143</v>
      </c>
      <c r="AC16" s="25" t="s">
        <v>126</v>
      </c>
    </row>
    <row r="17" spans="1:29" x14ac:dyDescent="0.2">
      <c r="A17" s="5" t="str">
        <f>RawData!A18</f>
        <v>sgs1 yku80</v>
      </c>
      <c r="B17" s="5"/>
      <c r="C17" s="7">
        <f>RawData!E18</f>
        <v>5.5899999999999999E-9</v>
      </c>
      <c r="D17" s="7">
        <f>RawData!F18</f>
        <v>1.5400000000000001E-9</v>
      </c>
      <c r="E17" s="7">
        <f>RawData!G18</f>
        <v>3.2700000000000002E-8</v>
      </c>
      <c r="F17" s="5"/>
      <c r="G17" s="5">
        <f>RawData!L18</f>
        <v>12</v>
      </c>
      <c r="H17" s="5">
        <f>SUM(RawData!N18+RawData!O18)</f>
        <v>5</v>
      </c>
      <c r="I17" s="5">
        <f t="shared" si="1"/>
        <v>5</v>
      </c>
      <c r="J17" s="5"/>
      <c r="K17" s="5" t="str">
        <f t="shared" si="2"/>
        <v/>
      </c>
      <c r="L17" s="5">
        <v>0.41666700000000001</v>
      </c>
      <c r="M17" s="5">
        <v>0.16666700000000001</v>
      </c>
      <c r="N17" s="5">
        <v>0.66666700000000001</v>
      </c>
      <c r="O17" s="7">
        <f t="shared" si="12"/>
        <v>2.32916853E-9</v>
      </c>
      <c r="P17" s="7">
        <f t="shared" si="3"/>
        <v>0.52491191464441034</v>
      </c>
      <c r="Q17" s="7">
        <f t="shared" si="4"/>
        <v>0.35999942400069124</v>
      </c>
      <c r="R17" s="7">
        <f t="shared" si="5"/>
        <v>23.519897209750358</v>
      </c>
      <c r="S17" s="7">
        <f t="shared" si="6"/>
        <v>0.35999942400069124</v>
      </c>
      <c r="T17" s="7">
        <f t="shared" si="7"/>
        <v>1.3812607120285863E-10</v>
      </c>
      <c r="U17" s="7">
        <f t="shared" si="8"/>
        <v>1.3711130623500719E-8</v>
      </c>
      <c r="V17" s="7"/>
      <c r="W17" s="5" t="str">
        <f t="shared" si="9"/>
        <v/>
      </c>
      <c r="X17" s="25">
        <f t="shared" si="0"/>
        <v>13.851897180091015</v>
      </c>
      <c r="Y17" s="25">
        <f t="shared" si="10"/>
        <v>0.82145542993058052</v>
      </c>
      <c r="Z17" s="25">
        <f t="shared" si="11"/>
        <v>81.542047805157821</v>
      </c>
      <c r="AA17" s="25" t="s">
        <v>120</v>
      </c>
      <c r="AB17" s="25" t="s">
        <v>189</v>
      </c>
      <c r="AC17" s="25" t="s">
        <v>140</v>
      </c>
    </row>
    <row r="18" spans="1:29" x14ac:dyDescent="0.2">
      <c r="A18" s="5" t="str">
        <f>RawData!A19</f>
        <v>exo1 sgs1</v>
      </c>
      <c r="B18" s="5"/>
      <c r="C18" s="7">
        <f>RawData!E19</f>
        <v>5.6999999999999996E-6</v>
      </c>
      <c r="D18" s="7">
        <f>RawData!F19</f>
        <v>2.92E-6</v>
      </c>
      <c r="E18" s="7">
        <f>RawData!G19</f>
        <v>1.0499999999999999E-5</v>
      </c>
      <c r="F18" s="5"/>
      <c r="G18" s="5">
        <f>RawData!L19</f>
        <v>12</v>
      </c>
      <c r="H18" s="5">
        <f>SUM(RawData!N19+RawData!O19)</f>
        <v>0</v>
      </c>
      <c r="I18" s="5">
        <f t="shared" si="1"/>
        <v>1</v>
      </c>
      <c r="J18" s="5"/>
      <c r="K18" s="5" t="str">
        <f t="shared" si="2"/>
        <v>(&lt;)</v>
      </c>
      <c r="L18" s="5">
        <v>8.3333000000000004E-2</v>
      </c>
      <c r="M18" s="5">
        <v>0</v>
      </c>
      <c r="N18" s="5">
        <v>0.25</v>
      </c>
      <c r="O18" s="7">
        <f t="shared" si="12"/>
        <v>4.7499809999999999E-7</v>
      </c>
      <c r="P18" s="7">
        <f t="shared" si="3"/>
        <v>0.23787011388119417</v>
      </c>
      <c r="Q18" s="7">
        <f t="shared" si="4"/>
        <v>1</v>
      </c>
      <c r="R18" s="7">
        <f t="shared" si="5"/>
        <v>0.70914127423822726</v>
      </c>
      <c r="S18" s="7">
        <f t="shared" si="6"/>
        <v>4.0000480003360019</v>
      </c>
      <c r="T18" s="7">
        <f t="shared" si="7"/>
        <v>0</v>
      </c>
      <c r="U18" s="7">
        <f t="shared" si="8"/>
        <v>1.5057756366228011E-6</v>
      </c>
      <c r="V18" s="7"/>
      <c r="W18" s="5" t="str">
        <f t="shared" si="9"/>
        <v>(&lt;)</v>
      </c>
      <c r="X18" s="25">
        <f t="shared" si="0"/>
        <v>2824.8813931633317</v>
      </c>
      <c r="Y18" s="25">
        <f t="shared" si="10"/>
        <v>0</v>
      </c>
      <c r="Z18" s="25">
        <f t="shared" si="11"/>
        <v>8955.0623006164042</v>
      </c>
      <c r="AA18" s="25" t="s">
        <v>190</v>
      </c>
      <c r="AB18" s="25" t="s">
        <v>143</v>
      </c>
      <c r="AC18" s="25" t="s">
        <v>191</v>
      </c>
    </row>
    <row r="19" spans="1:29" x14ac:dyDescent="0.2">
      <c r="A19" s="5" t="str">
        <f>RawData!A20</f>
        <v>exo1 yku80</v>
      </c>
      <c r="B19" s="5"/>
      <c r="C19" s="7">
        <f>RawData!E20</f>
        <v>1.1700000000000001E-9</v>
      </c>
      <c r="D19" s="7">
        <f>RawData!F20</f>
        <v>9.2999999999999999E-10</v>
      </c>
      <c r="E19" s="7">
        <f>RawData!G20</f>
        <v>2.5300000000000002E-9</v>
      </c>
      <c r="F19" s="5"/>
      <c r="G19" s="5">
        <f>RawData!L20</f>
        <v>12</v>
      </c>
      <c r="H19" s="5">
        <f>SUM(RawData!N20+RawData!O20)</f>
        <v>5</v>
      </c>
      <c r="I19" s="5">
        <f t="shared" si="1"/>
        <v>5</v>
      </c>
      <c r="J19" s="5"/>
      <c r="K19" s="5" t="str">
        <f t="shared" si="2"/>
        <v/>
      </c>
      <c r="L19" s="5">
        <v>0.41666700000000001</v>
      </c>
      <c r="M19" s="5">
        <v>0.16666700000000001</v>
      </c>
      <c r="N19" s="5">
        <v>0.66666700000000001</v>
      </c>
      <c r="O19" s="7">
        <f t="shared" si="12"/>
        <v>4.8750039E-10</v>
      </c>
      <c r="P19" s="7">
        <f t="shared" si="3"/>
        <v>4.2077580539119031E-2</v>
      </c>
      <c r="Q19" s="7">
        <f t="shared" si="4"/>
        <v>0.35999942400069124</v>
      </c>
      <c r="R19" s="7">
        <f t="shared" si="5"/>
        <v>1.3511578639783766</v>
      </c>
      <c r="S19" s="7">
        <f t="shared" si="6"/>
        <v>0.35999942400069124</v>
      </c>
      <c r="T19" s="7">
        <f t="shared" si="7"/>
        <v>1.783786243476823E-10</v>
      </c>
      <c r="U19" s="7">
        <f t="shared" si="8"/>
        <v>1.1252055529782327E-9</v>
      </c>
      <c r="V19" s="7"/>
      <c r="W19" s="5" t="str">
        <f t="shared" si="9"/>
        <v/>
      </c>
      <c r="X19" s="25">
        <f t="shared" si="0"/>
        <v>2.8992342935074218</v>
      </c>
      <c r="Y19" s="25">
        <f t="shared" si="10"/>
        <v>1.0608430999152194</v>
      </c>
      <c r="Z19" s="25">
        <f t="shared" si="11"/>
        <v>6.6917577777516737</v>
      </c>
      <c r="AA19" s="25" t="s">
        <v>179</v>
      </c>
      <c r="AB19" s="25" t="s">
        <v>111</v>
      </c>
      <c r="AC19" s="25" t="s">
        <v>192</v>
      </c>
    </row>
    <row r="20" spans="1:29" x14ac:dyDescent="0.2">
      <c r="A20" s="5" t="str">
        <f>RawData!A21</f>
        <v>pif1</v>
      </c>
      <c r="B20" s="5"/>
      <c r="C20" s="7">
        <f>RawData!E21</f>
        <v>3.7300000000000002E-7</v>
      </c>
      <c r="D20" s="7">
        <f>RawData!F21</f>
        <v>2.03E-7</v>
      </c>
      <c r="E20" s="7">
        <f>RawData!G21</f>
        <v>5.8400000000000004E-7</v>
      </c>
      <c r="F20" s="5"/>
      <c r="G20" s="5">
        <f>RawData!L21</f>
        <v>12</v>
      </c>
      <c r="H20" s="5">
        <f>SUM(RawData!N21+RawData!O21)</f>
        <v>0</v>
      </c>
      <c r="I20" s="5">
        <f t="shared" si="1"/>
        <v>1</v>
      </c>
      <c r="J20" s="5"/>
      <c r="K20" s="5" t="str">
        <f t="shared" si="2"/>
        <v>(&lt;)</v>
      </c>
      <c r="L20" s="5">
        <v>8.3333000000000004E-2</v>
      </c>
      <c r="M20" s="5">
        <v>0</v>
      </c>
      <c r="N20" s="5">
        <v>0.25</v>
      </c>
      <c r="O20" s="7">
        <f t="shared" si="12"/>
        <v>3.1083209000000005E-8</v>
      </c>
      <c r="P20" s="7">
        <f t="shared" si="3"/>
        <v>0.20772089212170003</v>
      </c>
      <c r="Q20" s="7">
        <f t="shared" si="4"/>
        <v>1</v>
      </c>
      <c r="R20" s="7">
        <f t="shared" si="5"/>
        <v>0.3199979874792459</v>
      </c>
      <c r="S20" s="7">
        <f t="shared" si="6"/>
        <v>4.0000480003360019</v>
      </c>
      <c r="T20" s="7">
        <f t="shared" si="7"/>
        <v>0</v>
      </c>
      <c r="U20" s="7">
        <f t="shared" si="8"/>
        <v>9.5688789571378283E-8</v>
      </c>
      <c r="V20" s="7"/>
      <c r="W20" s="5" t="str">
        <f t="shared" si="9"/>
        <v>(&lt;)</v>
      </c>
      <c r="X20" s="25">
        <f t="shared" si="0"/>
        <v>184.85627362279351</v>
      </c>
      <c r="Y20" s="25">
        <f t="shared" si="10"/>
        <v>0</v>
      </c>
      <c r="Z20" s="25">
        <f t="shared" si="11"/>
        <v>569.07486828791104</v>
      </c>
      <c r="AA20" s="25" t="s">
        <v>145</v>
      </c>
      <c r="AB20" s="25" t="s">
        <v>143</v>
      </c>
      <c r="AC20" s="25" t="s">
        <v>144</v>
      </c>
    </row>
    <row r="21" spans="1:29" x14ac:dyDescent="0.2">
      <c r="A21" s="5" t="str">
        <f>RawData!A22</f>
        <v>pif1 yku80</v>
      </c>
      <c r="B21" s="5"/>
      <c r="C21" s="7">
        <f>RawData!E22</f>
        <v>2.11E-7</v>
      </c>
      <c r="D21" s="7">
        <f>RawData!F22</f>
        <v>1.5200000000000001E-7</v>
      </c>
      <c r="E21" s="7">
        <f>RawData!G22</f>
        <v>3.4799999999999999E-7</v>
      </c>
      <c r="F21" s="5"/>
      <c r="G21" s="5">
        <f>RawData!L22</f>
        <v>12</v>
      </c>
      <c r="H21" s="5">
        <f>SUM(RawData!N22+RawData!O22)</f>
        <v>0</v>
      </c>
      <c r="I21" s="5">
        <f t="shared" si="1"/>
        <v>1</v>
      </c>
      <c r="J21" s="5"/>
      <c r="K21" s="5" t="str">
        <f t="shared" si="2"/>
        <v>(&lt;)</v>
      </c>
      <c r="L21" s="5">
        <v>8.3333000000000004E-2</v>
      </c>
      <c r="M21" s="5">
        <v>0</v>
      </c>
      <c r="N21" s="5">
        <v>0.25</v>
      </c>
      <c r="O21" s="7">
        <f t="shared" si="12"/>
        <v>1.7583263E-8</v>
      </c>
      <c r="P21" s="7">
        <f t="shared" si="3"/>
        <v>7.8187821477504971E-2</v>
      </c>
      <c r="Q21" s="7">
        <f t="shared" si="4"/>
        <v>1</v>
      </c>
      <c r="R21" s="7">
        <f t="shared" si="5"/>
        <v>0.42157633476337014</v>
      </c>
      <c r="S21" s="7">
        <f t="shared" si="6"/>
        <v>4.0000480003360019</v>
      </c>
      <c r="T21" s="7">
        <f t="shared" si="7"/>
        <v>0</v>
      </c>
      <c r="U21" s="7">
        <f t="shared" si="8"/>
        <v>5.4556748449505703E-8</v>
      </c>
      <c r="V21" s="7"/>
      <c r="W21" s="5" t="str">
        <f t="shared" si="9"/>
        <v>(&lt;)</v>
      </c>
      <c r="X21" s="25">
        <f t="shared" si="0"/>
        <v>104.57017086973036</v>
      </c>
      <c r="Y21" s="25">
        <f t="shared" si="10"/>
        <v>0</v>
      </c>
      <c r="Z21" s="25">
        <f t="shared" si="11"/>
        <v>324.45675796703421</v>
      </c>
      <c r="AA21" s="25" t="s">
        <v>193</v>
      </c>
      <c r="AB21" s="25" t="s">
        <v>143</v>
      </c>
      <c r="AC21" s="25" t="s">
        <v>194</v>
      </c>
    </row>
    <row r="22" spans="1:29" x14ac:dyDescent="0.2">
      <c r="A22" s="5" t="str">
        <f>RawData!A23</f>
        <v>sae2-hotspotdel</v>
      </c>
      <c r="B22" s="5"/>
      <c r="C22" s="7">
        <f>RawData!E23</f>
        <v>3.8199999999999998E-8</v>
      </c>
      <c r="D22" s="7">
        <f>RawData!F23</f>
        <v>1.4100000000000001E-8</v>
      </c>
      <c r="E22" s="7">
        <f>RawData!G23</f>
        <v>4.3499999999999999E-8</v>
      </c>
      <c r="F22" s="5"/>
      <c r="G22" s="5">
        <f>RawData!L23</f>
        <v>12</v>
      </c>
      <c r="H22" s="5">
        <f>SUM(RawData!N23+RawData!O23)</f>
        <v>9</v>
      </c>
      <c r="I22" s="5">
        <f t="shared" si="1"/>
        <v>9</v>
      </c>
      <c r="J22" s="5"/>
      <c r="K22" s="5" t="str">
        <f t="shared" si="2"/>
        <v/>
      </c>
      <c r="L22" s="5">
        <v>0.75</v>
      </c>
      <c r="M22" s="5">
        <v>0.5</v>
      </c>
      <c r="N22" s="5">
        <v>1</v>
      </c>
      <c r="O22" s="7">
        <f t="shared" si="12"/>
        <v>2.8649999999999998E-8</v>
      </c>
      <c r="P22" s="7">
        <f t="shared" si="3"/>
        <v>0.39802225816178283</v>
      </c>
      <c r="Q22" s="7">
        <f t="shared" si="4"/>
        <v>0.1111111111111111</v>
      </c>
      <c r="R22" s="7">
        <f t="shared" si="5"/>
        <v>1.9249746443354084E-2</v>
      </c>
      <c r="S22" s="7">
        <f t="shared" si="6"/>
        <v>0.1111111111111111</v>
      </c>
      <c r="T22" s="7">
        <f t="shared" si="7"/>
        <v>8.2071986997867668E-9</v>
      </c>
      <c r="U22" s="7">
        <f t="shared" si="8"/>
        <v>3.8994231484262132E-8</v>
      </c>
      <c r="V22" s="7"/>
      <c r="W22" s="5" t="str">
        <f t="shared" si="9"/>
        <v/>
      </c>
      <c r="X22" s="25">
        <f t="shared" si="0"/>
        <v>170.38563294069903</v>
      </c>
      <c r="Y22" s="25">
        <f t="shared" si="10"/>
        <v>48.809380283883087</v>
      </c>
      <c r="Z22" s="25">
        <f t="shared" si="11"/>
        <v>231.90425174457724</v>
      </c>
      <c r="AA22" s="25" t="s">
        <v>195</v>
      </c>
      <c r="AB22" s="25" t="s">
        <v>196</v>
      </c>
      <c r="AC22" s="25" t="s">
        <v>148</v>
      </c>
    </row>
    <row r="23" spans="1:29" x14ac:dyDescent="0.2">
      <c r="A23" s="5" t="str">
        <f>RawData!A24</f>
        <v>sae2-S267A</v>
      </c>
      <c r="B23" s="5"/>
      <c r="C23" s="7">
        <f>RawData!E24</f>
        <v>3.1599999999999998E-8</v>
      </c>
      <c r="D23" s="7">
        <f>RawData!F24</f>
        <v>2.51E-8</v>
      </c>
      <c r="E23" s="7">
        <f>RawData!G24</f>
        <v>4.9899999999999997E-8</v>
      </c>
      <c r="F23" s="5"/>
      <c r="G23" s="5">
        <f>RawData!L24</f>
        <v>12</v>
      </c>
      <c r="H23" s="5">
        <f>SUM(RawData!N24+RawData!O24)</f>
        <v>12</v>
      </c>
      <c r="I23" s="5">
        <f t="shared" si="1"/>
        <v>12</v>
      </c>
      <c r="J23" s="5"/>
      <c r="K23" s="5" t="str">
        <f t="shared" si="2"/>
        <v/>
      </c>
      <c r="L23" s="5">
        <v>1</v>
      </c>
      <c r="M23" s="5">
        <v>0.769231</v>
      </c>
      <c r="N23" s="5">
        <v>1</v>
      </c>
      <c r="O23" s="7">
        <f t="shared" si="12"/>
        <v>3.1599999999999998E-8</v>
      </c>
      <c r="P23" s="7">
        <f t="shared" si="3"/>
        <v>4.2310927735939738E-2</v>
      </c>
      <c r="Q23" s="7">
        <f t="shared" si="4"/>
        <v>5.3254331361000003E-2</v>
      </c>
      <c r="R23" s="7">
        <f t="shared" si="5"/>
        <v>0.33537293702932219</v>
      </c>
      <c r="S23" s="7">
        <f t="shared" si="6"/>
        <v>0</v>
      </c>
      <c r="T23" s="7">
        <f t="shared" si="7"/>
        <v>2.1831292556134145E-8</v>
      </c>
      <c r="U23" s="7">
        <f t="shared" si="8"/>
        <v>4.9899999999999997E-8</v>
      </c>
      <c r="V23" s="7"/>
      <c r="W23" s="5" t="str">
        <f t="shared" si="9"/>
        <v/>
      </c>
      <c r="X23" s="25">
        <f t="shared" si="0"/>
        <v>187.92970334820555</v>
      </c>
      <c r="Y23" s="25">
        <f t="shared" si="10"/>
        <v>129.83380803108159</v>
      </c>
      <c r="Z23" s="25">
        <f t="shared" si="11"/>
        <v>296.76241129985624</v>
      </c>
      <c r="AA23" s="25" t="s">
        <v>139</v>
      </c>
      <c r="AB23" s="25" t="s">
        <v>131</v>
      </c>
      <c r="AC23" s="25" t="s">
        <v>147</v>
      </c>
    </row>
    <row r="24" spans="1:29" x14ac:dyDescent="0.2">
      <c r="A24" s="5" t="str">
        <f>RawData!A25</f>
        <v>sae2-MT9</v>
      </c>
      <c r="B24" s="5"/>
      <c r="C24" s="7">
        <f>RawData!E25</f>
        <v>5.7200000000000003E-8</v>
      </c>
      <c r="D24" s="7">
        <f>RawData!F25</f>
        <v>5.2800000000000003E-8</v>
      </c>
      <c r="E24" s="7">
        <f>RawData!G25</f>
        <v>6.5200000000000001E-8</v>
      </c>
      <c r="F24" s="5"/>
      <c r="G24" s="5">
        <f>RawData!L25</f>
        <v>12</v>
      </c>
      <c r="H24" s="5">
        <f>SUM(RawData!N25+RawData!O25)</f>
        <v>11</v>
      </c>
      <c r="I24" s="5">
        <f t="shared" si="1"/>
        <v>11</v>
      </c>
      <c r="J24" s="5"/>
      <c r="K24" s="5" t="str">
        <f t="shared" si="2"/>
        <v/>
      </c>
      <c r="L24" s="5">
        <v>0.91666700000000001</v>
      </c>
      <c r="M24" s="5">
        <v>0.75</v>
      </c>
      <c r="N24" s="5">
        <v>1</v>
      </c>
      <c r="O24" s="7">
        <f t="shared" si="12"/>
        <v>5.2433352400000004E-8</v>
      </c>
      <c r="P24" s="7">
        <f t="shared" si="3"/>
        <v>5.9171597633136076E-3</v>
      </c>
      <c r="Q24" s="7">
        <f t="shared" si="4"/>
        <v>3.3057959429049932E-2</v>
      </c>
      <c r="R24" s="7">
        <f t="shared" si="5"/>
        <v>1.9560858721697879E-2</v>
      </c>
      <c r="S24" s="7">
        <f t="shared" si="6"/>
        <v>8.2643906838800619E-3</v>
      </c>
      <c r="T24" s="7">
        <f t="shared" si="7"/>
        <v>4.2081898512189037E-8</v>
      </c>
      <c r="U24" s="7">
        <f t="shared" si="8"/>
        <v>6.1179708568798634E-8</v>
      </c>
      <c r="V24" s="7"/>
      <c r="W24" s="5" t="str">
        <f t="shared" si="9"/>
        <v/>
      </c>
      <c r="X24" s="25">
        <f t="shared" si="0"/>
        <v>311.82861905328872</v>
      </c>
      <c r="Y24" s="25">
        <f t="shared" si="10"/>
        <v>250.26704758623353</v>
      </c>
      <c r="Z24" s="25">
        <f t="shared" si="11"/>
        <v>363.84444564126574</v>
      </c>
      <c r="AA24" s="25" t="s">
        <v>197</v>
      </c>
      <c r="AB24" s="25" t="s">
        <v>198</v>
      </c>
      <c r="AC24" s="25" t="s">
        <v>199</v>
      </c>
    </row>
    <row r="25" spans="1:29" x14ac:dyDescent="0.2">
      <c r="A25" s="5" t="str">
        <f>RawData!A26</f>
        <v>sae2</v>
      </c>
      <c r="B25" s="5"/>
      <c r="C25" s="7">
        <f>RawData!E26</f>
        <v>4.2300000000000002E-8</v>
      </c>
      <c r="D25" s="7">
        <f>RawData!F26</f>
        <v>2.92E-8</v>
      </c>
      <c r="E25" s="7">
        <f>RawData!G26</f>
        <v>5.32E-8</v>
      </c>
      <c r="F25" s="5"/>
      <c r="G25" s="5">
        <f>RawData!L26</f>
        <v>20</v>
      </c>
      <c r="H25" s="5">
        <f>SUM(RawData!N26+RawData!O26)</f>
        <v>19</v>
      </c>
      <c r="I25" s="5">
        <f t="shared" si="1"/>
        <v>19</v>
      </c>
      <c r="J25" s="5"/>
      <c r="K25" s="5" t="str">
        <f t="shared" si="2"/>
        <v/>
      </c>
      <c r="L25" s="5">
        <v>0.95</v>
      </c>
      <c r="M25" s="5">
        <v>0.85</v>
      </c>
      <c r="N25" s="5">
        <v>1</v>
      </c>
      <c r="O25" s="7">
        <f t="shared" si="12"/>
        <v>4.0184999999999999E-8</v>
      </c>
      <c r="P25" s="7">
        <f t="shared" si="3"/>
        <v>9.5909550715646996E-2</v>
      </c>
      <c r="Q25" s="7">
        <f t="shared" si="4"/>
        <v>1.1080332409972296E-2</v>
      </c>
      <c r="R25" s="7">
        <f t="shared" si="5"/>
        <v>6.6400639359746008E-2</v>
      </c>
      <c r="S25" s="7">
        <f t="shared" si="6"/>
        <v>2.7700831024930804E-3</v>
      </c>
      <c r="T25" s="7">
        <f t="shared" si="7"/>
        <v>2.7040764571493707E-8</v>
      </c>
      <c r="U25" s="7">
        <f t="shared" si="8"/>
        <v>5.0753786590711345E-8</v>
      </c>
      <c r="V25" s="7"/>
      <c r="W25" s="5" t="str">
        <f t="shared" si="9"/>
        <v/>
      </c>
      <c r="X25" s="25">
        <f t="shared" si="0"/>
        <v>238.98592180530508</v>
      </c>
      <c r="Y25" s="25">
        <f t="shared" si="10"/>
        <v>160.81528051359112</v>
      </c>
      <c r="Z25" s="25">
        <f t="shared" si="11"/>
        <v>301.84000182881385</v>
      </c>
      <c r="AA25" s="25" t="s">
        <v>200</v>
      </c>
      <c r="AB25" s="25" t="s">
        <v>117</v>
      </c>
      <c r="AC25" s="25" t="s">
        <v>147</v>
      </c>
    </row>
    <row r="26" spans="1:29" x14ac:dyDescent="0.2">
      <c r="A26" s="5" t="str">
        <f>RawData!A27</f>
        <v>sae2 exo1</v>
      </c>
      <c r="B26" s="5"/>
      <c r="C26" s="7">
        <f>RawData!E27</f>
        <v>8.1300000000000007E-9</v>
      </c>
      <c r="D26" s="7">
        <f>RawData!F27</f>
        <v>2.7799999999999999E-9</v>
      </c>
      <c r="E26" s="7">
        <f>RawData!G27</f>
        <v>2.2799999999999999E-8</v>
      </c>
      <c r="F26" s="5"/>
      <c r="G26" s="5">
        <f>RawData!L27</f>
        <v>18</v>
      </c>
      <c r="H26" s="5">
        <f>SUM(RawData!N27+RawData!O27)</f>
        <v>16</v>
      </c>
      <c r="I26" s="5">
        <f t="shared" si="1"/>
        <v>16</v>
      </c>
      <c r="J26" s="5"/>
      <c r="K26" s="5" t="str">
        <f t="shared" si="2"/>
        <v/>
      </c>
      <c r="L26" s="5">
        <v>0.88888900000000004</v>
      </c>
      <c r="M26" s="5">
        <v>0.72222200000000003</v>
      </c>
      <c r="N26" s="5">
        <v>1</v>
      </c>
      <c r="O26" s="7">
        <f t="shared" si="12"/>
        <v>7.2266675700000012E-9</v>
      </c>
      <c r="P26" s="7">
        <f t="shared" si="3"/>
        <v>0.43303846322596079</v>
      </c>
      <c r="Q26" s="7">
        <f t="shared" si="4"/>
        <v>3.5156381836044623E-2</v>
      </c>
      <c r="R26" s="7">
        <f t="shared" si="5"/>
        <v>3.2559605669857419</v>
      </c>
      <c r="S26" s="7">
        <f t="shared" si="6"/>
        <v>1.5624964843774156E-2</v>
      </c>
      <c r="T26" s="7">
        <f t="shared" si="7"/>
        <v>2.2818372756511467E-9</v>
      </c>
      <c r="U26" s="7">
        <f t="shared" si="8"/>
        <v>2.0297920455224598E-8</v>
      </c>
      <c r="V26" s="7"/>
      <c r="W26" s="5" t="str">
        <f t="shared" si="9"/>
        <v/>
      </c>
      <c r="X26" s="25">
        <f t="shared" si="0"/>
        <v>42.978021918550567</v>
      </c>
      <c r="Y26" s="25">
        <f t="shared" si="10"/>
        <v>13.570411465253088</v>
      </c>
      <c r="Z26" s="25">
        <f t="shared" si="11"/>
        <v>120.71462562455166</v>
      </c>
      <c r="AA26" s="25" t="s">
        <v>201</v>
      </c>
      <c r="AB26" s="25" t="s">
        <v>120</v>
      </c>
      <c r="AC26" s="25" t="s">
        <v>137</v>
      </c>
    </row>
    <row r="27" spans="1:29" x14ac:dyDescent="0.2">
      <c r="A27" s="5" t="str">
        <f>RawData!A28</f>
        <v>sae2 tel1</v>
      </c>
      <c r="B27" s="5"/>
      <c r="C27" s="7">
        <f>RawData!E28</f>
        <v>7.1400000000000004E-8</v>
      </c>
      <c r="D27" s="7">
        <f>RawData!F28</f>
        <v>5.03E-8</v>
      </c>
      <c r="E27" s="7">
        <f>RawData!G28</f>
        <v>9.6999999999999995E-8</v>
      </c>
      <c r="F27" s="5"/>
      <c r="G27" s="5">
        <f>RawData!L28</f>
        <v>11</v>
      </c>
      <c r="H27" s="5">
        <f>SUM(RawData!N28+RawData!O28)</f>
        <v>11</v>
      </c>
      <c r="I27" s="5">
        <f t="shared" si="1"/>
        <v>11</v>
      </c>
      <c r="J27" s="5"/>
      <c r="K27" s="5" t="str">
        <f t="shared" si="2"/>
        <v/>
      </c>
      <c r="L27" s="5">
        <v>1</v>
      </c>
      <c r="M27" s="5">
        <v>0.75</v>
      </c>
      <c r="N27" s="5">
        <v>1</v>
      </c>
      <c r="O27" s="7">
        <f t="shared" si="12"/>
        <v>7.1400000000000004E-8</v>
      </c>
      <c r="P27" s="7">
        <f t="shared" si="3"/>
        <v>8.7331010835706865E-2</v>
      </c>
      <c r="Q27" s="7">
        <f t="shared" si="4"/>
        <v>6.25E-2</v>
      </c>
      <c r="R27" s="7">
        <f t="shared" si="5"/>
        <v>0.12855338213716846</v>
      </c>
      <c r="S27" s="7">
        <f t="shared" si="6"/>
        <v>0</v>
      </c>
      <c r="T27" s="7">
        <f t="shared" si="7"/>
        <v>4.3762480212580573E-8</v>
      </c>
      <c r="U27" s="7">
        <f t="shared" si="8"/>
        <v>9.6999999999999995E-8</v>
      </c>
      <c r="V27" s="7"/>
      <c r="W27" s="5" t="str">
        <f t="shared" si="9"/>
        <v/>
      </c>
      <c r="X27" s="25">
        <f t="shared" si="0"/>
        <v>424.62597528676832</v>
      </c>
      <c r="Y27" s="25">
        <f t="shared" si="10"/>
        <v>260.26170645987287</v>
      </c>
      <c r="Z27" s="25">
        <f t="shared" si="11"/>
        <v>576.87282356885885</v>
      </c>
      <c r="AA27" s="25" t="s">
        <v>149</v>
      </c>
      <c r="AB27" s="25" t="s">
        <v>142</v>
      </c>
      <c r="AC27" s="25" t="s">
        <v>202</v>
      </c>
    </row>
    <row r="28" spans="1:29" x14ac:dyDescent="0.2">
      <c r="A28" s="5" t="str">
        <f>RawData!A29</f>
        <v>sae2 rrm3</v>
      </c>
      <c r="B28" s="5"/>
      <c r="C28" s="7">
        <f>RawData!E29</f>
        <v>1.04E-7</v>
      </c>
      <c r="D28" s="7">
        <f>RawData!F29</f>
        <v>8.5700000000000006E-8</v>
      </c>
      <c r="E28" s="7">
        <f>RawData!G29</f>
        <v>1.4499999999999999E-7</v>
      </c>
      <c r="F28" s="5"/>
      <c r="G28" s="5">
        <f>RawData!L29</f>
        <v>12</v>
      </c>
      <c r="H28" s="5">
        <f>SUM(RawData!N29+RawData!O29)</f>
        <v>7</v>
      </c>
      <c r="I28" s="5">
        <f t="shared" si="1"/>
        <v>7</v>
      </c>
      <c r="J28" s="5"/>
      <c r="K28" s="5" t="str">
        <f t="shared" si="2"/>
        <v/>
      </c>
      <c r="L28" s="5">
        <v>0.58333299999999999</v>
      </c>
      <c r="M28" s="5">
        <v>0.33333000000000002</v>
      </c>
      <c r="N28" s="5">
        <v>0.83333000000000002</v>
      </c>
      <c r="O28" s="7">
        <f t="shared" si="12"/>
        <v>6.0666631999999998E-8</v>
      </c>
      <c r="P28" s="7">
        <f t="shared" si="3"/>
        <v>3.0962463017751473E-2</v>
      </c>
      <c r="Q28" s="7">
        <f t="shared" si="4"/>
        <v>0.18367808749522369</v>
      </c>
      <c r="R28" s="7">
        <f t="shared" si="5"/>
        <v>0.15541789940828388</v>
      </c>
      <c r="S28" s="7">
        <f t="shared" si="6"/>
        <v>0.18366927115861731</v>
      </c>
      <c r="T28" s="7">
        <f t="shared" si="7"/>
        <v>3.2560196458252955E-8</v>
      </c>
      <c r="U28" s="7">
        <f t="shared" si="8"/>
        <v>9.5993534876133263E-8</v>
      </c>
      <c r="V28" s="7"/>
      <c r="W28" s="5" t="str">
        <f t="shared" si="9"/>
        <v/>
      </c>
      <c r="X28" s="25">
        <f t="shared" si="0"/>
        <v>360.79310616755555</v>
      </c>
      <c r="Y28" s="25">
        <f t="shared" si="10"/>
        <v>193.64012852401177</v>
      </c>
      <c r="Z28" s="25">
        <f t="shared" si="11"/>
        <v>570.88723204485279</v>
      </c>
      <c r="AA28" s="25" t="s">
        <v>199</v>
      </c>
      <c r="AB28" s="25" t="s">
        <v>139</v>
      </c>
      <c r="AC28" s="25" t="s">
        <v>144</v>
      </c>
    </row>
    <row r="29" spans="1:29" x14ac:dyDescent="0.2">
      <c r="A29" s="5" t="str">
        <f>RawData!A30</f>
        <v>sae2 rad10</v>
      </c>
      <c r="B29" s="5"/>
      <c r="C29" s="7">
        <f>RawData!E30</f>
        <v>6.5900000000000001E-8</v>
      </c>
      <c r="D29" s="7">
        <f>RawData!F30</f>
        <v>5.1499999999999998E-8</v>
      </c>
      <c r="E29" s="7">
        <f>RawData!G30</f>
        <v>7.9700000000000006E-8</v>
      </c>
      <c r="F29" s="5"/>
      <c r="G29" s="5">
        <f>RawData!L30</f>
        <v>12</v>
      </c>
      <c r="H29" s="5">
        <f>SUM(RawData!N30+RawData!O30)</f>
        <v>11</v>
      </c>
      <c r="I29" s="5">
        <f t="shared" si="1"/>
        <v>11</v>
      </c>
      <c r="J29" s="5"/>
      <c r="K29" s="5" t="str">
        <f t="shared" si="2"/>
        <v/>
      </c>
      <c r="L29" s="5">
        <v>0.91666700000000001</v>
      </c>
      <c r="M29" s="5">
        <v>0.75</v>
      </c>
      <c r="N29" s="5">
        <v>1</v>
      </c>
      <c r="O29" s="7">
        <f t="shared" si="12"/>
        <v>6.0408355299999996E-8</v>
      </c>
      <c r="P29" s="7">
        <f t="shared" si="3"/>
        <v>4.774788673692841E-2</v>
      </c>
      <c r="Q29" s="7">
        <f t="shared" si="4"/>
        <v>3.3057959429049932E-2</v>
      </c>
      <c r="R29" s="7">
        <f t="shared" si="5"/>
        <v>4.3851791812213783E-2</v>
      </c>
      <c r="S29" s="7">
        <f t="shared" si="6"/>
        <v>8.2643906838800619E-3</v>
      </c>
      <c r="T29" s="7">
        <f t="shared" si="7"/>
        <v>4.3236453239772038E-8</v>
      </c>
      <c r="U29" s="7">
        <f t="shared" si="8"/>
        <v>7.4198959996352493E-8</v>
      </c>
      <c r="V29" s="7"/>
      <c r="W29" s="5" t="str">
        <f t="shared" si="9"/>
        <v/>
      </c>
      <c r="X29" s="25">
        <f t="shared" si="0"/>
        <v>359.25709782537979</v>
      </c>
      <c r="Y29" s="25">
        <f t="shared" si="10"/>
        <v>257.13334908794053</v>
      </c>
      <c r="Z29" s="25">
        <f t="shared" si="11"/>
        <v>441.27178926771825</v>
      </c>
      <c r="AA29" s="25" t="s">
        <v>199</v>
      </c>
      <c r="AB29" s="25" t="s">
        <v>142</v>
      </c>
      <c r="AC29" s="25" t="s">
        <v>203</v>
      </c>
    </row>
    <row r="30" spans="1:29" x14ac:dyDescent="0.2">
      <c r="A30" s="5" t="str">
        <f>RawData!A31</f>
        <v>sae2 pol32</v>
      </c>
      <c r="B30" s="5"/>
      <c r="C30" s="7">
        <f>RawData!E31</f>
        <v>1.08E-7</v>
      </c>
      <c r="D30" s="7">
        <f>RawData!F31</f>
        <v>7.5499999999999994E-8</v>
      </c>
      <c r="E30" s="7">
        <f>RawData!G31</f>
        <v>1.3400000000000001E-7</v>
      </c>
      <c r="F30" s="5"/>
      <c r="G30" s="5">
        <f>RawData!L31</f>
        <v>15</v>
      </c>
      <c r="H30" s="5">
        <f>SUM(RawData!N31+RawData!O31)</f>
        <v>10</v>
      </c>
      <c r="I30" s="5">
        <f t="shared" si="1"/>
        <v>10</v>
      </c>
      <c r="J30" s="5"/>
      <c r="K30" s="5" t="str">
        <f t="shared" si="2"/>
        <v/>
      </c>
      <c r="L30" s="5">
        <v>0.66666700000000001</v>
      </c>
      <c r="M30" s="5">
        <v>0.4</v>
      </c>
      <c r="N30" s="5">
        <v>0.86666699999999997</v>
      </c>
      <c r="O30" s="7">
        <f t="shared" si="12"/>
        <v>7.2000036000000008E-8</v>
      </c>
      <c r="P30" s="7">
        <f t="shared" si="3"/>
        <v>9.0556412894375896E-2</v>
      </c>
      <c r="Q30" s="7">
        <f t="shared" si="4"/>
        <v>0.16000023999996998</v>
      </c>
      <c r="R30" s="7">
        <f t="shared" si="5"/>
        <v>5.7956104252400581E-2</v>
      </c>
      <c r="S30" s="7">
        <f t="shared" si="6"/>
        <v>8.9999910000067476E-2</v>
      </c>
      <c r="T30" s="7">
        <f t="shared" si="7"/>
        <v>3.5959961256871314E-8</v>
      </c>
      <c r="U30" s="7">
        <f t="shared" si="8"/>
        <v>9.9694886512125256E-8</v>
      </c>
      <c r="V30" s="7"/>
      <c r="W30" s="5" t="str">
        <f t="shared" si="9"/>
        <v/>
      </c>
      <c r="X30" s="25">
        <f t="shared" si="0"/>
        <v>428.19447489051021</v>
      </c>
      <c r="Y30" s="25">
        <f t="shared" si="10"/>
        <v>213.85901428534152</v>
      </c>
      <c r="Z30" s="25">
        <f t="shared" si="11"/>
        <v>592.8996977074911</v>
      </c>
      <c r="AA30" s="25" t="s">
        <v>204</v>
      </c>
      <c r="AB30" s="25" t="s">
        <v>205</v>
      </c>
      <c r="AC30" s="25" t="s">
        <v>206</v>
      </c>
    </row>
    <row r="31" spans="1:29" x14ac:dyDescent="0.2">
      <c r="A31" s="5" t="str">
        <f>RawData!A32</f>
        <v>sae2 mus81</v>
      </c>
      <c r="B31" s="5"/>
      <c r="C31" s="7">
        <f>RawData!E32</f>
        <v>5.99E-8</v>
      </c>
      <c r="D31" s="7">
        <f>RawData!F32</f>
        <v>5.7200000000000003E-8</v>
      </c>
      <c r="E31" s="7">
        <f>RawData!G32</f>
        <v>6.5200000000000001E-8</v>
      </c>
      <c r="F31" s="5"/>
      <c r="G31" s="5">
        <f>RawData!L32</f>
        <v>16</v>
      </c>
      <c r="H31" s="5">
        <f>SUM(RawData!N32+RawData!O32)</f>
        <v>8</v>
      </c>
      <c r="I31" s="5">
        <f t="shared" si="1"/>
        <v>8</v>
      </c>
      <c r="J31" s="5"/>
      <c r="K31" s="5" t="str">
        <f t="shared" si="2"/>
        <v/>
      </c>
      <c r="L31" s="5">
        <v>0.5</v>
      </c>
      <c r="M31" s="5">
        <v>0.25</v>
      </c>
      <c r="N31" s="5">
        <v>0.75</v>
      </c>
      <c r="O31" s="7">
        <f t="shared" si="12"/>
        <v>2.995E-8</v>
      </c>
      <c r="P31" s="7">
        <f t="shared" si="3"/>
        <v>2.0317669125782777E-3</v>
      </c>
      <c r="Q31" s="7">
        <f t="shared" si="4"/>
        <v>0.25</v>
      </c>
      <c r="R31" s="7">
        <f t="shared" si="5"/>
        <v>7.8288522049827104E-3</v>
      </c>
      <c r="S31" s="7">
        <f t="shared" si="6"/>
        <v>0.25</v>
      </c>
      <c r="T31" s="7">
        <f t="shared" si="7"/>
        <v>1.4914271717006856E-8</v>
      </c>
      <c r="U31" s="7">
        <f t="shared" si="8"/>
        <v>4.5157666652054154E-8</v>
      </c>
      <c r="V31" s="7"/>
      <c r="W31" s="5" t="str">
        <f t="shared" si="9"/>
        <v/>
      </c>
      <c r="X31" s="25">
        <f t="shared" si="0"/>
        <v>178.11691820502395</v>
      </c>
      <c r="Y31" s="25">
        <f t="shared" si="10"/>
        <v>88.697299349102252</v>
      </c>
      <c r="Z31" s="25">
        <f t="shared" si="11"/>
        <v>268.55907904486372</v>
      </c>
      <c r="AA31" s="25" t="s">
        <v>145</v>
      </c>
      <c r="AB31" s="25" t="s">
        <v>207</v>
      </c>
      <c r="AC31" s="25" t="s">
        <v>208</v>
      </c>
    </row>
    <row r="32" spans="1:29" x14ac:dyDescent="0.2">
      <c r="A32" s="5" t="str">
        <f>RawData!A33</f>
        <v>sae2 slx1</v>
      </c>
      <c r="B32" s="5"/>
      <c r="C32" s="7">
        <f>RawData!E33</f>
        <v>1.24E-7</v>
      </c>
      <c r="D32" s="7">
        <f>RawData!F33</f>
        <v>1.1300000000000001E-7</v>
      </c>
      <c r="E32" s="7">
        <f>RawData!G33</f>
        <v>1.4499999999999999E-7</v>
      </c>
      <c r="F32" s="5"/>
      <c r="G32" s="5">
        <f>RawData!L33</f>
        <v>12</v>
      </c>
      <c r="H32" s="5">
        <f>SUM(RawData!N33+RawData!O33)</f>
        <v>12</v>
      </c>
      <c r="I32" s="5">
        <f t="shared" si="1"/>
        <v>12</v>
      </c>
      <c r="J32" s="5"/>
      <c r="K32" s="5" t="str">
        <f t="shared" si="2"/>
        <v/>
      </c>
      <c r="L32" s="5">
        <v>1</v>
      </c>
      <c r="M32" s="5">
        <v>0.769231</v>
      </c>
      <c r="N32" s="5">
        <v>1</v>
      </c>
      <c r="O32" s="7">
        <f t="shared" si="12"/>
        <v>1.24E-7</v>
      </c>
      <c r="P32" s="7">
        <f t="shared" si="3"/>
        <v>7.8694068678459815E-3</v>
      </c>
      <c r="Q32" s="7">
        <f t="shared" si="4"/>
        <v>5.3254331361000003E-2</v>
      </c>
      <c r="R32" s="7">
        <f t="shared" si="5"/>
        <v>2.868106139438082E-2</v>
      </c>
      <c r="S32" s="7">
        <f t="shared" si="6"/>
        <v>0</v>
      </c>
      <c r="T32" s="7">
        <f t="shared" si="7"/>
        <v>9.3343212839458612E-8</v>
      </c>
      <c r="U32" s="7">
        <f t="shared" si="8"/>
        <v>1.4499999999999999E-7</v>
      </c>
      <c r="V32" s="7"/>
      <c r="W32" s="5" t="str">
        <f t="shared" si="9"/>
        <v/>
      </c>
      <c r="X32" s="25">
        <f t="shared" si="0"/>
        <v>737.44567136637625</v>
      </c>
      <c r="Y32" s="25">
        <f t="shared" si="10"/>
        <v>555.1253891926541</v>
      </c>
      <c r="Z32" s="25">
        <f t="shared" si="11"/>
        <v>862.3356640977787</v>
      </c>
      <c r="AA32" s="25" t="s">
        <v>209</v>
      </c>
      <c r="AB32" s="25" t="s">
        <v>224</v>
      </c>
      <c r="AC32" s="25" t="s">
        <v>210</v>
      </c>
    </row>
    <row r="33" spans="1:29" x14ac:dyDescent="0.2">
      <c r="A33" s="5" t="str">
        <f>RawData!A34</f>
        <v>sae2 yen1</v>
      </c>
      <c r="B33" s="5"/>
      <c r="C33" s="7">
        <f>RawData!E34</f>
        <v>1.23E-7</v>
      </c>
      <c r="D33" s="7">
        <f>RawData!F34</f>
        <v>9.9200000000000002E-8</v>
      </c>
      <c r="E33" s="7">
        <f>RawData!G34</f>
        <v>1.8400000000000001E-7</v>
      </c>
      <c r="F33" s="5"/>
      <c r="G33" s="5">
        <f>RawData!L34</f>
        <v>12</v>
      </c>
      <c r="H33" s="5">
        <f>SUM(RawData!N34+RawData!O34)</f>
        <v>12</v>
      </c>
      <c r="I33" s="5">
        <f t="shared" si="1"/>
        <v>12</v>
      </c>
      <c r="J33" s="5"/>
      <c r="K33" s="5" t="str">
        <f t="shared" si="2"/>
        <v/>
      </c>
      <c r="L33" s="5">
        <v>1</v>
      </c>
      <c r="M33" s="5">
        <v>0.769231</v>
      </c>
      <c r="N33" s="5">
        <v>1</v>
      </c>
      <c r="O33" s="7">
        <f t="shared" si="12"/>
        <v>1.23E-7</v>
      </c>
      <c r="P33" s="7">
        <f t="shared" si="3"/>
        <v>3.7440676845792852E-2</v>
      </c>
      <c r="Q33" s="7">
        <f t="shared" si="4"/>
        <v>5.3254331361000003E-2</v>
      </c>
      <c r="R33" s="7">
        <f t="shared" si="5"/>
        <v>0.24595148390508298</v>
      </c>
      <c r="S33" s="7">
        <f t="shared" si="6"/>
        <v>0</v>
      </c>
      <c r="T33" s="7">
        <f t="shared" si="7"/>
        <v>8.5957797323045594E-8</v>
      </c>
      <c r="U33" s="7">
        <f t="shared" si="8"/>
        <v>1.8400000000000001E-7</v>
      </c>
      <c r="V33" s="7"/>
      <c r="W33" s="5" t="str">
        <f t="shared" si="9"/>
        <v/>
      </c>
      <c r="X33" s="25">
        <f t="shared" si="0"/>
        <v>731.49852885535711</v>
      </c>
      <c r="Y33" s="25">
        <f t="shared" si="10"/>
        <v>511.2032706134537</v>
      </c>
      <c r="Z33" s="25">
        <f t="shared" si="11"/>
        <v>1094.2742220275261</v>
      </c>
      <c r="AA33" s="25" t="s">
        <v>211</v>
      </c>
      <c r="AB33" s="25" t="s">
        <v>225</v>
      </c>
      <c r="AC33" s="25" t="s">
        <v>141</v>
      </c>
    </row>
    <row r="34" spans="1:29" x14ac:dyDescent="0.2">
      <c r="A34" s="5" t="str">
        <f>RawData!A35</f>
        <v>sae2 rad52</v>
      </c>
      <c r="B34" s="5"/>
      <c r="C34" s="7">
        <f>RawData!E35</f>
        <v>3.4200000000000002E-7</v>
      </c>
      <c r="D34" s="7">
        <f>RawData!F35</f>
        <v>2.7500000000000001E-7</v>
      </c>
      <c r="E34" s="7">
        <f>RawData!G35</f>
        <v>3.6300000000000001E-7</v>
      </c>
      <c r="F34" s="5"/>
      <c r="G34" s="5">
        <f>RawData!L35</f>
        <v>12</v>
      </c>
      <c r="H34" s="5">
        <f>SUM(RawData!N35+RawData!O35)</f>
        <v>8</v>
      </c>
      <c r="I34" s="5">
        <f t="shared" si="1"/>
        <v>8</v>
      </c>
      <c r="J34" s="5"/>
      <c r="K34" s="5" t="str">
        <f t="shared" si="2"/>
        <v/>
      </c>
      <c r="L34" s="5">
        <v>0.66666700000000001</v>
      </c>
      <c r="M34" s="5">
        <v>0.41666700000000001</v>
      </c>
      <c r="N34" s="5">
        <v>0.91666700000000001</v>
      </c>
      <c r="O34" s="7">
        <f t="shared" si="12"/>
        <v>2.2800011400000002E-7</v>
      </c>
      <c r="P34" s="7">
        <f t="shared" si="3"/>
        <v>3.8379330392257445E-2</v>
      </c>
      <c r="Q34" s="7">
        <f t="shared" si="4"/>
        <v>0.14062485937510547</v>
      </c>
      <c r="R34" s="7">
        <f t="shared" si="5"/>
        <v>3.770390889504459E-3</v>
      </c>
      <c r="S34" s="7">
        <f t="shared" si="6"/>
        <v>0.14062485937510547</v>
      </c>
      <c r="T34" s="7">
        <f t="shared" si="7"/>
        <v>1.3153580398731854E-7</v>
      </c>
      <c r="U34" s="7">
        <f t="shared" si="8"/>
        <v>3.1463873238695289E-7</v>
      </c>
      <c r="V34" s="7"/>
      <c r="W34" s="5" t="str">
        <f t="shared" si="9"/>
        <v/>
      </c>
      <c r="X34" s="25">
        <f t="shared" si="0"/>
        <v>1355.9491704866157</v>
      </c>
      <c r="Y34" s="25">
        <f t="shared" si="10"/>
        <v>782.26217161406612</v>
      </c>
      <c r="Z34" s="25">
        <f t="shared" si="11"/>
        <v>1871.2013809916298</v>
      </c>
      <c r="AA34" s="25" t="s">
        <v>212</v>
      </c>
      <c r="AB34" s="25" t="s">
        <v>213</v>
      </c>
      <c r="AC34" s="25" t="s">
        <v>135</v>
      </c>
    </row>
    <row r="35" spans="1:29" x14ac:dyDescent="0.2">
      <c r="A35" s="5" t="str">
        <f>RawData!A36</f>
        <v>sae2 yku80</v>
      </c>
      <c r="B35" s="5"/>
      <c r="C35" s="7">
        <f>RawData!E36</f>
        <v>1.18E-7</v>
      </c>
      <c r="D35" s="7">
        <f>RawData!F36</f>
        <v>6.2200000000000001E-8</v>
      </c>
      <c r="E35" s="7">
        <f>RawData!G36</f>
        <v>1.4700000000000001E-7</v>
      </c>
      <c r="F35" s="5"/>
      <c r="G35" s="5">
        <f>RawData!L36</f>
        <v>12</v>
      </c>
      <c r="H35" s="5">
        <f>SUM(RawData!N36+RawData!O36)</f>
        <v>11</v>
      </c>
      <c r="I35" s="5">
        <f t="shared" si="1"/>
        <v>11</v>
      </c>
      <c r="J35" s="5"/>
      <c r="K35" s="5" t="str">
        <f t="shared" si="2"/>
        <v/>
      </c>
      <c r="L35" s="5">
        <v>0.91666700000000001</v>
      </c>
      <c r="M35" s="5">
        <v>0.75</v>
      </c>
      <c r="N35" s="5">
        <v>1</v>
      </c>
      <c r="O35" s="7">
        <f t="shared" si="12"/>
        <v>1.08166706E-7</v>
      </c>
      <c r="P35" s="7">
        <f t="shared" ref="P35" si="13">POWER(($C35-D35)/$C35,2)</f>
        <v>0.22361677678827921</v>
      </c>
      <c r="Q35" s="7">
        <f t="shared" ref="Q35" si="14">POWER((L35-M35)/L35,2)</f>
        <v>3.3057959429049932E-2</v>
      </c>
      <c r="R35" s="7">
        <f t="shared" ref="R35" si="15">POWER((C35-E35)/C35,2)</f>
        <v>6.0399310542947462E-2</v>
      </c>
      <c r="S35" s="7">
        <f t="shared" ref="S35" si="16">POWER((L35-N35)/L35,2)</f>
        <v>8.2643906838800619E-3</v>
      </c>
      <c r="T35" s="7">
        <f t="shared" si="7"/>
        <v>5.3366124546234544E-8</v>
      </c>
      <c r="U35" s="7">
        <f t="shared" si="8"/>
        <v>1.3651044950621464E-7</v>
      </c>
      <c r="V35" s="7"/>
      <c r="W35" s="5" t="str">
        <f t="shared" si="9"/>
        <v/>
      </c>
      <c r="X35" s="25">
        <f t="shared" si="0"/>
        <v>643.28281552951159</v>
      </c>
      <c r="Y35" s="25">
        <f t="shared" si="10"/>
        <v>317.37594793725475</v>
      </c>
      <c r="Z35" s="25">
        <f t="shared" si="11"/>
        <v>811.84709745674411</v>
      </c>
      <c r="AA35" s="25" t="s">
        <v>214</v>
      </c>
      <c r="AB35" s="25" t="s">
        <v>194</v>
      </c>
      <c r="AC35" s="25" t="s">
        <v>215</v>
      </c>
    </row>
    <row r="36" spans="1:29" x14ac:dyDescent="0.2">
      <c r="A36" s="5" t="str">
        <f>RawData!A37</f>
        <v>sae2 sgs1</v>
      </c>
      <c r="B36" s="5"/>
      <c r="C36" s="7" t="str">
        <f>RawData!E37</f>
        <v>na</v>
      </c>
      <c r="D36" s="7" t="str">
        <f>RawData!F37</f>
        <v>na</v>
      </c>
      <c r="E36" s="7" t="str">
        <f>RawData!G37</f>
        <v>na</v>
      </c>
      <c r="F36" s="5"/>
      <c r="G36" s="5" t="str">
        <f>RawData!L37</f>
        <v>na</v>
      </c>
      <c r="H36" s="5" t="s">
        <v>30</v>
      </c>
      <c r="I36" s="5" t="str">
        <f t="shared" si="1"/>
        <v>na</v>
      </c>
      <c r="J36" s="5"/>
      <c r="K36" s="5" t="str">
        <f t="shared" si="2"/>
        <v/>
      </c>
      <c r="L36" s="5" t="s">
        <v>30</v>
      </c>
      <c r="M36" s="5" t="s">
        <v>30</v>
      </c>
      <c r="N36" s="5" t="s">
        <v>30</v>
      </c>
      <c r="O36" s="7" t="s">
        <v>30</v>
      </c>
      <c r="P36" s="7"/>
      <c r="Q36" s="7"/>
      <c r="R36" s="7"/>
      <c r="S36" s="7"/>
      <c r="T36" s="7" t="s">
        <v>30</v>
      </c>
      <c r="U36" s="7" t="s">
        <v>30</v>
      </c>
      <c r="V36" s="7"/>
      <c r="W36" s="5" t="str">
        <f t="shared" si="9"/>
        <v/>
      </c>
      <c r="X36" s="19" t="s">
        <v>30</v>
      </c>
      <c r="Y36" s="13" t="s">
        <v>30</v>
      </c>
      <c r="Z36" s="13" t="s">
        <v>30</v>
      </c>
      <c r="AA36" s="13" t="s">
        <v>30</v>
      </c>
      <c r="AB36" s="13" t="s">
        <v>30</v>
      </c>
      <c r="AC36" s="13" t="s">
        <v>30</v>
      </c>
    </row>
    <row r="37" spans="1:29" x14ac:dyDescent="0.2">
      <c r="A37" s="5" t="str">
        <f>RawData!A38</f>
        <v>sae2 sgs1 yku80</v>
      </c>
      <c r="B37" s="5"/>
      <c r="C37" s="7">
        <f>RawData!E38</f>
        <v>4.1700000000000003E-8</v>
      </c>
      <c r="D37" s="7">
        <f>RawData!F38</f>
        <v>2.4200000000000002E-8</v>
      </c>
      <c r="E37" s="7">
        <f>RawData!G38</f>
        <v>5.17E-8</v>
      </c>
      <c r="F37" s="5"/>
      <c r="G37" s="5">
        <f>RawData!L38</f>
        <v>10</v>
      </c>
      <c r="H37" s="5">
        <f>SUM(RawData!N38+RawData!O38)</f>
        <v>10</v>
      </c>
      <c r="I37" s="5">
        <f t="shared" si="1"/>
        <v>10</v>
      </c>
      <c r="J37" s="5"/>
      <c r="K37" s="5" t="str">
        <f t="shared" si="2"/>
        <v/>
      </c>
      <c r="L37" s="5">
        <v>1</v>
      </c>
      <c r="M37" s="5">
        <v>0.72727299999999995</v>
      </c>
      <c r="N37" s="5">
        <v>1</v>
      </c>
      <c r="O37" s="7">
        <f t="shared" si="12"/>
        <v>4.1700000000000003E-8</v>
      </c>
      <c r="P37" s="7">
        <f t="shared" ref="P37" si="17">POWER(($C37-D37)/$C37,2)</f>
        <v>0.17611809832709371</v>
      </c>
      <c r="Q37" s="7">
        <f t="shared" ref="Q37" si="18">POWER((L37-M37)/L37,2)</f>
        <v>7.4380016529000031E-2</v>
      </c>
      <c r="R37" s="7">
        <f t="shared" ref="R37" si="19">POWER((C37-E37)/C37,2)</f>
        <v>5.7507950474153004E-2</v>
      </c>
      <c r="S37" s="7">
        <f t="shared" ref="S37" si="20">POWER((L37-N37)/L37,2)</f>
        <v>0</v>
      </c>
      <c r="T37" s="7">
        <f t="shared" si="7"/>
        <v>2.0829238946743873E-8</v>
      </c>
      <c r="U37" s="7">
        <f t="shared" ref="U37" si="21">$O37+$O37*SQRT(R37+S37)</f>
        <v>5.17E-8</v>
      </c>
      <c r="V37" s="7"/>
      <c r="W37" s="5" t="str">
        <f t="shared" si="9"/>
        <v/>
      </c>
      <c r="X37" s="25">
        <f t="shared" ref="X37" si="22">O37/$O$3</f>
        <v>247.99584270949913</v>
      </c>
      <c r="Y37" s="25">
        <f t="shared" ref="Y37" si="23">T37/$O$3</f>
        <v>123.87445241235652</v>
      </c>
      <c r="Z37" s="25">
        <f t="shared" ref="Z37" si="24">U37/$O$3</f>
        <v>307.46726781969079</v>
      </c>
      <c r="AA37" s="25" t="s">
        <v>198</v>
      </c>
      <c r="AB37" s="25" t="s">
        <v>137</v>
      </c>
      <c r="AC37" s="25" t="s">
        <v>197</v>
      </c>
    </row>
    <row r="38" spans="1:29" x14ac:dyDescent="0.2">
      <c r="A38" s="5" t="str">
        <f>RawData!A39</f>
        <v>sae2 exo1 sgs1</v>
      </c>
      <c r="B38" s="5"/>
      <c r="C38" s="7" t="str">
        <f>RawData!E39</f>
        <v>na</v>
      </c>
      <c r="D38" s="7" t="str">
        <f>RawData!F39</f>
        <v>na</v>
      </c>
      <c r="E38" s="7" t="str">
        <f>RawData!G39</f>
        <v>na</v>
      </c>
      <c r="F38" s="5"/>
      <c r="G38" s="5" t="str">
        <f>RawData!L39</f>
        <v>na</v>
      </c>
      <c r="H38" s="5" t="s">
        <v>30</v>
      </c>
      <c r="I38" s="5" t="str">
        <f t="shared" si="1"/>
        <v>na</v>
      </c>
      <c r="J38" s="5"/>
      <c r="K38" s="5" t="str">
        <f t="shared" si="2"/>
        <v/>
      </c>
      <c r="L38" s="5" t="s">
        <v>30</v>
      </c>
      <c r="M38" s="5" t="s">
        <v>30</v>
      </c>
      <c r="N38" s="5" t="s">
        <v>30</v>
      </c>
      <c r="O38" s="7" t="s">
        <v>30</v>
      </c>
      <c r="P38" s="7"/>
      <c r="Q38" s="7"/>
      <c r="R38" s="7"/>
      <c r="S38" s="7"/>
      <c r="T38" s="7" t="s">
        <v>30</v>
      </c>
      <c r="U38" s="7" t="s">
        <v>30</v>
      </c>
      <c r="V38" s="7"/>
      <c r="W38" s="5" t="str">
        <f t="shared" si="9"/>
        <v/>
      </c>
      <c r="X38" s="19" t="s">
        <v>30</v>
      </c>
      <c r="Y38" s="13" t="s">
        <v>30</v>
      </c>
      <c r="Z38" s="13" t="s">
        <v>30</v>
      </c>
      <c r="AA38" s="13" t="s">
        <v>30</v>
      </c>
      <c r="AB38" s="13" t="s">
        <v>30</v>
      </c>
      <c r="AC38" s="13" t="s">
        <v>30</v>
      </c>
    </row>
    <row r="39" spans="1:29" x14ac:dyDescent="0.2">
      <c r="A39" s="5" t="str">
        <f>RawData!A40</f>
        <v>sae2 exo1 yku80</v>
      </c>
      <c r="B39" s="5"/>
      <c r="C39" s="7">
        <f>RawData!E40</f>
        <v>2.6499999999999999E-8</v>
      </c>
      <c r="D39" s="7">
        <f>RawData!F40</f>
        <v>1.26E-8</v>
      </c>
      <c r="E39" s="7">
        <f>RawData!G40</f>
        <v>3.3500000000000002E-8</v>
      </c>
      <c r="F39" s="5"/>
      <c r="G39" s="5">
        <f>RawData!L40</f>
        <v>12</v>
      </c>
      <c r="H39" s="5">
        <f>SUM(RawData!N40+RawData!O40)</f>
        <v>12</v>
      </c>
      <c r="I39" s="5">
        <f t="shared" si="1"/>
        <v>12</v>
      </c>
      <c r="J39" s="5"/>
      <c r="K39" s="5" t="str">
        <f t="shared" si="2"/>
        <v/>
      </c>
      <c r="L39" s="5">
        <v>1</v>
      </c>
      <c r="M39" s="5">
        <v>0.769231</v>
      </c>
      <c r="N39" s="5">
        <v>1</v>
      </c>
      <c r="O39" s="7">
        <f t="shared" si="12"/>
        <v>2.6499999999999999E-8</v>
      </c>
      <c r="P39" s="7">
        <f t="shared" ref="P39" si="25">POWER(($C39-D39)/$C39,2)</f>
        <v>0.27512993948024206</v>
      </c>
      <c r="Q39" s="7">
        <f t="shared" ref="Q39" si="26">POWER((L39-M39)/L39,2)</f>
        <v>5.3254331361000003E-2</v>
      </c>
      <c r="R39" s="7">
        <f t="shared" ref="R39" si="27">POWER((C39-E39)/C39,2)</f>
        <v>6.9775720897116464E-2</v>
      </c>
      <c r="S39" s="7">
        <f t="shared" ref="S39" si="28">POWER((L39-N39)/L39,2)</f>
        <v>0</v>
      </c>
      <c r="T39" s="7">
        <f t="shared" si="7"/>
        <v>1.131422197586629E-8</v>
      </c>
      <c r="U39" s="7">
        <f t="shared" ref="U39" si="29">$O39+$O39*SQRT(R39+S39)</f>
        <v>3.3500000000000002E-8</v>
      </c>
      <c r="V39" s="7"/>
      <c r="W39" s="5" t="str">
        <f t="shared" si="9"/>
        <v/>
      </c>
      <c r="X39" s="25">
        <f t="shared" ref="X39" si="30">O39/$O$3</f>
        <v>157.59927654200783</v>
      </c>
      <c r="Y39" s="25">
        <f t="shared" ref="Y39" si="31">T39/$O$3</f>
        <v>67.287290491781647</v>
      </c>
      <c r="Z39" s="25">
        <f t="shared" ref="Z39" si="32">U39/$O$3</f>
        <v>199.22927411914199</v>
      </c>
      <c r="AA39" s="26" t="s">
        <v>117</v>
      </c>
      <c r="AB39" s="26" t="s">
        <v>226</v>
      </c>
      <c r="AC39" s="26" t="s">
        <v>216</v>
      </c>
    </row>
    <row r="40" spans="1:29" x14ac:dyDescent="0.2">
      <c r="A40" s="5" t="str">
        <f>RawData!A41</f>
        <v>sae2 pif1</v>
      </c>
      <c r="B40" s="5"/>
      <c r="C40" s="7">
        <f>RawData!E41</f>
        <v>4.2200000000000003E-6</v>
      </c>
      <c r="D40" s="7">
        <f>RawData!F41</f>
        <v>3.5899999999999999E-6</v>
      </c>
      <c r="E40" s="7">
        <f>RawData!G41</f>
        <v>7.3499999999999999E-6</v>
      </c>
      <c r="F40" s="5"/>
      <c r="G40" s="5">
        <f>RawData!L41</f>
        <v>12</v>
      </c>
      <c r="H40" s="5">
        <f>SUM(RawData!N41+RawData!O41)</f>
        <v>1</v>
      </c>
      <c r="I40" s="5">
        <f t="shared" si="1"/>
        <v>1</v>
      </c>
      <c r="J40" s="5"/>
      <c r="K40" s="5" t="str">
        <f t="shared" si="2"/>
        <v/>
      </c>
      <c r="L40" s="5">
        <v>8.3333000000000004E-2</v>
      </c>
      <c r="M40" s="5">
        <v>0</v>
      </c>
      <c r="N40" s="5">
        <v>0.25</v>
      </c>
      <c r="O40" s="7">
        <f t="shared" si="12"/>
        <v>3.5166526000000004E-7</v>
      </c>
      <c r="P40" s="7">
        <f t="shared" ref="P40:P41" si="33">POWER(($C40-D40)/$C40,2)</f>
        <v>2.2287235237303766E-2</v>
      </c>
      <c r="Q40" s="7">
        <f t="shared" ref="Q40:Q41" si="34">POWER((L40-M40)/L40,2)</f>
        <v>1</v>
      </c>
      <c r="R40" s="7">
        <f t="shared" ref="R40:R41" si="35">POWER((C40-E40)/C40,2)</f>
        <v>0.550128029469239</v>
      </c>
      <c r="S40" s="7">
        <f t="shared" ref="S40:S41" si="36">POWER((L40-N40)/L40,2)</f>
        <v>4.0000480003360019</v>
      </c>
      <c r="T40" s="7">
        <f t="shared" si="7"/>
        <v>0</v>
      </c>
      <c r="U40" s="7">
        <f t="shared" ref="U40:U41" si="37">$O40+$O40*SQRT(R40+S40)</f>
        <v>1.1018074065279177E-6</v>
      </c>
      <c r="V40" s="7"/>
      <c r="W40" s="5" t="str">
        <f t="shared" si="9"/>
        <v/>
      </c>
      <c r="X40" s="25">
        <f t="shared" ref="X40:X41" si="38">O40/$O$3</f>
        <v>2091.4034173946075</v>
      </c>
      <c r="Y40" s="25">
        <f t="shared" ref="Y40:Y41" si="39">T40/$O$3</f>
        <v>0</v>
      </c>
      <c r="Z40" s="25">
        <f t="shared" ref="Z40:Z41" si="40">U40/$O$3</f>
        <v>6552.6056663179525</v>
      </c>
      <c r="AA40" s="26" t="s">
        <v>217</v>
      </c>
      <c r="AB40" s="26" t="s">
        <v>143</v>
      </c>
      <c r="AC40" s="26" t="s">
        <v>218</v>
      </c>
    </row>
    <row r="41" spans="1:29" x14ac:dyDescent="0.2">
      <c r="A41" s="5" t="str">
        <f>RawData!A42</f>
        <v>sae2 pif1 yku80</v>
      </c>
      <c r="B41" s="5"/>
      <c r="C41" s="7">
        <f>RawData!E42</f>
        <v>2.1100000000000001E-6</v>
      </c>
      <c r="D41" s="7">
        <f>RawData!F42</f>
        <v>1.64E-6</v>
      </c>
      <c r="E41" s="7">
        <f>RawData!G42</f>
        <v>3.0800000000000002E-6</v>
      </c>
      <c r="F41" s="5"/>
      <c r="G41" s="5">
        <f>RawData!L42</f>
        <v>12</v>
      </c>
      <c r="H41" s="5">
        <f>SUM(RawData!N42+RawData!O42)</f>
        <v>5</v>
      </c>
      <c r="I41" s="5">
        <f t="shared" si="1"/>
        <v>5</v>
      </c>
      <c r="J41" s="5"/>
      <c r="K41" s="5" t="str">
        <f t="shared" si="2"/>
        <v/>
      </c>
      <c r="L41" s="5">
        <v>0.41666700000000001</v>
      </c>
      <c r="M41" s="5">
        <v>0.16666700000000001</v>
      </c>
      <c r="N41" s="5">
        <v>0.66666700000000001</v>
      </c>
      <c r="O41" s="7">
        <f t="shared" si="12"/>
        <v>8.791673700000001E-7</v>
      </c>
      <c r="P41" s="7">
        <f t="shared" si="33"/>
        <v>4.9617034657801956E-2</v>
      </c>
      <c r="Q41" s="7">
        <f t="shared" si="34"/>
        <v>0.35999942400069124</v>
      </c>
      <c r="R41" s="7">
        <f t="shared" si="35"/>
        <v>0.2113384694863098</v>
      </c>
      <c r="S41" s="7">
        <f t="shared" si="36"/>
        <v>0.35999942400069124</v>
      </c>
      <c r="T41" s="7">
        <f t="shared" si="7"/>
        <v>3.1648894869207377E-7</v>
      </c>
      <c r="U41" s="7">
        <f t="shared" si="37"/>
        <v>1.5437027007429639E-6</v>
      </c>
      <c r="V41" s="7"/>
      <c r="W41" s="5" t="str">
        <f t="shared" si="9"/>
        <v/>
      </c>
      <c r="X41" s="25">
        <f t="shared" si="38"/>
        <v>5228.5336404279151</v>
      </c>
      <c r="Y41" s="25">
        <f t="shared" si="39"/>
        <v>1882.2048810343949</v>
      </c>
      <c r="Z41" s="25">
        <f t="shared" si="40"/>
        <v>9180.6199559635752</v>
      </c>
      <c r="AA41" s="26" t="s">
        <v>219</v>
      </c>
      <c r="AB41" s="26" t="s">
        <v>135</v>
      </c>
      <c r="AC41" s="26" t="s">
        <v>220</v>
      </c>
    </row>
    <row r="42" spans="1:29"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x14ac:dyDescent="0.2">
      <c r="A43" s="17" t="s">
        <v>83</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x14ac:dyDescent="0.2">
      <c r="A44" s="17" t="s">
        <v>82</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row>
    <row r="45" spans="1:29" x14ac:dyDescent="0.2">
      <c r="A45" s="17" t="s">
        <v>223</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RawData</vt:lpstr>
      <vt:lpstr>CalcRates</vt:lpstr>
    </vt:vector>
  </TitlesOfParts>
  <Company>Ludwig Institute for Cancer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Putnam</dc:creator>
  <cp:lastModifiedBy>Microsoft Office User</cp:lastModifiedBy>
  <dcterms:created xsi:type="dcterms:W3CDTF">2018-11-01T23:53:02Z</dcterms:created>
  <dcterms:modified xsi:type="dcterms:W3CDTF">2020-07-27T17:41:08Z</dcterms:modified>
</cp:coreProperties>
</file>