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510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yasin.dagdas/Dropbox (VBC)/Group Folder Dagdas/c53 paper/Revisions/Suppl. tables/"/>
    </mc:Choice>
  </mc:AlternateContent>
  <xr:revisionPtr revIDLastSave="0" documentId="13_ncr:1_{DDB15F07-52BC-554D-AA6D-12BE99884BCD}" xr6:coauthVersionLast="45" xr6:coauthVersionMax="45" xr10:uidLastSave="{00000000-0000-0000-0000-000000000000}"/>
  <bookViews>
    <workbookView xWindow="0" yWindow="460" windowWidth="28800" windowHeight="16320" xr2:uid="{00000000-000D-0000-FFFF-FFFF00000000}"/>
  </bookViews>
  <sheets>
    <sheet name="Peptide Map" sheetId="1" r:id="rId1"/>
    <sheet name="Intensity Map" sheetId="2" r:id="rId2"/>
    <sheet name="Heat Map" sheetId="6" r:id="rId3"/>
    <sheet name="Amino Acid Plot" sheetId="8" r:id="rId4"/>
    <sheet name="Intensity Plot" sheetId="31" r:id="rId5"/>
    <sheet name="Mapping Summary" sheetId="28" r:id="rId6"/>
    <sheet name="Raw Data" sheetId="30" r:id="rId7"/>
    <sheet name="Calculation" sheetId="7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34" i="8" l="1"/>
  <c r="H34" i="8"/>
  <c r="X34" i="8"/>
  <c r="G34" i="8"/>
  <c r="W34" i="8"/>
  <c r="F34" i="8"/>
  <c r="V34" i="8"/>
  <c r="E34" i="8"/>
  <c r="U34" i="8"/>
  <c r="D34" i="8"/>
  <c r="T34" i="8"/>
  <c r="C34" i="8"/>
  <c r="S34" i="8"/>
  <c r="B34" i="8"/>
  <c r="Z34" i="8"/>
  <c r="I34" i="8"/>
  <c r="AA34" i="8"/>
  <c r="J34" i="8"/>
  <c r="AB34" i="8"/>
  <c r="K34" i="8"/>
  <c r="AC34" i="8"/>
  <c r="L34" i="8"/>
  <c r="AD34" i="8"/>
  <c r="M34" i="8"/>
  <c r="AE34" i="8"/>
  <c r="N34" i="8"/>
  <c r="AF34" i="8"/>
  <c r="O34" i="8"/>
  <c r="AG34" i="8"/>
  <c r="P34" i="8"/>
  <c r="B9" i="7" l="1" a="1"/>
  <c r="B9" i="7" s="1"/>
  <c r="B8" i="7" a="1"/>
  <c r="M8" i="7" s="1"/>
  <c r="M120" i="7" s="1"/>
  <c r="D16" i="2"/>
  <c r="C4" i="6" s="1"/>
  <c r="E16" i="2"/>
  <c r="D4" i="6" s="1"/>
  <c r="F16" i="2"/>
  <c r="E4" i="6" s="1"/>
  <c r="G16" i="2"/>
  <c r="F4" i="6" s="1"/>
  <c r="H16" i="2"/>
  <c r="G4" i="6" s="1"/>
  <c r="I16" i="2"/>
  <c r="H4" i="6" s="1"/>
  <c r="J16" i="2"/>
  <c r="I4" i="6" s="1"/>
  <c r="K16" i="2"/>
  <c r="J4" i="6" s="1"/>
  <c r="L16" i="2"/>
  <c r="K4" i="6" s="1"/>
  <c r="M16" i="2"/>
  <c r="L4" i="6" s="1"/>
  <c r="N16" i="2"/>
  <c r="M4" i="6" s="1"/>
  <c r="O16" i="2"/>
  <c r="N4" i="6" s="1"/>
  <c r="P16" i="2"/>
  <c r="O4" i="6" s="1"/>
  <c r="Q16" i="2"/>
  <c r="P4" i="6" s="1"/>
  <c r="R16" i="2"/>
  <c r="Q4" i="6" s="1"/>
  <c r="S16" i="2"/>
  <c r="R4" i="6" s="1"/>
  <c r="T16" i="2"/>
  <c r="S4" i="6" s="1"/>
  <c r="U16" i="2"/>
  <c r="T4" i="6" s="1"/>
  <c r="V16" i="2"/>
  <c r="U4" i="6" s="1"/>
  <c r="W16" i="2"/>
  <c r="V4" i="6" s="1"/>
  <c r="X16" i="2"/>
  <c r="W4" i="6" s="1"/>
  <c r="Y16" i="2"/>
  <c r="X4" i="6" s="1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D17" i="2"/>
  <c r="C5" i="6" s="1"/>
  <c r="E17" i="2"/>
  <c r="D5" i="6" s="1"/>
  <c r="F17" i="2"/>
  <c r="E5" i="6" s="1"/>
  <c r="G17" i="2"/>
  <c r="F5" i="6" s="1"/>
  <c r="H17" i="2"/>
  <c r="G5" i="6" s="1"/>
  <c r="I17" i="2"/>
  <c r="H5" i="6" s="1"/>
  <c r="J17" i="2"/>
  <c r="I5" i="6" s="1"/>
  <c r="K17" i="2"/>
  <c r="J5" i="6" s="1"/>
  <c r="L17" i="2"/>
  <c r="K5" i="6" s="1"/>
  <c r="M17" i="2"/>
  <c r="L5" i="6" s="1"/>
  <c r="N17" i="2"/>
  <c r="M5" i="6" s="1"/>
  <c r="O17" i="2"/>
  <c r="N5" i="6" s="1"/>
  <c r="P17" i="2"/>
  <c r="O5" i="6" s="1"/>
  <c r="Q17" i="2"/>
  <c r="P5" i="6" s="1"/>
  <c r="R17" i="2"/>
  <c r="Q5" i="6" s="1"/>
  <c r="S17" i="2"/>
  <c r="R5" i="6" s="1"/>
  <c r="T17" i="2"/>
  <c r="S5" i="6" s="1"/>
  <c r="U17" i="2"/>
  <c r="T5" i="6" s="1"/>
  <c r="V17" i="2"/>
  <c r="U5" i="6" s="1"/>
  <c r="W17" i="2"/>
  <c r="V5" i="6" s="1"/>
  <c r="X17" i="2"/>
  <c r="W5" i="6" s="1"/>
  <c r="Y17" i="2"/>
  <c r="X5" i="6" s="1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D18" i="2"/>
  <c r="C6" i="6" s="1"/>
  <c r="E18" i="2"/>
  <c r="D6" i="6" s="1"/>
  <c r="F18" i="2"/>
  <c r="E6" i="6" s="1"/>
  <c r="G18" i="2"/>
  <c r="F6" i="6" s="1"/>
  <c r="H18" i="2"/>
  <c r="G6" i="6" s="1"/>
  <c r="I18" i="2"/>
  <c r="H6" i="6" s="1"/>
  <c r="J18" i="2"/>
  <c r="I6" i="6" s="1"/>
  <c r="K18" i="2"/>
  <c r="J6" i="6" s="1"/>
  <c r="L18" i="2"/>
  <c r="K6" i="6" s="1"/>
  <c r="M18" i="2"/>
  <c r="L6" i="6" s="1"/>
  <c r="N18" i="2"/>
  <c r="M6" i="6" s="1"/>
  <c r="O18" i="2"/>
  <c r="N6" i="6" s="1"/>
  <c r="P18" i="2"/>
  <c r="O6" i="6" s="1"/>
  <c r="Q18" i="2"/>
  <c r="P6" i="6" s="1"/>
  <c r="R18" i="2"/>
  <c r="Q6" i="6" s="1"/>
  <c r="S18" i="2"/>
  <c r="R6" i="6" s="1"/>
  <c r="T18" i="2"/>
  <c r="S6" i="6" s="1"/>
  <c r="U18" i="2"/>
  <c r="T6" i="6" s="1"/>
  <c r="V18" i="2"/>
  <c r="U6" i="6" s="1"/>
  <c r="W18" i="2"/>
  <c r="V6" i="6" s="1"/>
  <c r="X18" i="2"/>
  <c r="W6" i="6" s="1"/>
  <c r="Y18" i="2"/>
  <c r="X6" i="6" s="1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D19" i="2"/>
  <c r="C7" i="6" s="1"/>
  <c r="E19" i="2"/>
  <c r="D7" i="6" s="1"/>
  <c r="F19" i="2"/>
  <c r="E7" i="6" s="1"/>
  <c r="G19" i="2"/>
  <c r="F7" i="6" s="1"/>
  <c r="H19" i="2"/>
  <c r="G7" i="6" s="1"/>
  <c r="I19" i="2"/>
  <c r="H7" i="6" s="1"/>
  <c r="J19" i="2"/>
  <c r="I7" i="6" s="1"/>
  <c r="K19" i="2"/>
  <c r="J7" i="6" s="1"/>
  <c r="L19" i="2"/>
  <c r="K7" i="6" s="1"/>
  <c r="M19" i="2"/>
  <c r="L7" i="6" s="1"/>
  <c r="N19" i="2"/>
  <c r="M7" i="6" s="1"/>
  <c r="O19" i="2"/>
  <c r="N7" i="6" s="1"/>
  <c r="P19" i="2"/>
  <c r="O7" i="6" s="1"/>
  <c r="Q19" i="2"/>
  <c r="P7" i="6" s="1"/>
  <c r="R19" i="2"/>
  <c r="Q7" i="6" s="1"/>
  <c r="S19" i="2"/>
  <c r="R7" i="6" s="1"/>
  <c r="T19" i="2"/>
  <c r="S7" i="6" s="1"/>
  <c r="U19" i="2"/>
  <c r="T7" i="6" s="1"/>
  <c r="V19" i="2"/>
  <c r="U7" i="6" s="1"/>
  <c r="W19" i="2"/>
  <c r="V7" i="6" s="1"/>
  <c r="X19" i="2"/>
  <c r="W7" i="6" s="1"/>
  <c r="Y19" i="2"/>
  <c r="X7" i="6" s="1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D20" i="2"/>
  <c r="C8" i="6" s="1"/>
  <c r="E20" i="2"/>
  <c r="D8" i="6" s="1"/>
  <c r="F20" i="2"/>
  <c r="E8" i="6" s="1"/>
  <c r="G20" i="2"/>
  <c r="F8" i="6" s="1"/>
  <c r="H20" i="2"/>
  <c r="G8" i="6" s="1"/>
  <c r="I20" i="2"/>
  <c r="H8" i="6" s="1"/>
  <c r="J20" i="2"/>
  <c r="I8" i="6" s="1"/>
  <c r="K20" i="2"/>
  <c r="J8" i="6" s="1"/>
  <c r="L20" i="2"/>
  <c r="K8" i="6" s="1"/>
  <c r="M20" i="2"/>
  <c r="L8" i="6" s="1"/>
  <c r="N20" i="2"/>
  <c r="M8" i="6" s="1"/>
  <c r="O20" i="2"/>
  <c r="N8" i="6" s="1"/>
  <c r="P20" i="2"/>
  <c r="O8" i="6" s="1"/>
  <c r="Q20" i="2"/>
  <c r="P8" i="6" s="1"/>
  <c r="R20" i="2"/>
  <c r="Q8" i="6" s="1"/>
  <c r="S20" i="2"/>
  <c r="R8" i="6" s="1"/>
  <c r="T20" i="2"/>
  <c r="S8" i="6" s="1"/>
  <c r="U20" i="2"/>
  <c r="T8" i="6" s="1"/>
  <c r="V20" i="2"/>
  <c r="U8" i="6" s="1"/>
  <c r="W20" i="2"/>
  <c r="V8" i="6" s="1"/>
  <c r="X20" i="2"/>
  <c r="W8" i="6" s="1"/>
  <c r="Y20" i="2"/>
  <c r="X8" i="6" s="1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D21" i="2"/>
  <c r="C9" i="6" s="1"/>
  <c r="E21" i="2"/>
  <c r="D9" i="6" s="1"/>
  <c r="F21" i="2"/>
  <c r="E9" i="6" s="1"/>
  <c r="G21" i="2"/>
  <c r="F9" i="6" s="1"/>
  <c r="H21" i="2"/>
  <c r="G9" i="6" s="1"/>
  <c r="I21" i="2"/>
  <c r="H9" i="6" s="1"/>
  <c r="J21" i="2"/>
  <c r="I9" i="6" s="1"/>
  <c r="K21" i="2"/>
  <c r="J9" i="6" s="1"/>
  <c r="L21" i="2"/>
  <c r="K9" i="6" s="1"/>
  <c r="M21" i="2"/>
  <c r="L9" i="6" s="1"/>
  <c r="N21" i="2"/>
  <c r="M9" i="6" s="1"/>
  <c r="O21" i="2"/>
  <c r="N9" i="6" s="1"/>
  <c r="P21" i="2"/>
  <c r="O9" i="6" s="1"/>
  <c r="Q21" i="2"/>
  <c r="P9" i="6" s="1"/>
  <c r="R21" i="2"/>
  <c r="Q9" i="6" s="1"/>
  <c r="S21" i="2"/>
  <c r="R9" i="6" s="1"/>
  <c r="T21" i="2"/>
  <c r="S9" i="6" s="1"/>
  <c r="U21" i="2"/>
  <c r="T9" i="6" s="1"/>
  <c r="V21" i="2"/>
  <c r="U9" i="6" s="1"/>
  <c r="W21" i="2"/>
  <c r="V9" i="6" s="1"/>
  <c r="X21" i="2"/>
  <c r="W9" i="6" s="1"/>
  <c r="Y21" i="2"/>
  <c r="X9" i="6" s="1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D22" i="2"/>
  <c r="C10" i="6" s="1"/>
  <c r="E22" i="2"/>
  <c r="D10" i="6" s="1"/>
  <c r="F22" i="2"/>
  <c r="E10" i="6" s="1"/>
  <c r="G22" i="2"/>
  <c r="F10" i="6" s="1"/>
  <c r="H22" i="2"/>
  <c r="G10" i="6" s="1"/>
  <c r="I22" i="2"/>
  <c r="H10" i="6" s="1"/>
  <c r="J22" i="2"/>
  <c r="I10" i="6" s="1"/>
  <c r="K22" i="2"/>
  <c r="J10" i="6" s="1"/>
  <c r="L22" i="2"/>
  <c r="K10" i="6" s="1"/>
  <c r="M22" i="2"/>
  <c r="L10" i="6" s="1"/>
  <c r="N22" i="2"/>
  <c r="M10" i="6" s="1"/>
  <c r="O22" i="2"/>
  <c r="N10" i="6" s="1"/>
  <c r="P22" i="2"/>
  <c r="O10" i="6" s="1"/>
  <c r="Q22" i="2"/>
  <c r="P10" i="6" s="1"/>
  <c r="R22" i="2"/>
  <c r="Q10" i="6" s="1"/>
  <c r="S22" i="2"/>
  <c r="R10" i="6" s="1"/>
  <c r="T22" i="2"/>
  <c r="S10" i="6" s="1"/>
  <c r="U22" i="2"/>
  <c r="T10" i="6" s="1"/>
  <c r="V22" i="2"/>
  <c r="U10" i="6" s="1"/>
  <c r="W22" i="2"/>
  <c r="V10" i="6" s="1"/>
  <c r="X22" i="2"/>
  <c r="W10" i="6" s="1"/>
  <c r="Y22" i="2"/>
  <c r="X10" i="6" s="1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D23" i="2"/>
  <c r="C11" i="6" s="1"/>
  <c r="E23" i="2"/>
  <c r="D11" i="6" s="1"/>
  <c r="F23" i="2"/>
  <c r="E11" i="6" s="1"/>
  <c r="G23" i="2"/>
  <c r="F11" i="6" s="1"/>
  <c r="H23" i="2"/>
  <c r="G11" i="6" s="1"/>
  <c r="I23" i="2"/>
  <c r="H11" i="6" s="1"/>
  <c r="J23" i="2"/>
  <c r="I11" i="6" s="1"/>
  <c r="K23" i="2"/>
  <c r="J11" i="6" s="1"/>
  <c r="L23" i="2"/>
  <c r="K11" i="6" s="1"/>
  <c r="M23" i="2"/>
  <c r="L11" i="6" s="1"/>
  <c r="N23" i="2"/>
  <c r="M11" i="6" s="1"/>
  <c r="O23" i="2"/>
  <c r="N11" i="6" s="1"/>
  <c r="P23" i="2"/>
  <c r="O11" i="6" s="1"/>
  <c r="Q23" i="2"/>
  <c r="P11" i="6" s="1"/>
  <c r="R23" i="2"/>
  <c r="Q11" i="6" s="1"/>
  <c r="S23" i="2"/>
  <c r="R11" i="6" s="1"/>
  <c r="T23" i="2"/>
  <c r="S11" i="6" s="1"/>
  <c r="U23" i="2"/>
  <c r="T11" i="6" s="1"/>
  <c r="V23" i="2"/>
  <c r="U11" i="6" s="1"/>
  <c r="W23" i="2"/>
  <c r="V11" i="6" s="1"/>
  <c r="X23" i="2"/>
  <c r="W11" i="6" s="1"/>
  <c r="Y23" i="2"/>
  <c r="X11" i="6" s="1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D24" i="2"/>
  <c r="C12" i="6" s="1"/>
  <c r="E24" i="2"/>
  <c r="D12" i="6" s="1"/>
  <c r="F24" i="2"/>
  <c r="E12" i="6" s="1"/>
  <c r="G24" i="2"/>
  <c r="F12" i="6" s="1"/>
  <c r="H24" i="2"/>
  <c r="G12" i="6" s="1"/>
  <c r="I24" i="2"/>
  <c r="H12" i="6" s="1"/>
  <c r="J24" i="2"/>
  <c r="I12" i="6" s="1"/>
  <c r="K24" i="2"/>
  <c r="J12" i="6" s="1"/>
  <c r="L24" i="2"/>
  <c r="K12" i="6" s="1"/>
  <c r="M24" i="2"/>
  <c r="L12" i="6" s="1"/>
  <c r="N24" i="2"/>
  <c r="M12" i="6" s="1"/>
  <c r="O24" i="2"/>
  <c r="N12" i="6" s="1"/>
  <c r="P24" i="2"/>
  <c r="O12" i="6" s="1"/>
  <c r="Q24" i="2"/>
  <c r="P12" i="6" s="1"/>
  <c r="R24" i="2"/>
  <c r="Q12" i="6" s="1"/>
  <c r="S24" i="2"/>
  <c r="R12" i="6" s="1"/>
  <c r="T24" i="2"/>
  <c r="S12" i="6" s="1"/>
  <c r="U24" i="2"/>
  <c r="T12" i="6" s="1"/>
  <c r="V24" i="2"/>
  <c r="U12" i="6" s="1"/>
  <c r="W24" i="2"/>
  <c r="V12" i="6" s="1"/>
  <c r="X24" i="2"/>
  <c r="W12" i="6" s="1"/>
  <c r="Y24" i="2"/>
  <c r="X12" i="6" s="1"/>
  <c r="Z24" i="2"/>
  <c r="AA24" i="2"/>
  <c r="AB24" i="2"/>
  <c r="AC24" i="2"/>
  <c r="AD24" i="2"/>
  <c r="AE24" i="2"/>
  <c r="AF24" i="2"/>
  <c r="AG24" i="2"/>
  <c r="AH24" i="2"/>
  <c r="AI24" i="2"/>
  <c r="AJ24" i="2"/>
  <c r="AK24" i="2"/>
  <c r="AL24" i="2"/>
  <c r="AM24" i="2"/>
  <c r="AN24" i="2"/>
  <c r="AO24" i="2"/>
  <c r="AP24" i="2"/>
  <c r="AQ24" i="2"/>
  <c r="AR24" i="2"/>
  <c r="AS24" i="2"/>
  <c r="AT24" i="2"/>
  <c r="AU24" i="2"/>
  <c r="AV24" i="2"/>
  <c r="AW24" i="2"/>
  <c r="D25" i="2"/>
  <c r="C13" i="6" s="1"/>
  <c r="E25" i="2"/>
  <c r="D13" i="6" s="1"/>
  <c r="F25" i="2"/>
  <c r="E13" i="6" s="1"/>
  <c r="G25" i="2"/>
  <c r="F13" i="6" s="1"/>
  <c r="H25" i="2"/>
  <c r="G13" i="6" s="1"/>
  <c r="I25" i="2"/>
  <c r="H13" i="6" s="1"/>
  <c r="J25" i="2"/>
  <c r="I13" i="6" s="1"/>
  <c r="K25" i="2"/>
  <c r="J13" i="6" s="1"/>
  <c r="L25" i="2"/>
  <c r="K13" i="6" s="1"/>
  <c r="M25" i="2"/>
  <c r="L13" i="6" s="1"/>
  <c r="N25" i="2"/>
  <c r="M13" i="6" s="1"/>
  <c r="O25" i="2"/>
  <c r="N13" i="6" s="1"/>
  <c r="P25" i="2"/>
  <c r="O13" i="6" s="1"/>
  <c r="Q25" i="2"/>
  <c r="P13" i="6" s="1"/>
  <c r="R25" i="2"/>
  <c r="Q13" i="6" s="1"/>
  <c r="S25" i="2"/>
  <c r="R13" i="6" s="1"/>
  <c r="T25" i="2"/>
  <c r="S13" i="6" s="1"/>
  <c r="U25" i="2"/>
  <c r="T13" i="6" s="1"/>
  <c r="V25" i="2"/>
  <c r="U13" i="6" s="1"/>
  <c r="W25" i="2"/>
  <c r="V13" i="6" s="1"/>
  <c r="X25" i="2"/>
  <c r="W13" i="6" s="1"/>
  <c r="Y25" i="2"/>
  <c r="X13" i="6" s="1"/>
  <c r="AA25" i="2"/>
  <c r="AB25" i="2"/>
  <c r="AC25" i="2"/>
  <c r="AD25" i="2"/>
  <c r="AE25" i="2"/>
  <c r="AF25" i="2"/>
  <c r="AG25" i="2"/>
  <c r="AH25" i="2"/>
  <c r="AI25" i="2"/>
  <c r="AJ25" i="2"/>
  <c r="AK25" i="2"/>
  <c r="AL25" i="2"/>
  <c r="AM25" i="2"/>
  <c r="AN25" i="2"/>
  <c r="AO25" i="2"/>
  <c r="AP25" i="2"/>
  <c r="AQ25" i="2"/>
  <c r="AR25" i="2"/>
  <c r="AS25" i="2"/>
  <c r="AT25" i="2"/>
  <c r="AU25" i="2"/>
  <c r="AV25" i="2"/>
  <c r="AW25" i="2"/>
  <c r="D26" i="2"/>
  <c r="C14" i="6" s="1"/>
  <c r="E26" i="2"/>
  <c r="D14" i="6" s="1"/>
  <c r="F26" i="2"/>
  <c r="E14" i="6" s="1"/>
  <c r="G26" i="2"/>
  <c r="F14" i="6" s="1"/>
  <c r="H26" i="2"/>
  <c r="G14" i="6" s="1"/>
  <c r="I26" i="2"/>
  <c r="H14" i="6" s="1"/>
  <c r="J26" i="2"/>
  <c r="I14" i="6" s="1"/>
  <c r="K26" i="2"/>
  <c r="J14" i="6" s="1"/>
  <c r="L26" i="2"/>
  <c r="K14" i="6" s="1"/>
  <c r="M26" i="2"/>
  <c r="L14" i="6" s="1"/>
  <c r="N26" i="2"/>
  <c r="M14" i="6" s="1"/>
  <c r="O26" i="2"/>
  <c r="N14" i="6" s="1"/>
  <c r="P26" i="2"/>
  <c r="O14" i="6" s="1"/>
  <c r="Q26" i="2"/>
  <c r="P14" i="6" s="1"/>
  <c r="R26" i="2"/>
  <c r="Q14" i="6" s="1"/>
  <c r="S26" i="2"/>
  <c r="R14" i="6" s="1"/>
  <c r="T26" i="2"/>
  <c r="S14" i="6" s="1"/>
  <c r="U26" i="2"/>
  <c r="T14" i="6" s="1"/>
  <c r="V26" i="2"/>
  <c r="U14" i="6" s="1"/>
  <c r="W26" i="2"/>
  <c r="V14" i="6" s="1"/>
  <c r="X26" i="2"/>
  <c r="W14" i="6" s="1"/>
  <c r="Y26" i="2"/>
  <c r="X14" i="6" s="1"/>
  <c r="AA26" i="2"/>
  <c r="AB26" i="2"/>
  <c r="AC26" i="2"/>
  <c r="AD26" i="2"/>
  <c r="AE26" i="2"/>
  <c r="AF26" i="2"/>
  <c r="AG26" i="2"/>
  <c r="AH26" i="2"/>
  <c r="AI26" i="2"/>
  <c r="AJ26" i="2"/>
  <c r="AK26" i="2"/>
  <c r="AL26" i="2"/>
  <c r="AM26" i="2"/>
  <c r="AN26" i="2"/>
  <c r="AO26" i="2"/>
  <c r="AP26" i="2"/>
  <c r="AQ26" i="2"/>
  <c r="AR26" i="2"/>
  <c r="AS26" i="2"/>
  <c r="AT26" i="2"/>
  <c r="AU26" i="2"/>
  <c r="AV26" i="2"/>
  <c r="AW26" i="2"/>
  <c r="D27" i="2"/>
  <c r="C15" i="6" s="1"/>
  <c r="E27" i="2"/>
  <c r="D15" i="6" s="1"/>
  <c r="F27" i="2"/>
  <c r="E15" i="6" s="1"/>
  <c r="G27" i="2"/>
  <c r="F15" i="6" s="1"/>
  <c r="H27" i="2"/>
  <c r="G15" i="6" s="1"/>
  <c r="I27" i="2"/>
  <c r="H15" i="6" s="1"/>
  <c r="J27" i="2"/>
  <c r="I15" i="6" s="1"/>
  <c r="K27" i="2"/>
  <c r="J15" i="6" s="1"/>
  <c r="L27" i="2"/>
  <c r="K15" i="6" s="1"/>
  <c r="M27" i="2"/>
  <c r="L15" i="6" s="1"/>
  <c r="N27" i="2"/>
  <c r="M15" i="6" s="1"/>
  <c r="O27" i="2"/>
  <c r="N15" i="6" s="1"/>
  <c r="P27" i="2"/>
  <c r="O15" i="6" s="1"/>
  <c r="Q27" i="2"/>
  <c r="P15" i="6" s="1"/>
  <c r="R27" i="2"/>
  <c r="Q15" i="6" s="1"/>
  <c r="S27" i="2"/>
  <c r="R15" i="6" s="1"/>
  <c r="T27" i="2"/>
  <c r="S15" i="6" s="1"/>
  <c r="U27" i="2"/>
  <c r="T15" i="6" s="1"/>
  <c r="V27" i="2"/>
  <c r="U15" i="6" s="1"/>
  <c r="W27" i="2"/>
  <c r="V15" i="6" s="1"/>
  <c r="X27" i="2"/>
  <c r="W15" i="6" s="1"/>
  <c r="Y27" i="2"/>
  <c r="X15" i="6" s="1"/>
  <c r="AA27" i="2"/>
  <c r="AB27" i="2"/>
  <c r="AC27" i="2"/>
  <c r="AD27" i="2"/>
  <c r="AE27" i="2"/>
  <c r="AF27" i="2"/>
  <c r="AG27" i="2"/>
  <c r="AH27" i="2"/>
  <c r="AI27" i="2"/>
  <c r="AJ27" i="2"/>
  <c r="AK27" i="2"/>
  <c r="AL27" i="2"/>
  <c r="AM27" i="2"/>
  <c r="AN27" i="2"/>
  <c r="AO27" i="2"/>
  <c r="AP27" i="2"/>
  <c r="AQ27" i="2"/>
  <c r="AR27" i="2"/>
  <c r="AS27" i="2"/>
  <c r="AT27" i="2"/>
  <c r="AU27" i="2"/>
  <c r="AV27" i="2"/>
  <c r="AW27" i="2"/>
  <c r="D28" i="2"/>
  <c r="C16" i="6" s="1"/>
  <c r="E28" i="2"/>
  <c r="D16" i="6" s="1"/>
  <c r="F28" i="2"/>
  <c r="E16" i="6" s="1"/>
  <c r="G28" i="2"/>
  <c r="F16" i="6" s="1"/>
  <c r="H28" i="2"/>
  <c r="G16" i="6" s="1"/>
  <c r="I28" i="2"/>
  <c r="H16" i="6" s="1"/>
  <c r="J28" i="2"/>
  <c r="I16" i="6" s="1"/>
  <c r="K28" i="2"/>
  <c r="J16" i="6" s="1"/>
  <c r="L28" i="2"/>
  <c r="K16" i="6" s="1"/>
  <c r="M28" i="2"/>
  <c r="L16" i="6" s="1"/>
  <c r="N28" i="2"/>
  <c r="M16" i="6" s="1"/>
  <c r="O28" i="2"/>
  <c r="N16" i="6" s="1"/>
  <c r="P28" i="2"/>
  <c r="O16" i="6" s="1"/>
  <c r="Q28" i="2"/>
  <c r="P16" i="6" s="1"/>
  <c r="R28" i="2"/>
  <c r="Q16" i="6" s="1"/>
  <c r="S28" i="2"/>
  <c r="R16" i="6" s="1"/>
  <c r="T28" i="2"/>
  <c r="S16" i="6" s="1"/>
  <c r="U28" i="2"/>
  <c r="T16" i="6" s="1"/>
  <c r="V28" i="2"/>
  <c r="U16" i="6" s="1"/>
  <c r="W28" i="2"/>
  <c r="V16" i="6" s="1"/>
  <c r="X28" i="2"/>
  <c r="W16" i="6" s="1"/>
  <c r="Y28" i="2"/>
  <c r="X16" i="6" s="1"/>
  <c r="AA28" i="2"/>
  <c r="AB28" i="2"/>
  <c r="AC28" i="2"/>
  <c r="AD28" i="2"/>
  <c r="AE28" i="2"/>
  <c r="AF28" i="2"/>
  <c r="AG28" i="2"/>
  <c r="AH28" i="2"/>
  <c r="AI28" i="2"/>
  <c r="AJ28" i="2"/>
  <c r="AK28" i="2"/>
  <c r="AL28" i="2"/>
  <c r="AM28" i="2"/>
  <c r="AN28" i="2"/>
  <c r="AO28" i="2"/>
  <c r="AP28" i="2"/>
  <c r="AQ28" i="2"/>
  <c r="AR28" i="2"/>
  <c r="AS28" i="2"/>
  <c r="AT28" i="2"/>
  <c r="AU28" i="2"/>
  <c r="AV28" i="2"/>
  <c r="AW28" i="2"/>
  <c r="D29" i="2"/>
  <c r="C17" i="6" s="1"/>
  <c r="E29" i="2"/>
  <c r="D17" i="6" s="1"/>
  <c r="F29" i="2"/>
  <c r="E17" i="6" s="1"/>
  <c r="G29" i="2"/>
  <c r="F17" i="6" s="1"/>
  <c r="H29" i="2"/>
  <c r="G17" i="6" s="1"/>
  <c r="I29" i="2"/>
  <c r="H17" i="6" s="1"/>
  <c r="J29" i="2"/>
  <c r="I17" i="6" s="1"/>
  <c r="K29" i="2"/>
  <c r="J17" i="6" s="1"/>
  <c r="L29" i="2"/>
  <c r="K17" i="6" s="1"/>
  <c r="M29" i="2"/>
  <c r="L17" i="6" s="1"/>
  <c r="N29" i="2"/>
  <c r="M17" i="6" s="1"/>
  <c r="O29" i="2"/>
  <c r="N17" i="6" s="1"/>
  <c r="P29" i="2"/>
  <c r="O17" i="6" s="1"/>
  <c r="Q29" i="2"/>
  <c r="P17" i="6" s="1"/>
  <c r="R29" i="2"/>
  <c r="Q17" i="6" s="1"/>
  <c r="S29" i="2"/>
  <c r="R17" i="6" s="1"/>
  <c r="T29" i="2"/>
  <c r="S17" i="6" s="1"/>
  <c r="U29" i="2"/>
  <c r="T17" i="6" s="1"/>
  <c r="V29" i="2"/>
  <c r="U17" i="6" s="1"/>
  <c r="W29" i="2"/>
  <c r="V17" i="6" s="1"/>
  <c r="X29" i="2"/>
  <c r="W17" i="6" s="1"/>
  <c r="Y29" i="2"/>
  <c r="X17" i="6" s="1"/>
  <c r="AA29" i="2"/>
  <c r="AB29" i="2"/>
  <c r="AC29" i="2"/>
  <c r="AD29" i="2"/>
  <c r="AE29" i="2"/>
  <c r="AF29" i="2"/>
  <c r="AG29" i="2"/>
  <c r="AH29" i="2"/>
  <c r="AI29" i="2"/>
  <c r="AJ29" i="2"/>
  <c r="AK29" i="2"/>
  <c r="AL29" i="2"/>
  <c r="AM29" i="2"/>
  <c r="AN29" i="2"/>
  <c r="AO29" i="2"/>
  <c r="AP29" i="2"/>
  <c r="AQ29" i="2"/>
  <c r="AR29" i="2"/>
  <c r="AS29" i="2"/>
  <c r="AT29" i="2"/>
  <c r="AU29" i="2"/>
  <c r="AV29" i="2"/>
  <c r="AW29" i="2"/>
  <c r="D30" i="2"/>
  <c r="C18" i="6" s="1"/>
  <c r="E30" i="2"/>
  <c r="D18" i="6" s="1"/>
  <c r="F30" i="2"/>
  <c r="E18" i="6" s="1"/>
  <c r="G30" i="2"/>
  <c r="F18" i="6" s="1"/>
  <c r="H30" i="2"/>
  <c r="G18" i="6" s="1"/>
  <c r="I30" i="2"/>
  <c r="H18" i="6" s="1"/>
  <c r="J30" i="2"/>
  <c r="I18" i="6" s="1"/>
  <c r="K30" i="2"/>
  <c r="J18" i="6" s="1"/>
  <c r="L30" i="2"/>
  <c r="K18" i="6" s="1"/>
  <c r="M30" i="2"/>
  <c r="L18" i="6" s="1"/>
  <c r="N30" i="2"/>
  <c r="M18" i="6" s="1"/>
  <c r="O30" i="2"/>
  <c r="N18" i="6" s="1"/>
  <c r="P30" i="2"/>
  <c r="O18" i="6" s="1"/>
  <c r="Q30" i="2"/>
  <c r="P18" i="6" s="1"/>
  <c r="R30" i="2"/>
  <c r="Q18" i="6" s="1"/>
  <c r="S30" i="2"/>
  <c r="R18" i="6" s="1"/>
  <c r="T30" i="2"/>
  <c r="S18" i="6" s="1"/>
  <c r="U30" i="2"/>
  <c r="T18" i="6" s="1"/>
  <c r="V30" i="2"/>
  <c r="U18" i="6" s="1"/>
  <c r="W30" i="2"/>
  <c r="V18" i="6" s="1"/>
  <c r="X30" i="2"/>
  <c r="W18" i="6" s="1"/>
  <c r="Y30" i="2"/>
  <c r="X18" i="6" s="1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D31" i="2"/>
  <c r="E31" i="2"/>
  <c r="F31" i="2"/>
  <c r="G31" i="2"/>
  <c r="H31" i="2"/>
  <c r="I31" i="2"/>
  <c r="J31" i="2"/>
  <c r="K31" i="2"/>
  <c r="AV31" i="2"/>
  <c r="AW31" i="2"/>
  <c r="AX31" i="2"/>
  <c r="AY31" i="2"/>
  <c r="AZ31" i="2"/>
  <c r="BA31" i="2"/>
  <c r="BB31" i="2"/>
  <c r="BC31" i="2"/>
  <c r="BD31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V32" i="2"/>
  <c r="W32" i="2"/>
  <c r="X32" i="2"/>
  <c r="Y32" i="2"/>
  <c r="AA32" i="2"/>
  <c r="AB32" i="2"/>
  <c r="AC32" i="2"/>
  <c r="AD32" i="2"/>
  <c r="AE32" i="2"/>
  <c r="AF32" i="2"/>
  <c r="AG32" i="2"/>
  <c r="AH32" i="2"/>
  <c r="AI32" i="2"/>
  <c r="AJ32" i="2"/>
  <c r="AK32" i="2"/>
  <c r="AL32" i="2"/>
  <c r="AM32" i="2"/>
  <c r="AN32" i="2"/>
  <c r="AO32" i="2"/>
  <c r="AP32" i="2"/>
  <c r="AQ32" i="2"/>
  <c r="AR32" i="2"/>
  <c r="AS32" i="2"/>
  <c r="AT32" i="2"/>
  <c r="AU32" i="2"/>
  <c r="AV32" i="2"/>
  <c r="AW32" i="2"/>
  <c r="AX32" i="2"/>
  <c r="AY32" i="2"/>
  <c r="AZ32" i="2"/>
  <c r="BA32" i="2"/>
  <c r="BB32" i="2"/>
  <c r="BC32" i="2"/>
  <c r="BD32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AA33" i="2"/>
  <c r="AB33" i="2"/>
  <c r="AC33" i="2"/>
  <c r="AD33" i="2"/>
  <c r="AE33" i="2"/>
  <c r="AF33" i="2"/>
  <c r="AG33" i="2"/>
  <c r="AH33" i="2"/>
  <c r="AI33" i="2"/>
  <c r="AJ33" i="2"/>
  <c r="AK33" i="2"/>
  <c r="AL33" i="2"/>
  <c r="AM33" i="2"/>
  <c r="AN33" i="2"/>
  <c r="AO33" i="2"/>
  <c r="AP33" i="2"/>
  <c r="AQ33" i="2"/>
  <c r="AR33" i="2"/>
  <c r="AS33" i="2"/>
  <c r="AT33" i="2"/>
  <c r="AU33" i="2"/>
  <c r="AV33" i="2"/>
  <c r="AW33" i="2"/>
  <c r="AX33" i="2"/>
  <c r="AY33" i="2"/>
  <c r="AZ33" i="2"/>
  <c r="BA33" i="2"/>
  <c r="BB33" i="2"/>
  <c r="BC33" i="2"/>
  <c r="BD33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V34" i="2"/>
  <c r="W34" i="2"/>
  <c r="X34" i="2"/>
  <c r="Y34" i="2"/>
  <c r="AA34" i="2"/>
  <c r="AB34" i="2"/>
  <c r="AC34" i="2"/>
  <c r="AD34" i="2"/>
  <c r="AE34" i="2"/>
  <c r="AF34" i="2"/>
  <c r="AG34" i="2"/>
  <c r="AH34" i="2"/>
  <c r="AI34" i="2"/>
  <c r="AJ34" i="2"/>
  <c r="AK34" i="2"/>
  <c r="AL34" i="2"/>
  <c r="AM34" i="2"/>
  <c r="AN34" i="2"/>
  <c r="AO34" i="2"/>
  <c r="AP34" i="2"/>
  <c r="AQ34" i="2"/>
  <c r="AR34" i="2"/>
  <c r="AS34" i="2"/>
  <c r="AT34" i="2"/>
  <c r="AU34" i="2"/>
  <c r="AV34" i="2"/>
  <c r="AW34" i="2"/>
  <c r="AX34" i="2"/>
  <c r="AY34" i="2"/>
  <c r="AZ34" i="2"/>
  <c r="BA34" i="2"/>
  <c r="BB34" i="2"/>
  <c r="BC34" i="2"/>
  <c r="BD34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V36" i="2"/>
  <c r="W36" i="2"/>
  <c r="X36" i="2"/>
  <c r="Y36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M36" i="2"/>
  <c r="AN36" i="2"/>
  <c r="AO36" i="2"/>
  <c r="AP36" i="2"/>
  <c r="AQ36" i="2"/>
  <c r="AR36" i="2"/>
  <c r="AS36" i="2"/>
  <c r="AT36" i="2"/>
  <c r="AU36" i="2"/>
  <c r="AV36" i="2"/>
  <c r="AW36" i="2"/>
  <c r="AX36" i="2"/>
  <c r="AY36" i="2"/>
  <c r="AZ36" i="2"/>
  <c r="BA36" i="2"/>
  <c r="BB36" i="2"/>
  <c r="BC36" i="2"/>
  <c r="BD36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U37" i="2"/>
  <c r="V37" i="2"/>
  <c r="W37" i="2"/>
  <c r="X37" i="2"/>
  <c r="Y37" i="2"/>
  <c r="AA37" i="2"/>
  <c r="AB37" i="2"/>
  <c r="AC37" i="2"/>
  <c r="AD37" i="2"/>
  <c r="AE37" i="2"/>
  <c r="AF37" i="2"/>
  <c r="AG37" i="2"/>
  <c r="AH37" i="2"/>
  <c r="AI37" i="2"/>
  <c r="AJ37" i="2"/>
  <c r="AK37" i="2"/>
  <c r="AL37" i="2"/>
  <c r="AM37" i="2"/>
  <c r="AN37" i="2"/>
  <c r="AO37" i="2"/>
  <c r="AP37" i="2"/>
  <c r="AQ37" i="2"/>
  <c r="AR37" i="2"/>
  <c r="AS37" i="2"/>
  <c r="AT37" i="2"/>
  <c r="AU37" i="2"/>
  <c r="AV37" i="2"/>
  <c r="AW37" i="2"/>
  <c r="AX37" i="2"/>
  <c r="AY37" i="2"/>
  <c r="AZ37" i="2"/>
  <c r="BA37" i="2"/>
  <c r="BB37" i="2"/>
  <c r="BC37" i="2"/>
  <c r="BD37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V39" i="2"/>
  <c r="W39" i="2"/>
  <c r="X39" i="2"/>
  <c r="Y39" i="2"/>
  <c r="Z39" i="2"/>
  <c r="AA39" i="2"/>
  <c r="AB39" i="2"/>
  <c r="AC39" i="2"/>
  <c r="AD39" i="2"/>
  <c r="AE39" i="2"/>
  <c r="AF39" i="2"/>
  <c r="AG39" i="2"/>
  <c r="AH39" i="2"/>
  <c r="AI39" i="2"/>
  <c r="AJ39" i="2"/>
  <c r="AK39" i="2"/>
  <c r="AL39" i="2"/>
  <c r="AM39" i="2"/>
  <c r="AN39" i="2"/>
  <c r="AO39" i="2"/>
  <c r="AP39" i="2"/>
  <c r="AQ39" i="2"/>
  <c r="AR39" i="2"/>
  <c r="AS39" i="2"/>
  <c r="AT39" i="2"/>
  <c r="AU39" i="2"/>
  <c r="AV39" i="2"/>
  <c r="AW39" i="2"/>
  <c r="AX39" i="2"/>
  <c r="AY39" i="2"/>
  <c r="AZ39" i="2"/>
  <c r="BA39" i="2"/>
  <c r="BB39" i="2"/>
  <c r="BC39" i="2"/>
  <c r="BD39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U40" i="2"/>
  <c r="V40" i="2"/>
  <c r="W40" i="2"/>
  <c r="X40" i="2"/>
  <c r="Y40" i="2"/>
  <c r="Z40" i="2"/>
  <c r="AA40" i="2"/>
  <c r="AB40" i="2"/>
  <c r="AC40" i="2"/>
  <c r="AD40" i="2"/>
  <c r="AE40" i="2"/>
  <c r="AF40" i="2"/>
  <c r="AG40" i="2"/>
  <c r="AH40" i="2"/>
  <c r="AI40" i="2"/>
  <c r="AJ40" i="2"/>
  <c r="AK40" i="2"/>
  <c r="AL40" i="2"/>
  <c r="AM40" i="2"/>
  <c r="AN40" i="2"/>
  <c r="AO40" i="2"/>
  <c r="AP40" i="2"/>
  <c r="AQ40" i="2"/>
  <c r="AR40" i="2"/>
  <c r="AS40" i="2"/>
  <c r="AT40" i="2"/>
  <c r="AU40" i="2"/>
  <c r="AV40" i="2"/>
  <c r="AW40" i="2"/>
  <c r="AX40" i="2"/>
  <c r="AY40" i="2"/>
  <c r="AZ40" i="2"/>
  <c r="BA40" i="2"/>
  <c r="BB40" i="2"/>
  <c r="BC40" i="2"/>
  <c r="BD40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U41" i="2"/>
  <c r="V41" i="2"/>
  <c r="W41" i="2"/>
  <c r="X41" i="2"/>
  <c r="Y41" i="2"/>
  <c r="Z41" i="2"/>
  <c r="AA41" i="2"/>
  <c r="AB41" i="2"/>
  <c r="AC41" i="2"/>
  <c r="AD41" i="2"/>
  <c r="AE41" i="2"/>
  <c r="AF41" i="2"/>
  <c r="AG41" i="2"/>
  <c r="AH41" i="2"/>
  <c r="AI41" i="2"/>
  <c r="AJ41" i="2"/>
  <c r="AK41" i="2"/>
  <c r="AL41" i="2"/>
  <c r="AM41" i="2"/>
  <c r="AN41" i="2"/>
  <c r="AO41" i="2"/>
  <c r="AP41" i="2"/>
  <c r="AQ41" i="2"/>
  <c r="AR41" i="2"/>
  <c r="AS41" i="2"/>
  <c r="AT41" i="2"/>
  <c r="AU41" i="2"/>
  <c r="AV41" i="2"/>
  <c r="AW41" i="2"/>
  <c r="AX41" i="2"/>
  <c r="AY41" i="2"/>
  <c r="AZ41" i="2"/>
  <c r="BA41" i="2"/>
  <c r="BB41" i="2"/>
  <c r="BC41" i="2"/>
  <c r="BD41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U42" i="2"/>
  <c r="V42" i="2"/>
  <c r="W42" i="2"/>
  <c r="X42" i="2"/>
  <c r="Y42" i="2"/>
  <c r="Z42" i="2"/>
  <c r="AA42" i="2"/>
  <c r="AB42" i="2"/>
  <c r="AC42" i="2"/>
  <c r="AD42" i="2"/>
  <c r="AE42" i="2"/>
  <c r="AF42" i="2"/>
  <c r="AG42" i="2"/>
  <c r="AH42" i="2"/>
  <c r="AI42" i="2"/>
  <c r="AJ42" i="2"/>
  <c r="AK42" i="2"/>
  <c r="AL42" i="2"/>
  <c r="AM42" i="2"/>
  <c r="AN42" i="2"/>
  <c r="AO42" i="2"/>
  <c r="AP42" i="2"/>
  <c r="AQ42" i="2"/>
  <c r="AR42" i="2"/>
  <c r="AS42" i="2"/>
  <c r="AT42" i="2"/>
  <c r="AU42" i="2"/>
  <c r="AV42" i="2"/>
  <c r="AW42" i="2"/>
  <c r="AX42" i="2"/>
  <c r="AY42" i="2"/>
  <c r="AZ42" i="2"/>
  <c r="BA42" i="2"/>
  <c r="BB42" i="2"/>
  <c r="BC42" i="2"/>
  <c r="BD42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U43" i="2"/>
  <c r="V43" i="2"/>
  <c r="W43" i="2"/>
  <c r="X43" i="2"/>
  <c r="Y43" i="2"/>
  <c r="Z43" i="2"/>
  <c r="AA43" i="2"/>
  <c r="AB43" i="2"/>
  <c r="AC43" i="2"/>
  <c r="AD43" i="2"/>
  <c r="AE43" i="2"/>
  <c r="AF43" i="2"/>
  <c r="AG43" i="2"/>
  <c r="AH43" i="2"/>
  <c r="AI43" i="2"/>
  <c r="AJ43" i="2"/>
  <c r="AK43" i="2"/>
  <c r="AL43" i="2"/>
  <c r="AM43" i="2"/>
  <c r="AN43" i="2"/>
  <c r="AO43" i="2"/>
  <c r="AP43" i="2"/>
  <c r="AQ43" i="2"/>
  <c r="AR43" i="2"/>
  <c r="AS43" i="2"/>
  <c r="AT43" i="2"/>
  <c r="AU43" i="2"/>
  <c r="AV43" i="2"/>
  <c r="AW43" i="2"/>
  <c r="AX43" i="2"/>
  <c r="AY43" i="2"/>
  <c r="AZ43" i="2"/>
  <c r="BA43" i="2"/>
  <c r="BB43" i="2"/>
  <c r="BC43" i="2"/>
  <c r="BD43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U44" i="2"/>
  <c r="V44" i="2"/>
  <c r="W44" i="2"/>
  <c r="X44" i="2"/>
  <c r="Y44" i="2"/>
  <c r="Z44" i="2"/>
  <c r="AA44" i="2"/>
  <c r="AB44" i="2"/>
  <c r="AC44" i="2"/>
  <c r="AD44" i="2"/>
  <c r="AE44" i="2"/>
  <c r="AF44" i="2"/>
  <c r="AG44" i="2"/>
  <c r="AH44" i="2"/>
  <c r="AI44" i="2"/>
  <c r="AJ44" i="2"/>
  <c r="AK44" i="2"/>
  <c r="AL44" i="2"/>
  <c r="AM44" i="2"/>
  <c r="AN44" i="2"/>
  <c r="AO44" i="2"/>
  <c r="AP44" i="2"/>
  <c r="AQ44" i="2"/>
  <c r="AR44" i="2"/>
  <c r="AS44" i="2"/>
  <c r="AT44" i="2"/>
  <c r="AU44" i="2"/>
  <c r="AV44" i="2"/>
  <c r="AW44" i="2"/>
  <c r="AX44" i="2"/>
  <c r="AY44" i="2"/>
  <c r="AZ44" i="2"/>
  <c r="BA44" i="2"/>
  <c r="BB44" i="2"/>
  <c r="BC44" i="2"/>
  <c r="BD44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Q45" i="2"/>
  <c r="R45" i="2"/>
  <c r="S45" i="2"/>
  <c r="T45" i="2"/>
  <c r="U45" i="2"/>
  <c r="V45" i="2"/>
  <c r="W45" i="2"/>
  <c r="X45" i="2"/>
  <c r="Y45" i="2"/>
  <c r="Z45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C17" i="2"/>
  <c r="B5" i="6" s="1"/>
  <c r="C18" i="2"/>
  <c r="B6" i="6" s="1"/>
  <c r="C19" i="2"/>
  <c r="B7" i="6" s="1"/>
  <c r="C20" i="2"/>
  <c r="B8" i="6" s="1"/>
  <c r="C21" i="2"/>
  <c r="B9" i="6" s="1"/>
  <c r="C22" i="2"/>
  <c r="B10" i="6" s="1"/>
  <c r="C23" i="2"/>
  <c r="B11" i="6" s="1"/>
  <c r="C24" i="2"/>
  <c r="B12" i="6" s="1"/>
  <c r="C25" i="2"/>
  <c r="B13" i="6" s="1"/>
  <c r="C26" i="2"/>
  <c r="B14" i="6" s="1"/>
  <c r="C27" i="2"/>
  <c r="B15" i="6" s="1"/>
  <c r="C28" i="2"/>
  <c r="B16" i="6" s="1"/>
  <c r="C29" i="2"/>
  <c r="B17" i="6" s="1"/>
  <c r="C30" i="2"/>
  <c r="B18" i="6" s="1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16" i="2"/>
  <c r="B4" i="6" s="1"/>
  <c r="L825" i="30"/>
  <c r="K825" i="30"/>
  <c r="M825" i="30" s="1"/>
  <c r="L1520" i="30"/>
  <c r="K1520" i="30"/>
  <c r="K1608" i="30"/>
  <c r="L1608" i="30"/>
  <c r="K1457" i="30"/>
  <c r="L1457" i="30"/>
  <c r="K1460" i="30"/>
  <c r="L1460" i="30"/>
  <c r="M1460" i="30" s="1"/>
  <c r="K1463" i="30"/>
  <c r="M1463" i="30" s="1"/>
  <c r="L1463" i="30"/>
  <c r="K1466" i="30"/>
  <c r="L1466" i="30"/>
  <c r="K1469" i="30"/>
  <c r="M1469" i="30" s="1"/>
  <c r="L1469" i="30"/>
  <c r="K1472" i="30"/>
  <c r="L1472" i="30"/>
  <c r="K1475" i="30"/>
  <c r="L1475" i="30"/>
  <c r="K1478" i="30"/>
  <c r="L1478" i="30"/>
  <c r="K1481" i="30"/>
  <c r="L1481" i="30"/>
  <c r="K1484" i="30"/>
  <c r="L1484" i="30"/>
  <c r="K1487" i="30"/>
  <c r="M1487" i="30" s="1"/>
  <c r="L1487" i="30"/>
  <c r="K1490" i="30"/>
  <c r="L1490" i="30"/>
  <c r="K1493" i="30"/>
  <c r="L1493" i="30"/>
  <c r="K1496" i="30"/>
  <c r="L1496" i="30"/>
  <c r="K1499" i="30"/>
  <c r="L1499" i="30"/>
  <c r="K1502" i="30"/>
  <c r="L1502" i="30"/>
  <c r="K1505" i="30"/>
  <c r="L1505" i="30"/>
  <c r="K1508" i="30"/>
  <c r="L1508" i="30"/>
  <c r="K1511" i="30"/>
  <c r="L1511" i="30"/>
  <c r="K1514" i="30"/>
  <c r="L1514" i="30"/>
  <c r="K1517" i="30"/>
  <c r="L1517" i="30"/>
  <c r="L1454" i="30"/>
  <c r="K1454" i="30"/>
  <c r="L1422" i="30"/>
  <c r="K1422" i="30"/>
  <c r="L1451" i="30"/>
  <c r="K1451" i="30"/>
  <c r="L264" i="30"/>
  <c r="K264" i="30"/>
  <c r="L234" i="30"/>
  <c r="K234" i="30"/>
  <c r="M234" i="30" s="1"/>
  <c r="L159" i="30"/>
  <c r="K159" i="30"/>
  <c r="M159" i="30" s="1"/>
  <c r="L69" i="30"/>
  <c r="K69" i="30"/>
  <c r="L96" i="30"/>
  <c r="K96" i="30"/>
  <c r="K120" i="30"/>
  <c r="L120" i="30"/>
  <c r="L123" i="30"/>
  <c r="K123" i="30"/>
  <c r="K6" i="30"/>
  <c r="L1419" i="30"/>
  <c r="K1419" i="30"/>
  <c r="L1416" i="30"/>
  <c r="K1416" i="30"/>
  <c r="L1413" i="30"/>
  <c r="K1413" i="30"/>
  <c r="L1410" i="30"/>
  <c r="K1410" i="30"/>
  <c r="L1407" i="30"/>
  <c r="K1407" i="30"/>
  <c r="L1404" i="30"/>
  <c r="K1404" i="30"/>
  <c r="L1401" i="30"/>
  <c r="K1401" i="30"/>
  <c r="L1398" i="30"/>
  <c r="K1398" i="30"/>
  <c r="L1395" i="30"/>
  <c r="K1395" i="30"/>
  <c r="L1392" i="30"/>
  <c r="K1392" i="30"/>
  <c r="L1389" i="30"/>
  <c r="K1389" i="30"/>
  <c r="L1386" i="30"/>
  <c r="K1386" i="30"/>
  <c r="L1383" i="30"/>
  <c r="K1383" i="30"/>
  <c r="L1380" i="30"/>
  <c r="K1380" i="30"/>
  <c r="L1377" i="30"/>
  <c r="K1377" i="30"/>
  <c r="L1374" i="30"/>
  <c r="K1374" i="30"/>
  <c r="L1371" i="30"/>
  <c r="K1371" i="30"/>
  <c r="L1368" i="30"/>
  <c r="K1368" i="30"/>
  <c r="L1365" i="30"/>
  <c r="K1365" i="30"/>
  <c r="L1362" i="30"/>
  <c r="K1362" i="30"/>
  <c r="L1359" i="30"/>
  <c r="K1359" i="30"/>
  <c r="L1356" i="30"/>
  <c r="K1356" i="30"/>
  <c r="L1353" i="30"/>
  <c r="K1353" i="30"/>
  <c r="L1350" i="30"/>
  <c r="K1350" i="30"/>
  <c r="L1347" i="30"/>
  <c r="K1347" i="30"/>
  <c r="L1344" i="30"/>
  <c r="K1344" i="30"/>
  <c r="L1341" i="30"/>
  <c r="K1341" i="30"/>
  <c r="L1338" i="30"/>
  <c r="K1338" i="30"/>
  <c r="L1335" i="30"/>
  <c r="K1335" i="30"/>
  <c r="L1332" i="30"/>
  <c r="K1332" i="30"/>
  <c r="L1329" i="30"/>
  <c r="K1329" i="30"/>
  <c r="L1326" i="30"/>
  <c r="K1326" i="30"/>
  <c r="L1323" i="30"/>
  <c r="K1323" i="30"/>
  <c r="L1320" i="30"/>
  <c r="K1320" i="30"/>
  <c r="L1317" i="30"/>
  <c r="K1317" i="30"/>
  <c r="L1314" i="30"/>
  <c r="K1314" i="30"/>
  <c r="L1311" i="30"/>
  <c r="K1311" i="30"/>
  <c r="M1311" i="30" s="1"/>
  <c r="L1308" i="30"/>
  <c r="K1308" i="30"/>
  <c r="L1305" i="30"/>
  <c r="K1305" i="30"/>
  <c r="L1302" i="30"/>
  <c r="K1302" i="30"/>
  <c r="L1299" i="30"/>
  <c r="K1299" i="30"/>
  <c r="M1299" i="30" s="1"/>
  <c r="L1296" i="30"/>
  <c r="K1296" i="30"/>
  <c r="L1293" i="30"/>
  <c r="K1293" i="30"/>
  <c r="L1290" i="30"/>
  <c r="K1290" i="30"/>
  <c r="M1290" i="30" s="1"/>
  <c r="L1287" i="30"/>
  <c r="K1287" i="30"/>
  <c r="L1284" i="30"/>
  <c r="K1284" i="30"/>
  <c r="L1281" i="30"/>
  <c r="K1281" i="30"/>
  <c r="M1281" i="30" s="1"/>
  <c r="L1278" i="30"/>
  <c r="K1278" i="30"/>
  <c r="L1275" i="30"/>
  <c r="K1275" i="30"/>
  <c r="L1272" i="30"/>
  <c r="K1272" i="30"/>
  <c r="M1272" i="30" s="1"/>
  <c r="L1269" i="30"/>
  <c r="K1269" i="30"/>
  <c r="L1266" i="30"/>
  <c r="K1266" i="30"/>
  <c r="L1263" i="30"/>
  <c r="K1263" i="30"/>
  <c r="M1263" i="30" s="1"/>
  <c r="L1260" i="30"/>
  <c r="K1260" i="30"/>
  <c r="M1260" i="30" s="1"/>
  <c r="L1257" i="30"/>
  <c r="K1257" i="30"/>
  <c r="M1257" i="30" s="1"/>
  <c r="L1254" i="30"/>
  <c r="K1254" i="30"/>
  <c r="L1251" i="30"/>
  <c r="K1251" i="30"/>
  <c r="M1251" i="30" s="1"/>
  <c r="L1248" i="30"/>
  <c r="K1248" i="30"/>
  <c r="L1245" i="30"/>
  <c r="K1245" i="30"/>
  <c r="L1242" i="30"/>
  <c r="K1242" i="30"/>
  <c r="L1239" i="30"/>
  <c r="K1239" i="30"/>
  <c r="L1236" i="30"/>
  <c r="K1236" i="30"/>
  <c r="L1233" i="30"/>
  <c r="K1233" i="30"/>
  <c r="L1230" i="30"/>
  <c r="K1230" i="30"/>
  <c r="L1227" i="30"/>
  <c r="K1227" i="30"/>
  <c r="M1227" i="30" s="1"/>
  <c r="L1224" i="30"/>
  <c r="K1224" i="30"/>
  <c r="L1221" i="30"/>
  <c r="K1221" i="30"/>
  <c r="L1218" i="30"/>
  <c r="K1218" i="30"/>
  <c r="L1215" i="30"/>
  <c r="K1215" i="30"/>
  <c r="M1215" i="30" s="1"/>
  <c r="L1212" i="30"/>
  <c r="K1212" i="30"/>
  <c r="L1209" i="30"/>
  <c r="K1209" i="30"/>
  <c r="L1206" i="30"/>
  <c r="K1206" i="30"/>
  <c r="L1203" i="30"/>
  <c r="K1203" i="30"/>
  <c r="M1203" i="30" s="1"/>
  <c r="L1200" i="30"/>
  <c r="K1200" i="30"/>
  <c r="L1197" i="30"/>
  <c r="K1197" i="30"/>
  <c r="L1194" i="30"/>
  <c r="K1194" i="30"/>
  <c r="L1191" i="30"/>
  <c r="K1191" i="30"/>
  <c r="L1188" i="30"/>
  <c r="K1188" i="30"/>
  <c r="L1185" i="30"/>
  <c r="K1185" i="30"/>
  <c r="L1182" i="30"/>
  <c r="K1182" i="30"/>
  <c r="L1179" i="30"/>
  <c r="K1179" i="30"/>
  <c r="L1176" i="30"/>
  <c r="K1176" i="30"/>
  <c r="L1173" i="30"/>
  <c r="K1173" i="30"/>
  <c r="L1170" i="30"/>
  <c r="K1170" i="30"/>
  <c r="L1167" i="30"/>
  <c r="K1167" i="30"/>
  <c r="L1164" i="30"/>
  <c r="K1164" i="30"/>
  <c r="L1161" i="30"/>
  <c r="K1161" i="30"/>
  <c r="L1158" i="30"/>
  <c r="K1158" i="30"/>
  <c r="L1155" i="30"/>
  <c r="K1155" i="30"/>
  <c r="L1152" i="30"/>
  <c r="K1152" i="30"/>
  <c r="L1149" i="30"/>
  <c r="K1149" i="30"/>
  <c r="L1146" i="30"/>
  <c r="K1146" i="30"/>
  <c r="L1143" i="30"/>
  <c r="K1143" i="30"/>
  <c r="L1140" i="30"/>
  <c r="K1140" i="30"/>
  <c r="L1137" i="30"/>
  <c r="K1137" i="30"/>
  <c r="L1134" i="30"/>
  <c r="K1134" i="30"/>
  <c r="L1131" i="30"/>
  <c r="K1131" i="30"/>
  <c r="L1128" i="30"/>
  <c r="K1128" i="30"/>
  <c r="L1125" i="30"/>
  <c r="K1125" i="30"/>
  <c r="L1122" i="30"/>
  <c r="K1122" i="30"/>
  <c r="L1119" i="30"/>
  <c r="K1119" i="30"/>
  <c r="L1116" i="30"/>
  <c r="K1116" i="30"/>
  <c r="L1113" i="30"/>
  <c r="K1113" i="30"/>
  <c r="L1110" i="30"/>
  <c r="K1110" i="30"/>
  <c r="L1107" i="30"/>
  <c r="K1107" i="30"/>
  <c r="L1104" i="30"/>
  <c r="K1104" i="30"/>
  <c r="L1101" i="30"/>
  <c r="K1101" i="30"/>
  <c r="L1098" i="30"/>
  <c r="K1098" i="30"/>
  <c r="L1095" i="30"/>
  <c r="K1095" i="30"/>
  <c r="L1092" i="30"/>
  <c r="K1092" i="30"/>
  <c r="L1089" i="30"/>
  <c r="K1089" i="30"/>
  <c r="L1086" i="30"/>
  <c r="K1086" i="30"/>
  <c r="L1083" i="30"/>
  <c r="K1083" i="30"/>
  <c r="L1080" i="30"/>
  <c r="K1080" i="30"/>
  <c r="L1077" i="30"/>
  <c r="K1077" i="30"/>
  <c r="L1074" i="30"/>
  <c r="K1074" i="30"/>
  <c r="L1071" i="30"/>
  <c r="K1071" i="30"/>
  <c r="L1068" i="30"/>
  <c r="K1068" i="30"/>
  <c r="L1065" i="30"/>
  <c r="K1065" i="30"/>
  <c r="L1062" i="30"/>
  <c r="K1062" i="30"/>
  <c r="L1059" i="30"/>
  <c r="K1059" i="30"/>
  <c r="L1056" i="30"/>
  <c r="K1056" i="30"/>
  <c r="L1053" i="30"/>
  <c r="K1053" i="30"/>
  <c r="L1050" i="30"/>
  <c r="K1050" i="30"/>
  <c r="L1047" i="30"/>
  <c r="K1047" i="30"/>
  <c r="L1044" i="30"/>
  <c r="K1044" i="30"/>
  <c r="L1041" i="30"/>
  <c r="K1041" i="30"/>
  <c r="L1038" i="30"/>
  <c r="K1038" i="30"/>
  <c r="L1035" i="30"/>
  <c r="K1035" i="30"/>
  <c r="L1032" i="30"/>
  <c r="K1032" i="30"/>
  <c r="L1029" i="30"/>
  <c r="K1029" i="30"/>
  <c r="L1026" i="30"/>
  <c r="K1026" i="30"/>
  <c r="L1023" i="30"/>
  <c r="K1023" i="30"/>
  <c r="L1020" i="30"/>
  <c r="K1020" i="30"/>
  <c r="L1017" i="30"/>
  <c r="K1017" i="30"/>
  <c r="L1014" i="30"/>
  <c r="K1014" i="30"/>
  <c r="L1011" i="30"/>
  <c r="K1011" i="30"/>
  <c r="L1008" i="30"/>
  <c r="K1008" i="30"/>
  <c r="L1005" i="30"/>
  <c r="K1005" i="30"/>
  <c r="L1002" i="30"/>
  <c r="K1002" i="30"/>
  <c r="L999" i="30"/>
  <c r="K999" i="30"/>
  <c r="L996" i="30"/>
  <c r="K996" i="30"/>
  <c r="L993" i="30"/>
  <c r="K993" i="30"/>
  <c r="L990" i="30"/>
  <c r="K990" i="30"/>
  <c r="L987" i="30"/>
  <c r="K987" i="30"/>
  <c r="L984" i="30"/>
  <c r="K984" i="30"/>
  <c r="L981" i="30"/>
  <c r="K981" i="30"/>
  <c r="L978" i="30"/>
  <c r="K978" i="30"/>
  <c r="L975" i="30"/>
  <c r="K975" i="30"/>
  <c r="L972" i="30"/>
  <c r="K972" i="30"/>
  <c r="L969" i="30"/>
  <c r="K969" i="30"/>
  <c r="L966" i="30"/>
  <c r="K966" i="30"/>
  <c r="L963" i="30"/>
  <c r="K963" i="30"/>
  <c r="L960" i="30"/>
  <c r="K960" i="30"/>
  <c r="L957" i="30"/>
  <c r="K957" i="30"/>
  <c r="L954" i="30"/>
  <c r="K954" i="30"/>
  <c r="L951" i="30"/>
  <c r="K951" i="30"/>
  <c r="L948" i="30"/>
  <c r="K948" i="30"/>
  <c r="L945" i="30"/>
  <c r="K945" i="30"/>
  <c r="L942" i="30"/>
  <c r="K942" i="30"/>
  <c r="L939" i="30"/>
  <c r="K939" i="30"/>
  <c r="L936" i="30"/>
  <c r="K936" i="30"/>
  <c r="L933" i="30"/>
  <c r="K933" i="30"/>
  <c r="L930" i="30"/>
  <c r="K930" i="30"/>
  <c r="L927" i="30"/>
  <c r="K927" i="30"/>
  <c r="L924" i="30"/>
  <c r="K924" i="30"/>
  <c r="L921" i="30"/>
  <c r="K921" i="30"/>
  <c r="L918" i="30"/>
  <c r="K918" i="30"/>
  <c r="L915" i="30"/>
  <c r="K915" i="30"/>
  <c r="L912" i="30"/>
  <c r="K912" i="30"/>
  <c r="L909" i="30"/>
  <c r="K909" i="30"/>
  <c r="L906" i="30"/>
  <c r="K906" i="30"/>
  <c r="L903" i="30"/>
  <c r="K903" i="30"/>
  <c r="L900" i="30"/>
  <c r="K900" i="30"/>
  <c r="L897" i="30"/>
  <c r="K897" i="30"/>
  <c r="L894" i="30"/>
  <c r="K894" i="30"/>
  <c r="L891" i="30"/>
  <c r="K891" i="30"/>
  <c r="L888" i="30"/>
  <c r="K888" i="30"/>
  <c r="L885" i="30"/>
  <c r="K885" i="30"/>
  <c r="L882" i="30"/>
  <c r="K882" i="30"/>
  <c r="L879" i="30"/>
  <c r="K879" i="30"/>
  <c r="L876" i="30"/>
  <c r="K876" i="30"/>
  <c r="L822" i="30"/>
  <c r="K822" i="30"/>
  <c r="L819" i="30"/>
  <c r="K819" i="30"/>
  <c r="L816" i="30"/>
  <c r="K816" i="30"/>
  <c r="L813" i="30"/>
  <c r="K813" i="30"/>
  <c r="L810" i="30"/>
  <c r="K810" i="30"/>
  <c r="L807" i="30"/>
  <c r="K807" i="30"/>
  <c r="L804" i="30"/>
  <c r="K804" i="30"/>
  <c r="L801" i="30"/>
  <c r="K801" i="30"/>
  <c r="L798" i="30"/>
  <c r="K798" i="30"/>
  <c r="L795" i="30"/>
  <c r="K795" i="30"/>
  <c r="L792" i="30"/>
  <c r="K792" i="30"/>
  <c r="L789" i="30"/>
  <c r="K789" i="30"/>
  <c r="L786" i="30"/>
  <c r="K786" i="30"/>
  <c r="L783" i="30"/>
  <c r="K783" i="30"/>
  <c r="L780" i="30"/>
  <c r="K780" i="30"/>
  <c r="L777" i="30"/>
  <c r="K777" i="30"/>
  <c r="L774" i="30"/>
  <c r="K774" i="30"/>
  <c r="L771" i="30"/>
  <c r="K771" i="30"/>
  <c r="L768" i="30"/>
  <c r="K768" i="30"/>
  <c r="L765" i="30"/>
  <c r="K765" i="30"/>
  <c r="L762" i="30"/>
  <c r="K762" i="30"/>
  <c r="L759" i="30"/>
  <c r="K759" i="30"/>
  <c r="L756" i="30"/>
  <c r="K756" i="30"/>
  <c r="L753" i="30"/>
  <c r="K753" i="30"/>
  <c r="L750" i="30"/>
  <c r="K750" i="30"/>
  <c r="L747" i="30"/>
  <c r="K747" i="30"/>
  <c r="L744" i="30"/>
  <c r="K744" i="30"/>
  <c r="L741" i="30"/>
  <c r="K741" i="30"/>
  <c r="L738" i="30"/>
  <c r="K738" i="30"/>
  <c r="L735" i="30"/>
  <c r="K735" i="30"/>
  <c r="L732" i="30"/>
  <c r="K732" i="30"/>
  <c r="L729" i="30"/>
  <c r="K729" i="30"/>
  <c r="L726" i="30"/>
  <c r="K726" i="30"/>
  <c r="L723" i="30"/>
  <c r="K723" i="30"/>
  <c r="L720" i="30"/>
  <c r="K720" i="30"/>
  <c r="L717" i="30"/>
  <c r="K717" i="30"/>
  <c r="L714" i="30"/>
  <c r="K714" i="30"/>
  <c r="L711" i="30"/>
  <c r="K711" i="30"/>
  <c r="L708" i="30"/>
  <c r="K708" i="30"/>
  <c r="L705" i="30"/>
  <c r="K705" i="30"/>
  <c r="L702" i="30"/>
  <c r="K702" i="30"/>
  <c r="L699" i="30"/>
  <c r="K699" i="30"/>
  <c r="L696" i="30"/>
  <c r="K696" i="30"/>
  <c r="L693" i="30"/>
  <c r="K693" i="30"/>
  <c r="L690" i="30"/>
  <c r="K690" i="30"/>
  <c r="L687" i="30"/>
  <c r="K687" i="30"/>
  <c r="L684" i="30"/>
  <c r="K684" i="30"/>
  <c r="L681" i="30"/>
  <c r="K681" i="30"/>
  <c r="L678" i="30"/>
  <c r="K678" i="30"/>
  <c r="L675" i="30"/>
  <c r="K675" i="30"/>
  <c r="L672" i="30"/>
  <c r="K672" i="30"/>
  <c r="L669" i="30"/>
  <c r="K669" i="30"/>
  <c r="L666" i="30"/>
  <c r="K666" i="30"/>
  <c r="L663" i="30"/>
  <c r="K663" i="30"/>
  <c r="L660" i="30"/>
  <c r="K660" i="30"/>
  <c r="L657" i="30"/>
  <c r="K657" i="30"/>
  <c r="L654" i="30"/>
  <c r="K654" i="30"/>
  <c r="L651" i="30"/>
  <c r="K651" i="30"/>
  <c r="L648" i="30"/>
  <c r="K648" i="30"/>
  <c r="L645" i="30"/>
  <c r="K645" i="30"/>
  <c r="L642" i="30"/>
  <c r="K642" i="30"/>
  <c r="L639" i="30"/>
  <c r="K639" i="30"/>
  <c r="L636" i="30"/>
  <c r="K636" i="30"/>
  <c r="L633" i="30"/>
  <c r="K633" i="30"/>
  <c r="L630" i="30"/>
  <c r="K630" i="30"/>
  <c r="L627" i="30"/>
  <c r="K627" i="30"/>
  <c r="L624" i="30"/>
  <c r="K624" i="30"/>
  <c r="L621" i="30"/>
  <c r="K621" i="30"/>
  <c r="L618" i="30"/>
  <c r="K618" i="30"/>
  <c r="L615" i="30"/>
  <c r="K615" i="30"/>
  <c r="L612" i="30"/>
  <c r="K612" i="30"/>
  <c r="L609" i="30"/>
  <c r="K609" i="30"/>
  <c r="L606" i="30"/>
  <c r="K606" i="30"/>
  <c r="L603" i="30"/>
  <c r="K603" i="30"/>
  <c r="L600" i="30"/>
  <c r="K600" i="30"/>
  <c r="L597" i="30"/>
  <c r="K597" i="30"/>
  <c r="L594" i="30"/>
  <c r="K594" i="30"/>
  <c r="L591" i="30"/>
  <c r="K591" i="30"/>
  <c r="L588" i="30"/>
  <c r="K588" i="30"/>
  <c r="L585" i="30"/>
  <c r="K585" i="30"/>
  <c r="L582" i="30"/>
  <c r="K582" i="30"/>
  <c r="L579" i="30"/>
  <c r="K579" i="30"/>
  <c r="L576" i="30"/>
  <c r="K576" i="30"/>
  <c r="L573" i="30"/>
  <c r="K573" i="30"/>
  <c r="L570" i="30"/>
  <c r="K570" i="30"/>
  <c r="L567" i="30"/>
  <c r="K567" i="30"/>
  <c r="L564" i="30"/>
  <c r="K564" i="30"/>
  <c r="M564" i="30" s="1"/>
  <c r="L561" i="30"/>
  <c r="K561" i="30"/>
  <c r="L558" i="30"/>
  <c r="K558" i="30"/>
  <c r="L555" i="30"/>
  <c r="K555" i="30"/>
  <c r="L552" i="30"/>
  <c r="K552" i="30"/>
  <c r="L549" i="30"/>
  <c r="K549" i="30"/>
  <c r="L546" i="30"/>
  <c r="K546" i="30"/>
  <c r="M546" i="30" s="1"/>
  <c r="L543" i="30"/>
  <c r="K543" i="30"/>
  <c r="M543" i="30" s="1"/>
  <c r="L540" i="30"/>
  <c r="K540" i="30"/>
  <c r="M540" i="30" s="1"/>
  <c r="L537" i="30"/>
  <c r="K537" i="30"/>
  <c r="L534" i="30"/>
  <c r="K534" i="30"/>
  <c r="M534" i="30" s="1"/>
  <c r="L531" i="30"/>
  <c r="K531" i="30"/>
  <c r="L528" i="30"/>
  <c r="K528" i="30"/>
  <c r="L525" i="30"/>
  <c r="K525" i="30"/>
  <c r="M525" i="30" s="1"/>
  <c r="L522" i="30"/>
  <c r="K522" i="30"/>
  <c r="M522" i="30" s="1"/>
  <c r="L519" i="30"/>
  <c r="K519" i="30"/>
  <c r="M519" i="30" s="1"/>
  <c r="L516" i="30"/>
  <c r="K516" i="30"/>
  <c r="M516" i="30" s="1"/>
  <c r="L513" i="30"/>
  <c r="K513" i="30"/>
  <c r="L510" i="30"/>
  <c r="K510" i="30"/>
  <c r="L507" i="30"/>
  <c r="K507" i="30"/>
  <c r="L504" i="30"/>
  <c r="K504" i="30"/>
  <c r="L501" i="30"/>
  <c r="K501" i="30"/>
  <c r="L498" i="30"/>
  <c r="K498" i="30"/>
  <c r="M498" i="30" s="1"/>
  <c r="L495" i="30"/>
  <c r="K495" i="30"/>
  <c r="M495" i="30" s="1"/>
  <c r="L492" i="30"/>
  <c r="K492" i="30"/>
  <c r="L489" i="30"/>
  <c r="K489" i="30"/>
  <c r="L486" i="30"/>
  <c r="K486" i="30"/>
  <c r="L483" i="30"/>
  <c r="K483" i="30"/>
  <c r="M483" i="30" s="1"/>
  <c r="L480" i="30"/>
  <c r="K480" i="30"/>
  <c r="L477" i="30"/>
  <c r="K477" i="30"/>
  <c r="L474" i="30"/>
  <c r="K474" i="30"/>
  <c r="L471" i="30"/>
  <c r="K471" i="30"/>
  <c r="L468" i="30"/>
  <c r="K468" i="30"/>
  <c r="L465" i="30"/>
  <c r="K465" i="30"/>
  <c r="L462" i="30"/>
  <c r="K462" i="30"/>
  <c r="L459" i="30"/>
  <c r="K459" i="30"/>
  <c r="L456" i="30"/>
  <c r="K456" i="30"/>
  <c r="L453" i="30"/>
  <c r="K453" i="30"/>
  <c r="L450" i="30"/>
  <c r="K450" i="30"/>
  <c r="L447" i="30"/>
  <c r="K447" i="30"/>
  <c r="L444" i="30"/>
  <c r="K444" i="30"/>
  <c r="L441" i="30"/>
  <c r="K441" i="30"/>
  <c r="L438" i="30"/>
  <c r="K438" i="30"/>
  <c r="L435" i="30"/>
  <c r="K435" i="30"/>
  <c r="L432" i="30"/>
  <c r="K432" i="30"/>
  <c r="L429" i="30"/>
  <c r="K429" i="30"/>
  <c r="M429" i="30" s="1"/>
  <c r="L426" i="30"/>
  <c r="K426" i="30"/>
  <c r="L423" i="30"/>
  <c r="K423" i="30"/>
  <c r="L420" i="30"/>
  <c r="K420" i="30"/>
  <c r="L417" i="30"/>
  <c r="K417" i="30"/>
  <c r="L414" i="30"/>
  <c r="K414" i="30"/>
  <c r="L411" i="30"/>
  <c r="K411" i="30"/>
  <c r="L408" i="30"/>
  <c r="K408" i="30"/>
  <c r="L405" i="30"/>
  <c r="K405" i="30"/>
  <c r="L402" i="30"/>
  <c r="K402" i="30"/>
  <c r="L399" i="30"/>
  <c r="K399" i="30"/>
  <c r="L396" i="30"/>
  <c r="K396" i="30"/>
  <c r="L393" i="30"/>
  <c r="K393" i="30"/>
  <c r="L390" i="30"/>
  <c r="K390" i="30"/>
  <c r="L387" i="30"/>
  <c r="K387" i="30"/>
  <c r="L384" i="30"/>
  <c r="K384" i="30"/>
  <c r="L381" i="30"/>
  <c r="K381" i="30"/>
  <c r="L378" i="30"/>
  <c r="K378" i="30"/>
  <c r="L375" i="30"/>
  <c r="K375" i="30"/>
  <c r="L372" i="30"/>
  <c r="K372" i="30"/>
  <c r="L369" i="30"/>
  <c r="K369" i="30"/>
  <c r="L261" i="30"/>
  <c r="K261" i="30"/>
  <c r="L258" i="30"/>
  <c r="K258" i="30"/>
  <c r="L255" i="30"/>
  <c r="K255" i="30"/>
  <c r="L252" i="30"/>
  <c r="K252" i="30"/>
  <c r="L249" i="30"/>
  <c r="K249" i="30"/>
  <c r="L231" i="30"/>
  <c r="K231" i="30"/>
  <c r="L228" i="30"/>
  <c r="K228" i="30"/>
  <c r="L225" i="30"/>
  <c r="K225" i="30"/>
  <c r="L222" i="30"/>
  <c r="K222" i="30"/>
  <c r="L219" i="30"/>
  <c r="K219" i="30"/>
  <c r="L216" i="30"/>
  <c r="K216" i="30"/>
  <c r="L213" i="30"/>
  <c r="K213" i="30"/>
  <c r="L210" i="30"/>
  <c r="K210" i="30"/>
  <c r="L207" i="30"/>
  <c r="K207" i="30"/>
  <c r="M207" i="30" s="1"/>
  <c r="L204" i="30"/>
  <c r="K204" i="30"/>
  <c r="L201" i="30"/>
  <c r="K201" i="30"/>
  <c r="L198" i="30"/>
  <c r="K198" i="30"/>
  <c r="L195" i="30"/>
  <c r="K195" i="30"/>
  <c r="L192" i="30"/>
  <c r="K192" i="30"/>
  <c r="L189" i="30"/>
  <c r="K189" i="30"/>
  <c r="L186" i="30"/>
  <c r="K186" i="30"/>
  <c r="L183" i="30"/>
  <c r="K183" i="30"/>
  <c r="L180" i="30"/>
  <c r="K180" i="30"/>
  <c r="L177" i="30"/>
  <c r="K177" i="30"/>
  <c r="L156" i="30"/>
  <c r="K156" i="30"/>
  <c r="L153" i="30"/>
  <c r="K153" i="30"/>
  <c r="L150" i="30"/>
  <c r="K150" i="30"/>
  <c r="L147" i="30"/>
  <c r="K147" i="30"/>
  <c r="L144" i="30"/>
  <c r="K144" i="30"/>
  <c r="L66" i="30"/>
  <c r="K66" i="30"/>
  <c r="L63" i="30"/>
  <c r="K63" i="30"/>
  <c r="L60" i="30"/>
  <c r="K60" i="30"/>
  <c r="L57" i="30"/>
  <c r="K57" i="30"/>
  <c r="L54" i="30"/>
  <c r="K54" i="30"/>
  <c r="L51" i="30"/>
  <c r="K51" i="30"/>
  <c r="L48" i="30"/>
  <c r="K48" i="30"/>
  <c r="L45" i="30"/>
  <c r="K45" i="30"/>
  <c r="L42" i="30"/>
  <c r="K42" i="30"/>
  <c r="L39" i="30"/>
  <c r="K39" i="30"/>
  <c r="L36" i="30"/>
  <c r="K36" i="30"/>
  <c r="L33" i="30"/>
  <c r="K33" i="30"/>
  <c r="L30" i="30"/>
  <c r="K30" i="30"/>
  <c r="L27" i="30"/>
  <c r="K27" i="30"/>
  <c r="L24" i="30"/>
  <c r="K24" i="30"/>
  <c r="L21" i="30"/>
  <c r="K21" i="30"/>
  <c r="L18" i="30"/>
  <c r="K18" i="30"/>
  <c r="L15" i="30"/>
  <c r="K15" i="30"/>
  <c r="L12" i="30"/>
  <c r="K12" i="30"/>
  <c r="K9" i="30"/>
  <c r="L9" i="30"/>
  <c r="L6" i="30"/>
  <c r="M6" i="30" l="1"/>
  <c r="M195" i="30"/>
  <c r="M885" i="30"/>
  <c r="M897" i="30"/>
  <c r="M921" i="30"/>
  <c r="M933" i="30"/>
  <c r="M945" i="30"/>
  <c r="M1017" i="30"/>
  <c r="M1029" i="30"/>
  <c r="M1041" i="30"/>
  <c r="M1065" i="30"/>
  <c r="M1077" i="30"/>
  <c r="M1185" i="30"/>
  <c r="M1233" i="30"/>
  <c r="M1269" i="30"/>
  <c r="M1305" i="30"/>
  <c r="M1317" i="30"/>
  <c r="M1329" i="30"/>
  <c r="M96" i="30"/>
  <c r="M21" i="30"/>
  <c r="M45" i="30"/>
  <c r="M1194" i="30"/>
  <c r="M1242" i="30"/>
  <c r="M1254" i="30"/>
  <c r="M1499" i="30"/>
  <c r="M1475" i="30"/>
  <c r="M693" i="30"/>
  <c r="M777" i="30"/>
  <c r="M789" i="30"/>
  <c r="M12" i="30"/>
  <c r="M24" i="30"/>
  <c r="M186" i="30"/>
  <c r="M663" i="30"/>
  <c r="M1508" i="30"/>
  <c r="M1502" i="30"/>
  <c r="M30" i="30"/>
  <c r="M42" i="30"/>
  <c r="M180" i="30"/>
  <c r="M192" i="30"/>
  <c r="M216" i="30"/>
  <c r="M228" i="30"/>
  <c r="M258" i="30"/>
  <c r="M387" i="30"/>
  <c r="M399" i="30"/>
  <c r="M423" i="30"/>
  <c r="M1451" i="30"/>
  <c r="M558" i="30"/>
  <c r="M570" i="30"/>
  <c r="M711" i="30"/>
  <c r="M1466" i="30"/>
  <c r="M39" i="30"/>
  <c r="M381" i="30"/>
  <c r="M645" i="30"/>
  <c r="M657" i="30"/>
  <c r="M957" i="30"/>
  <c r="M1341" i="30"/>
  <c r="M1377" i="30"/>
  <c r="M1496" i="30"/>
  <c r="M372" i="30"/>
  <c r="M384" i="30"/>
  <c r="M408" i="30"/>
  <c r="M420" i="30"/>
  <c r="M432" i="30"/>
  <c r="M480" i="30"/>
  <c r="M504" i="30"/>
  <c r="M528" i="30"/>
  <c r="M552" i="30"/>
  <c r="M576" i="30"/>
  <c r="M600" i="30"/>
  <c r="M612" i="30"/>
  <c r="M669" i="30"/>
  <c r="M717" i="30"/>
  <c r="M1080" i="30"/>
  <c r="M264" i="30"/>
  <c r="M444" i="30"/>
  <c r="M48" i="30"/>
  <c r="M210" i="30"/>
  <c r="M435" i="30"/>
  <c r="M447" i="30"/>
  <c r="M471" i="30"/>
  <c r="M492" i="30"/>
  <c r="M624" i="30"/>
  <c r="M648" i="30"/>
  <c r="M672" i="30"/>
  <c r="M684" i="30"/>
  <c r="M696" i="30"/>
  <c r="M708" i="30"/>
  <c r="M720" i="30"/>
  <c r="M732" i="30"/>
  <c r="M948" i="30"/>
  <c r="M996" i="30"/>
  <c r="M1044" i="30"/>
  <c r="M1056" i="30"/>
  <c r="M1140" i="30"/>
  <c r="M1152" i="30"/>
  <c r="M1176" i="30"/>
  <c r="M1197" i="30"/>
  <c r="M1401" i="30"/>
  <c r="M1413" i="30"/>
  <c r="M1511" i="30"/>
  <c r="M1457" i="30"/>
  <c r="M189" i="30"/>
  <c r="M213" i="30"/>
  <c r="M378" i="30"/>
  <c r="M414" i="30"/>
  <c r="M426" i="30"/>
  <c r="M531" i="30"/>
  <c r="M579" i="30"/>
  <c r="M615" i="30"/>
  <c r="M627" i="30"/>
  <c r="M639" i="30"/>
  <c r="M879" i="30"/>
  <c r="M891" i="30"/>
  <c r="M927" i="30"/>
  <c r="M939" i="30"/>
  <c r="M1188" i="30"/>
  <c r="M1224" i="30"/>
  <c r="M1284" i="30"/>
  <c r="M1320" i="30"/>
  <c r="M1454" i="30"/>
  <c r="M462" i="30"/>
  <c r="M723" i="30"/>
  <c r="M735" i="30"/>
  <c r="M759" i="30"/>
  <c r="M771" i="30"/>
  <c r="M783" i="30"/>
  <c r="M795" i="30"/>
  <c r="M807" i="30"/>
  <c r="M819" i="30"/>
  <c r="M975" i="30"/>
  <c r="M1059" i="30"/>
  <c r="M1071" i="30"/>
  <c r="M1083" i="30"/>
  <c r="M1107" i="30"/>
  <c r="M1119" i="30"/>
  <c r="M1131" i="30"/>
  <c r="M1332" i="30"/>
  <c r="M1344" i="30"/>
  <c r="M255" i="30"/>
  <c r="M477" i="30"/>
  <c r="M750" i="30"/>
  <c r="M774" i="30"/>
  <c r="M954" i="30"/>
  <c r="M1002" i="30"/>
  <c r="M1014" i="30"/>
  <c r="M1098" i="30"/>
  <c r="M1110" i="30"/>
  <c r="M1146" i="30"/>
  <c r="M1158" i="30"/>
  <c r="M1347" i="30"/>
  <c r="M1359" i="30"/>
  <c r="M1371" i="30"/>
  <c r="M1472" i="30"/>
  <c r="M681" i="30"/>
  <c r="M705" i="30"/>
  <c r="M801" i="30"/>
  <c r="M1089" i="30"/>
  <c r="M1113" i="30"/>
  <c r="M1125" i="30"/>
  <c r="M1137" i="30"/>
  <c r="M1161" i="30"/>
  <c r="M1173" i="30"/>
  <c r="M1338" i="30"/>
  <c r="M1374" i="30"/>
  <c r="M1386" i="30"/>
  <c r="M1398" i="30"/>
  <c r="M1493" i="30"/>
  <c r="M1481" i="30"/>
  <c r="M144" i="30"/>
  <c r="M813" i="30"/>
  <c r="M993" i="30"/>
  <c r="M15" i="30"/>
  <c r="M651" i="30"/>
  <c r="M744" i="30"/>
  <c r="M756" i="30"/>
  <c r="M765" i="30"/>
  <c r="M1245" i="30"/>
  <c r="M69" i="30"/>
  <c r="M1514" i="30"/>
  <c r="M1505" i="30"/>
  <c r="M1484" i="30"/>
  <c r="M1608" i="30"/>
  <c r="M51" i="30"/>
  <c r="M63" i="30"/>
  <c r="M147" i="30"/>
  <c r="M222" i="30"/>
  <c r="M375" i="30"/>
  <c r="M396" i="30"/>
  <c r="M456" i="30"/>
  <c r="M468" i="30"/>
  <c r="M594" i="30"/>
  <c r="M675" i="30"/>
  <c r="M687" i="30"/>
  <c r="M699" i="30"/>
  <c r="M768" i="30"/>
  <c r="M780" i="30"/>
  <c r="M792" i="30"/>
  <c r="M804" i="30"/>
  <c r="M876" i="30"/>
  <c r="M909" i="30"/>
  <c r="M969" i="30"/>
  <c r="M981" i="30"/>
  <c r="M1050" i="30"/>
  <c r="M1062" i="30"/>
  <c r="M1155" i="30"/>
  <c r="M1167" i="30"/>
  <c r="M1236" i="30"/>
  <c r="M1293" i="30"/>
  <c r="M1353" i="30"/>
  <c r="M1365" i="30"/>
  <c r="M816" i="30"/>
  <c r="M900" i="30"/>
  <c r="M18" i="30"/>
  <c r="M573" i="30"/>
  <c r="M1005" i="30"/>
  <c r="M1389" i="30"/>
  <c r="M66" i="30"/>
  <c r="M597" i="30"/>
  <c r="M1053" i="30"/>
  <c r="M1170" i="30"/>
  <c r="M120" i="30"/>
  <c r="M1490" i="30"/>
  <c r="M252" i="30"/>
  <c r="M474" i="30"/>
  <c r="M621" i="30"/>
  <c r="M987" i="30"/>
  <c r="M1101" i="30"/>
  <c r="M1278" i="30"/>
  <c r="M1392" i="30"/>
  <c r="M1404" i="30"/>
  <c r="M1416" i="30"/>
  <c r="M1478" i="30"/>
  <c r="M36" i="30"/>
  <c r="M510" i="30"/>
  <c r="M588" i="30"/>
  <c r="M660" i="30"/>
  <c r="M729" i="30"/>
  <c r="M741" i="30"/>
  <c r="M753" i="30"/>
  <c r="M906" i="30"/>
  <c r="M918" i="30"/>
  <c r="M1011" i="30"/>
  <c r="M1023" i="30"/>
  <c r="M1035" i="30"/>
  <c r="M1092" i="30"/>
  <c r="M1128" i="30"/>
  <c r="M1149" i="30"/>
  <c r="M1209" i="30"/>
  <c r="M1221" i="30"/>
  <c r="M1326" i="30"/>
  <c r="M1407" i="30"/>
  <c r="M1419" i="30"/>
  <c r="M1517" i="30"/>
  <c r="B35" i="7" a="1"/>
  <c r="G35" i="7" s="1"/>
  <c r="M34" i="7"/>
  <c r="M94" i="7"/>
  <c r="M19" i="7"/>
  <c r="C16" i="7"/>
  <c r="N10" i="7"/>
  <c r="J22" i="7"/>
  <c r="P17" i="7"/>
  <c r="B14" i="7"/>
  <c r="M68" i="7"/>
  <c r="AE68" i="7" s="1"/>
  <c r="H25" i="7"/>
  <c r="B24" i="7"/>
  <c r="P18" i="7"/>
  <c r="C15" i="7"/>
  <c r="D21" i="7"/>
  <c r="O16" i="7"/>
  <c r="K12" i="7"/>
  <c r="F28" i="7"/>
  <c r="B31" i="7"/>
  <c r="K29" i="7"/>
  <c r="D28" i="7"/>
  <c r="M26" i="7"/>
  <c r="G25" i="7"/>
  <c r="O23" i="7"/>
  <c r="I22" i="7"/>
  <c r="C21" i="7"/>
  <c r="K19" i="7"/>
  <c r="L18" i="7"/>
  <c r="K17" i="7"/>
  <c r="N16" i="7"/>
  <c r="N15" i="7"/>
  <c r="M14" i="7"/>
  <c r="P13" i="7"/>
  <c r="F12" i="7"/>
  <c r="D10" i="7"/>
  <c r="L29" i="7"/>
  <c r="M31" i="7"/>
  <c r="H30" i="7"/>
  <c r="P28" i="7"/>
  <c r="J27" i="7"/>
  <c r="D26" i="7"/>
  <c r="L24" i="7"/>
  <c r="F23" i="7"/>
  <c r="O21" i="7"/>
  <c r="H20" i="7"/>
  <c r="G19" i="7"/>
  <c r="F18" i="7"/>
  <c r="I17" i="7"/>
  <c r="J16" i="7"/>
  <c r="I15" i="7"/>
  <c r="L14" i="7"/>
  <c r="L13" i="7"/>
  <c r="J11" i="7"/>
  <c r="M9" i="7"/>
  <c r="C31" i="7"/>
  <c r="N26" i="7"/>
  <c r="L31" i="7"/>
  <c r="F30" i="7"/>
  <c r="O28" i="7"/>
  <c r="I27" i="7"/>
  <c r="B26" i="7"/>
  <c r="K24" i="7"/>
  <c r="E23" i="7"/>
  <c r="M21" i="7"/>
  <c r="G20" i="7"/>
  <c r="B19" i="7"/>
  <c r="E18" i="7"/>
  <c r="E17" i="7"/>
  <c r="D16" i="7"/>
  <c r="G15" i="7"/>
  <c r="H14" i="7"/>
  <c r="P12" i="7"/>
  <c r="E11" i="7"/>
  <c r="H9" i="7"/>
  <c r="I31" i="7"/>
  <c r="M30" i="7"/>
  <c r="B30" i="7"/>
  <c r="G29" i="7"/>
  <c r="K28" i="7"/>
  <c r="O27" i="7"/>
  <c r="E27" i="7"/>
  <c r="I26" i="7"/>
  <c r="M25" i="7"/>
  <c r="C25" i="7"/>
  <c r="G24" i="7"/>
  <c r="K23" i="7"/>
  <c r="P22" i="7"/>
  <c r="E22" i="7"/>
  <c r="I21" i="7"/>
  <c r="N20" i="7"/>
  <c r="C20" i="7"/>
  <c r="P31" i="7"/>
  <c r="G31" i="7"/>
  <c r="L30" i="7"/>
  <c r="P29" i="7"/>
  <c r="E29" i="7"/>
  <c r="J28" i="7"/>
  <c r="N27" i="7"/>
  <c r="C27" i="7"/>
  <c r="H26" i="7"/>
  <c r="L25" i="7"/>
  <c r="P24" i="7"/>
  <c r="F24" i="7"/>
  <c r="J23" i="7"/>
  <c r="N22" i="7"/>
  <c r="D22" i="7"/>
  <c r="H21" i="7"/>
  <c r="L20" i="7"/>
  <c r="B20" i="7"/>
  <c r="F19" i="7"/>
  <c r="J18" i="7"/>
  <c r="O17" i="7"/>
  <c r="D17" i="7"/>
  <c r="H16" i="7"/>
  <c r="M15" i="7"/>
  <c r="B15" i="7"/>
  <c r="F14" i="7"/>
  <c r="G13" i="7"/>
  <c r="O11" i="7"/>
  <c r="I10" i="7"/>
  <c r="C9" i="7"/>
  <c r="B8" i="7"/>
  <c r="E8" i="7"/>
  <c r="I8" i="7"/>
  <c r="K13" i="7"/>
  <c r="E13" i="7"/>
  <c r="O12" i="7"/>
  <c r="J12" i="7"/>
  <c r="D12" i="7"/>
  <c r="N11" i="7"/>
  <c r="I11" i="7"/>
  <c r="C11" i="7"/>
  <c r="M10" i="7"/>
  <c r="H10" i="7"/>
  <c r="B10" i="7"/>
  <c r="L9" i="7"/>
  <c r="G9" i="7"/>
  <c r="O31" i="7"/>
  <c r="K31" i="7"/>
  <c r="F31" i="7"/>
  <c r="P30" i="7"/>
  <c r="J30" i="7"/>
  <c r="E30" i="7"/>
  <c r="O29" i="7"/>
  <c r="I29" i="7"/>
  <c r="D29" i="7"/>
  <c r="N28" i="7"/>
  <c r="H28" i="7"/>
  <c r="C28" i="7"/>
  <c r="M27" i="7"/>
  <c r="G27" i="7"/>
  <c r="B27" i="7"/>
  <c r="L26" i="7"/>
  <c r="F26" i="7"/>
  <c r="P25" i="7"/>
  <c r="K25" i="7"/>
  <c r="E25" i="7"/>
  <c r="O24" i="7"/>
  <c r="J24" i="7"/>
  <c r="D24" i="7"/>
  <c r="N23" i="7"/>
  <c r="I23" i="7"/>
  <c r="C23" i="7"/>
  <c r="M22" i="7"/>
  <c r="H22" i="7"/>
  <c r="B22" i="7"/>
  <c r="L21" i="7"/>
  <c r="G21" i="7"/>
  <c r="P20" i="7"/>
  <c r="K20" i="7"/>
  <c r="F20" i="7"/>
  <c r="O19" i="7"/>
  <c r="J19" i="7"/>
  <c r="E19" i="7"/>
  <c r="N18" i="7"/>
  <c r="I18" i="7"/>
  <c r="D18" i="7"/>
  <c r="M17" i="7"/>
  <c r="H17" i="7"/>
  <c r="C17" i="7"/>
  <c r="L16" i="7"/>
  <c r="G16" i="7"/>
  <c r="B16" i="7"/>
  <c r="K15" i="7"/>
  <c r="F15" i="7"/>
  <c r="P14" i="7"/>
  <c r="J14" i="7"/>
  <c r="E14" i="7"/>
  <c r="O13" i="7"/>
  <c r="I13" i="7"/>
  <c r="D13" i="7"/>
  <c r="N12" i="7"/>
  <c r="H12" i="7"/>
  <c r="C12" i="7"/>
  <c r="M11" i="7"/>
  <c r="G11" i="7"/>
  <c r="B11" i="7"/>
  <c r="L10" i="7"/>
  <c r="F10" i="7"/>
  <c r="P9" i="7"/>
  <c r="K9" i="7"/>
  <c r="E9" i="7"/>
  <c r="N31" i="7"/>
  <c r="J31" i="7"/>
  <c r="E31" i="7"/>
  <c r="N30" i="7"/>
  <c r="I30" i="7"/>
  <c r="D30" i="7"/>
  <c r="M29" i="7"/>
  <c r="H29" i="7"/>
  <c r="C29" i="7"/>
  <c r="L28" i="7"/>
  <c r="G28" i="7"/>
  <c r="B28" i="7"/>
  <c r="K27" i="7"/>
  <c r="F27" i="7"/>
  <c r="P26" i="7"/>
  <c r="J26" i="7"/>
  <c r="E26" i="7"/>
  <c r="O25" i="7"/>
  <c r="I25" i="7"/>
  <c r="D25" i="7"/>
  <c r="N24" i="7"/>
  <c r="H24" i="7"/>
  <c r="C24" i="7"/>
  <c r="M23" i="7"/>
  <c r="G23" i="7"/>
  <c r="B23" i="7"/>
  <c r="L22" i="7"/>
  <c r="F22" i="7"/>
  <c r="P21" i="7"/>
  <c r="K21" i="7"/>
  <c r="E21" i="7"/>
  <c r="O20" i="7"/>
  <c r="J20" i="7"/>
  <c r="D20" i="7"/>
  <c r="N19" i="7"/>
  <c r="I19" i="7"/>
  <c r="C19" i="7"/>
  <c r="M18" i="7"/>
  <c r="H18" i="7"/>
  <c r="B18" i="7"/>
  <c r="L17" i="7"/>
  <c r="G17" i="7"/>
  <c r="P16" i="7"/>
  <c r="K16" i="7"/>
  <c r="F16" i="7"/>
  <c r="O15" i="7"/>
  <c r="J15" i="7"/>
  <c r="E15" i="7"/>
  <c r="N14" i="7"/>
  <c r="I14" i="7"/>
  <c r="D14" i="7"/>
  <c r="M13" i="7"/>
  <c r="H13" i="7"/>
  <c r="C13" i="7"/>
  <c r="L12" i="7"/>
  <c r="G12" i="7"/>
  <c r="B12" i="7"/>
  <c r="K11" i="7"/>
  <c r="F11" i="7"/>
  <c r="P10" i="7"/>
  <c r="J10" i="7"/>
  <c r="E10" i="7"/>
  <c r="O9" i="7"/>
  <c r="I9" i="7"/>
  <c r="D9" i="7"/>
  <c r="H31" i="7"/>
  <c r="D31" i="7"/>
  <c r="O30" i="7"/>
  <c r="K30" i="7"/>
  <c r="G30" i="7"/>
  <c r="C30" i="7"/>
  <c r="N29" i="7"/>
  <c r="J29" i="7"/>
  <c r="F29" i="7"/>
  <c r="B29" i="7"/>
  <c r="M28" i="7"/>
  <c r="I28" i="7"/>
  <c r="E28" i="7"/>
  <c r="P27" i="7"/>
  <c r="L27" i="7"/>
  <c r="H27" i="7"/>
  <c r="D27" i="7"/>
  <c r="O26" i="7"/>
  <c r="K26" i="7"/>
  <c r="G26" i="7"/>
  <c r="C26" i="7"/>
  <c r="N25" i="7"/>
  <c r="J25" i="7"/>
  <c r="F25" i="7"/>
  <c r="B25" i="7"/>
  <c r="M24" i="7"/>
  <c r="I24" i="7"/>
  <c r="E24" i="7"/>
  <c r="P23" i="7"/>
  <c r="L23" i="7"/>
  <c r="H23" i="7"/>
  <c r="D23" i="7"/>
  <c r="O22" i="7"/>
  <c r="K22" i="7"/>
  <c r="G22" i="7"/>
  <c r="C22" i="7"/>
  <c r="N21" i="7"/>
  <c r="J21" i="7"/>
  <c r="F21" i="7"/>
  <c r="B21" i="7"/>
  <c r="M20" i="7"/>
  <c r="I20" i="7"/>
  <c r="E20" i="7"/>
  <c r="P19" i="7"/>
  <c r="L19" i="7"/>
  <c r="H19" i="7"/>
  <c r="D19" i="7"/>
  <c r="O18" i="7"/>
  <c r="K18" i="7"/>
  <c r="G18" i="7"/>
  <c r="C18" i="7"/>
  <c r="N17" i="7"/>
  <c r="J17" i="7"/>
  <c r="F17" i="7"/>
  <c r="B17" i="7"/>
  <c r="M16" i="7"/>
  <c r="I16" i="7"/>
  <c r="E16" i="7"/>
  <c r="P15" i="7"/>
  <c r="L15" i="7"/>
  <c r="H15" i="7"/>
  <c r="D15" i="7"/>
  <c r="O14" i="7"/>
  <c r="K14" i="7"/>
  <c r="G14" i="7"/>
  <c r="C14" i="7"/>
  <c r="N13" i="7"/>
  <c r="J13" i="7"/>
  <c r="F13" i="7"/>
  <c r="B13" i="7"/>
  <c r="M12" i="7"/>
  <c r="I12" i="7"/>
  <c r="E12" i="7"/>
  <c r="P11" i="7"/>
  <c r="L11" i="7"/>
  <c r="H11" i="7"/>
  <c r="D11" i="7"/>
  <c r="O10" i="7"/>
  <c r="K10" i="7"/>
  <c r="G10" i="7"/>
  <c r="C10" i="7"/>
  <c r="N9" i="7"/>
  <c r="J9" i="7"/>
  <c r="F9" i="7"/>
  <c r="P8" i="7"/>
  <c r="L8" i="7"/>
  <c r="H8" i="7"/>
  <c r="D8" i="7"/>
  <c r="O8" i="7"/>
  <c r="K8" i="7"/>
  <c r="G8" i="7"/>
  <c r="C8" i="7"/>
  <c r="N8" i="7"/>
  <c r="J8" i="7"/>
  <c r="F8" i="7"/>
  <c r="M1520" i="30"/>
  <c r="M1422" i="30"/>
  <c r="M249" i="30"/>
  <c r="M9" i="30"/>
  <c r="M27" i="30"/>
  <c r="M54" i="30"/>
  <c r="M60" i="30"/>
  <c r="M123" i="30"/>
  <c r="M150" i="30"/>
  <c r="M156" i="30"/>
  <c r="M183" i="30"/>
  <c r="M198" i="30"/>
  <c r="M204" i="30"/>
  <c r="M231" i="30"/>
  <c r="M501" i="30"/>
  <c r="M585" i="30"/>
  <c r="M591" i="30"/>
  <c r="M603" i="30"/>
  <c r="M609" i="30"/>
  <c r="M726" i="30"/>
  <c r="M747" i="30"/>
  <c r="M912" i="30"/>
  <c r="M960" i="30"/>
  <c r="M966" i="30"/>
  <c r="M1008" i="30"/>
  <c r="M1104" i="30"/>
  <c r="M1179" i="30"/>
  <c r="M1200" i="30"/>
  <c r="M1206" i="30"/>
  <c r="M1248" i="30"/>
  <c r="M1275" i="30"/>
  <c r="M1296" i="30"/>
  <c r="M1302" i="30"/>
  <c r="M1323" i="30"/>
  <c r="M1350" i="30"/>
  <c r="M1380" i="30"/>
  <c r="M369" i="30"/>
  <c r="M390" i="30"/>
  <c r="M411" i="30"/>
  <c r="M438" i="30"/>
  <c r="M459" i="30"/>
  <c r="M486" i="30"/>
  <c r="M507" i="30"/>
  <c r="M555" i="30"/>
  <c r="M582" i="30"/>
  <c r="M636" i="30"/>
  <c r="M738" i="30"/>
  <c r="M903" i="30"/>
  <c r="M924" i="30"/>
  <c r="M930" i="30"/>
  <c r="M951" i="30"/>
  <c r="M972" i="30"/>
  <c r="M978" i="30"/>
  <c r="M999" i="30"/>
  <c r="M1020" i="30"/>
  <c r="M1026" i="30"/>
  <c r="M1047" i="30"/>
  <c r="M1068" i="30"/>
  <c r="M1074" i="30"/>
  <c r="M1095" i="30"/>
  <c r="M1116" i="30"/>
  <c r="M1122" i="30"/>
  <c r="M1143" i="30"/>
  <c r="M1164" i="30"/>
  <c r="M1191" i="30"/>
  <c r="M1212" i="30"/>
  <c r="M1218" i="30"/>
  <c r="M1239" i="30"/>
  <c r="M1266" i="30"/>
  <c r="M1287" i="30"/>
  <c r="M1308" i="30"/>
  <c r="M1314" i="30"/>
  <c r="M1335" i="30"/>
  <c r="M1356" i="30"/>
  <c r="M1362" i="30"/>
  <c r="M1383" i="30"/>
  <c r="M1410" i="30"/>
  <c r="M402" i="30"/>
  <c r="M450" i="30"/>
  <c r="M567" i="30"/>
  <c r="M633" i="30"/>
  <c r="M888" i="30"/>
  <c r="M915" i="30"/>
  <c r="M936" i="30"/>
  <c r="M942" i="30"/>
  <c r="M963" i="30"/>
  <c r="M984" i="30"/>
  <c r="M990" i="30"/>
  <c r="M1032" i="30"/>
  <c r="M1038" i="30"/>
  <c r="M1086" i="30"/>
  <c r="M1134" i="30"/>
  <c r="M1182" i="30"/>
  <c r="M1230" i="30"/>
  <c r="M1395" i="30"/>
  <c r="M1368" i="30"/>
  <c r="M33" i="30"/>
  <c r="M57" i="30"/>
  <c r="M153" i="30"/>
  <c r="M177" i="30"/>
  <c r="M201" i="30"/>
  <c r="M225" i="30"/>
  <c r="M261" i="30"/>
  <c r="M405" i="30"/>
  <c r="M453" i="30"/>
  <c r="M549" i="30"/>
  <c r="M417" i="30"/>
  <c r="M465" i="30"/>
  <c r="M513" i="30"/>
  <c r="M561" i="30"/>
  <c r="M219" i="30"/>
  <c r="M393" i="30"/>
  <c r="M441" i="30"/>
  <c r="M489" i="30"/>
  <c r="M537" i="30"/>
  <c r="M618" i="30"/>
  <c r="M642" i="30"/>
  <c r="M666" i="30"/>
  <c r="M690" i="30"/>
  <c r="M714" i="30"/>
  <c r="M762" i="30"/>
  <c r="M786" i="30"/>
  <c r="M810" i="30"/>
  <c r="M882" i="30"/>
  <c r="M606" i="30"/>
  <c r="M630" i="30"/>
  <c r="M654" i="30"/>
  <c r="M678" i="30"/>
  <c r="M702" i="30"/>
  <c r="M798" i="30"/>
  <c r="M822" i="30"/>
  <c r="M894" i="30"/>
  <c r="K40" i="7" l="1"/>
  <c r="L41" i="7"/>
  <c r="O42" i="7"/>
  <c r="F51" i="7"/>
  <c r="P40" i="7"/>
  <c r="I51" i="7"/>
  <c r="D40" i="7"/>
  <c r="I41" i="7"/>
  <c r="D49" i="7"/>
  <c r="J41" i="7"/>
  <c r="P42" i="7"/>
  <c r="I37" i="7"/>
  <c r="H36" i="7"/>
  <c r="F35" i="7"/>
  <c r="G36" i="7"/>
  <c r="O44" i="7"/>
  <c r="H53" i="7"/>
  <c r="K46" i="7"/>
  <c r="P46" i="7"/>
  <c r="L48" i="7"/>
  <c r="F37" i="7"/>
  <c r="K38" i="7"/>
  <c r="E50" i="7"/>
  <c r="C38" i="7"/>
  <c r="G52" i="7"/>
  <c r="L38" i="7"/>
  <c r="P45" i="7"/>
  <c r="I49" i="7"/>
  <c r="E47" i="7"/>
  <c r="E37" i="7"/>
  <c r="I38" i="7"/>
  <c r="B47" i="7"/>
  <c r="J55" i="7"/>
  <c r="F52" i="7"/>
  <c r="N45" i="7"/>
  <c r="J48" i="7"/>
  <c r="M35" i="7"/>
  <c r="H48" i="7"/>
  <c r="E35" i="7"/>
  <c r="F44" i="7"/>
  <c r="P52" i="7"/>
  <c r="M42" i="7"/>
  <c r="O43" i="7"/>
  <c r="N43" i="7"/>
  <c r="M43" i="7"/>
  <c r="F41" i="7"/>
  <c r="C50" i="7"/>
  <c r="B40" i="7"/>
  <c r="H37" i="7"/>
  <c r="I54" i="7"/>
  <c r="E51" i="7"/>
  <c r="O35" i="7"/>
  <c r="J39" i="7"/>
  <c r="C48" i="7"/>
  <c r="K56" i="7"/>
  <c r="D55" i="7"/>
  <c r="H44" i="7"/>
  <c r="M45" i="7"/>
  <c r="F94" i="7"/>
  <c r="F120" i="7"/>
  <c r="G94" i="7"/>
  <c r="G120" i="7"/>
  <c r="H94" i="7"/>
  <c r="H120" i="7"/>
  <c r="J94" i="7"/>
  <c r="J120" i="7"/>
  <c r="K94" i="7"/>
  <c r="K120" i="7"/>
  <c r="L94" i="7"/>
  <c r="L120" i="7"/>
  <c r="O94" i="7"/>
  <c r="O120" i="7"/>
  <c r="P94" i="7"/>
  <c r="P120" i="7"/>
  <c r="I94" i="7"/>
  <c r="I120" i="7"/>
  <c r="N94" i="7"/>
  <c r="N120" i="7"/>
  <c r="C94" i="7"/>
  <c r="C120" i="7"/>
  <c r="D94" i="7"/>
  <c r="D120" i="7"/>
  <c r="E94" i="7"/>
  <c r="E120" i="7"/>
  <c r="J35" i="7"/>
  <c r="K36" i="7"/>
  <c r="L37" i="7"/>
  <c r="M38" i="7"/>
  <c r="N39" i="7"/>
  <c r="O40" i="7"/>
  <c r="P41" i="7"/>
  <c r="B43" i="7"/>
  <c r="C44" i="7"/>
  <c r="D45" i="7"/>
  <c r="E46" i="7"/>
  <c r="F47" i="7"/>
  <c r="G48" i="7"/>
  <c r="H49" i="7"/>
  <c r="I50" i="7"/>
  <c r="J51" i="7"/>
  <c r="K52" i="7"/>
  <c r="L53" i="7"/>
  <c r="M54" i="7"/>
  <c r="N55" i="7"/>
  <c r="O56" i="7"/>
  <c r="P35" i="7"/>
  <c r="N38" i="7"/>
  <c r="K41" i="7"/>
  <c r="I44" i="7"/>
  <c r="G47" i="7"/>
  <c r="D50" i="7"/>
  <c r="B53" i="7"/>
  <c r="O55" i="7"/>
  <c r="O57" i="7"/>
  <c r="B37" i="7"/>
  <c r="L42" i="7"/>
  <c r="L47" i="7"/>
  <c r="L52" i="7"/>
  <c r="L54" i="7"/>
  <c r="J52" i="7"/>
  <c r="D51" i="7"/>
  <c r="M49" i="7"/>
  <c r="F48" i="7"/>
  <c r="O46" i="7"/>
  <c r="I45" i="7"/>
  <c r="B44" i="7"/>
  <c r="K42" i="7"/>
  <c r="E41" i="7"/>
  <c r="M39" i="7"/>
  <c r="G38" i="7"/>
  <c r="P36" i="7"/>
  <c r="I35" i="7"/>
  <c r="I52" i="7"/>
  <c r="E48" i="7"/>
  <c r="G45" i="7"/>
  <c r="P43" i="7"/>
  <c r="J42" i="7"/>
  <c r="C41" i="7"/>
  <c r="L39" i="7"/>
  <c r="F38" i="7"/>
  <c r="N36" i="7"/>
  <c r="H35" i="7"/>
  <c r="D38" i="7"/>
  <c r="L46" i="7"/>
  <c r="B57" i="7"/>
  <c r="K35" i="7"/>
  <c r="N54" i="7"/>
  <c r="G51" i="7"/>
  <c r="I48" i="7"/>
  <c r="M55" i="7"/>
  <c r="E55" i="7"/>
  <c r="E57" i="7"/>
  <c r="N35" i="7"/>
  <c r="O36" i="7"/>
  <c r="P37" i="7"/>
  <c r="B39" i="7"/>
  <c r="C40" i="7"/>
  <c r="D41" i="7"/>
  <c r="E42" i="7"/>
  <c r="F43" i="7"/>
  <c r="G44" i="7"/>
  <c r="H45" i="7"/>
  <c r="I46" i="7"/>
  <c r="J47" i="7"/>
  <c r="K48" i="7"/>
  <c r="L49" i="7"/>
  <c r="M50" i="7"/>
  <c r="N51" i="7"/>
  <c r="O52" i="7"/>
  <c r="P53" i="7"/>
  <c r="B55" i="7"/>
  <c r="C56" i="7"/>
  <c r="D57" i="7"/>
  <c r="L36" i="7"/>
  <c r="I39" i="7"/>
  <c r="G42" i="7"/>
  <c r="E45" i="7"/>
  <c r="B48" i="7"/>
  <c r="O50" i="7"/>
  <c r="M53" i="7"/>
  <c r="E56" i="7"/>
  <c r="H38" i="7"/>
  <c r="D44" i="7"/>
  <c r="C49" i="7"/>
  <c r="C54" i="7"/>
  <c r="G54" i="7"/>
  <c r="E52" i="7"/>
  <c r="N50" i="7"/>
  <c r="G49" i="7"/>
  <c r="P47" i="7"/>
  <c r="J46" i="7"/>
  <c r="C45" i="7"/>
  <c r="L43" i="7"/>
  <c r="F42" i="7"/>
  <c r="N40" i="7"/>
  <c r="H39" i="7"/>
  <c r="B38" i="7"/>
  <c r="J36" i="7"/>
  <c r="D35" i="7"/>
  <c r="C51" i="7"/>
  <c r="D47" i="7"/>
  <c r="B45" i="7"/>
  <c r="E62" i="7" s="1"/>
  <c r="K43" i="7"/>
  <c r="D42" i="7"/>
  <c r="M40" i="7"/>
  <c r="G39" i="7"/>
  <c r="O37" i="7"/>
  <c r="I36" i="7"/>
  <c r="C35" i="7"/>
  <c r="B36" i="7"/>
  <c r="F40" i="7"/>
  <c r="J49" i="7"/>
  <c r="F36" i="7"/>
  <c r="L35" i="7"/>
  <c r="C42" i="7"/>
  <c r="P44" i="7"/>
  <c r="P56" i="7"/>
  <c r="M57" i="7"/>
  <c r="O53" i="7"/>
  <c r="C36" i="7"/>
  <c r="D37" i="7"/>
  <c r="E38" i="7"/>
  <c r="F39" i="7"/>
  <c r="G40" i="7"/>
  <c r="H41" i="7"/>
  <c r="I42" i="7"/>
  <c r="J43" i="7"/>
  <c r="K44" i="7"/>
  <c r="L45" i="7"/>
  <c r="M46" i="7"/>
  <c r="N47" i="7"/>
  <c r="O48" i="7"/>
  <c r="P49" i="7"/>
  <c r="B51" i="7"/>
  <c r="C52" i="7"/>
  <c r="D53" i="7"/>
  <c r="E54" i="7"/>
  <c r="F55" i="7"/>
  <c r="G56" i="7"/>
  <c r="H57" i="7"/>
  <c r="G37" i="7"/>
  <c r="E40" i="7"/>
  <c r="C43" i="7"/>
  <c r="O45" i="7"/>
  <c r="M48" i="7"/>
  <c r="K51" i="7"/>
  <c r="H54" i="7"/>
  <c r="J56" i="7"/>
  <c r="O39" i="7"/>
  <c r="J45" i="7"/>
  <c r="N49" i="7"/>
  <c r="C57" i="7"/>
  <c r="F53" i="7"/>
  <c r="O51" i="7"/>
  <c r="H50" i="7"/>
  <c r="B49" i="7"/>
  <c r="K47" i="7"/>
  <c r="D46" i="7"/>
  <c r="M44" i="7"/>
  <c r="G43" i="7"/>
  <c r="O41" i="7"/>
  <c r="I40" i="7"/>
  <c r="C39" i="7"/>
  <c r="K37" i="7"/>
  <c r="K60" i="7" s="1"/>
  <c r="E36" i="7"/>
  <c r="G55" i="7"/>
  <c r="K49" i="7"/>
  <c r="N46" i="7"/>
  <c r="L44" i="7"/>
  <c r="E43" i="7"/>
  <c r="N41" i="7"/>
  <c r="H40" i="7"/>
  <c r="P38" i="7"/>
  <c r="J37" i="7"/>
  <c r="D36" i="7"/>
  <c r="B35" i="7"/>
  <c r="M36" i="7"/>
  <c r="B41" i="7"/>
  <c r="H52" i="7"/>
  <c r="B42" i="7"/>
  <c r="C47" i="7"/>
  <c r="L40" i="7"/>
  <c r="F57" i="7"/>
  <c r="I55" i="7"/>
  <c r="H55" i="7"/>
  <c r="B54" i="7"/>
  <c r="P54" i="7"/>
  <c r="J53" i="7"/>
  <c r="D52" i="7"/>
  <c r="L50" i="7"/>
  <c r="F49" i="7"/>
  <c r="O47" i="7"/>
  <c r="H46" i="7"/>
  <c r="O38" i="7"/>
  <c r="M41" i="7"/>
  <c r="J44" i="7"/>
  <c r="H47" i="7"/>
  <c r="F50" i="7"/>
  <c r="C53" i="7"/>
  <c r="P55" i="7"/>
  <c r="G57" i="7"/>
  <c r="M37" i="7"/>
  <c r="H43" i="7"/>
  <c r="J50" i="7"/>
  <c r="B56" i="7"/>
  <c r="J38" i="7"/>
  <c r="O49" i="7"/>
  <c r="P39" i="7"/>
  <c r="O54" i="7"/>
  <c r="G46" i="7"/>
  <c r="I53" i="7"/>
  <c r="E49" i="7"/>
  <c r="K45" i="7"/>
  <c r="K57" i="7"/>
  <c r="H56" i="7"/>
  <c r="C55" i="7"/>
  <c r="K53" i="7"/>
  <c r="K54" i="7"/>
  <c r="E53" i="7"/>
  <c r="M51" i="7"/>
  <c r="G50" i="7"/>
  <c r="P48" i="7"/>
  <c r="I47" i="7"/>
  <c r="C46" i="7"/>
  <c r="K39" i="7"/>
  <c r="H42" i="7"/>
  <c r="F45" i="7"/>
  <c r="D48" i="7"/>
  <c r="P50" i="7"/>
  <c r="N53" i="7"/>
  <c r="F56" i="7"/>
  <c r="L57" i="7"/>
  <c r="D39" i="7"/>
  <c r="N44" i="7"/>
  <c r="P51" i="7"/>
  <c r="M56" i="7"/>
  <c r="G41" i="7"/>
  <c r="M52" i="7"/>
  <c r="I43" i="7"/>
  <c r="J57" i="7"/>
  <c r="B52" i="7"/>
  <c r="N37" i="7"/>
  <c r="N56" i="7"/>
  <c r="D54" i="7"/>
  <c r="K50" i="7"/>
  <c r="L55" i="7"/>
  <c r="F54" i="7"/>
  <c r="N52" i="7"/>
  <c r="H51" i="7"/>
  <c r="B50" i="7"/>
  <c r="D43" i="7"/>
  <c r="B46" i="7"/>
  <c r="N48" i="7"/>
  <c r="L51" i="7"/>
  <c r="J54" i="7"/>
  <c r="L56" i="7"/>
  <c r="P57" i="7"/>
  <c r="J40" i="7"/>
  <c r="F46" i="7"/>
  <c r="G53" i="7"/>
  <c r="I57" i="7"/>
  <c r="E44" i="7"/>
  <c r="K55" i="7"/>
  <c r="M47" i="7"/>
  <c r="C37" i="7"/>
  <c r="I56" i="7"/>
  <c r="N42" i="7"/>
  <c r="E39" i="7"/>
  <c r="N57" i="7"/>
  <c r="D56" i="7"/>
  <c r="K34" i="7"/>
  <c r="K68" i="7"/>
  <c r="AC68" i="7" s="1"/>
  <c r="O34" i="7"/>
  <c r="O68" i="7"/>
  <c r="AG68" i="7" s="1"/>
  <c r="I34" i="7"/>
  <c r="I68" i="7"/>
  <c r="AA68" i="7" s="1"/>
  <c r="C34" i="7"/>
  <c r="C68" i="7"/>
  <c r="U68" i="7" s="1"/>
  <c r="E34" i="7"/>
  <c r="E68" i="7"/>
  <c r="W68" i="7" s="1"/>
  <c r="C62" i="7"/>
  <c r="H62" i="7"/>
  <c r="G62" i="7"/>
  <c r="J34" i="7"/>
  <c r="J68" i="7"/>
  <c r="AB68" i="7" s="1"/>
  <c r="L34" i="7"/>
  <c r="L68" i="7"/>
  <c r="AD68" i="7" s="1"/>
  <c r="N34" i="7"/>
  <c r="N68" i="7"/>
  <c r="AF68" i="7" s="1"/>
  <c r="P34" i="7"/>
  <c r="P68" i="7"/>
  <c r="AH68" i="7" s="1"/>
  <c r="D34" i="7"/>
  <c r="D68" i="7"/>
  <c r="V68" i="7" s="1"/>
  <c r="F34" i="7"/>
  <c r="F68" i="7"/>
  <c r="X68" i="7" s="1"/>
  <c r="G34" i="7"/>
  <c r="G68" i="7"/>
  <c r="Y68" i="7" s="1"/>
  <c r="H34" i="7"/>
  <c r="H68" i="7"/>
  <c r="Z68" i="7" s="1"/>
  <c r="P60" i="7" l="1"/>
  <c r="P69" i="7" s="1"/>
  <c r="J62" i="7"/>
  <c r="F61" i="7"/>
  <c r="L62" i="7"/>
  <c r="B62" i="7"/>
  <c r="AF90" i="7" s="1"/>
  <c r="AF116" i="7" s="1"/>
  <c r="O62" i="7"/>
  <c r="M62" i="7"/>
  <c r="D61" i="7"/>
  <c r="D63" i="7" s="1"/>
  <c r="P62" i="7"/>
  <c r="N62" i="7"/>
  <c r="I62" i="7"/>
  <c r="B61" i="7"/>
  <c r="B63" i="7" s="1"/>
  <c r="O61" i="7"/>
  <c r="O63" i="7" s="1"/>
  <c r="E61" i="7"/>
  <c r="E63" i="7" s="1"/>
  <c r="G60" i="7"/>
  <c r="G78" i="7" s="1"/>
  <c r="D62" i="7"/>
  <c r="K62" i="7"/>
  <c r="F62" i="7"/>
  <c r="M61" i="7"/>
  <c r="G61" i="7"/>
  <c r="G63" i="7" s="1"/>
  <c r="K61" i="7"/>
  <c r="K64" i="7" s="1"/>
  <c r="O60" i="7"/>
  <c r="O73" i="7" s="1"/>
  <c r="B60" i="7"/>
  <c r="B89" i="7" s="1"/>
  <c r="M60" i="7"/>
  <c r="M83" i="7" s="1"/>
  <c r="P61" i="7"/>
  <c r="L61" i="7"/>
  <c r="L63" i="7" s="1"/>
  <c r="H61" i="7"/>
  <c r="H65" i="7" s="1"/>
  <c r="N61" i="7"/>
  <c r="C60" i="7"/>
  <c r="C70" i="7" s="1"/>
  <c r="C61" i="7"/>
  <c r="C65" i="7" s="1"/>
  <c r="H60" i="7"/>
  <c r="H83" i="7" s="1"/>
  <c r="I60" i="7"/>
  <c r="I80" i="7" s="1"/>
  <c r="J60" i="7"/>
  <c r="J69" i="7" s="1"/>
  <c r="J61" i="7"/>
  <c r="L60" i="7"/>
  <c r="L74" i="7" s="1"/>
  <c r="D60" i="7"/>
  <c r="D90" i="7" s="1"/>
  <c r="F60" i="7"/>
  <c r="F84" i="7" s="1"/>
  <c r="I61" i="7"/>
  <c r="I63" i="7" s="1"/>
  <c r="N60" i="7"/>
  <c r="N90" i="7" s="1"/>
  <c r="E60" i="7"/>
  <c r="E76" i="7" s="1"/>
  <c r="K84" i="7"/>
  <c r="K79" i="7"/>
  <c r="P76" i="7"/>
  <c r="K90" i="7"/>
  <c r="K72" i="7"/>
  <c r="K71" i="7"/>
  <c r="K78" i="7"/>
  <c r="P85" i="7"/>
  <c r="P87" i="7"/>
  <c r="K86" i="7"/>
  <c r="P74" i="7"/>
  <c r="P79" i="7"/>
  <c r="K69" i="7"/>
  <c r="K91" i="7"/>
  <c r="K82" i="7"/>
  <c r="P73" i="7"/>
  <c r="P89" i="7"/>
  <c r="P88" i="7"/>
  <c r="K75" i="7"/>
  <c r="P75" i="7"/>
  <c r="P78" i="7"/>
  <c r="P77" i="7"/>
  <c r="K83" i="7"/>
  <c r="K74" i="7"/>
  <c r="P91" i="7"/>
  <c r="P84" i="7"/>
  <c r="K73" i="7"/>
  <c r="P82" i="7"/>
  <c r="K88" i="7"/>
  <c r="P71" i="7"/>
  <c r="K77" i="7"/>
  <c r="K70" i="7"/>
  <c r="P86" i="7"/>
  <c r="P90" i="7"/>
  <c r="K80" i="7"/>
  <c r="K89" i="7"/>
  <c r="K81" i="7"/>
  <c r="K85" i="7"/>
  <c r="P83" i="7"/>
  <c r="P72" i="7"/>
  <c r="P81" i="7"/>
  <c r="K87" i="7"/>
  <c r="P80" i="7"/>
  <c r="P70" i="7"/>
  <c r="K76" i="7"/>
  <c r="F65" i="7"/>
  <c r="F63" i="7"/>
  <c r="AD72" i="7" l="1"/>
  <c r="AD98" i="7" s="1"/>
  <c r="J65" i="7"/>
  <c r="K63" i="7"/>
  <c r="AF86" i="7"/>
  <c r="AF112" i="7" s="1"/>
  <c r="F82" i="7"/>
  <c r="T73" i="7"/>
  <c r="T99" i="7" s="1"/>
  <c r="AA70" i="7"/>
  <c r="AA96" i="7" s="1"/>
  <c r="L87" i="7"/>
  <c r="G83" i="7"/>
  <c r="T77" i="7"/>
  <c r="T103" i="7" s="1"/>
  <c r="O86" i="7"/>
  <c r="V72" i="7"/>
  <c r="V98" i="7" s="1"/>
  <c r="AB70" i="7"/>
  <c r="AB96" i="7" s="1"/>
  <c r="AE80" i="7"/>
  <c r="AE106" i="7" s="1"/>
  <c r="AG70" i="7"/>
  <c r="AG96" i="7" s="1"/>
  <c r="Z83" i="7"/>
  <c r="Z109" i="7" s="1"/>
  <c r="AD69" i="7"/>
  <c r="AD95" i="7" s="1"/>
  <c r="F80" i="7"/>
  <c r="I65" i="7"/>
  <c r="O69" i="7"/>
  <c r="AC78" i="7"/>
  <c r="AC104" i="7" s="1"/>
  <c r="Z71" i="7"/>
  <c r="Z97" i="7" s="1"/>
  <c r="E65" i="7"/>
  <c r="AB83" i="7"/>
  <c r="AB109" i="7" s="1"/>
  <c r="V83" i="7"/>
  <c r="V109" i="7" s="1"/>
  <c r="AC88" i="7"/>
  <c r="AC114" i="7" s="1"/>
  <c r="AD82" i="7"/>
  <c r="AD108" i="7" s="1"/>
  <c r="O80" i="7"/>
  <c r="X69" i="7"/>
  <c r="X95" i="7" s="1"/>
  <c r="X91" i="7"/>
  <c r="X117" i="7" s="1"/>
  <c r="AC81" i="7"/>
  <c r="AC107" i="7" s="1"/>
  <c r="AB84" i="7"/>
  <c r="AB110" i="7" s="1"/>
  <c r="N70" i="7"/>
  <c r="AG69" i="7"/>
  <c r="AG95" i="7" s="1"/>
  <c r="AE71" i="7"/>
  <c r="AE97" i="7" s="1"/>
  <c r="AD71" i="7"/>
  <c r="AD97" i="7" s="1"/>
  <c r="W73" i="7"/>
  <c r="W99" i="7" s="1"/>
  <c r="AF71" i="7"/>
  <c r="AF97" i="7" s="1"/>
  <c r="N77" i="7"/>
  <c r="C90" i="7"/>
  <c r="C74" i="7"/>
  <c r="O90" i="7"/>
  <c r="Y73" i="7"/>
  <c r="Y99" i="7" s="1"/>
  <c r="AH72" i="7"/>
  <c r="AH98" i="7" s="1"/>
  <c r="AF70" i="7"/>
  <c r="AF96" i="7" s="1"/>
  <c r="J63" i="7"/>
  <c r="G69" i="7"/>
  <c r="E91" i="7"/>
  <c r="B90" i="7"/>
  <c r="M65" i="7"/>
  <c r="G88" i="7"/>
  <c r="M73" i="7"/>
  <c r="D87" i="7"/>
  <c r="F75" i="7"/>
  <c r="AB82" i="7"/>
  <c r="AB108" i="7" s="1"/>
  <c r="J72" i="7"/>
  <c r="N84" i="7"/>
  <c r="N69" i="7"/>
  <c r="N86" i="7"/>
  <c r="AC86" i="7"/>
  <c r="AC112" i="7" s="1"/>
  <c r="AA80" i="7"/>
  <c r="AA106" i="7" s="1"/>
  <c r="AF81" i="7"/>
  <c r="AF107" i="7" s="1"/>
  <c r="AB86" i="7"/>
  <c r="AB112" i="7" s="1"/>
  <c r="T90" i="7"/>
  <c r="T116" i="7" s="1"/>
  <c r="T69" i="7"/>
  <c r="T95" i="7" s="1"/>
  <c r="T71" i="7"/>
  <c r="T97" i="7" s="1"/>
  <c r="U90" i="7"/>
  <c r="U116" i="7" s="1"/>
  <c r="AG79" i="7"/>
  <c r="AG105" i="7" s="1"/>
  <c r="AH90" i="7"/>
  <c r="AH116" i="7" s="1"/>
  <c r="AE73" i="7"/>
  <c r="AE99" i="7" s="1"/>
  <c r="W85" i="7"/>
  <c r="W111" i="7" s="1"/>
  <c r="AE90" i="7"/>
  <c r="AE116" i="7" s="1"/>
  <c r="T80" i="7"/>
  <c r="T106" i="7" s="1"/>
  <c r="AE88" i="7"/>
  <c r="AE114" i="7" s="1"/>
  <c r="Y78" i="7"/>
  <c r="Y104" i="7" s="1"/>
  <c r="AH83" i="7"/>
  <c r="AH109" i="7" s="1"/>
  <c r="AA88" i="7"/>
  <c r="AA114" i="7" s="1"/>
  <c r="Z89" i="7"/>
  <c r="Z115" i="7" s="1"/>
  <c r="AG83" i="7"/>
  <c r="AG109" i="7" s="1"/>
  <c r="AC73" i="7"/>
  <c r="AC99" i="7" s="1"/>
  <c r="AE79" i="7"/>
  <c r="AE105" i="7" s="1"/>
  <c r="AC75" i="7"/>
  <c r="AC101" i="7" s="1"/>
  <c r="AH87" i="7"/>
  <c r="AH113" i="7" s="1"/>
  <c r="X87" i="7"/>
  <c r="X113" i="7" s="1"/>
  <c r="AB79" i="7"/>
  <c r="AB105" i="7" s="1"/>
  <c r="Y83" i="7"/>
  <c r="Y109" i="7" s="1"/>
  <c r="T84" i="7"/>
  <c r="T110" i="7" s="1"/>
  <c r="G85" i="7"/>
  <c r="N82" i="7"/>
  <c r="N89" i="7"/>
  <c r="N78" i="7"/>
  <c r="N91" i="7"/>
  <c r="G74" i="7"/>
  <c r="AG90" i="7"/>
  <c r="AG116" i="7" s="1"/>
  <c r="AE84" i="7"/>
  <c r="AE110" i="7" s="1"/>
  <c r="Y90" i="7"/>
  <c r="Y116" i="7" s="1"/>
  <c r="AC90" i="7"/>
  <c r="AC116" i="7" s="1"/>
  <c r="AG80" i="7"/>
  <c r="AG106" i="7" s="1"/>
  <c r="AC79" i="7"/>
  <c r="AC105" i="7" s="1"/>
  <c r="X79" i="7"/>
  <c r="X105" i="7" s="1"/>
  <c r="AD88" i="7"/>
  <c r="AD114" i="7" s="1"/>
  <c r="AE87" i="7"/>
  <c r="AE113" i="7" s="1"/>
  <c r="AB90" i="7"/>
  <c r="AB116" i="7" s="1"/>
  <c r="AA85" i="7"/>
  <c r="AA111" i="7" s="1"/>
  <c r="X83" i="7"/>
  <c r="X109" i="7" s="1"/>
  <c r="W86" i="7"/>
  <c r="W112" i="7" s="1"/>
  <c r="AB91" i="7"/>
  <c r="AB117" i="7" s="1"/>
  <c r="X80" i="7"/>
  <c r="X106" i="7" s="1"/>
  <c r="AF72" i="7"/>
  <c r="AF98" i="7" s="1"/>
  <c r="AG86" i="7"/>
  <c r="AG112" i="7" s="1"/>
  <c r="W88" i="7"/>
  <c r="W114" i="7" s="1"/>
  <c r="U72" i="7"/>
  <c r="U98" i="7" s="1"/>
  <c r="T78" i="7"/>
  <c r="T104" i="7" s="1"/>
  <c r="AA87" i="7"/>
  <c r="AA113" i="7" s="1"/>
  <c r="AH84" i="7"/>
  <c r="AH110" i="7" s="1"/>
  <c r="AA71" i="7"/>
  <c r="AA97" i="7" s="1"/>
  <c r="T87" i="7"/>
  <c r="T113" i="7" s="1"/>
  <c r="AD70" i="7"/>
  <c r="AD96" i="7" s="1"/>
  <c r="AA72" i="7"/>
  <c r="AA98" i="7" s="1"/>
  <c r="AC76" i="7"/>
  <c r="AC102" i="7" s="1"/>
  <c r="W87" i="7"/>
  <c r="W113" i="7" s="1"/>
  <c r="X74" i="7"/>
  <c r="X100" i="7" s="1"/>
  <c r="AB88" i="7"/>
  <c r="AB114" i="7" s="1"/>
  <c r="G90" i="7"/>
  <c r="Y86" i="7"/>
  <c r="Y112" i="7" s="1"/>
  <c r="H63" i="7"/>
  <c r="J73" i="7"/>
  <c r="N72" i="7"/>
  <c r="N85" i="7"/>
  <c r="Y79" i="7"/>
  <c r="Y105" i="7" s="1"/>
  <c r="U83" i="7"/>
  <c r="U109" i="7" s="1"/>
  <c r="Z86" i="7"/>
  <c r="Z112" i="7" s="1"/>
  <c r="W81" i="7"/>
  <c r="W107" i="7" s="1"/>
  <c r="T79" i="7"/>
  <c r="T105" i="7" s="1"/>
  <c r="X76" i="7"/>
  <c r="X102" i="7" s="1"/>
  <c r="AG74" i="7"/>
  <c r="AG100" i="7" s="1"/>
  <c r="AA82" i="7"/>
  <c r="AA108" i="7" s="1"/>
  <c r="Y74" i="7"/>
  <c r="Y100" i="7" s="1"/>
  <c r="AC74" i="7"/>
  <c r="AC100" i="7" s="1"/>
  <c r="W91" i="7"/>
  <c r="W117" i="7" s="1"/>
  <c r="X84" i="7"/>
  <c r="X110" i="7" s="1"/>
  <c r="Y84" i="7"/>
  <c r="Y110" i="7" s="1"/>
  <c r="AC71" i="7"/>
  <c r="AC97" i="7" s="1"/>
  <c r="AB76" i="7"/>
  <c r="AB102" i="7" s="1"/>
  <c r="Y88" i="7"/>
  <c r="Y114" i="7" s="1"/>
  <c r="AF80" i="7"/>
  <c r="AF106" i="7" s="1"/>
  <c r="Z78" i="7"/>
  <c r="Z104" i="7" s="1"/>
  <c r="V76" i="7"/>
  <c r="V102" i="7" s="1"/>
  <c r="U79" i="7"/>
  <c r="U105" i="7" s="1"/>
  <c r="AC84" i="7"/>
  <c r="AC110" i="7" s="1"/>
  <c r="AE81" i="7"/>
  <c r="AE107" i="7" s="1"/>
  <c r="AE72" i="7"/>
  <c r="AE98" i="7" s="1"/>
  <c r="Z69" i="7"/>
  <c r="Z95" i="7" s="1"/>
  <c r="U76" i="7"/>
  <c r="U102" i="7" s="1"/>
  <c r="AH74" i="7"/>
  <c r="AH100" i="7" s="1"/>
  <c r="U69" i="7"/>
  <c r="U95" i="7" s="1"/>
  <c r="AF87" i="7"/>
  <c r="AF113" i="7" s="1"/>
  <c r="AF91" i="7"/>
  <c r="AF117" i="7" s="1"/>
  <c r="W78" i="7"/>
  <c r="W104" i="7" s="1"/>
  <c r="D65" i="7"/>
  <c r="E87" i="7"/>
  <c r="M71" i="7"/>
  <c r="M76" i="7"/>
  <c r="N73" i="7"/>
  <c r="N87" i="7"/>
  <c r="AB69" i="7"/>
  <c r="AB95" i="7" s="1"/>
  <c r="U73" i="7"/>
  <c r="U99" i="7" s="1"/>
  <c r="AA77" i="7"/>
  <c r="AA103" i="7" s="1"/>
  <c r="AB74" i="7"/>
  <c r="AB100" i="7" s="1"/>
  <c r="AA91" i="7"/>
  <c r="AA117" i="7" s="1"/>
  <c r="AC72" i="7"/>
  <c r="AC98" i="7" s="1"/>
  <c r="AA74" i="7"/>
  <c r="AA100" i="7" s="1"/>
  <c r="AE86" i="7"/>
  <c r="AE112" i="7" s="1"/>
  <c r="V70" i="7"/>
  <c r="V96" i="7" s="1"/>
  <c r="T72" i="7"/>
  <c r="T98" i="7" s="1"/>
  <c r="X75" i="7"/>
  <c r="X101" i="7" s="1"/>
  <c r="AH89" i="7"/>
  <c r="AH115" i="7" s="1"/>
  <c r="Z80" i="7"/>
  <c r="Z106" i="7" s="1"/>
  <c r="X82" i="7"/>
  <c r="X108" i="7" s="1"/>
  <c r="W89" i="7"/>
  <c r="W115" i="7" s="1"/>
  <c r="AE89" i="7"/>
  <c r="AE115" i="7" s="1"/>
  <c r="X85" i="7"/>
  <c r="X111" i="7" s="1"/>
  <c r="AD74" i="7"/>
  <c r="AD100" i="7" s="1"/>
  <c r="W74" i="7"/>
  <c r="W100" i="7" s="1"/>
  <c r="AA76" i="7"/>
  <c r="AA102" i="7" s="1"/>
  <c r="V78" i="7"/>
  <c r="V104" i="7" s="1"/>
  <c r="AD83" i="7"/>
  <c r="AD109" i="7" s="1"/>
  <c r="AF88" i="7"/>
  <c r="AF114" i="7" s="1"/>
  <c r="AD81" i="7"/>
  <c r="AD107" i="7" s="1"/>
  <c r="AB85" i="7"/>
  <c r="AB111" i="7" s="1"/>
  <c r="Y87" i="7"/>
  <c r="Y113" i="7" s="1"/>
  <c r="T74" i="7"/>
  <c r="T100" i="7" s="1"/>
  <c r="AG75" i="7"/>
  <c r="AG101" i="7" s="1"/>
  <c r="Y75" i="7"/>
  <c r="Y101" i="7" s="1"/>
  <c r="AB71" i="7"/>
  <c r="AB97" i="7" s="1"/>
  <c r="Z73" i="7"/>
  <c r="Z99" i="7" s="1"/>
  <c r="AC91" i="7"/>
  <c r="AC117" i="7" s="1"/>
  <c r="U87" i="7"/>
  <c r="U113" i="7" s="1"/>
  <c r="AG81" i="7"/>
  <c r="AG107" i="7" s="1"/>
  <c r="AE83" i="7"/>
  <c r="AE109" i="7" s="1"/>
  <c r="AG77" i="7"/>
  <c r="AG103" i="7" s="1"/>
  <c r="AE91" i="7"/>
  <c r="AE117" i="7" s="1"/>
  <c r="W84" i="7"/>
  <c r="W110" i="7" s="1"/>
  <c r="U81" i="7"/>
  <c r="U107" i="7" s="1"/>
  <c r="Y71" i="7"/>
  <c r="Y97" i="7" s="1"/>
  <c r="Z75" i="7"/>
  <c r="Z101" i="7" s="1"/>
  <c r="Z72" i="7"/>
  <c r="Z98" i="7" s="1"/>
  <c r="AC82" i="7"/>
  <c r="AC108" i="7" s="1"/>
  <c r="T91" i="7"/>
  <c r="T117" i="7" s="1"/>
  <c r="AD76" i="7"/>
  <c r="AD102" i="7" s="1"/>
  <c r="AA84" i="7"/>
  <c r="AA110" i="7" s="1"/>
  <c r="AD90" i="7"/>
  <c r="AD116" i="7" s="1"/>
  <c r="V81" i="7"/>
  <c r="V107" i="7" s="1"/>
  <c r="T83" i="7"/>
  <c r="T109" i="7" s="1"/>
  <c r="AD91" i="7"/>
  <c r="AD117" i="7" s="1"/>
  <c r="AD78" i="7"/>
  <c r="AD104" i="7" s="1"/>
  <c r="AB80" i="7"/>
  <c r="AB106" i="7" s="1"/>
  <c r="Y80" i="7"/>
  <c r="Y106" i="7" s="1"/>
  <c r="AG72" i="7"/>
  <c r="AG98" i="7" s="1"/>
  <c r="AH88" i="7"/>
  <c r="AH114" i="7" s="1"/>
  <c r="AA89" i="7"/>
  <c r="AA115" i="7" s="1"/>
  <c r="V74" i="7"/>
  <c r="V100" i="7" s="1"/>
  <c r="AC80" i="7"/>
  <c r="AC106" i="7" s="1"/>
  <c r="AG78" i="7"/>
  <c r="AG104" i="7" s="1"/>
  <c r="AC83" i="7"/>
  <c r="AC109" i="7" s="1"/>
  <c r="V87" i="7"/>
  <c r="V113" i="7" s="1"/>
  <c r="U70" i="7"/>
  <c r="U96" i="7" s="1"/>
  <c r="Y76" i="7"/>
  <c r="Y102" i="7" s="1"/>
  <c r="X77" i="7"/>
  <c r="X103" i="7" s="1"/>
  <c r="X72" i="7"/>
  <c r="X98" i="7" s="1"/>
  <c r="Y81" i="7"/>
  <c r="Y107" i="7" s="1"/>
  <c r="V79" i="7"/>
  <c r="V105" i="7" s="1"/>
  <c r="X90" i="7"/>
  <c r="X116" i="7" s="1"/>
  <c r="U80" i="7"/>
  <c r="U106" i="7" s="1"/>
  <c r="AH81" i="7"/>
  <c r="AH107" i="7" s="1"/>
  <c r="AG88" i="7"/>
  <c r="AG114" i="7" s="1"/>
  <c r="T70" i="7"/>
  <c r="T96" i="7" s="1"/>
  <c r="AA69" i="7"/>
  <c r="AA95" i="7" s="1"/>
  <c r="AF83" i="7"/>
  <c r="AF109" i="7" s="1"/>
  <c r="AB75" i="7"/>
  <c r="AB101" i="7" s="1"/>
  <c r="AE77" i="7"/>
  <c r="AE103" i="7" s="1"/>
  <c r="AF77" i="7"/>
  <c r="AF103" i="7" s="1"/>
  <c r="Y89" i="7"/>
  <c r="Y115" i="7" s="1"/>
  <c r="U86" i="7"/>
  <c r="U112" i="7" s="1"/>
  <c r="AH78" i="7"/>
  <c r="AH104" i="7" s="1"/>
  <c r="AA73" i="7"/>
  <c r="AA99" i="7" s="1"/>
  <c r="W76" i="7"/>
  <c r="W102" i="7" s="1"/>
  <c r="AD73" i="7"/>
  <c r="AD99" i="7" s="1"/>
  <c r="AA78" i="7"/>
  <c r="AA104" i="7" s="1"/>
  <c r="U78" i="7"/>
  <c r="U104" i="7" s="1"/>
  <c r="Z84" i="7"/>
  <c r="Z110" i="7" s="1"/>
  <c r="AG76" i="7"/>
  <c r="AG102" i="7" s="1"/>
  <c r="V90" i="7"/>
  <c r="V116" i="7" s="1"/>
  <c r="W71" i="7"/>
  <c r="W97" i="7" s="1"/>
  <c r="AC69" i="7"/>
  <c r="AC95" i="7" s="1"/>
  <c r="X78" i="7"/>
  <c r="X104" i="7" s="1"/>
  <c r="V80" i="7"/>
  <c r="V106" i="7" s="1"/>
  <c r="AF78" i="7"/>
  <c r="AF104" i="7" s="1"/>
  <c r="AF75" i="7"/>
  <c r="AF101" i="7" s="1"/>
  <c r="AD77" i="7"/>
  <c r="AD103" i="7" s="1"/>
  <c r="W83" i="7"/>
  <c r="W109" i="7" s="1"/>
  <c r="AB78" i="7"/>
  <c r="AB104" i="7" s="1"/>
  <c r="V86" i="7"/>
  <c r="V112" i="7" s="1"/>
  <c r="T88" i="7"/>
  <c r="T114" i="7" s="1"/>
  <c r="X71" i="7"/>
  <c r="X97" i="7" s="1"/>
  <c r="X86" i="7"/>
  <c r="X112" i="7" s="1"/>
  <c r="T81" i="7"/>
  <c r="T107" i="7" s="1"/>
  <c r="T75" i="7"/>
  <c r="T101" i="7" s="1"/>
  <c r="X89" i="7"/>
  <c r="X115" i="7" s="1"/>
  <c r="W72" i="7"/>
  <c r="W98" i="7" s="1"/>
  <c r="C63" i="7"/>
  <c r="N76" i="7"/>
  <c r="N74" i="7"/>
  <c r="N81" i="7"/>
  <c r="N80" i="7"/>
  <c r="AF73" i="7"/>
  <c r="AF99" i="7" s="1"/>
  <c r="AG91" i="7"/>
  <c r="AG117" i="7" s="1"/>
  <c r="Y85" i="7"/>
  <c r="Y111" i="7" s="1"/>
  <c r="T89" i="7"/>
  <c r="T115" i="7" s="1"/>
  <c r="X73" i="7"/>
  <c r="X99" i="7" s="1"/>
  <c r="U77" i="7"/>
  <c r="U103" i="7" s="1"/>
  <c r="AB73" i="7"/>
  <c r="AB99" i="7" s="1"/>
  <c r="V89" i="7"/>
  <c r="V115" i="7" s="1"/>
  <c r="Z82" i="7"/>
  <c r="Z108" i="7" s="1"/>
  <c r="W75" i="7"/>
  <c r="W101" i="7" s="1"/>
  <c r="Z81" i="7"/>
  <c r="Z107" i="7" s="1"/>
  <c r="AH80" i="7"/>
  <c r="AH106" i="7" s="1"/>
  <c r="AE85" i="7"/>
  <c r="AE111" i="7" s="1"/>
  <c r="AH85" i="7"/>
  <c r="AH111" i="7" s="1"/>
  <c r="AD87" i="7"/>
  <c r="AD113" i="7" s="1"/>
  <c r="AH77" i="7"/>
  <c r="AH103" i="7" s="1"/>
  <c r="AB81" i="7"/>
  <c r="AB107" i="7" s="1"/>
  <c r="U88" i="7"/>
  <c r="U114" i="7" s="1"/>
  <c r="AG82" i="7"/>
  <c r="AG108" i="7" s="1"/>
  <c r="T76" i="7"/>
  <c r="T102" i="7" s="1"/>
  <c r="Z87" i="7"/>
  <c r="Z113" i="7" s="1"/>
  <c r="AF79" i="7"/>
  <c r="AF105" i="7" s="1"/>
  <c r="V85" i="7"/>
  <c r="V111" i="7" s="1"/>
  <c r="AC77" i="7"/>
  <c r="AC103" i="7" s="1"/>
  <c r="AB72" i="7"/>
  <c r="AB98" i="7" s="1"/>
  <c r="AF74" i="7"/>
  <c r="AF100" i="7" s="1"/>
  <c r="AE70" i="7"/>
  <c r="AE96" i="7" s="1"/>
  <c r="V88" i="7"/>
  <c r="V114" i="7" s="1"/>
  <c r="AA75" i="7"/>
  <c r="AA101" i="7" s="1"/>
  <c r="AC89" i="7"/>
  <c r="AC115" i="7" s="1"/>
  <c r="AH75" i="7"/>
  <c r="AH101" i="7" s="1"/>
  <c r="V84" i="7"/>
  <c r="V110" i="7" s="1"/>
  <c r="AF69" i="7"/>
  <c r="AF95" i="7" s="1"/>
  <c r="V91" i="7"/>
  <c r="V117" i="7" s="1"/>
  <c r="V71" i="7"/>
  <c r="V97" i="7" s="1"/>
  <c r="AE82" i="7"/>
  <c r="AE108" i="7" s="1"/>
  <c r="AD75" i="7"/>
  <c r="AD101" i="7" s="1"/>
  <c r="AA83" i="7"/>
  <c r="AA109" i="7" s="1"/>
  <c r="Z70" i="7"/>
  <c r="Z96" i="7" s="1"/>
  <c r="Y72" i="7"/>
  <c r="Y98" i="7" s="1"/>
  <c r="AE75" i="7"/>
  <c r="AE101" i="7" s="1"/>
  <c r="Z90" i="7"/>
  <c r="Z116" i="7" s="1"/>
  <c r="AH82" i="7"/>
  <c r="AH108" i="7" s="1"/>
  <c r="V73" i="7"/>
  <c r="V99" i="7" s="1"/>
  <c r="W70" i="7"/>
  <c r="W96" i="7" s="1"/>
  <c r="AF82" i="7"/>
  <c r="AF108" i="7" s="1"/>
  <c r="X81" i="7"/>
  <c r="X107" i="7" s="1"/>
  <c r="W82" i="7"/>
  <c r="W108" i="7" s="1"/>
  <c r="V75" i="7"/>
  <c r="V101" i="7" s="1"/>
  <c r="T82" i="7"/>
  <c r="T108" i="7" s="1"/>
  <c r="T85" i="7"/>
  <c r="T111" i="7" s="1"/>
  <c r="AE76" i="7"/>
  <c r="AE102" i="7" s="1"/>
  <c r="AH76" i="7"/>
  <c r="AH102" i="7" s="1"/>
  <c r="AH70" i="7"/>
  <c r="AH96" i="7" s="1"/>
  <c r="AH73" i="7"/>
  <c r="AH99" i="7" s="1"/>
  <c r="AA81" i="7"/>
  <c r="AA107" i="7" s="1"/>
  <c r="AG85" i="7"/>
  <c r="AG111" i="7" s="1"/>
  <c r="AD85" i="7"/>
  <c r="AD111" i="7" s="1"/>
  <c r="AA90" i="7"/>
  <c r="AA116" i="7" s="1"/>
  <c r="AE78" i="7"/>
  <c r="AE104" i="7" s="1"/>
  <c r="C88" i="7"/>
  <c r="N71" i="7"/>
  <c r="N83" i="7"/>
  <c r="N75" i="7"/>
  <c r="Y82" i="7"/>
  <c r="Y108" i="7" s="1"/>
  <c r="AD86" i="7"/>
  <c r="AD112" i="7" s="1"/>
  <c r="AH71" i="7"/>
  <c r="AH97" i="7" s="1"/>
  <c r="AG84" i="7"/>
  <c r="AG110" i="7" s="1"/>
  <c r="AB77" i="7"/>
  <c r="AB103" i="7" s="1"/>
  <c r="Z88" i="7"/>
  <c r="Z114" i="7" s="1"/>
  <c r="U82" i="7"/>
  <c r="U108" i="7" s="1"/>
  <c r="AH86" i="7"/>
  <c r="AH112" i="7" s="1"/>
  <c r="AG89" i="7"/>
  <c r="AG115" i="7" s="1"/>
  <c r="AD84" i="7"/>
  <c r="AD110" i="7" s="1"/>
  <c r="Y91" i="7"/>
  <c r="Y117" i="7" s="1"/>
  <c r="AC87" i="7"/>
  <c r="AC113" i="7" s="1"/>
  <c r="Z74" i="7"/>
  <c r="Z100" i="7" s="1"/>
  <c r="AC70" i="7"/>
  <c r="AC96" i="7" s="1"/>
  <c r="AH69" i="7"/>
  <c r="AH95" i="7" s="1"/>
  <c r="AD80" i="7"/>
  <c r="AD106" i="7" s="1"/>
  <c r="AF85" i="7"/>
  <c r="AF111" i="7" s="1"/>
  <c r="X70" i="7"/>
  <c r="X96" i="7" s="1"/>
  <c r="Z91" i="7"/>
  <c r="Z117" i="7" s="1"/>
  <c r="Y70" i="7"/>
  <c r="Y96" i="7" s="1"/>
  <c r="W69" i="7"/>
  <c r="W95" i="7" s="1"/>
  <c r="AG87" i="7"/>
  <c r="AG113" i="7" s="1"/>
  <c r="AA79" i="7"/>
  <c r="AA105" i="7" s="1"/>
  <c r="AG71" i="7"/>
  <c r="AG97" i="7" s="1"/>
  <c r="W90" i="7"/>
  <c r="W116" i="7" s="1"/>
  <c r="V69" i="7"/>
  <c r="V95" i="7" s="1"/>
  <c r="V82" i="7"/>
  <c r="V108" i="7" s="1"/>
  <c r="Y77" i="7"/>
  <c r="Y103" i="7" s="1"/>
  <c r="AE69" i="7"/>
  <c r="AE95" i="7" s="1"/>
  <c r="AF76" i="7"/>
  <c r="AF102" i="7" s="1"/>
  <c r="W80" i="7"/>
  <c r="W106" i="7" s="1"/>
  <c r="AA86" i="7"/>
  <c r="AA112" i="7" s="1"/>
  <c r="U74" i="7"/>
  <c r="U100" i="7" s="1"/>
  <c r="W79" i="7"/>
  <c r="W105" i="7" s="1"/>
  <c r="AD79" i="7"/>
  <c r="AD105" i="7" s="1"/>
  <c r="U91" i="7"/>
  <c r="U117" i="7" s="1"/>
  <c r="AH79" i="7"/>
  <c r="AH105" i="7" s="1"/>
  <c r="U84" i="7"/>
  <c r="U110" i="7" s="1"/>
  <c r="AG73" i="7"/>
  <c r="AG99" i="7" s="1"/>
  <c r="AB87" i="7"/>
  <c r="AB113" i="7" s="1"/>
  <c r="Z77" i="7"/>
  <c r="Z103" i="7" s="1"/>
  <c r="AF84" i="7"/>
  <c r="AF110" i="7" s="1"/>
  <c r="W77" i="7"/>
  <c r="W103" i="7" s="1"/>
  <c r="T86" i="7"/>
  <c r="T112" i="7" s="1"/>
  <c r="Z85" i="7"/>
  <c r="Z111" i="7" s="1"/>
  <c r="AH91" i="7"/>
  <c r="AH117" i="7" s="1"/>
  <c r="AF89" i="7"/>
  <c r="AF115" i="7" s="1"/>
  <c r="U75" i="7"/>
  <c r="U101" i="7" s="1"/>
  <c r="Z79" i="7"/>
  <c r="Z105" i="7" s="1"/>
  <c r="U85" i="7"/>
  <c r="U111" i="7" s="1"/>
  <c r="AC85" i="7"/>
  <c r="AC111" i="7" s="1"/>
  <c r="AB89" i="7"/>
  <c r="AB115" i="7" s="1"/>
  <c r="Y69" i="7"/>
  <c r="Y95" i="7" s="1"/>
  <c r="AE74" i="7"/>
  <c r="AE100" i="7" s="1"/>
  <c r="U89" i="7"/>
  <c r="U115" i="7" s="1"/>
  <c r="Z76" i="7"/>
  <c r="Z102" i="7" s="1"/>
  <c r="AD89" i="7"/>
  <c r="AD115" i="7" s="1"/>
  <c r="U71" i="7"/>
  <c r="U97" i="7" s="1"/>
  <c r="V77" i="7"/>
  <c r="V103" i="7" s="1"/>
  <c r="X88" i="7"/>
  <c r="X114" i="7" s="1"/>
  <c r="K65" i="7"/>
  <c r="O65" i="7"/>
  <c r="L64" i="7"/>
  <c r="C77" i="7"/>
  <c r="C79" i="7"/>
  <c r="P65" i="7"/>
  <c r="M64" i="7"/>
  <c r="L65" i="7"/>
  <c r="M84" i="7"/>
  <c r="M88" i="7"/>
  <c r="L81" i="7"/>
  <c r="M78" i="7"/>
  <c r="L83" i="7"/>
  <c r="J70" i="7"/>
  <c r="C83" i="7"/>
  <c r="N64" i="7"/>
  <c r="M70" i="7"/>
  <c r="M72" i="7"/>
  <c r="C64" i="7"/>
  <c r="M87" i="7"/>
  <c r="F76" i="7"/>
  <c r="C85" i="7"/>
  <c r="M80" i="7"/>
  <c r="J85" i="7"/>
  <c r="F73" i="7"/>
  <c r="F86" i="7"/>
  <c r="F79" i="7"/>
  <c r="M82" i="7"/>
  <c r="J88" i="7"/>
  <c r="P102" i="7"/>
  <c r="P128" i="7" s="1"/>
  <c r="H75" i="7"/>
  <c r="O75" i="7"/>
  <c r="O71" i="7"/>
  <c r="G75" i="7"/>
  <c r="O78" i="7"/>
  <c r="G64" i="7"/>
  <c r="O79" i="7"/>
  <c r="G72" i="7"/>
  <c r="O88" i="7"/>
  <c r="O91" i="7"/>
  <c r="G86" i="7"/>
  <c r="E84" i="7"/>
  <c r="N63" i="7"/>
  <c r="M63" i="7"/>
  <c r="N65" i="7"/>
  <c r="G81" i="7"/>
  <c r="G73" i="7"/>
  <c r="G80" i="7"/>
  <c r="G84" i="7"/>
  <c r="E70" i="7"/>
  <c r="G79" i="7"/>
  <c r="O74" i="7"/>
  <c r="O83" i="7"/>
  <c r="G76" i="7"/>
  <c r="G87" i="7"/>
  <c r="I85" i="7"/>
  <c r="O77" i="7"/>
  <c r="O89" i="7"/>
  <c r="H76" i="7"/>
  <c r="O85" i="7"/>
  <c r="H71" i="7"/>
  <c r="H78" i="7"/>
  <c r="G82" i="7"/>
  <c r="O81" i="7"/>
  <c r="O84" i="7"/>
  <c r="O82" i="7"/>
  <c r="G77" i="7"/>
  <c r="O64" i="7"/>
  <c r="H89" i="7"/>
  <c r="O72" i="7"/>
  <c r="O70" i="7"/>
  <c r="H82" i="7"/>
  <c r="E80" i="7"/>
  <c r="E75" i="7"/>
  <c r="E90" i="7"/>
  <c r="O76" i="7"/>
  <c r="G70" i="7"/>
  <c r="G89" i="7"/>
  <c r="I70" i="7"/>
  <c r="O87" i="7"/>
  <c r="G91" i="7"/>
  <c r="H79" i="7"/>
  <c r="G71" i="7"/>
  <c r="E78" i="7"/>
  <c r="P64" i="7"/>
  <c r="L91" i="7"/>
  <c r="L79" i="7"/>
  <c r="L76" i="7"/>
  <c r="M75" i="7"/>
  <c r="F77" i="7"/>
  <c r="C86" i="7"/>
  <c r="F87" i="7"/>
  <c r="M69" i="7"/>
  <c r="M81" i="7"/>
  <c r="C72" i="7"/>
  <c r="L71" i="7"/>
  <c r="J86" i="7"/>
  <c r="F83" i="7"/>
  <c r="J84" i="7"/>
  <c r="J77" i="7"/>
  <c r="J90" i="7"/>
  <c r="C73" i="7"/>
  <c r="C71" i="7"/>
  <c r="F85" i="7"/>
  <c r="M89" i="7"/>
  <c r="J76" i="7"/>
  <c r="C78" i="7"/>
  <c r="F91" i="7"/>
  <c r="M74" i="7"/>
  <c r="C89" i="7"/>
  <c r="M85" i="7"/>
  <c r="F90" i="7"/>
  <c r="C91" i="7"/>
  <c r="M79" i="7"/>
  <c r="J74" i="7"/>
  <c r="L82" i="7"/>
  <c r="C75" i="7"/>
  <c r="L69" i="7"/>
  <c r="P63" i="7"/>
  <c r="L78" i="7"/>
  <c r="M90" i="7"/>
  <c r="L88" i="7"/>
  <c r="F78" i="7"/>
  <c r="J75" i="7"/>
  <c r="L73" i="7"/>
  <c r="J79" i="7"/>
  <c r="L84" i="7"/>
  <c r="C87" i="7"/>
  <c r="J81" i="7"/>
  <c r="L89" i="7"/>
  <c r="M91" i="7"/>
  <c r="G65" i="7"/>
  <c r="M86" i="7"/>
  <c r="L86" i="7"/>
  <c r="F88" i="7"/>
  <c r="J89" i="7"/>
  <c r="C84" i="7"/>
  <c r="B91" i="7"/>
  <c r="C69" i="7"/>
  <c r="L70" i="7"/>
  <c r="C80" i="7"/>
  <c r="M77" i="7"/>
  <c r="J83" i="7"/>
  <c r="L75" i="7"/>
  <c r="L80" i="7"/>
  <c r="F64" i="7"/>
  <c r="P108" i="7"/>
  <c r="P134" i="7" s="1"/>
  <c r="J91" i="7"/>
  <c r="F89" i="7"/>
  <c r="L90" i="7"/>
  <c r="F69" i="7"/>
  <c r="B88" i="7"/>
  <c r="J80" i="7"/>
  <c r="J71" i="7"/>
  <c r="J82" i="7"/>
  <c r="F72" i="7"/>
  <c r="F81" i="7"/>
  <c r="J78" i="7"/>
  <c r="L85" i="7"/>
  <c r="J87" i="7"/>
  <c r="L77" i="7"/>
  <c r="B69" i="7"/>
  <c r="F74" i="7"/>
  <c r="F71" i="7"/>
  <c r="F70" i="7"/>
  <c r="L72" i="7"/>
  <c r="H90" i="7"/>
  <c r="I75" i="7"/>
  <c r="I77" i="7"/>
  <c r="H84" i="7"/>
  <c r="H69" i="7"/>
  <c r="I88" i="7"/>
  <c r="H81" i="7"/>
  <c r="I90" i="7"/>
  <c r="H85" i="7"/>
  <c r="D77" i="7"/>
  <c r="D83" i="7"/>
  <c r="H77" i="7"/>
  <c r="H88" i="7"/>
  <c r="H73" i="7"/>
  <c r="I89" i="7"/>
  <c r="H74" i="7"/>
  <c r="I72" i="7"/>
  <c r="J64" i="7"/>
  <c r="D84" i="7"/>
  <c r="H91" i="7"/>
  <c r="I82" i="7"/>
  <c r="H87" i="7"/>
  <c r="I83" i="7"/>
  <c r="I91" i="7"/>
  <c r="I79" i="7"/>
  <c r="C81" i="7"/>
  <c r="I64" i="7"/>
  <c r="H64" i="7"/>
  <c r="I73" i="7"/>
  <c r="D79" i="7"/>
  <c r="I84" i="7"/>
  <c r="I69" i="7"/>
  <c r="I87" i="7"/>
  <c r="H72" i="7"/>
  <c r="H70" i="7"/>
  <c r="I81" i="7"/>
  <c r="C82" i="7"/>
  <c r="C76" i="7"/>
  <c r="I71" i="7"/>
  <c r="I78" i="7"/>
  <c r="H80" i="7"/>
  <c r="H86" i="7"/>
  <c r="I76" i="7"/>
  <c r="I74" i="7"/>
  <c r="I86" i="7"/>
  <c r="P109" i="7"/>
  <c r="P135" i="7" s="1"/>
  <c r="P115" i="7"/>
  <c r="P141" i="7" s="1"/>
  <c r="P107" i="7"/>
  <c r="P133" i="7" s="1"/>
  <c r="P99" i="7"/>
  <c r="P125" i="7" s="1"/>
  <c r="P114" i="7"/>
  <c r="P140" i="7" s="1"/>
  <c r="P106" i="7"/>
  <c r="P132" i="7" s="1"/>
  <c r="P98" i="7"/>
  <c r="P124" i="7" s="1"/>
  <c r="P117" i="7"/>
  <c r="P143" i="7" s="1"/>
  <c r="P116" i="7"/>
  <c r="P142" i="7" s="1"/>
  <c r="P100" i="7"/>
  <c r="P126" i="7" s="1"/>
  <c r="E64" i="7"/>
  <c r="D69" i="7"/>
  <c r="E73" i="7"/>
  <c r="E83" i="7"/>
  <c r="D91" i="7"/>
  <c r="D81" i="7"/>
  <c r="D89" i="7"/>
  <c r="D86" i="7"/>
  <c r="D82" i="7"/>
  <c r="E74" i="7"/>
  <c r="E69" i="7"/>
  <c r="E86" i="7"/>
  <c r="E72" i="7"/>
  <c r="E79" i="7"/>
  <c r="D88" i="7"/>
  <c r="E88" i="7"/>
  <c r="D71" i="7"/>
  <c r="E82" i="7"/>
  <c r="E89" i="7"/>
  <c r="P113" i="7"/>
  <c r="P139" i="7" s="1"/>
  <c r="P105" i="7"/>
  <c r="P131" i="7" s="1"/>
  <c r="P97" i="7"/>
  <c r="P123" i="7" s="1"/>
  <c r="P112" i="7"/>
  <c r="P138" i="7" s="1"/>
  <c r="P104" i="7"/>
  <c r="P130" i="7" s="1"/>
  <c r="P96" i="7"/>
  <c r="P122" i="7" s="1"/>
  <c r="P101" i="7"/>
  <c r="P127" i="7" s="1"/>
  <c r="D64" i="7"/>
  <c r="D72" i="7"/>
  <c r="E85" i="7"/>
  <c r="K95" i="7"/>
  <c r="K121" i="7" s="1"/>
  <c r="K97" i="7"/>
  <c r="K123" i="7" s="1"/>
  <c r="K99" i="7"/>
  <c r="K125" i="7" s="1"/>
  <c r="K101" i="7"/>
  <c r="K127" i="7" s="1"/>
  <c r="K103" i="7"/>
  <c r="K129" i="7" s="1"/>
  <c r="K105" i="7"/>
  <c r="K131" i="7" s="1"/>
  <c r="K107" i="7"/>
  <c r="K133" i="7" s="1"/>
  <c r="K109" i="7"/>
  <c r="K135" i="7" s="1"/>
  <c r="K111" i="7"/>
  <c r="K137" i="7" s="1"/>
  <c r="K113" i="7"/>
  <c r="K139" i="7" s="1"/>
  <c r="K115" i="7"/>
  <c r="K141" i="7" s="1"/>
  <c r="K117" i="7"/>
  <c r="K143" i="7" s="1"/>
  <c r="K96" i="7"/>
  <c r="K122" i="7" s="1"/>
  <c r="K98" i="7"/>
  <c r="K124" i="7" s="1"/>
  <c r="K100" i="7"/>
  <c r="K126" i="7" s="1"/>
  <c r="K102" i="7"/>
  <c r="K128" i="7" s="1"/>
  <c r="K104" i="7"/>
  <c r="K130" i="7" s="1"/>
  <c r="K106" i="7"/>
  <c r="K132" i="7" s="1"/>
  <c r="K108" i="7"/>
  <c r="K134" i="7" s="1"/>
  <c r="K110" i="7"/>
  <c r="K136" i="7" s="1"/>
  <c r="K112" i="7"/>
  <c r="K138" i="7" s="1"/>
  <c r="K114" i="7"/>
  <c r="K140" i="7" s="1"/>
  <c r="K116" i="7"/>
  <c r="K142" i="7" s="1"/>
  <c r="E71" i="7"/>
  <c r="E81" i="7"/>
  <c r="E77" i="7"/>
  <c r="D73" i="7"/>
  <c r="D80" i="7"/>
  <c r="D74" i="7"/>
  <c r="D76" i="7"/>
  <c r="D70" i="7"/>
  <c r="D78" i="7"/>
  <c r="D85" i="7"/>
  <c r="D75" i="7"/>
  <c r="N88" i="7"/>
  <c r="N79" i="7"/>
  <c r="P111" i="7"/>
  <c r="P137" i="7" s="1"/>
  <c r="P103" i="7"/>
  <c r="P129" i="7" s="1"/>
  <c r="P95" i="7"/>
  <c r="P121" i="7" s="1"/>
  <c r="P110" i="7"/>
  <c r="P136" i="7" s="1"/>
  <c r="B120" i="7"/>
  <c r="H100" i="7" l="1"/>
  <c r="H126" i="7" s="1"/>
  <c r="F114" i="7"/>
  <c r="F140" i="7" s="1"/>
  <c r="J116" i="7"/>
  <c r="J142" i="7" s="1"/>
  <c r="G99" i="7"/>
  <c r="G125" i="7" s="1"/>
  <c r="G100" i="7"/>
  <c r="G126" i="7" s="1"/>
  <c r="O107" i="7"/>
  <c r="O133" i="7" s="1"/>
  <c r="O116" i="7"/>
  <c r="O142" i="7" s="1"/>
  <c r="M113" i="7"/>
  <c r="M139" i="7" s="1"/>
  <c r="O99" i="7"/>
  <c r="O125" i="7" s="1"/>
  <c r="O108" i="7"/>
  <c r="O134" i="7" s="1"/>
  <c r="G108" i="7"/>
  <c r="G134" i="7" s="1"/>
  <c r="F113" i="7"/>
  <c r="F139" i="7" s="1"/>
  <c r="J99" i="7"/>
  <c r="J125" i="7" s="1"/>
  <c r="I95" i="7"/>
  <c r="I121" i="7" s="1"/>
  <c r="L104" i="7"/>
  <c r="L130" i="7" s="1"/>
  <c r="C117" i="7"/>
  <c r="C143" i="7" s="1"/>
  <c r="M106" i="7"/>
  <c r="M132" i="7" s="1"/>
  <c r="G101" i="7"/>
  <c r="G127" i="7" s="1"/>
  <c r="O101" i="7"/>
  <c r="O127" i="7" s="1"/>
  <c r="C116" i="7"/>
  <c r="C142" i="7" s="1"/>
  <c r="F105" i="7"/>
  <c r="F131" i="7" s="1"/>
  <c r="J107" i="7"/>
  <c r="J133" i="7" s="1"/>
  <c r="L112" i="7"/>
  <c r="L138" i="7" s="1"/>
  <c r="O100" i="7"/>
  <c r="O126" i="7" s="1"/>
  <c r="G115" i="7"/>
  <c r="G141" i="7" s="1"/>
  <c r="M97" i="7"/>
  <c r="M123" i="7" s="1"/>
  <c r="L96" i="7"/>
  <c r="L122" i="7" s="1"/>
  <c r="C109" i="7"/>
  <c r="C135" i="7" s="1"/>
  <c r="O115" i="7"/>
  <c r="O141" i="7" s="1"/>
  <c r="G116" i="7"/>
  <c r="G142" i="7" s="1"/>
  <c r="G107" i="7"/>
  <c r="G133" i="7" s="1"/>
  <c r="M104" i="7"/>
  <c r="M130" i="7" s="1"/>
  <c r="C101" i="7"/>
  <c r="C127" i="7" s="1"/>
  <c r="F106" i="7"/>
  <c r="F132" i="7" s="1"/>
  <c r="F97" i="7"/>
  <c r="F123" i="7" s="1"/>
  <c r="J108" i="7"/>
  <c r="J134" i="7" s="1"/>
  <c r="L113" i="7"/>
  <c r="L139" i="7" s="1"/>
  <c r="M98" i="7"/>
  <c r="M124" i="7" s="1"/>
  <c r="L105" i="7"/>
  <c r="L131" i="7" s="1"/>
  <c r="O112" i="7"/>
  <c r="O138" i="7" s="1"/>
  <c r="O104" i="7"/>
  <c r="O130" i="7" s="1"/>
  <c r="O96" i="7"/>
  <c r="O122" i="7" s="1"/>
  <c r="O111" i="7"/>
  <c r="O137" i="7" s="1"/>
  <c r="O103" i="7"/>
  <c r="O129" i="7" s="1"/>
  <c r="O95" i="7"/>
  <c r="O121" i="7" s="1"/>
  <c r="G112" i="7"/>
  <c r="G138" i="7" s="1"/>
  <c r="G104" i="7"/>
  <c r="G130" i="7" s="1"/>
  <c r="G96" i="7"/>
  <c r="G122" i="7" s="1"/>
  <c r="G111" i="7"/>
  <c r="G137" i="7" s="1"/>
  <c r="G103" i="7"/>
  <c r="G129" i="7" s="1"/>
  <c r="G95" i="7"/>
  <c r="G121" i="7" s="1"/>
  <c r="M105" i="7"/>
  <c r="M131" i="7" s="1"/>
  <c r="M112" i="7"/>
  <c r="M138" i="7" s="1"/>
  <c r="M96" i="7"/>
  <c r="M122" i="7" s="1"/>
  <c r="I111" i="7"/>
  <c r="I137" i="7" s="1"/>
  <c r="H116" i="7"/>
  <c r="H142" i="7" s="1"/>
  <c r="F99" i="7"/>
  <c r="F125" i="7" s="1"/>
  <c r="C103" i="7"/>
  <c r="C129" i="7" s="1"/>
  <c r="J101" i="7"/>
  <c r="J127" i="7" s="1"/>
  <c r="M100" i="7"/>
  <c r="M126" i="7" s="1"/>
  <c r="C108" i="7"/>
  <c r="C134" i="7" s="1"/>
  <c r="O114" i="7"/>
  <c r="O140" i="7" s="1"/>
  <c r="O106" i="7"/>
  <c r="O132" i="7" s="1"/>
  <c r="O98" i="7"/>
  <c r="O124" i="7" s="1"/>
  <c r="O113" i="7"/>
  <c r="O139" i="7" s="1"/>
  <c r="O105" i="7"/>
  <c r="O131" i="7" s="1"/>
  <c r="O97" i="7"/>
  <c r="O123" i="7" s="1"/>
  <c r="G114" i="7"/>
  <c r="G140" i="7" s="1"/>
  <c r="G106" i="7"/>
  <c r="G132" i="7" s="1"/>
  <c r="G98" i="7"/>
  <c r="G124" i="7" s="1"/>
  <c r="G113" i="7"/>
  <c r="G139" i="7" s="1"/>
  <c r="G105" i="7"/>
  <c r="G131" i="7" s="1"/>
  <c r="G97" i="7"/>
  <c r="G123" i="7" s="1"/>
  <c r="M107" i="7"/>
  <c r="M133" i="7" s="1"/>
  <c r="M114" i="7"/>
  <c r="M140" i="7" s="1"/>
  <c r="C99" i="7"/>
  <c r="C125" i="7" s="1"/>
  <c r="I102" i="7"/>
  <c r="I128" i="7" s="1"/>
  <c r="F111" i="7"/>
  <c r="F137" i="7" s="1"/>
  <c r="L98" i="7"/>
  <c r="L124" i="7" s="1"/>
  <c r="J97" i="7"/>
  <c r="J123" i="7" s="1"/>
  <c r="C100" i="7"/>
  <c r="C126" i="7" s="1"/>
  <c r="F98" i="7"/>
  <c r="F124" i="7" s="1"/>
  <c r="J100" i="7"/>
  <c r="J126" i="7" s="1"/>
  <c r="J115" i="7"/>
  <c r="J141" i="7" s="1"/>
  <c r="L97" i="7"/>
  <c r="L123" i="7" s="1"/>
  <c r="O110" i="7"/>
  <c r="O136" i="7" s="1"/>
  <c r="O102" i="7"/>
  <c r="O128" i="7" s="1"/>
  <c r="O117" i="7"/>
  <c r="O143" i="7" s="1"/>
  <c r="O109" i="7"/>
  <c r="O135" i="7" s="1"/>
  <c r="G110" i="7"/>
  <c r="G136" i="7" s="1"/>
  <c r="G102" i="7"/>
  <c r="G128" i="7" s="1"/>
  <c r="G117" i="7"/>
  <c r="G143" i="7" s="1"/>
  <c r="G109" i="7"/>
  <c r="G135" i="7" s="1"/>
  <c r="M115" i="7"/>
  <c r="M141" i="7" s="1"/>
  <c r="M99" i="7"/>
  <c r="M125" i="7" s="1"/>
  <c r="C114" i="7"/>
  <c r="C140" i="7" s="1"/>
  <c r="C98" i="7"/>
  <c r="C124" i="7" s="1"/>
  <c r="C107" i="7"/>
  <c r="C133" i="7" s="1"/>
  <c r="F112" i="7"/>
  <c r="F138" i="7" s="1"/>
  <c r="F104" i="7"/>
  <c r="F130" i="7" s="1"/>
  <c r="F96" i="7"/>
  <c r="F122" i="7" s="1"/>
  <c r="F103" i="7"/>
  <c r="F129" i="7" s="1"/>
  <c r="F95" i="7"/>
  <c r="F121" i="7" s="1"/>
  <c r="J114" i="7"/>
  <c r="J140" i="7" s="1"/>
  <c r="J106" i="7"/>
  <c r="J132" i="7" s="1"/>
  <c r="J98" i="7"/>
  <c r="J124" i="7" s="1"/>
  <c r="J113" i="7"/>
  <c r="J139" i="7" s="1"/>
  <c r="J105" i="7"/>
  <c r="J131" i="7" s="1"/>
  <c r="L110" i="7"/>
  <c r="L136" i="7" s="1"/>
  <c r="C112" i="7"/>
  <c r="C138" i="7" s="1"/>
  <c r="C104" i="7"/>
  <c r="C130" i="7" s="1"/>
  <c r="C96" i="7"/>
  <c r="C122" i="7" s="1"/>
  <c r="C113" i="7"/>
  <c r="C139" i="7" s="1"/>
  <c r="C105" i="7"/>
  <c r="C131" i="7" s="1"/>
  <c r="C97" i="7"/>
  <c r="C123" i="7" s="1"/>
  <c r="F110" i="7"/>
  <c r="F136" i="7" s="1"/>
  <c r="F102" i="7"/>
  <c r="F128" i="7" s="1"/>
  <c r="F117" i="7"/>
  <c r="F143" i="7" s="1"/>
  <c r="F109" i="7"/>
  <c r="F135" i="7" s="1"/>
  <c r="F101" i="7"/>
  <c r="F127" i="7" s="1"/>
  <c r="J112" i="7"/>
  <c r="J138" i="7" s="1"/>
  <c r="J104" i="7"/>
  <c r="J130" i="7" s="1"/>
  <c r="J96" i="7"/>
  <c r="J122" i="7" s="1"/>
  <c r="J111" i="7"/>
  <c r="J137" i="7" s="1"/>
  <c r="J103" i="7"/>
  <c r="J129" i="7" s="1"/>
  <c r="J95" i="7"/>
  <c r="J121" i="7" s="1"/>
  <c r="L117" i="7"/>
  <c r="L143" i="7" s="1"/>
  <c r="L109" i="7"/>
  <c r="L135" i="7" s="1"/>
  <c r="L101" i="7"/>
  <c r="L127" i="7" s="1"/>
  <c r="L116" i="7"/>
  <c r="L142" i="7" s="1"/>
  <c r="L108" i="7"/>
  <c r="L134" i="7" s="1"/>
  <c r="L100" i="7"/>
  <c r="L126" i="7" s="1"/>
  <c r="H109" i="7"/>
  <c r="H135" i="7" s="1"/>
  <c r="M111" i="7"/>
  <c r="M137" i="7" s="1"/>
  <c r="M103" i="7"/>
  <c r="M129" i="7" s="1"/>
  <c r="M95" i="7"/>
  <c r="M121" i="7" s="1"/>
  <c r="M110" i="7"/>
  <c r="M136" i="7" s="1"/>
  <c r="M102" i="7"/>
  <c r="M128" i="7" s="1"/>
  <c r="I104" i="7"/>
  <c r="I130" i="7" s="1"/>
  <c r="H102" i="7"/>
  <c r="H128" i="7" s="1"/>
  <c r="C106" i="7"/>
  <c r="C132" i="7" s="1"/>
  <c r="C115" i="7"/>
  <c r="C141" i="7" s="1"/>
  <c r="L111" i="7"/>
  <c r="L137" i="7" s="1"/>
  <c r="L103" i="7"/>
  <c r="L129" i="7" s="1"/>
  <c r="L95" i="7"/>
  <c r="L121" i="7" s="1"/>
  <c r="L102" i="7"/>
  <c r="L128" i="7" s="1"/>
  <c r="C110" i="7"/>
  <c r="C136" i="7" s="1"/>
  <c r="C102" i="7"/>
  <c r="C128" i="7" s="1"/>
  <c r="C95" i="7"/>
  <c r="C121" i="7" s="1"/>
  <c r="C111" i="7"/>
  <c r="C137" i="7" s="1"/>
  <c r="F116" i="7"/>
  <c r="F142" i="7" s="1"/>
  <c r="F108" i="7"/>
  <c r="F134" i="7" s="1"/>
  <c r="F100" i="7"/>
  <c r="F126" i="7" s="1"/>
  <c r="F115" i="7"/>
  <c r="F141" i="7" s="1"/>
  <c r="F107" i="7"/>
  <c r="F133" i="7" s="1"/>
  <c r="J110" i="7"/>
  <c r="J136" i="7" s="1"/>
  <c r="J102" i="7"/>
  <c r="J128" i="7" s="1"/>
  <c r="J117" i="7"/>
  <c r="J143" i="7" s="1"/>
  <c r="J109" i="7"/>
  <c r="J135" i="7" s="1"/>
  <c r="L115" i="7"/>
  <c r="L141" i="7" s="1"/>
  <c r="L107" i="7"/>
  <c r="L133" i="7" s="1"/>
  <c r="L99" i="7"/>
  <c r="L125" i="7" s="1"/>
  <c r="L114" i="7"/>
  <c r="L140" i="7" s="1"/>
  <c r="L106" i="7"/>
  <c r="L132" i="7" s="1"/>
  <c r="M117" i="7"/>
  <c r="M143" i="7" s="1"/>
  <c r="M109" i="7"/>
  <c r="M135" i="7" s="1"/>
  <c r="M101" i="7"/>
  <c r="M127" i="7" s="1"/>
  <c r="M116" i="7"/>
  <c r="M142" i="7" s="1"/>
  <c r="M108" i="7"/>
  <c r="M134" i="7" s="1"/>
  <c r="I109" i="7"/>
  <c r="I135" i="7" s="1"/>
  <c r="I116" i="7"/>
  <c r="I142" i="7" s="1"/>
  <c r="I100" i="7"/>
  <c r="I126" i="7" s="1"/>
  <c r="H107" i="7"/>
  <c r="H133" i="7" s="1"/>
  <c r="H114" i="7"/>
  <c r="H140" i="7" s="1"/>
  <c r="H98" i="7"/>
  <c r="H124" i="7" s="1"/>
  <c r="I107" i="7"/>
  <c r="I133" i="7" s="1"/>
  <c r="I114" i="7"/>
  <c r="I140" i="7" s="1"/>
  <c r="I98" i="7"/>
  <c r="I124" i="7" s="1"/>
  <c r="H105" i="7"/>
  <c r="H131" i="7" s="1"/>
  <c r="H112" i="7"/>
  <c r="H138" i="7" s="1"/>
  <c r="H96" i="7"/>
  <c r="H122" i="7" s="1"/>
  <c r="I112" i="7"/>
  <c r="I138" i="7" s="1"/>
  <c r="I96" i="7"/>
  <c r="I122" i="7" s="1"/>
  <c r="H103" i="7"/>
  <c r="H129" i="7" s="1"/>
  <c r="H110" i="7"/>
  <c r="H136" i="7" s="1"/>
  <c r="I103" i="7"/>
  <c r="I129" i="7" s="1"/>
  <c r="I110" i="7"/>
  <c r="I136" i="7" s="1"/>
  <c r="H117" i="7"/>
  <c r="H143" i="7" s="1"/>
  <c r="H101" i="7"/>
  <c r="H127" i="7" s="1"/>
  <c r="H108" i="7"/>
  <c r="H134" i="7" s="1"/>
  <c r="I105" i="7"/>
  <c r="I131" i="7" s="1"/>
  <c r="I117" i="7"/>
  <c r="I143" i="7" s="1"/>
  <c r="I101" i="7"/>
  <c r="I127" i="7" s="1"/>
  <c r="I108" i="7"/>
  <c r="I134" i="7" s="1"/>
  <c r="H115" i="7"/>
  <c r="H141" i="7" s="1"/>
  <c r="H99" i="7"/>
  <c r="H125" i="7" s="1"/>
  <c r="H106" i="7"/>
  <c r="H132" i="7" s="1"/>
  <c r="I115" i="7"/>
  <c r="I141" i="7" s="1"/>
  <c r="I99" i="7"/>
  <c r="I125" i="7" s="1"/>
  <c r="I106" i="7"/>
  <c r="I132" i="7" s="1"/>
  <c r="H113" i="7"/>
  <c r="H139" i="7" s="1"/>
  <c r="H97" i="7"/>
  <c r="H123" i="7" s="1"/>
  <c r="H104" i="7"/>
  <c r="H130" i="7" s="1"/>
  <c r="I113" i="7"/>
  <c r="I139" i="7" s="1"/>
  <c r="I97" i="7"/>
  <c r="I123" i="7" s="1"/>
  <c r="H111" i="7"/>
  <c r="H137" i="7" s="1"/>
  <c r="H95" i="7"/>
  <c r="H121" i="7" s="1"/>
  <c r="N101" i="7"/>
  <c r="N127" i="7" s="1"/>
  <c r="N116" i="7"/>
  <c r="N142" i="7" s="1"/>
  <c r="N108" i="7"/>
  <c r="N134" i="7" s="1"/>
  <c r="N115" i="7"/>
  <c r="N141" i="7" s="1"/>
  <c r="N99" i="7"/>
  <c r="N125" i="7" s="1"/>
  <c r="N114" i="7"/>
  <c r="N140" i="7" s="1"/>
  <c r="N106" i="7"/>
  <c r="N132" i="7" s="1"/>
  <c r="N98" i="7"/>
  <c r="N124" i="7" s="1"/>
  <c r="N113" i="7"/>
  <c r="N139" i="7" s="1"/>
  <c r="N105" i="7"/>
  <c r="N131" i="7" s="1"/>
  <c r="N97" i="7"/>
  <c r="N123" i="7" s="1"/>
  <c r="N100" i="7"/>
  <c r="N126" i="7" s="1"/>
  <c r="N107" i="7"/>
  <c r="N133" i="7" s="1"/>
  <c r="N112" i="7"/>
  <c r="N138" i="7" s="1"/>
  <c r="N104" i="7"/>
  <c r="N130" i="7" s="1"/>
  <c r="N96" i="7"/>
  <c r="N122" i="7" s="1"/>
  <c r="N111" i="7"/>
  <c r="N137" i="7" s="1"/>
  <c r="N103" i="7"/>
  <c r="N129" i="7" s="1"/>
  <c r="N95" i="7"/>
  <c r="N121" i="7" s="1"/>
  <c r="E95" i="7"/>
  <c r="E121" i="7" s="1"/>
  <c r="E96" i="7"/>
  <c r="E122" i="7" s="1"/>
  <c r="E98" i="7"/>
  <c r="E124" i="7" s="1"/>
  <c r="E100" i="7"/>
  <c r="E126" i="7" s="1"/>
  <c r="E102" i="7"/>
  <c r="E128" i="7" s="1"/>
  <c r="E104" i="7"/>
  <c r="E130" i="7" s="1"/>
  <c r="E106" i="7"/>
  <c r="E132" i="7" s="1"/>
  <c r="E108" i="7"/>
  <c r="E134" i="7" s="1"/>
  <c r="E110" i="7"/>
  <c r="E136" i="7" s="1"/>
  <c r="E112" i="7"/>
  <c r="E138" i="7" s="1"/>
  <c r="E114" i="7"/>
  <c r="E140" i="7" s="1"/>
  <c r="E116" i="7"/>
  <c r="E142" i="7" s="1"/>
  <c r="E97" i="7"/>
  <c r="E123" i="7" s="1"/>
  <c r="E99" i="7"/>
  <c r="E125" i="7" s="1"/>
  <c r="E101" i="7"/>
  <c r="E127" i="7" s="1"/>
  <c r="E103" i="7"/>
  <c r="E129" i="7" s="1"/>
  <c r="E105" i="7"/>
  <c r="E131" i="7" s="1"/>
  <c r="E107" i="7"/>
  <c r="E133" i="7" s="1"/>
  <c r="E109" i="7"/>
  <c r="E135" i="7" s="1"/>
  <c r="E111" i="7"/>
  <c r="E137" i="7" s="1"/>
  <c r="E113" i="7"/>
  <c r="E139" i="7" s="1"/>
  <c r="E115" i="7"/>
  <c r="E141" i="7" s="1"/>
  <c r="E117" i="7"/>
  <c r="E143" i="7" s="1"/>
  <c r="D96" i="7"/>
  <c r="D122" i="7" s="1"/>
  <c r="D98" i="7"/>
  <c r="D124" i="7" s="1"/>
  <c r="D100" i="7"/>
  <c r="D126" i="7" s="1"/>
  <c r="D102" i="7"/>
  <c r="D128" i="7" s="1"/>
  <c r="D104" i="7"/>
  <c r="D130" i="7" s="1"/>
  <c r="D106" i="7"/>
  <c r="D132" i="7" s="1"/>
  <c r="D108" i="7"/>
  <c r="D134" i="7" s="1"/>
  <c r="D110" i="7"/>
  <c r="D136" i="7" s="1"/>
  <c r="D112" i="7"/>
  <c r="D138" i="7" s="1"/>
  <c r="D114" i="7"/>
  <c r="D140" i="7" s="1"/>
  <c r="D116" i="7"/>
  <c r="D142" i="7" s="1"/>
  <c r="D97" i="7"/>
  <c r="D123" i="7" s="1"/>
  <c r="D99" i="7"/>
  <c r="D125" i="7" s="1"/>
  <c r="D101" i="7"/>
  <c r="D127" i="7" s="1"/>
  <c r="D103" i="7"/>
  <c r="D129" i="7" s="1"/>
  <c r="D105" i="7"/>
  <c r="D131" i="7" s="1"/>
  <c r="D107" i="7"/>
  <c r="D133" i="7" s="1"/>
  <c r="D109" i="7"/>
  <c r="D135" i="7" s="1"/>
  <c r="D111" i="7"/>
  <c r="D137" i="7" s="1"/>
  <c r="D113" i="7"/>
  <c r="D139" i="7" s="1"/>
  <c r="D115" i="7"/>
  <c r="D141" i="7" s="1"/>
  <c r="D117" i="7"/>
  <c r="D143" i="7" s="1"/>
  <c r="D95" i="7"/>
  <c r="D121" i="7" s="1"/>
  <c r="N110" i="7"/>
  <c r="N136" i="7" s="1"/>
  <c r="N102" i="7"/>
  <c r="N128" i="7" s="1"/>
  <c r="N117" i="7"/>
  <c r="N143" i="7" s="1"/>
  <c r="N109" i="7"/>
  <c r="N135" i="7" s="1"/>
  <c r="B34" i="7"/>
  <c r="B68" i="7"/>
  <c r="T68" i="7" s="1"/>
  <c r="B94" i="7"/>
  <c r="B78" i="7" l="1"/>
  <c r="B76" i="7"/>
  <c r="B65" i="7" l="1"/>
  <c r="B64" i="7"/>
  <c r="B80" i="7"/>
  <c r="B87" i="7"/>
  <c r="B86" i="7"/>
  <c r="B71" i="7"/>
  <c r="B73" i="7"/>
  <c r="B72" i="7"/>
  <c r="B74" i="7"/>
  <c r="B77" i="7"/>
  <c r="B79" i="7"/>
  <c r="B75" i="7"/>
  <c r="B84" i="7"/>
  <c r="B70" i="7"/>
  <c r="B85" i="7"/>
  <c r="B82" i="7"/>
  <c r="B83" i="7"/>
  <c r="B81" i="7"/>
  <c r="B116" i="7" l="1"/>
  <c r="B142" i="7" s="1"/>
  <c r="B100" i="7"/>
  <c r="B126" i="7" s="1"/>
  <c r="B107" i="7"/>
  <c r="B133" i="7" s="1"/>
  <c r="B114" i="7"/>
  <c r="B140" i="7" s="1"/>
  <c r="B98" i="7"/>
  <c r="B124" i="7" s="1"/>
  <c r="B105" i="7"/>
  <c r="B131" i="7" s="1"/>
  <c r="B112" i="7"/>
  <c r="B138" i="7" s="1"/>
  <c r="B96" i="7"/>
  <c r="B122" i="7" s="1"/>
  <c r="B103" i="7"/>
  <c r="B129" i="7" s="1"/>
  <c r="B110" i="7"/>
  <c r="B136" i="7" s="1"/>
  <c r="B117" i="7"/>
  <c r="B143" i="7" s="1"/>
  <c r="B101" i="7"/>
  <c r="B127" i="7" s="1"/>
  <c r="B115" i="7"/>
  <c r="B141" i="7" s="1"/>
  <c r="B106" i="7"/>
  <c r="B132" i="7" s="1"/>
  <c r="B97" i="7"/>
  <c r="B123" i="7" s="1"/>
  <c r="B104" i="7"/>
  <c r="B130" i="7" s="1"/>
  <c r="B111" i="7"/>
  <c r="B137" i="7" s="1"/>
  <c r="B95" i="7"/>
  <c r="B102" i="7"/>
  <c r="B128" i="7" s="1"/>
  <c r="B109" i="7"/>
  <c r="B135" i="7" s="1"/>
  <c r="B108" i="7"/>
  <c r="B134" i="7" s="1"/>
  <c r="B99" i="7"/>
  <c r="B125" i="7" s="1"/>
  <c r="B113" i="7"/>
  <c r="B139" i="7" s="1"/>
  <c r="AZ4" i="6" l="1" a="1"/>
  <c r="B121" i="7"/>
  <c r="AA4" i="6" s="1" a="1"/>
  <c r="AA4" i="6" l="1"/>
  <c r="AB4" i="6"/>
  <c r="AL4" i="6"/>
  <c r="AW4" i="6"/>
  <c r="AC4" i="6"/>
  <c r="AD4" i="6"/>
  <c r="AO4" i="6"/>
  <c r="AC5" i="6"/>
  <c r="AM5" i="6"/>
  <c r="AA6" i="6"/>
  <c r="AL6" i="6"/>
  <c r="AV6" i="6"/>
  <c r="AJ7" i="6"/>
  <c r="AU7" i="6"/>
  <c r="AH8" i="6"/>
  <c r="AS8" i="6"/>
  <c r="AG9" i="6"/>
  <c r="AQ9" i="6"/>
  <c r="AE10" i="6"/>
  <c r="AP10" i="6"/>
  <c r="AC11" i="6"/>
  <c r="AN11" i="6"/>
  <c r="AB12" i="6"/>
  <c r="AL12" i="6"/>
  <c r="AW12" i="6"/>
  <c r="AK13" i="6"/>
  <c r="AU13" i="6"/>
  <c r="AI14" i="6"/>
  <c r="AT14" i="6"/>
  <c r="AG15" i="6"/>
  <c r="AR15" i="6"/>
  <c r="AF16" i="6"/>
  <c r="AP16" i="6"/>
  <c r="AD17" i="6"/>
  <c r="AO17" i="6"/>
  <c r="AB18" i="6"/>
  <c r="AM18" i="6"/>
  <c r="AV18" i="6"/>
  <c r="AP4" i="6"/>
  <c r="AD5" i="6"/>
  <c r="AO5" i="6"/>
  <c r="AB6" i="6"/>
  <c r="AM6" i="6"/>
  <c r="AA7" i="6"/>
  <c r="AK7" i="6"/>
  <c r="AV7" i="6"/>
  <c r="AJ8" i="6"/>
  <c r="AT8" i="6"/>
  <c r="AH9" i="6"/>
  <c r="AS9" i="6"/>
  <c r="AF10" i="6"/>
  <c r="AQ10" i="6"/>
  <c r="AE11" i="6"/>
  <c r="AO11" i="6"/>
  <c r="AC12" i="6"/>
  <c r="AN12" i="6"/>
  <c r="AA13" i="6"/>
  <c r="AL13" i="6"/>
  <c r="AW13" i="6"/>
  <c r="AJ14" i="6"/>
  <c r="AU14" i="6"/>
  <c r="AI15" i="6"/>
  <c r="AS15" i="6"/>
  <c r="AG16" i="6"/>
  <c r="AR16" i="6"/>
  <c r="AE17" i="6"/>
  <c r="AP17" i="6"/>
  <c r="AD18" i="6"/>
  <c r="AN18" i="6"/>
  <c r="AW18" i="6"/>
  <c r="AR4" i="6"/>
  <c r="AE5" i="6"/>
  <c r="AP5" i="6"/>
  <c r="AD6" i="6"/>
  <c r="AN6" i="6"/>
  <c r="AB7" i="6"/>
  <c r="AM7" i="6"/>
  <c r="AW7" i="6"/>
  <c r="AK8" i="6"/>
  <c r="AV8" i="6"/>
  <c r="AI9" i="6"/>
  <c r="AT9" i="6"/>
  <c r="AH10" i="6"/>
  <c r="AR10" i="6"/>
  <c r="AF11" i="6"/>
  <c r="AQ11" i="6"/>
  <c r="AD12" i="6"/>
  <c r="AO12" i="6"/>
  <c r="AC13" i="6"/>
  <c r="AM13" i="6"/>
  <c r="AF4" i="6"/>
  <c r="AG4" i="6"/>
  <c r="AH4" i="6"/>
  <c r="AJ4" i="6"/>
  <c r="AH5" i="6"/>
  <c r="AW5" i="6"/>
  <c r="AR6" i="6"/>
  <c r="AN7" i="6"/>
  <c r="AF8" i="6"/>
  <c r="AA9" i="6"/>
  <c r="AP9" i="6"/>
  <c r="AL10" i="6"/>
  <c r="AG11" i="6"/>
  <c r="AV11" i="6"/>
  <c r="AR12" i="6"/>
  <c r="AI13" i="6"/>
  <c r="AD14" i="6"/>
  <c r="AQ14" i="6"/>
  <c r="AJ15" i="6"/>
  <c r="AW15" i="6"/>
  <c r="AN16" i="6"/>
  <c r="AG17" i="6"/>
  <c r="AT17" i="6"/>
  <c r="AJ18" i="6"/>
  <c r="AO16" i="6"/>
  <c r="AU17" i="6"/>
  <c r="AL18" i="6"/>
  <c r="AK5" i="6"/>
  <c r="AQ7" i="6"/>
  <c r="AD9" i="6"/>
  <c r="AN10" i="6"/>
  <c r="AJ11" i="6"/>
  <c r="AT12" i="6"/>
  <c r="AV14" i="6"/>
  <c r="AC16" i="6"/>
  <c r="AI17" i="6"/>
  <c r="AL5" i="6"/>
  <c r="AH6" i="6"/>
  <c r="AR7" i="6"/>
  <c r="AE9" i="6"/>
  <c r="AT10" i="6"/>
  <c r="AG12" i="6"/>
  <c r="AH14" i="6"/>
  <c r="AN15" i="6"/>
  <c r="AA18" i="6"/>
  <c r="AQ5" i="6"/>
  <c r="AS7" i="6"/>
  <c r="AO8" i="6"/>
  <c r="AU10" i="6"/>
  <c r="AS13" i="6"/>
  <c r="AO15" i="6"/>
  <c r="AV16" i="6"/>
  <c r="AR18" i="6"/>
  <c r="AJ6" i="6"/>
  <c r="AP8" i="6"/>
  <c r="AD10" i="6"/>
  <c r="AE13" i="6"/>
  <c r="AC15" i="6"/>
  <c r="AW16" i="6"/>
  <c r="AA5" i="6"/>
  <c r="AC8" i="6"/>
  <c r="AA11" i="6"/>
  <c r="AG13" i="6"/>
  <c r="AU15" i="6"/>
  <c r="AH18" i="6"/>
  <c r="AQ6" i="6"/>
  <c r="AD8" i="6"/>
  <c r="AP12" i="6"/>
  <c r="AS17" i="6"/>
  <c r="AK4" i="6"/>
  <c r="AI5" i="6"/>
  <c r="AE6" i="6"/>
  <c r="AT6" i="6"/>
  <c r="AO7" i="6"/>
  <c r="AG8" i="6"/>
  <c r="AC9" i="6"/>
  <c r="AU9" i="6"/>
  <c r="AM10" i="6"/>
  <c r="AI11" i="6"/>
  <c r="AW11" i="6"/>
  <c r="AS12" i="6"/>
  <c r="AO13" i="6"/>
  <c r="AE14" i="6"/>
  <c r="AR14" i="6"/>
  <c r="AK15" i="6"/>
  <c r="AB16" i="6"/>
  <c r="AH17" i="6"/>
  <c r="AF6" i="6"/>
  <c r="AU6" i="6"/>
  <c r="AL8" i="6"/>
  <c r="AW9" i="6"/>
  <c r="AF12" i="6"/>
  <c r="AP13" i="6"/>
  <c r="AM15" i="6"/>
  <c r="AS16" i="6"/>
  <c r="AW17" i="6"/>
  <c r="AP18" i="6"/>
  <c r="AS4" i="6"/>
  <c r="AC7" i="6"/>
  <c r="AN8" i="6"/>
  <c r="AA10" i="6"/>
  <c r="AK11" i="6"/>
  <c r="AV12" i="6"/>
  <c r="AA15" i="6"/>
  <c r="AD16" i="6"/>
  <c r="AK17" i="6"/>
  <c r="AT4" i="6"/>
  <c r="AE7" i="6"/>
  <c r="AK9" i="6"/>
  <c r="AM11" i="6"/>
  <c r="AD13" i="6"/>
  <c r="AB15" i="6"/>
  <c r="AL17" i="6"/>
  <c r="AS5" i="6"/>
  <c r="AB8" i="6"/>
  <c r="AL9" i="6"/>
  <c r="AJ12" i="6"/>
  <c r="AM14" i="6"/>
  <c r="AJ16" i="6"/>
  <c r="AS18" i="6"/>
  <c r="AP6" i="6"/>
  <c r="AM9" i="6"/>
  <c r="AK12" i="6"/>
  <c r="AE15" i="6"/>
  <c r="AQ17" i="6"/>
  <c r="AU5" i="6"/>
  <c r="AW8" i="6"/>
  <c r="AH13" i="6"/>
  <c r="AF15" i="6"/>
  <c r="AC17" i="6"/>
  <c r="AN4" i="6"/>
  <c r="AF14" i="6"/>
  <c r="AQ13" i="6"/>
  <c r="AT16" i="6"/>
  <c r="AQ18" i="6"/>
  <c r="AI6" i="6"/>
  <c r="AB10" i="6"/>
  <c r="AH12" i="6"/>
  <c r="AL14" i="6"/>
  <c r="AH16" i="6"/>
  <c r="AE18" i="6"/>
  <c r="AF7" i="6"/>
  <c r="AV10" i="6"/>
  <c r="AT13" i="6"/>
  <c r="AQ15" i="6"/>
  <c r="AF18" i="6"/>
  <c r="AT5" i="6"/>
  <c r="AI10" i="6"/>
  <c r="AA14" i="6"/>
  <c r="AK16" i="6"/>
  <c r="AT18" i="6"/>
  <c r="AI7" i="6"/>
  <c r="AU11" i="6"/>
  <c r="AP14" i="6"/>
  <c r="AL16" i="6"/>
  <c r="AU18" i="6"/>
  <c r="AB11" i="6"/>
  <c r="AJ10" i="6"/>
  <c r="AV4" i="6"/>
  <c r="AR11" i="6"/>
  <c r="AM17" i="6"/>
  <c r="AG7" i="6"/>
  <c r="AR8" i="6"/>
  <c r="AS11" i="6"/>
  <c r="AN14" i="6"/>
  <c r="AA17" i="6"/>
  <c r="AG5" i="6"/>
  <c r="AO9" i="6"/>
  <c r="AB14" i="6"/>
  <c r="AV15" i="6"/>
  <c r="AI18" i="6"/>
  <c r="AJ17" i="6"/>
  <c r="AA16" i="6"/>
  <c r="AO14" i="6"/>
  <c r="AF13" i="6"/>
  <c r="AT11" i="6"/>
  <c r="AK10" i="6"/>
  <c r="AB9" i="6"/>
  <c r="AP7" i="6"/>
  <c r="AG6" i="6"/>
  <c r="AU4" i="6"/>
  <c r="AO18" i="6"/>
  <c r="AF17" i="6"/>
  <c r="AT15" i="6"/>
  <c r="AK14" i="6"/>
  <c r="AB13" i="6"/>
  <c r="AP11" i="6"/>
  <c r="AG10" i="6"/>
  <c r="AU8" i="6"/>
  <c r="AL7" i="6"/>
  <c r="AC6" i="6"/>
  <c r="AQ4" i="6"/>
  <c r="AK18" i="6"/>
  <c r="AB17" i="6"/>
  <c r="AP15" i="6"/>
  <c r="AG14" i="6"/>
  <c r="AU12" i="6"/>
  <c r="AL11" i="6"/>
  <c r="AC10" i="6"/>
  <c r="AQ8" i="6"/>
  <c r="AH7" i="6"/>
  <c r="AV5" i="6"/>
  <c r="AM4" i="6"/>
  <c r="AG18" i="6"/>
  <c r="AU16" i="6"/>
  <c r="AL15" i="6"/>
  <c r="AC14" i="6"/>
  <c r="AQ12" i="6"/>
  <c r="AH11" i="6"/>
  <c r="AV9" i="6"/>
  <c r="AM8" i="6"/>
  <c r="AD7" i="6"/>
  <c r="AR5" i="6"/>
  <c r="AI4" i="6"/>
  <c r="AC18" i="6"/>
  <c r="AQ16" i="6"/>
  <c r="AH15" i="6"/>
  <c r="AV13" i="6"/>
  <c r="AM12" i="6"/>
  <c r="AD11" i="6"/>
  <c r="AR9" i="6"/>
  <c r="AI8" i="6"/>
  <c r="AW6" i="6"/>
  <c r="AN5" i="6"/>
  <c r="AE4" i="6"/>
  <c r="AV17" i="6"/>
  <c r="AM16" i="6"/>
  <c r="AD15" i="6"/>
  <c r="AR13" i="6"/>
  <c r="AI12" i="6"/>
  <c r="AW10" i="6"/>
  <c r="AN9" i="6"/>
  <c r="AE8" i="6"/>
  <c r="AS6" i="6"/>
  <c r="AJ5" i="6"/>
  <c r="AR17" i="6"/>
  <c r="AI16" i="6"/>
  <c r="AW14" i="6"/>
  <c r="AN13" i="6"/>
  <c r="AE12" i="6"/>
  <c r="AS10" i="6"/>
  <c r="AJ9" i="6"/>
  <c r="AA8" i="6"/>
  <c r="AO6" i="6"/>
  <c r="AF5" i="6"/>
  <c r="AN17" i="6"/>
  <c r="AE16" i="6"/>
  <c r="AS14" i="6"/>
  <c r="AJ13" i="6"/>
  <c r="AA12" i="6"/>
  <c r="AO10" i="6"/>
  <c r="AF9" i="6"/>
  <c r="AT7" i="6"/>
  <c r="AK6" i="6"/>
  <c r="AB5" i="6"/>
  <c r="AZ4" i="6"/>
  <c r="BI5" i="6"/>
  <c r="BR6" i="6"/>
  <c r="BD8" i="6"/>
  <c r="BM9" i="6"/>
  <c r="BV10" i="6"/>
  <c r="BH12" i="6"/>
  <c r="BQ13" i="6"/>
  <c r="BC15" i="6"/>
  <c r="BL16" i="6"/>
  <c r="BU17" i="6"/>
  <c r="BN4" i="6"/>
  <c r="AZ6" i="6"/>
  <c r="BI7" i="6"/>
  <c r="BR8" i="6"/>
  <c r="BD10" i="6"/>
  <c r="BM11" i="6"/>
  <c r="BV12" i="6"/>
  <c r="BH14" i="6"/>
  <c r="BQ15" i="6"/>
  <c r="BM18" i="6"/>
  <c r="BQ16" i="6"/>
  <c r="BV13" i="6"/>
  <c r="BD11" i="6"/>
  <c r="BI8" i="6"/>
  <c r="BN5" i="6"/>
  <c r="BI14" i="6"/>
  <c r="BQ14" i="6"/>
  <c r="BS8" i="6"/>
  <c r="BU18" i="6"/>
  <c r="BC17" i="6"/>
  <c r="BM14" i="6"/>
  <c r="BR11" i="6"/>
  <c r="AZ9" i="6"/>
  <c r="BE6" i="6"/>
  <c r="BP18" i="6"/>
  <c r="BS16" i="6"/>
  <c r="BC14" i="6"/>
  <c r="BH11" i="6"/>
  <c r="BM8" i="6"/>
  <c r="BR5" i="6"/>
  <c r="BR16" i="6"/>
  <c r="BT9" i="6"/>
  <c r="BG4" i="6"/>
  <c r="BD4" i="6"/>
  <c r="BM5" i="6"/>
  <c r="BV6" i="6"/>
  <c r="BH8" i="6"/>
  <c r="BQ9" i="6"/>
  <c r="BC11" i="6"/>
  <c r="BL12" i="6"/>
  <c r="BU13" i="6"/>
  <c r="BG15" i="6"/>
  <c r="BP16" i="6"/>
  <c r="BB18" i="6"/>
  <c r="BR4" i="6"/>
  <c r="BD6" i="6"/>
  <c r="BM7" i="6"/>
  <c r="BV8" i="6"/>
  <c r="BH10" i="6"/>
  <c r="BQ11" i="6"/>
  <c r="BC13" i="6"/>
  <c r="BL14" i="6"/>
  <c r="BU15" i="6"/>
  <c r="BH18" i="6"/>
  <c r="BI16" i="6"/>
  <c r="BN13" i="6"/>
  <c r="BS10" i="6"/>
  <c r="BA8" i="6"/>
  <c r="BF5" i="6"/>
  <c r="BO18" i="6"/>
  <c r="BP13" i="6"/>
  <c r="BC8" i="6"/>
  <c r="BQ18" i="6"/>
  <c r="BU16" i="6"/>
  <c r="BE14" i="6"/>
  <c r="BJ11" i="6"/>
  <c r="BO8" i="6"/>
  <c r="BT5" i="6"/>
  <c r="BK18" i="6"/>
  <c r="BM16" i="6"/>
  <c r="BR13" i="6"/>
  <c r="AZ11" i="6"/>
  <c r="BE8" i="6"/>
  <c r="BJ5" i="6"/>
  <c r="BR15" i="6"/>
  <c r="BL9" i="6"/>
  <c r="BH4" i="6"/>
  <c r="BQ5" i="6"/>
  <c r="BC7" i="6"/>
  <c r="BL8" i="6"/>
  <c r="BU9" i="6"/>
  <c r="BG11" i="6"/>
  <c r="BP12" i="6"/>
  <c r="BB14" i="6"/>
  <c r="BK15" i="6"/>
  <c r="BT16" i="6"/>
  <c r="BF18" i="6"/>
  <c r="BV4" i="6"/>
  <c r="BH6" i="6"/>
  <c r="BQ7" i="6"/>
  <c r="BC9" i="6"/>
  <c r="BL10" i="6"/>
  <c r="BU11" i="6"/>
  <c r="BG13" i="6"/>
  <c r="BP14" i="6"/>
  <c r="BB16" i="6"/>
  <c r="BC18" i="6"/>
  <c r="BA16" i="6"/>
  <c r="BF13" i="6"/>
  <c r="BK10" i="6"/>
  <c r="BP7" i="6"/>
  <c r="BU4" i="6"/>
  <c r="BI18" i="6"/>
  <c r="BH13" i="6"/>
  <c r="BJ7" i="6"/>
  <c r="BL18" i="6"/>
  <c r="BO16" i="6"/>
  <c r="BT13" i="6"/>
  <c r="BB11" i="6"/>
  <c r="BG8" i="6"/>
  <c r="BL5" i="6"/>
  <c r="BE18" i="6"/>
  <c r="BE16" i="6"/>
  <c r="BJ13" i="6"/>
  <c r="BO10" i="6"/>
  <c r="BT7" i="6"/>
  <c r="BB5" i="6"/>
  <c r="BB15" i="6"/>
  <c r="BD9" i="6"/>
  <c r="BL4" i="6"/>
  <c r="BU5" i="6"/>
  <c r="BG7" i="6"/>
  <c r="BP8" i="6"/>
  <c r="BB10" i="6"/>
  <c r="BK11" i="6"/>
  <c r="BT12" i="6"/>
  <c r="BF14" i="6"/>
  <c r="BO15" i="6"/>
  <c r="BA17" i="6"/>
  <c r="BJ18" i="6"/>
  <c r="BC5" i="6"/>
  <c r="BL6" i="6"/>
  <c r="BU7" i="6"/>
  <c r="BG9" i="6"/>
  <c r="BP10" i="6"/>
  <c r="BB12" i="6"/>
  <c r="BK13" i="6"/>
  <c r="BT14" i="6"/>
  <c r="BF16" i="6"/>
  <c r="BT17" i="6"/>
  <c r="BP15" i="6"/>
  <c r="BU12" i="6"/>
  <c r="BC10" i="6"/>
  <c r="BH7" i="6"/>
  <c r="BM4" i="6"/>
  <c r="BV17" i="6"/>
  <c r="BO12" i="6"/>
  <c r="BI6" i="6"/>
  <c r="BG18" i="6"/>
  <c r="BG16" i="6"/>
  <c r="BL13" i="6"/>
  <c r="BQ10" i="6"/>
  <c r="BV7" i="6"/>
  <c r="BD5" i="6"/>
  <c r="AZ18" i="6"/>
  <c r="BT15" i="6"/>
  <c r="BB13" i="6"/>
  <c r="BG10" i="6"/>
  <c r="BL7" i="6"/>
  <c r="BQ4" i="6"/>
  <c r="BA14" i="6"/>
  <c r="BK8" i="6"/>
  <c r="BP4" i="6"/>
  <c r="BB6" i="6"/>
  <c r="BK7" i="6"/>
  <c r="BT8" i="6"/>
  <c r="BF10" i="6"/>
  <c r="BO11" i="6"/>
  <c r="BA13" i="6"/>
  <c r="BJ14" i="6"/>
  <c r="BS15" i="6"/>
  <c r="BE17" i="6"/>
  <c r="BN18" i="6"/>
  <c r="BG5" i="6"/>
  <c r="BP6" i="6"/>
  <c r="BB8" i="6"/>
  <c r="BK9" i="6"/>
  <c r="BT10" i="6"/>
  <c r="BF12" i="6"/>
  <c r="BO13" i="6"/>
  <c r="BA15" i="6"/>
  <c r="BJ16" i="6"/>
  <c r="BO17" i="6"/>
  <c r="BH15" i="6"/>
  <c r="BM12" i="6"/>
  <c r="BR9" i="6"/>
  <c r="AZ7" i="6"/>
  <c r="BE4" i="6"/>
  <c r="AZ17" i="6"/>
  <c r="BV11" i="6"/>
  <c r="BP5" i="6"/>
  <c r="BA18" i="6"/>
  <c r="BV15" i="6"/>
  <c r="BD13" i="6"/>
  <c r="BI10" i="6"/>
  <c r="BN7" i="6"/>
  <c r="BS4" i="6"/>
  <c r="BR17" i="6"/>
  <c r="BL15" i="6"/>
  <c r="BQ12" i="6"/>
  <c r="BV9" i="6"/>
  <c r="BD7" i="6"/>
  <c r="BI4" i="6"/>
  <c r="AZ13" i="6"/>
  <c r="BR7" i="6"/>
  <c r="BT4" i="6"/>
  <c r="BF6" i="6"/>
  <c r="BO7" i="6"/>
  <c r="BA9" i="6"/>
  <c r="BJ10" i="6"/>
  <c r="BS11" i="6"/>
  <c r="BE13" i="6"/>
  <c r="BN14" i="6"/>
  <c r="AZ16" i="6"/>
  <c r="BI17" i="6"/>
  <c r="BB4" i="6"/>
  <c r="BK5" i="6"/>
  <c r="BT6" i="6"/>
  <c r="BF8" i="6"/>
  <c r="BO9" i="6"/>
  <c r="BA11" i="6"/>
  <c r="BJ12" i="6"/>
  <c r="BS13" i="6"/>
  <c r="BE15" i="6"/>
  <c r="BN16" i="6"/>
  <c r="BJ17" i="6"/>
  <c r="AZ15" i="6"/>
  <c r="BE12" i="6"/>
  <c r="BJ9" i="6"/>
  <c r="BO6" i="6"/>
  <c r="BD18" i="6"/>
  <c r="BK16" i="6"/>
  <c r="BF11" i="6"/>
  <c r="BH5" i="6"/>
  <c r="BS17" i="6"/>
  <c r="BN15" i="6"/>
  <c r="BS12" i="6"/>
  <c r="BA10" i="6"/>
  <c r="BF7" i="6"/>
  <c r="BK4" i="6"/>
  <c r="BL17" i="6"/>
  <c r="BD15" i="6"/>
  <c r="BI12" i="6"/>
  <c r="BN9" i="6"/>
  <c r="BS6" i="6"/>
  <c r="BA4" i="6"/>
  <c r="BG12" i="6"/>
  <c r="BB7" i="6"/>
  <c r="BA5" i="6"/>
  <c r="BJ6" i="6"/>
  <c r="BS7" i="6"/>
  <c r="BE9" i="6"/>
  <c r="BN10" i="6"/>
  <c r="AZ12" i="6"/>
  <c r="BI13" i="6"/>
  <c r="BR14" i="6"/>
  <c r="BD16" i="6"/>
  <c r="BM17" i="6"/>
  <c r="BF4" i="6"/>
  <c r="BO5" i="6"/>
  <c r="BA7" i="6"/>
  <c r="BJ8" i="6"/>
  <c r="BS9" i="6"/>
  <c r="BE11" i="6"/>
  <c r="BN12" i="6"/>
  <c r="AZ14" i="6"/>
  <c r="BI15" i="6"/>
  <c r="BV18" i="6"/>
  <c r="BD17" i="6"/>
  <c r="BO14" i="6"/>
  <c r="BT11" i="6"/>
  <c r="BB9" i="6"/>
  <c r="BG6" i="6"/>
  <c r="BK17" i="6"/>
  <c r="BC16" i="6"/>
  <c r="BU10" i="6"/>
  <c r="AZ5" i="6"/>
  <c r="BN17" i="6"/>
  <c r="BF15" i="6"/>
  <c r="BK12" i="6"/>
  <c r="BP9" i="6"/>
  <c r="BU6" i="6"/>
  <c r="BC4" i="6"/>
  <c r="BG17" i="6"/>
  <c r="BS14" i="6"/>
  <c r="BA12" i="6"/>
  <c r="BF9" i="6"/>
  <c r="BK6" i="6"/>
  <c r="BS18" i="6"/>
  <c r="BN11" i="6"/>
  <c r="BQ6" i="6"/>
  <c r="BE5" i="6"/>
  <c r="BN6" i="6"/>
  <c r="AZ8" i="6"/>
  <c r="BI9" i="6"/>
  <c r="BR10" i="6"/>
  <c r="BD12" i="6"/>
  <c r="BM13" i="6"/>
  <c r="BV14" i="6"/>
  <c r="BH16" i="6"/>
  <c r="BQ17" i="6"/>
  <c r="BJ4" i="6"/>
  <c r="BS5" i="6"/>
  <c r="BE7" i="6"/>
  <c r="BN8" i="6"/>
  <c r="AZ10" i="6"/>
  <c r="BI11" i="6"/>
  <c r="BR12" i="6"/>
  <c r="BD14" i="6"/>
  <c r="BM15" i="6"/>
  <c r="BR18" i="6"/>
  <c r="BV16" i="6"/>
  <c r="BG14" i="6"/>
  <c r="BL11" i="6"/>
  <c r="BQ8" i="6"/>
  <c r="BV5" i="6"/>
  <c r="BF17" i="6"/>
  <c r="BJ15" i="6"/>
  <c r="BE10" i="6"/>
  <c r="BO4" i="6"/>
  <c r="BH17" i="6"/>
  <c r="BU14" i="6"/>
  <c r="BC12" i="6"/>
  <c r="BH9" i="6"/>
  <c r="BM6" i="6"/>
  <c r="BT18" i="6"/>
  <c r="BB17" i="6"/>
  <c r="BK14" i="6"/>
  <c r="BP11" i="6"/>
  <c r="BU8" i="6"/>
  <c r="BC6" i="6"/>
  <c r="BP17" i="6"/>
  <c r="BM10" i="6"/>
  <c r="BA6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895_03 F1_Substitution_NIYNCEPANPSEK_13aa1" type="6" refreshedVersion="4" background="1" saveData="1">
    <textPr codePage="850" sourceFile="F:\Rituximab\895_03 F1_Substitution_NIYNCEPANPSEK_13aa.csv" decimal="," thousands="." comma="1">
      <textFields count="68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xr16:uid="{00000000-0015-0000-FFFF-FFFF01000000}" name="GST-ATG8A_10µg" type="6" refreshedVersion="4" background="1" saveData="1">
    <textPr sourceFile="C:\Users\Volker\Desktop\2017.04.19_GMI Dagdas_PEP201752521\GST-ATG8A_10µg.csv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xr16:uid="{00000000-0015-0000-FFFF-FFFF02000000}" name="GST-ATG8A_10µg21" type="6" refreshedVersion="4" background="1" saveData="1">
    <textPr sourceFile="C:\Users\Volker\Desktop\2017.04.19_GMI Dagdas_PEP201752521\GST-ATG8A_10µg.csv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xr16:uid="{00000000-0015-0000-FFFF-FFFF03000000}" name="GST-ATG8A_10µg31" type="6" refreshedVersion="4" background="1" saveData="1">
    <textPr sourceFile="C:\Users\Volker\Desktop\2017.04.19_GMI Dagdas_PEP201752521\GST-ATG8A_10µg.csv" decimal="," thousands=".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" xr16:uid="{00000000-0015-0000-FFFF-FFFF04000000}" name="Substitution Scan, #43, 1-150" type="6" refreshedVersion="4" background="1" saveData="1">
    <textPr sourceFile="C:\Users\Volker\Desktop\2017.01.30_Case Study cmyc Mapping und Subst\Substitution Scan, #43, 1-150.csv" decimal="," thousands=".">
      <textFields>
        <textField/>
      </textFields>
    </textPr>
  </connection>
  <connection id="6" xr16:uid="{00000000-0015-0000-FFFF-FFFF05000000}" name="Substitution Scan, #43, 1-1502" type="6" refreshedVersion="4" background="1" saveData="1">
    <textPr sourceFile="C:\Users\Volker\Desktop\2017.01.30_Case Study cmyc Mapping und Subst\Substitution Scan, #43, 1-150.csv" decimal="," thousands=".">
      <textFields>
        <textField/>
      </textFields>
    </textPr>
  </connection>
</connections>
</file>

<file path=xl/sharedStrings.xml><?xml version="1.0" encoding="utf-8"?>
<sst xmlns="http://schemas.openxmlformats.org/spreadsheetml/2006/main" count="6094" uniqueCount="489">
  <si>
    <t>Microarray Content:</t>
  </si>
  <si>
    <t>Peptide Length:</t>
  </si>
  <si>
    <t>Number of Peptides:</t>
  </si>
  <si>
    <t>Number of Spots:</t>
  </si>
  <si>
    <t>YPYDVPDYAG</t>
  </si>
  <si>
    <t>Spot Family</t>
  </si>
  <si>
    <t>Row</t>
  </si>
  <si>
    <t>Column</t>
  </si>
  <si>
    <t>Peptide</t>
  </si>
  <si>
    <t>Deviation</t>
  </si>
  <si>
    <t>Deviation [%]</t>
  </si>
  <si>
    <t>A</t>
  </si>
  <si>
    <t>C</t>
  </si>
  <si>
    <t>D</t>
  </si>
  <si>
    <t>E</t>
  </si>
  <si>
    <t>F</t>
  </si>
  <si>
    <t>G</t>
  </si>
  <si>
    <t>H</t>
  </si>
  <si>
    <t>I</t>
  </si>
  <si>
    <t>K</t>
  </si>
  <si>
    <t>L</t>
  </si>
  <si>
    <t>M</t>
  </si>
  <si>
    <t>N</t>
  </si>
  <si>
    <t>P</t>
  </si>
  <si>
    <t>Q</t>
  </si>
  <si>
    <t>R</t>
  </si>
  <si>
    <t>S</t>
  </si>
  <si>
    <t>T</t>
  </si>
  <si>
    <t>V</t>
  </si>
  <si>
    <t>W</t>
  </si>
  <si>
    <t>Y</t>
  </si>
  <si>
    <t>#Substituting peptide spots</t>
  </si>
  <si>
    <t>#Intensity of substituting peptide spots</t>
  </si>
  <si>
    <t>Mean</t>
  </si>
  <si>
    <t>Maximum</t>
  </si>
  <si>
    <t>Native Epitope</t>
  </si>
  <si>
    <t>Max. AA</t>
  </si>
  <si>
    <t>Max/Mean</t>
  </si>
  <si>
    <t>Max/Native</t>
  </si>
  <si>
    <t>Raw Mean</t>
  </si>
  <si>
    <t>Background Mean</t>
  </si>
  <si>
    <t>Foreground Mean</t>
  </si>
  <si>
    <t>Raw Median</t>
  </si>
  <si>
    <t>Background Median</t>
  </si>
  <si>
    <t>Foreground Median</t>
  </si>
  <si>
    <t>Av. Intensity</t>
  </si>
  <si>
    <t>GVSEWDPILEELQEA</t>
  </si>
  <si>
    <t>GVSEWDPILEELQEC</t>
  </si>
  <si>
    <t>GVSEWDPILEELQED</t>
  </si>
  <si>
    <t>GVSEWDPILEELQEE</t>
  </si>
  <si>
    <t>GVSEWDPILEELQEF</t>
  </si>
  <si>
    <t>GVSEWDPILEELQEG</t>
  </si>
  <si>
    <t>GVSEWDPILEELQEH</t>
  </si>
  <si>
    <t>GVSEWDPILEELQEI</t>
  </si>
  <si>
    <t>GVSEWDPILEELQEK</t>
  </si>
  <si>
    <t>GVSEWDPILEELQEL</t>
  </si>
  <si>
    <t>GVSEWDPILEELQEM</t>
  </si>
  <si>
    <t>GVSEWDPILEELQEN</t>
  </si>
  <si>
    <t>GVSEWDPILEELQEP</t>
  </si>
  <si>
    <t>GVSEWDPILEELQEQ</t>
  </si>
  <si>
    <t>GVSEWDPILEELQER</t>
  </si>
  <si>
    <t>GVSEWDPILEELQES</t>
  </si>
  <si>
    <t>GVSEWDPILEELQET</t>
  </si>
  <si>
    <t>GVSEWDPILEELQEV</t>
  </si>
  <si>
    <t>GVSEWDPILEELQEW</t>
  </si>
  <si>
    <t>GVSEWDPILEELQEY</t>
  </si>
  <si>
    <t>GVSEWDPILEELQEO</t>
  </si>
  <si>
    <t>GVSEWDPILEELQEU</t>
  </si>
  <si>
    <t>KPLDFDWEIVLEEQM</t>
  </si>
  <si>
    <t>GVSEWDPILEELQAM</t>
  </si>
  <si>
    <t>GVSEWDPILEELQCM</t>
  </si>
  <si>
    <t>GVSEWDPILEELQDM</t>
  </si>
  <si>
    <t>GVSEWDPILEELQFM</t>
  </si>
  <si>
    <t>GVSEWDPILEELQGM</t>
  </si>
  <si>
    <t>GVSEWDPILEELQHM</t>
  </si>
  <si>
    <t>GVSEWDPILEELQIM</t>
  </si>
  <si>
    <t>GVSEWDPILEELQKM</t>
  </si>
  <si>
    <t>GVSEWDPILEELQLM</t>
  </si>
  <si>
    <t>GVSEWDPILEELQMM</t>
  </si>
  <si>
    <t>GVSEWDPILEELQNM</t>
  </si>
  <si>
    <t>GVSEWDPILEELQPM</t>
  </si>
  <si>
    <t>GVSEWDPILEELQQM</t>
  </si>
  <si>
    <t>GVSEWDPILEELQRM</t>
  </si>
  <si>
    <t>GVSEWDPILEELQSM</t>
  </si>
  <si>
    <t>GVSEWDPILEELQTM</t>
  </si>
  <si>
    <t>GVSEWDPILEELQVM</t>
  </si>
  <si>
    <t>GVSEWDPILEELQWM</t>
  </si>
  <si>
    <t>GVSEWDPILEELQYM</t>
  </si>
  <si>
    <t>GVSEWDPILEELQOM</t>
  </si>
  <si>
    <t>GVSEWDPILEELQUM</t>
  </si>
  <si>
    <t>GVSEWDPILEELAEM</t>
  </si>
  <si>
    <t>GVSEWDPILEELCEM</t>
  </si>
  <si>
    <t>GVSEWDPILEELDEM</t>
  </si>
  <si>
    <t>GVSEWDPILEELEEM</t>
  </si>
  <si>
    <t>GVSEWDPILEELFEM</t>
  </si>
  <si>
    <t>GVSEWDPILEELGEM</t>
  </si>
  <si>
    <t>GVSEWDPILEELHEM</t>
  </si>
  <si>
    <t>GVSEWDPILEELIEM</t>
  </si>
  <si>
    <t>GVSEWDPILEELKEM</t>
  </si>
  <si>
    <t>GVSEWDPILEELLEM</t>
  </si>
  <si>
    <t>GVSEWDPILEELMEM</t>
  </si>
  <si>
    <t>GVSEWDPILEELNEM</t>
  </si>
  <si>
    <t>GVSEWDPILEELPEM</t>
  </si>
  <si>
    <t>GVSEWDPILEELREM</t>
  </si>
  <si>
    <t>GVSEWDPILEELSEM</t>
  </si>
  <si>
    <t>GVSEWDPILEELTEM</t>
  </si>
  <si>
    <t>GVSEWDPILEELVEM</t>
  </si>
  <si>
    <t>GVSEWDPILEELWEM</t>
  </si>
  <si>
    <t>GVSEWDPILEELYEM</t>
  </si>
  <si>
    <t>GVSEWDPILEELOEM</t>
  </si>
  <si>
    <t>GVSEWDPILEELUEM</t>
  </si>
  <si>
    <t>GVSEWDPILEEAQEM</t>
  </si>
  <si>
    <t>GVSEWDPILEECQEM</t>
  </si>
  <si>
    <t>GVSEWDPILEEDQEM</t>
  </si>
  <si>
    <t>GVSEWDPILEEEQEM</t>
  </si>
  <si>
    <t>GVSEWDPILEEFQEM</t>
  </si>
  <si>
    <t>GVSEWDPILEEGQEM</t>
  </si>
  <si>
    <t>GVSEWDPILEEHQEM</t>
  </si>
  <si>
    <t>GVSEWDPILEEIQEM</t>
  </si>
  <si>
    <t>GVSEWDPILEEKQEM</t>
  </si>
  <si>
    <t>GVSEWDPILEEMQEM</t>
  </si>
  <si>
    <t>GVSEWDPILEENQEM</t>
  </si>
  <si>
    <t>GVSEWDPILEEPQEM</t>
  </si>
  <si>
    <t>GVSEWDPILEEQQEM</t>
  </si>
  <si>
    <t>GVSEWDPILEERQEM</t>
  </si>
  <si>
    <t>GVSEWDPILEESQEM</t>
  </si>
  <si>
    <t>GVSEWDPILEETQEM</t>
  </si>
  <si>
    <t>GVSEWDPILEEVQEM</t>
  </si>
  <si>
    <t>GVSEWDPILEEWQEM</t>
  </si>
  <si>
    <t>GVSEWDPILEEYQEM</t>
  </si>
  <si>
    <t>GVSEWDPILEEOQEM</t>
  </si>
  <si>
    <t>GVSEWDPILEEUQEM</t>
  </si>
  <si>
    <t>GVSEWDPILEALQEM</t>
  </si>
  <si>
    <t>GVSEWDPILECLQEM</t>
  </si>
  <si>
    <t>GVSEWDPILEDLQEM</t>
  </si>
  <si>
    <t>GVSEWDPILEFLQEM</t>
  </si>
  <si>
    <t>GVSEWDPILEGLQEM</t>
  </si>
  <si>
    <t>GVSEWDPILEHLQEM</t>
  </si>
  <si>
    <t>GVSEWDPILEILQEM</t>
  </si>
  <si>
    <t>GVSEWDPILEKLQEM</t>
  </si>
  <si>
    <t>GVSEWDPILELLQEM</t>
  </si>
  <si>
    <t>GVSEWDPILEMLQEM</t>
  </si>
  <si>
    <t>GVSEWDPILENLQEM</t>
  </si>
  <si>
    <t>GVSEWDPILEPLQEM</t>
  </si>
  <si>
    <t>GVSEWDPILEQLQEM</t>
  </si>
  <si>
    <t>GVSEWDPILERLQEM</t>
  </si>
  <si>
    <t>GVSEWDPILESLQEM</t>
  </si>
  <si>
    <t>GVSEWDPILETLQEM</t>
  </si>
  <si>
    <t>GVSEWDPILEVLQEM</t>
  </si>
  <si>
    <t>GVSEWDPILEWLQEM</t>
  </si>
  <si>
    <t>GVSEWDPILEYLQEM</t>
  </si>
  <si>
    <t>GVSEWDPILEOLQEM</t>
  </si>
  <si>
    <t>GVSEWDPILEULQEM</t>
  </si>
  <si>
    <t>GVSEWDPILAELQEM</t>
  </si>
  <si>
    <t>GVSEWDPILCELQEM</t>
  </si>
  <si>
    <t>GVSEWDPILDELQEM</t>
  </si>
  <si>
    <t>GVSEWDPILFELQEM</t>
  </si>
  <si>
    <t>GVSEWDPILGELQEM</t>
  </si>
  <si>
    <t>GVSEWDPILHELQEM</t>
  </si>
  <si>
    <t>GVSEWDPILIELQEM</t>
  </si>
  <si>
    <t>GVSEWDPILKELQEM</t>
  </si>
  <si>
    <t>GVSEWDPILLELQEM</t>
  </si>
  <si>
    <t>GVSEWDPILMELQEM</t>
  </si>
  <si>
    <t>GVSEWDPILNELQEM</t>
  </si>
  <si>
    <t>GVSEWDPILPELQEM</t>
  </si>
  <si>
    <t>GVSEWDPILQELQEM</t>
  </si>
  <si>
    <t>GVSEWDPILRELQEM</t>
  </si>
  <si>
    <t>GVSEWDPILSELQEM</t>
  </si>
  <si>
    <t>GVSEWDPILTELQEM</t>
  </si>
  <si>
    <t>GVSEWDPILVELQEM</t>
  </si>
  <si>
    <t>GVSEWDPILWELQEM</t>
  </si>
  <si>
    <t>GVSEWDPILYELQEM</t>
  </si>
  <si>
    <t>GVSEWDPILOELQEM</t>
  </si>
  <si>
    <t>GVSEWDPILUELQEM</t>
  </si>
  <si>
    <t>GVSEWDPIAEELQEM</t>
  </si>
  <si>
    <t>GVSEWDPICEELQEM</t>
  </si>
  <si>
    <t>GVSEWDPIDEELQEM</t>
  </si>
  <si>
    <t>GVSEWDPIEEELQEM</t>
  </si>
  <si>
    <t>GVSEWDPIFEELQEM</t>
  </si>
  <si>
    <t>GVSEWDPIGEELQEM</t>
  </si>
  <si>
    <t>GVSEWDPIHEELQEM</t>
  </si>
  <si>
    <t>GVSEWDPIIEELQEM</t>
  </si>
  <si>
    <t>GVSEWDPIKEELQEM</t>
  </si>
  <si>
    <t>GVSEWDPIMEELQEM</t>
  </si>
  <si>
    <t>GVSEWDPINEELQEM</t>
  </si>
  <si>
    <t>GVSEWDPIPEELQEM</t>
  </si>
  <si>
    <t>GVSEWDPIQEELQEM</t>
  </si>
  <si>
    <t>GVSEWDPIREELQEM</t>
  </si>
  <si>
    <t>GVSEWDPISEELQEM</t>
  </si>
  <si>
    <t>GVSEWDPITEELQEM</t>
  </si>
  <si>
    <t>GVSEWDPIVEELQEM</t>
  </si>
  <si>
    <t>GVSEWDPIWEELQEM</t>
  </si>
  <si>
    <t>GVSEWDPIYEELQEM</t>
  </si>
  <si>
    <t>GVSEWDPIOEELQEM</t>
  </si>
  <si>
    <t>GVSEWDPIUEELQEM</t>
  </si>
  <si>
    <t>GVSEWDPALEELQEM</t>
  </si>
  <si>
    <t>GVSEWDPCLEELQEM</t>
  </si>
  <si>
    <t>GVSEWDPDLEELQEM</t>
  </si>
  <si>
    <t>GVSEWDPELEELQEM</t>
  </si>
  <si>
    <t>GVSEWDPFLEELQEM</t>
  </si>
  <si>
    <t>GVSEWDPGLEELQEM</t>
  </si>
  <si>
    <t>GVSEWDPHLEELQEM</t>
  </si>
  <si>
    <t>GVSEWDPKLEELQEM</t>
  </si>
  <si>
    <t>GVSEWDPLLEELQEM</t>
  </si>
  <si>
    <t>GVSEWDPMLEELQEM</t>
  </si>
  <si>
    <t>GVSEWDPNLEELQEM</t>
  </si>
  <si>
    <t>GVSEWDPPLEELQEM</t>
  </si>
  <si>
    <t>GVSEWDPQLEELQEM</t>
  </si>
  <si>
    <t>GVSEWDPRLEELQEM</t>
  </si>
  <si>
    <t>GVSEWDPSLEELQEM</t>
  </si>
  <si>
    <t>GVSEWDPTLEELQEM</t>
  </si>
  <si>
    <t>GVSEWDPVLEELQEM</t>
  </si>
  <si>
    <t>GVSEWDPWLEELQEM</t>
  </si>
  <si>
    <t>GVSEWDPYLEELQEM</t>
  </si>
  <si>
    <t>GVSEWDPOLEELQEM</t>
  </si>
  <si>
    <t>GVSEWDPULEELQEM</t>
  </si>
  <si>
    <t>GVSEWDAILEELQEM</t>
  </si>
  <si>
    <t>GVSEWDCILEELQEM</t>
  </si>
  <si>
    <t>GVSEWDDILEELQEM</t>
  </si>
  <si>
    <t>GVSEWDEILEELQEM</t>
  </si>
  <si>
    <t>GVSEWDFILEELQEM</t>
  </si>
  <si>
    <t>GVSEWDGILEELQEM</t>
  </si>
  <si>
    <t>GVSEWDHILEELQEM</t>
  </si>
  <si>
    <t>GVSEWDIILEELQEM</t>
  </si>
  <si>
    <t>GVSEWDKILEELQEM</t>
  </si>
  <si>
    <t>GVSEWDLILEELQEM</t>
  </si>
  <si>
    <t>GVSEWDMILEELQEM</t>
  </si>
  <si>
    <t>GVSEWDNILEELQEM</t>
  </si>
  <si>
    <t>GVSEWDQILEELQEM</t>
  </si>
  <si>
    <t>GVSEWDRILEELQEM</t>
  </si>
  <si>
    <t>GVSEWDSILEELQEM</t>
  </si>
  <si>
    <t>GVSEWDTILEELQEM</t>
  </si>
  <si>
    <t>GVSEWDVILEELQEM</t>
  </si>
  <si>
    <t>GVSEWDWILEELQEM</t>
  </si>
  <si>
    <t>GVSEWDYILEELQEM</t>
  </si>
  <si>
    <t>GVSEWDOILEELQEM</t>
  </si>
  <si>
    <t>GVSEWDUILEELQEM</t>
  </si>
  <si>
    <t>GVSEWAPILEELQEM</t>
  </si>
  <si>
    <t>GVSEWCPILEELQEM</t>
  </si>
  <si>
    <t>GVSEWEPILEELQEM</t>
  </si>
  <si>
    <t>GVSEWFPILEELQEM</t>
  </si>
  <si>
    <t>GVSEWGPILEELQEM</t>
  </si>
  <si>
    <t>GVSEWHPILEELQEM</t>
  </si>
  <si>
    <t>GVSEWIPILEELQEM</t>
  </si>
  <si>
    <t>GVSEWKPILEELQEM</t>
  </si>
  <si>
    <t>GVSEWLPILEELQEM</t>
  </si>
  <si>
    <t>GVSEWMPILEELQEM</t>
  </si>
  <si>
    <t>GVSEWNPILEELQEM</t>
  </si>
  <si>
    <t>GVSEWPPILEELQEM</t>
  </si>
  <si>
    <t>GVSEWQPILEELQEM</t>
  </si>
  <si>
    <t>GVSEWRPILEELQEM</t>
  </si>
  <si>
    <t>GVSEWSPILEELQEM</t>
  </si>
  <si>
    <t>GVSEWTPILEELQEM</t>
  </si>
  <si>
    <t>GVSEWVPILEELQEM</t>
  </si>
  <si>
    <t>GVSEWWPILEELQEM</t>
  </si>
  <si>
    <t>GVSEWYPILEELQEM</t>
  </si>
  <si>
    <t>GVSEWOPILEELQEM</t>
  </si>
  <si>
    <t>GVSEWUPILEELQEM</t>
  </si>
  <si>
    <t>GVSEADPILEELQEM</t>
  </si>
  <si>
    <t>GVSECDPILEELQEM</t>
  </si>
  <si>
    <t>GVSEDDPILEELQEM</t>
  </si>
  <si>
    <t>GVSEEDPILEELQEM</t>
  </si>
  <si>
    <t>GVSEFDPILEELQEM</t>
  </si>
  <si>
    <t>GVSEGDPILEELQEM</t>
  </si>
  <si>
    <t>GVSEHDPILEELQEM</t>
  </si>
  <si>
    <t>GVSEIDPILEELQEM</t>
  </si>
  <si>
    <t>GVSEKDPILEELQEM</t>
  </si>
  <si>
    <t>GVSELDPILEELQEM</t>
  </si>
  <si>
    <t>GVSEMDPILEELQEM</t>
  </si>
  <si>
    <t>GVSENDPILEELQEM</t>
  </si>
  <si>
    <t>GVSEPDPILEELQEM</t>
  </si>
  <si>
    <t>GVSEQDPILEELQEM</t>
  </si>
  <si>
    <t>GVSERDPILEELQEM</t>
  </si>
  <si>
    <t>GVSESDPILEELQEM</t>
  </si>
  <si>
    <t>GVSETDPILEELQEM</t>
  </si>
  <si>
    <t>GVSEVDPILEELQEM</t>
  </si>
  <si>
    <t>GVSEYDPILEELQEM</t>
  </si>
  <si>
    <t>GVSEODPILEELQEM</t>
  </si>
  <si>
    <t>GVSEUDPILEELQEM</t>
  </si>
  <si>
    <t>GVSAWDPILEELQEM</t>
  </si>
  <si>
    <t>GVSCWDPILEELQEM</t>
  </si>
  <si>
    <t>GVSDWDPILEELQEM</t>
  </si>
  <si>
    <t>GVSFWDPILEELQEM</t>
  </si>
  <si>
    <t>GVSGWDPILEELQEM</t>
  </si>
  <si>
    <t>GVSHWDPILEELQEM</t>
  </si>
  <si>
    <t>GVSIWDPILEELQEM</t>
  </si>
  <si>
    <t>GVSKWDPILEELQEM</t>
  </si>
  <si>
    <t>GVSLWDPILEELQEM</t>
  </si>
  <si>
    <t>GVSMWDPILEELQEM</t>
  </si>
  <si>
    <t>GVSNWDPILEELQEM</t>
  </si>
  <si>
    <t>GVSPWDPILEELQEM</t>
  </si>
  <si>
    <t>GVSQWDPILEELQEM</t>
  </si>
  <si>
    <t>GVSRWDPILEELQEM</t>
  </si>
  <si>
    <t>GVSSWDPILEELQEM</t>
  </si>
  <si>
    <t>GVSTWDPILEELQEM</t>
  </si>
  <si>
    <t>GVSVWDPILEELQEM</t>
  </si>
  <si>
    <t>GVSWWDPILEELQEM</t>
  </si>
  <si>
    <t>GVSYWDPILEELQEM</t>
  </si>
  <si>
    <t>GVSOWDPILEELQEM</t>
  </si>
  <si>
    <t>GVSUWDPILEELQEM</t>
  </si>
  <si>
    <t>GVAEWDPILEELQEM</t>
  </si>
  <si>
    <t>GVCEWDPILEELQEM</t>
  </si>
  <si>
    <t>GVDEWDPILEELQEM</t>
  </si>
  <si>
    <t>GVEEWDPILEELQEM</t>
  </si>
  <si>
    <t>GVFEWDPILEELQEM</t>
  </si>
  <si>
    <t>GVGEWDPILEELQEM</t>
  </si>
  <si>
    <t>GVHEWDPILEELQEM</t>
  </si>
  <si>
    <t>GVIEWDPILEELQEM</t>
  </si>
  <si>
    <t>GVKEWDPILEELQEM</t>
  </si>
  <si>
    <t>GVLEWDPILEELQEM</t>
  </si>
  <si>
    <t>GVMEWDPILEELQEM</t>
  </si>
  <si>
    <t>GVNEWDPILEELQEM</t>
  </si>
  <si>
    <t>GVPEWDPILEELQEM</t>
  </si>
  <si>
    <t>GVQEWDPILEELQEM</t>
  </si>
  <si>
    <t>GVREWDPILEELQEM</t>
  </si>
  <si>
    <t>GVTEWDPILEELQEM</t>
  </si>
  <si>
    <t>GVVEWDPILEELQEM</t>
  </si>
  <si>
    <t>GVWEWDPILEELQEM</t>
  </si>
  <si>
    <t>GVYEWDPILEELQEM</t>
  </si>
  <si>
    <t>GVOEWDPILEELQEM</t>
  </si>
  <si>
    <t>GVUEWDPILEELQEM</t>
  </si>
  <si>
    <t>GASEWDPILEELQEM</t>
  </si>
  <si>
    <t>GCSEWDPILEELQEM</t>
  </si>
  <si>
    <t>GDSEWDPILEELQEM</t>
  </si>
  <si>
    <t>GESEWDPILEELQEM</t>
  </si>
  <si>
    <t>GFSEWDPILEELQEM</t>
  </si>
  <si>
    <t>GGSEWDPILEELQEM</t>
  </si>
  <si>
    <t>GHSEWDPILEELQEM</t>
  </si>
  <si>
    <t>GISEWDPILEELQEM</t>
  </si>
  <si>
    <t>GKSEWDPILEELQEM</t>
  </si>
  <si>
    <t>GLSEWDPILEELQEM</t>
  </si>
  <si>
    <t>GMSEWDPILEELQEM</t>
  </si>
  <si>
    <t>GNSEWDPILEELQEM</t>
  </si>
  <si>
    <t>GPSEWDPILEELQEM</t>
  </si>
  <si>
    <t>GQSEWDPILEELQEM</t>
  </si>
  <si>
    <t>GRSEWDPILEELQEM</t>
  </si>
  <si>
    <t>GSSEWDPILEELQEM</t>
  </si>
  <si>
    <t>GTSEWDPILEELQEM</t>
  </si>
  <si>
    <t>GWSEWDPILEELQEM</t>
  </si>
  <si>
    <t>GYSEWDPILEELQEM</t>
  </si>
  <si>
    <t>GOSEWDPILEELQEM</t>
  </si>
  <si>
    <t>GUSEWDPILEELQEM</t>
  </si>
  <si>
    <t>AVSEWDPILEELQEM</t>
  </si>
  <si>
    <t>CVSEWDPILEELQEM</t>
  </si>
  <si>
    <t>DVSEWDPILEELQEM</t>
  </si>
  <si>
    <t>EVSEWDPILEELQEM</t>
  </si>
  <si>
    <t>FVSEWDPILEELQEM</t>
  </si>
  <si>
    <t>HVSEWDPILEELQEM</t>
  </si>
  <si>
    <t>IVSEWDPILEELQEM</t>
  </si>
  <si>
    <t>KVSEWDPILEELQEM</t>
  </si>
  <si>
    <t>LVSEWDPILEELQEM</t>
  </si>
  <si>
    <t>MVSEWDPILEELQEM</t>
  </si>
  <si>
    <t>NVSEWDPILEELQEM</t>
  </si>
  <si>
    <t>PVSEWDPILEELQEM</t>
  </si>
  <si>
    <t>QVSEWDPILEELQEM</t>
  </si>
  <si>
    <t>RVSEWDPILEELQEM</t>
  </si>
  <si>
    <t>SVSEWDPILEELQEM</t>
  </si>
  <si>
    <t>TVSEWDPILEELQEM</t>
  </si>
  <si>
    <t>VVSEWDPILEELQEM</t>
  </si>
  <si>
    <t>WVSEWDPILEELQEM</t>
  </si>
  <si>
    <t>YVSEWDPILEELQEM</t>
  </si>
  <si>
    <t>OVSEWDPILEELQEM</t>
  </si>
  <si>
    <t>UVSEWDPILEELQEM</t>
  </si>
  <si>
    <t>GVSEWDPILEELQE</t>
  </si>
  <si>
    <t>GVSEWDPILEELQ</t>
  </si>
  <si>
    <t>GVSEWDPILEEL</t>
  </si>
  <si>
    <t>GVSEWDPILEE</t>
  </si>
  <si>
    <t>GVSEWDPILE</t>
  </si>
  <si>
    <t>GVSEWDPIL</t>
  </si>
  <si>
    <t>GVSEWDPI</t>
  </si>
  <si>
    <t>GVSEWDP</t>
  </si>
  <si>
    <t>GVSEWD</t>
  </si>
  <si>
    <t>GVSEW</t>
  </si>
  <si>
    <t>GVSE</t>
  </si>
  <si>
    <t>GVS</t>
  </si>
  <si>
    <t>GV</t>
  </si>
  <si>
    <t>VSEWDPILEELQEM</t>
  </si>
  <si>
    <t>SEWDPILEELQEM</t>
  </si>
  <si>
    <t>EWDPILEELQEM</t>
  </si>
  <si>
    <t>WDPILEELQEM</t>
  </si>
  <si>
    <t>DPILEELQEM</t>
  </si>
  <si>
    <t>PILEELQEM</t>
  </si>
  <si>
    <t>ILEELQEM</t>
  </si>
  <si>
    <t>LEELQEM</t>
  </si>
  <si>
    <t>EELQEM</t>
  </si>
  <si>
    <t>ELQEM</t>
  </si>
  <si>
    <t>LQEM</t>
  </si>
  <si>
    <t>QEM</t>
  </si>
  <si>
    <t>EM</t>
  </si>
  <si>
    <t>EPLDFDWEIVLEEQM</t>
  </si>
  <si>
    <t>KELDFDWEIVLEEQM</t>
  </si>
  <si>
    <t>KPEDFDWEIVLEEQM</t>
  </si>
  <si>
    <t>KPLEFDWEIVLEEQM</t>
  </si>
  <si>
    <t>KPLDEDWEIVLEEQM</t>
  </si>
  <si>
    <t>KPLDFEWEIVLEEQM</t>
  </si>
  <si>
    <t>KPLDFDEEIVLEEQM</t>
  </si>
  <si>
    <t>KPLDFDWEEVLEEQM</t>
  </si>
  <si>
    <t>KPLDFDWEIELEEQM</t>
  </si>
  <si>
    <t>KPLDFDWEIVEEEQM</t>
  </si>
  <si>
    <t>KPLDFDWEIVLEEEM</t>
  </si>
  <si>
    <t>KPLDFDWEIVLEEQE</t>
  </si>
  <si>
    <t>EELDFDWEIVLEEQM</t>
  </si>
  <si>
    <t>EPEDFDWEIVLEEQM</t>
  </si>
  <si>
    <t>EPLEFDWEIVLEEQM</t>
  </si>
  <si>
    <t>EPLDEDWEIVLEEQM</t>
  </si>
  <si>
    <t>EPLDFEWEIVLEEQM</t>
  </si>
  <si>
    <t>EPLDFDEEIVLEEQM</t>
  </si>
  <si>
    <t>EPLDFDWEEVLEEQM</t>
  </si>
  <si>
    <t>EPLDFDWEIELEEQM</t>
  </si>
  <si>
    <t>EPLDFDWEIVEEEQM</t>
  </si>
  <si>
    <t>EPLDFDWEIVLEEEM</t>
  </si>
  <si>
    <t>EPLDFDWEIVLEEQE</t>
  </si>
  <si>
    <t>EEEDFDWEIVLEEQM</t>
  </si>
  <si>
    <t>EELEFDWEIVLEEQM</t>
  </si>
  <si>
    <t>EELDEDWEIVLEEQM</t>
  </si>
  <si>
    <t>EELDFEWEIVLEEQM</t>
  </si>
  <si>
    <t>EELDFDEEIVLEEQM</t>
  </si>
  <si>
    <t>EELDFDWEEVLEEQM</t>
  </si>
  <si>
    <t>EELDFDWEIELEEQM</t>
  </si>
  <si>
    <t>EELDFDWEIVEEEQM</t>
  </si>
  <si>
    <t>EELDFDWEIVLEEEM</t>
  </si>
  <si>
    <t>EELDFDWEIVLEEQE</t>
  </si>
  <si>
    <t>EEEDFDEEIVLEEQM</t>
  </si>
  <si>
    <t>EELEFDEEIVLEEQM</t>
  </si>
  <si>
    <t>EELDEDEEIVLEEQM</t>
  </si>
  <si>
    <t>EELDFEEEIVLEEQM</t>
  </si>
  <si>
    <t>EELDFDEEEVLEEQM</t>
  </si>
  <si>
    <t>EELDFDEEIELEEQM</t>
  </si>
  <si>
    <t>EELDFDEEIVEEEQM</t>
  </si>
  <si>
    <t>EELDFDEEIVLEEEM</t>
  </si>
  <si>
    <t>EELDFDEEIVLEEQE</t>
  </si>
  <si>
    <t>EEEDFDEEIVLEEEM</t>
  </si>
  <si>
    <t>EELEFDEEIVLEEEM</t>
  </si>
  <si>
    <t>EELDEDEEIVLEEEM</t>
  </si>
  <si>
    <t>EELDFEEEIVLEEEM</t>
  </si>
  <si>
    <t>EELDFDEEEVLEEEM</t>
  </si>
  <si>
    <t>EELDFDEEIELEEEM</t>
  </si>
  <si>
    <t>EELDFDEEIVEEEEM</t>
  </si>
  <si>
    <t>EELDFDEEIVLEEEE</t>
  </si>
  <si>
    <t>EEEDFDEEIVLEEEE</t>
  </si>
  <si>
    <t>EELEFDEEIVLEEEE</t>
  </si>
  <si>
    <t>EELDEDEEIVLEEEE</t>
  </si>
  <si>
    <t>EELDFEEEIVLEEEE</t>
  </si>
  <si>
    <t>EELDFDEEEVLEEEE</t>
  </si>
  <si>
    <t>EELDFDEEIELEEEE</t>
  </si>
  <si>
    <t>EELDFDEEIVEEEEE</t>
  </si>
  <si>
    <t>88 Spots</t>
  </si>
  <si>
    <t>GST-ATG8A, 10 µg/ml</t>
  </si>
  <si>
    <t>Protein GST-ATG8A</t>
  </si>
  <si>
    <t>Peptide Map GVSEWDPILEELQEM Substitution Scan - Protein GST-ATG8A (PEP201752521)</t>
  </si>
  <si>
    <t>Sample:</t>
  </si>
  <si>
    <t>KPLDFDWEIVLEEQ</t>
  </si>
  <si>
    <t>32 Spots</t>
  </si>
  <si>
    <t>HA Control:</t>
  </si>
  <si>
    <t>Custom Control:</t>
  </si>
  <si>
    <t>Intensity Map GVSEWDPILEELQEM Substitution Scan - Protein GST-ATG8A (PEP201752521)</t>
  </si>
  <si>
    <t>HA Control Peptide (PEP201752521)</t>
  </si>
  <si>
    <t>Control Peptide KPLDFDWEIVLEEQM (PEP201752521)</t>
  </si>
  <si>
    <t>E Scan of Control Peptide KPLDFDWEIVLEEQM (PEP201752521) (PEP201752521)</t>
  </si>
  <si>
    <t>Wild Type Peptide GVSEWDPILEELQEM, Peptide Substitution Scan (PEP201752521)</t>
  </si>
  <si>
    <t>Wild Type Peptide GVSEWDPILEELQEM, Deletion Series (PEP201752521)</t>
  </si>
  <si>
    <t>G Spacer (PEP201752521)</t>
  </si>
  <si>
    <t>Heat Map and Substitution Matrix GVSEWDPILEELQEM Substitution Scan - Protein GST-ATG8A (PEP201752521)</t>
  </si>
  <si>
    <t>Additional N- and C-terminal deletion series of wild type peptide GVSEWDPILEELQEM</t>
  </si>
  <si>
    <t>Additional acidic variants of control peptide KPLDFDWEIVLEEQM</t>
  </si>
  <si>
    <t>GVSEWDPILEELQEZ</t>
  </si>
  <si>
    <t>GVSEWDPILEELQZM</t>
  </si>
  <si>
    <t>GVSEWDPILEELZEM</t>
  </si>
  <si>
    <t>GVSEWDPILEEZQEM</t>
  </si>
  <si>
    <t>GVSEWDPILEZLQEM</t>
  </si>
  <si>
    <t>GVSEWDPILZELQEM</t>
  </si>
  <si>
    <t>GVSEWDPIZEELQEM</t>
  </si>
  <si>
    <t>GVSEWDPZLEELQEM</t>
  </si>
  <si>
    <t>GVSEWDZILEELQEM</t>
  </si>
  <si>
    <t>GVSEWZPILEELQEM</t>
  </si>
  <si>
    <t>GVSEZDPILEELQEM</t>
  </si>
  <si>
    <t>GVSZWDPILEELQEM</t>
  </si>
  <si>
    <t>GVZEWDPILEELQEM</t>
  </si>
  <si>
    <t>GZSEWDPILEELQEM</t>
  </si>
  <si>
    <t>ZVSEWDPILEELQEM</t>
  </si>
  <si>
    <t>Z</t>
  </si>
  <si>
    <t>O</t>
  </si>
  <si>
    <t>U</t>
  </si>
  <si>
    <t>1 aa - 15 aa</t>
  </si>
  <si>
    <t>Amino Acid Plot GVSEWDPILEELQEM Substitution Scan - Protein GST-ATG8A (PEP201752521)</t>
  </si>
  <si>
    <t>Intensity Plot GVSEWDPILEELQEM Deletion Series - Protein GST-ATG8A (PEP201752521)</t>
  </si>
  <si>
    <t>1,412 (peptides printed at least in triplicate)</t>
  </si>
  <si>
    <t>Full substitution scan of peptide GVSEWDPILEELQEM with exchange of all amino acid positions by 23 amino acids including citrulline (Z), methyl-alanine (O) and D-alanine (U)</t>
  </si>
  <si>
    <r>
      <t>Table S1. Peptide array map.</t>
    </r>
    <r>
      <rPr>
        <sz val="14"/>
        <color theme="1"/>
        <rFont val="Arial"/>
        <family val="2"/>
      </rPr>
      <t xml:space="preserve"> High density peptide array analysis was performed commercially by PEPperPRINT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</si>
</sst>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"/>
    <numFmt numFmtId="165" formatCode="0.0%"/>
    <numFmt numFmtId="166" formatCode=";;;"/>
    <numFmt numFmtId="167" formatCode="#,##0.000"/>
    <numFmt numFmtId="168" formatCode="#,##0.00000"/>
  </numFmts>
  <fonts count="24">
    <font>
      <sz val="11"/>
      <color theme="1"/>
      <name val="Calibri"/>
      <family val="2"/>
      <scheme val="minor"/>
    </font>
    <font>
      <sz val="14"/>
      <name val="Calibri"/>
      <family val="2"/>
    </font>
    <font>
      <sz val="11"/>
      <name val="Calibri"/>
      <family val="2"/>
    </font>
    <font>
      <sz val="11"/>
      <color rgb="FF00B050"/>
      <name val="Calibri"/>
      <family val="2"/>
    </font>
    <font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1"/>
      <color rgb="FFFF00FF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808080"/>
      <name val="Calibri"/>
      <family val="2"/>
    </font>
    <font>
      <b/>
      <sz val="11"/>
      <color rgb="FF00B050"/>
      <name val="Calibri"/>
      <family val="2"/>
    </font>
    <font>
      <b/>
      <sz val="11"/>
      <color theme="9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0070C0"/>
      <name val="Calibri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</fonts>
  <fills count="238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rgb="FFFFF0F0"/>
        <bgColor indexed="64"/>
      </patternFill>
    </fill>
    <fill>
      <patternFill patternType="solid">
        <fgColor rgb="FFFFF3F3"/>
        <bgColor indexed="64"/>
      </patternFill>
    </fill>
    <fill>
      <patternFill patternType="solid">
        <fgColor rgb="FFFFF6F6"/>
        <bgColor indexed="64"/>
      </patternFill>
    </fill>
    <fill>
      <patternFill patternType="solid">
        <fgColor rgb="FFFFF9F9"/>
        <bgColor indexed="64"/>
      </patternFill>
    </fill>
    <fill>
      <patternFill patternType="solid">
        <fgColor rgb="FFFFF8F8"/>
        <bgColor indexed="64"/>
      </patternFill>
    </fill>
    <fill>
      <patternFill patternType="solid">
        <fgColor rgb="FFFFF4F4"/>
        <bgColor indexed="64"/>
      </patternFill>
    </fill>
    <fill>
      <patternFill patternType="solid">
        <fgColor rgb="FFFFF5F5"/>
        <bgColor indexed="64"/>
      </patternFill>
    </fill>
    <fill>
      <patternFill patternType="solid">
        <fgColor rgb="FFFFF1F1"/>
        <bgColor indexed="64"/>
      </patternFill>
    </fill>
    <fill>
      <patternFill patternType="solid">
        <fgColor rgb="FFFFFDFD"/>
        <bgColor indexed="64"/>
      </patternFill>
    </fill>
    <fill>
      <patternFill patternType="solid">
        <fgColor rgb="FFFFFAFA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EFE"/>
        <bgColor indexed="64"/>
      </patternFill>
    </fill>
    <fill>
      <patternFill patternType="solid">
        <fgColor rgb="FFFFFCFC"/>
        <bgColor indexed="64"/>
      </patternFill>
    </fill>
    <fill>
      <patternFill patternType="solid">
        <fgColor rgb="FFFFFBF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9E9"/>
        <bgColor indexed="64"/>
      </patternFill>
    </fill>
    <fill>
      <patternFill patternType="solid">
        <fgColor rgb="FFFFEFEF"/>
        <bgColor indexed="64"/>
      </patternFill>
    </fill>
    <fill>
      <patternFill patternType="solid">
        <fgColor rgb="FFFF8F8F"/>
        <bgColor indexed="64"/>
      </patternFill>
    </fill>
    <fill>
      <patternFill patternType="solid">
        <fgColor rgb="FFFFE2E2"/>
        <bgColor indexed="64"/>
      </patternFill>
    </fill>
    <fill>
      <patternFill patternType="solid">
        <fgColor rgb="FFFFF2F2"/>
        <bgColor indexed="64"/>
      </patternFill>
    </fill>
    <fill>
      <patternFill patternType="solid">
        <fgColor rgb="FFFFEEEE"/>
        <bgColor indexed="64"/>
      </patternFill>
    </fill>
    <fill>
      <patternFill patternType="solid">
        <fgColor rgb="FFFFEAEA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rgb="FFFFAAAA"/>
        <bgColor indexed="64"/>
      </patternFill>
    </fill>
    <fill>
      <patternFill patternType="solid">
        <fgColor rgb="FFFFB3B3"/>
        <bgColor indexed="64"/>
      </patternFill>
    </fill>
    <fill>
      <patternFill patternType="solid">
        <fgColor rgb="FFFFECEC"/>
        <bgColor indexed="64"/>
      </patternFill>
    </fill>
    <fill>
      <patternFill patternType="solid">
        <fgColor rgb="FFFFDEDE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5C93D7"/>
        <bgColor indexed="64"/>
      </patternFill>
    </fill>
    <fill>
      <patternFill patternType="solid">
        <fgColor rgb="FF5991D6"/>
        <bgColor indexed="64"/>
      </patternFill>
    </fill>
    <fill>
      <patternFill patternType="solid">
        <fgColor rgb="FF538DD5"/>
        <bgColor indexed="64"/>
      </patternFill>
    </fill>
    <fill>
      <patternFill patternType="solid">
        <fgColor rgb="FF5890D6"/>
        <bgColor indexed="64"/>
      </patternFill>
    </fill>
    <fill>
      <patternFill patternType="solid">
        <fgColor rgb="FF558ED5"/>
        <bgColor indexed="64"/>
      </patternFill>
    </fill>
    <fill>
      <patternFill patternType="solid">
        <fgColor rgb="FFE9F0F9"/>
        <bgColor indexed="64"/>
      </patternFill>
    </fill>
    <fill>
      <patternFill patternType="solid">
        <fgColor rgb="FFFFE5E5"/>
        <bgColor indexed="64"/>
      </patternFill>
    </fill>
    <fill>
      <patternFill patternType="solid">
        <fgColor rgb="FFFFC1C1"/>
        <bgColor indexed="64"/>
      </patternFill>
    </fill>
    <fill>
      <patternFill patternType="solid">
        <fgColor rgb="FFFF3E3E"/>
        <bgColor indexed="64"/>
      </patternFill>
    </fill>
    <fill>
      <patternFill patternType="solid">
        <fgColor rgb="FFFFDADA"/>
        <bgColor indexed="64"/>
      </patternFill>
    </fill>
    <fill>
      <patternFill patternType="solid">
        <fgColor rgb="FFFFD0D0"/>
        <bgColor indexed="64"/>
      </patternFill>
    </fill>
    <fill>
      <patternFill patternType="solid">
        <fgColor rgb="FFFFDFDF"/>
        <bgColor indexed="64"/>
      </patternFill>
    </fill>
    <fill>
      <patternFill patternType="solid">
        <fgColor rgb="FFFFB7B7"/>
        <bgColor indexed="64"/>
      </patternFill>
    </fill>
    <fill>
      <patternFill patternType="solid">
        <fgColor rgb="FFFF5757"/>
        <bgColor indexed="64"/>
      </patternFill>
    </fill>
    <fill>
      <patternFill patternType="solid">
        <fgColor rgb="FFFF6363"/>
        <bgColor indexed="64"/>
      </patternFill>
    </fill>
    <fill>
      <patternFill patternType="solid">
        <fgColor rgb="FFFFB4B4"/>
        <bgColor indexed="64"/>
      </patternFill>
    </fill>
    <fill>
      <patternFill patternType="solid">
        <fgColor rgb="FFE8F0F9"/>
        <bgColor indexed="64"/>
      </patternFill>
    </fill>
    <fill>
      <patternFill patternType="solid">
        <fgColor rgb="FF9ABCE6"/>
        <bgColor indexed="64"/>
      </patternFill>
    </fill>
    <fill>
      <patternFill patternType="solid">
        <fgColor rgb="FFA3C2E8"/>
        <bgColor indexed="64"/>
      </patternFill>
    </fill>
    <fill>
      <patternFill patternType="solid">
        <fgColor rgb="FF85AEE1"/>
        <bgColor indexed="64"/>
      </patternFill>
    </fill>
    <fill>
      <patternFill patternType="solid">
        <fgColor rgb="FF6F9FDB"/>
        <bgColor indexed="64"/>
      </patternFill>
    </fill>
    <fill>
      <patternFill patternType="solid">
        <fgColor rgb="FFEAF1F9"/>
        <bgColor indexed="64"/>
      </patternFill>
    </fill>
    <fill>
      <patternFill patternType="solid">
        <fgColor rgb="FFFFE8E8"/>
        <bgColor indexed="64"/>
      </patternFill>
    </fill>
    <fill>
      <patternFill patternType="solid">
        <fgColor rgb="FFFFC4C4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rgb="FFDDE8F6"/>
        <bgColor indexed="64"/>
      </patternFill>
    </fill>
    <fill>
      <patternFill patternType="solid">
        <fgColor rgb="FFB1CBEC"/>
        <bgColor indexed="64"/>
      </patternFill>
    </fill>
    <fill>
      <patternFill patternType="solid">
        <fgColor rgb="FFA9C6EA"/>
        <bgColor indexed="64"/>
      </patternFill>
    </fill>
    <fill>
      <patternFill patternType="solid">
        <fgColor rgb="FF93B7E4"/>
        <bgColor indexed="64"/>
      </patternFill>
    </fill>
    <fill>
      <patternFill patternType="solid">
        <fgColor rgb="FF7EA9DF"/>
        <bgColor indexed="64"/>
      </patternFill>
    </fill>
    <fill>
      <patternFill patternType="solid">
        <fgColor rgb="FF73A2DC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E9F1F9"/>
        <bgColor indexed="64"/>
      </patternFill>
    </fill>
    <fill>
      <patternFill patternType="solid">
        <fgColor rgb="FFC3D7F0"/>
        <bgColor indexed="64"/>
      </patternFill>
    </fill>
    <fill>
      <patternFill patternType="solid">
        <fgColor rgb="FFB3CDEC"/>
        <bgColor indexed="64"/>
      </patternFill>
    </fill>
    <fill>
      <patternFill patternType="solid">
        <fgColor rgb="FFE5EEF8"/>
        <bgColor indexed="64"/>
      </patternFill>
    </fill>
    <fill>
      <patternFill patternType="solid">
        <fgColor rgb="FFD3E2F4"/>
        <bgColor indexed="64"/>
      </patternFill>
    </fill>
    <fill>
      <patternFill patternType="solid">
        <fgColor rgb="FFCCDDF2"/>
        <bgColor indexed="64"/>
      </patternFill>
    </fill>
    <fill>
      <patternFill patternType="solid">
        <fgColor rgb="FFA6C4E9"/>
        <bgColor indexed="64"/>
      </patternFill>
    </fill>
    <fill>
      <patternFill patternType="solid">
        <fgColor rgb="FF6599D9"/>
        <bgColor indexed="64"/>
      </patternFill>
    </fill>
    <fill>
      <patternFill patternType="solid">
        <fgColor rgb="FF5B92D7"/>
        <bgColor indexed="64"/>
      </patternFill>
    </fill>
    <fill>
      <patternFill patternType="solid">
        <fgColor rgb="FFFFCFCF"/>
        <bgColor indexed="64"/>
      </patternFill>
    </fill>
    <fill>
      <patternFill patternType="solid">
        <fgColor rgb="FFB4CDEC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A8C5E9"/>
        <bgColor indexed="64"/>
      </patternFill>
    </fill>
    <fill>
      <patternFill patternType="solid">
        <fgColor rgb="FF9FBFE7"/>
        <bgColor indexed="64"/>
      </patternFill>
    </fill>
    <fill>
      <patternFill patternType="solid">
        <fgColor rgb="FF8DB3E3"/>
        <bgColor indexed="64"/>
      </patternFill>
    </fill>
    <fill>
      <patternFill patternType="solid">
        <fgColor rgb="FF7DA9DF"/>
        <bgColor indexed="64"/>
      </patternFill>
    </fill>
    <fill>
      <patternFill patternType="solid">
        <fgColor rgb="FFF7FAFD"/>
        <bgColor indexed="64"/>
      </patternFill>
    </fill>
    <fill>
      <patternFill patternType="solid">
        <fgColor rgb="FFE0EAF7"/>
        <bgColor indexed="64"/>
      </patternFill>
    </fill>
    <fill>
      <patternFill patternType="solid">
        <fgColor rgb="FFDEE9F7"/>
        <bgColor indexed="64"/>
      </patternFill>
    </fill>
    <fill>
      <patternFill patternType="solid">
        <fgColor rgb="FFD0E0F3"/>
        <bgColor indexed="64"/>
      </patternFill>
    </fill>
    <fill>
      <patternFill patternType="solid">
        <fgColor rgb="FF97BAE5"/>
        <bgColor indexed="64"/>
      </patternFill>
    </fill>
    <fill>
      <patternFill patternType="solid">
        <fgColor rgb="FFFFEDED"/>
        <bgColor indexed="64"/>
      </patternFill>
    </fill>
    <fill>
      <patternFill patternType="solid">
        <fgColor rgb="FFCDDEF2"/>
        <bgColor indexed="64"/>
      </patternFill>
    </fill>
    <fill>
      <patternFill patternType="solid">
        <fgColor rgb="FFBAD1EE"/>
        <bgColor indexed="64"/>
      </patternFill>
    </fill>
    <fill>
      <patternFill patternType="solid">
        <fgColor rgb="FFA7C5E9"/>
        <bgColor indexed="64"/>
      </patternFill>
    </fill>
    <fill>
      <patternFill patternType="solid">
        <fgColor rgb="FF90B5E4"/>
        <bgColor indexed="64"/>
      </patternFill>
    </fill>
    <fill>
      <patternFill patternType="solid">
        <fgColor rgb="FF84ADE1"/>
        <bgColor indexed="64"/>
      </patternFill>
    </fill>
    <fill>
      <patternFill patternType="solid">
        <fgColor rgb="FFEAF1FA"/>
        <bgColor indexed="64"/>
      </patternFill>
    </fill>
    <fill>
      <patternFill patternType="solid">
        <fgColor rgb="FFFFE0E0"/>
        <bgColor indexed="64"/>
      </patternFill>
    </fill>
    <fill>
      <patternFill patternType="solid">
        <fgColor rgb="FFFF4848"/>
        <bgColor indexed="64"/>
      </patternFill>
    </fill>
    <fill>
      <patternFill patternType="solid">
        <fgColor rgb="FFFF2323"/>
        <bgColor indexed="64"/>
      </patternFill>
    </fill>
    <fill>
      <patternFill patternType="solid">
        <fgColor rgb="FFFF8484"/>
        <bgColor indexed="64"/>
      </patternFill>
    </fill>
    <fill>
      <patternFill patternType="solid">
        <fgColor rgb="FFFFC6C6"/>
        <bgColor indexed="64"/>
      </patternFill>
    </fill>
    <fill>
      <patternFill patternType="solid">
        <fgColor rgb="FFFF8787"/>
        <bgColor indexed="64"/>
      </patternFill>
    </fill>
    <fill>
      <patternFill patternType="solid">
        <fgColor rgb="FFFF9494"/>
        <bgColor indexed="64"/>
      </patternFill>
    </fill>
    <fill>
      <patternFill patternType="solid">
        <fgColor rgb="FFFFB8B8"/>
        <bgColor indexed="64"/>
      </patternFill>
    </fill>
    <fill>
      <patternFill patternType="solid">
        <fgColor rgb="FFFFCECE"/>
        <bgColor indexed="64"/>
      </patternFill>
    </fill>
    <fill>
      <patternFill patternType="solid">
        <fgColor rgb="FFFF3838"/>
        <bgColor indexed="64"/>
      </patternFill>
    </fill>
    <fill>
      <patternFill patternType="solid">
        <fgColor rgb="FFFFD1D1"/>
        <bgColor indexed="64"/>
      </patternFill>
    </fill>
    <fill>
      <patternFill patternType="solid">
        <fgColor rgb="FFFFA0A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6969"/>
        <bgColor indexed="64"/>
      </patternFill>
    </fill>
    <fill>
      <patternFill patternType="solid">
        <fgColor rgb="FFFFD2D2"/>
        <bgColor indexed="64"/>
      </patternFill>
    </fill>
    <fill>
      <patternFill patternType="solid">
        <fgColor rgb="FFFF6060"/>
        <bgColor indexed="64"/>
      </patternFill>
    </fill>
    <fill>
      <patternFill patternType="solid">
        <fgColor rgb="FFFF6464"/>
        <bgColor indexed="64"/>
      </patternFill>
    </fill>
    <fill>
      <patternFill patternType="solid">
        <fgColor rgb="FFFFE7E7"/>
        <bgColor indexed="64"/>
      </patternFill>
    </fill>
    <fill>
      <patternFill patternType="solid">
        <fgColor rgb="FFFFE3E3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rgb="FFFF9595"/>
        <bgColor indexed="64"/>
      </patternFill>
    </fill>
    <fill>
      <patternFill patternType="solid">
        <fgColor rgb="FFFFD3D3"/>
        <bgColor indexed="64"/>
      </patternFill>
    </fill>
    <fill>
      <patternFill patternType="solid">
        <fgColor rgb="FFFFD6D6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9F9F"/>
        <bgColor indexed="64"/>
      </patternFill>
    </fill>
    <fill>
      <patternFill patternType="solid">
        <fgColor rgb="FFFF7777"/>
        <bgColor indexed="64"/>
      </patternFill>
    </fill>
    <fill>
      <patternFill patternType="solid">
        <fgColor rgb="FFFF9292"/>
        <bgColor indexed="64"/>
      </patternFill>
    </fill>
    <fill>
      <patternFill patternType="solid">
        <fgColor rgb="FFFFCBCB"/>
        <bgColor indexed="64"/>
      </patternFill>
    </fill>
    <fill>
      <patternFill patternType="solid">
        <fgColor rgb="FFFF9696"/>
        <bgColor indexed="64"/>
      </patternFill>
    </fill>
    <fill>
      <patternFill patternType="solid">
        <fgColor rgb="FFFF7474"/>
        <bgColor indexed="64"/>
      </patternFill>
    </fill>
    <fill>
      <patternFill patternType="solid">
        <fgColor rgb="FFFF7E7E"/>
        <bgColor indexed="64"/>
      </patternFill>
    </fill>
    <fill>
      <patternFill patternType="solid">
        <fgColor rgb="FFFF4343"/>
        <bgColor indexed="64"/>
      </patternFill>
    </fill>
    <fill>
      <patternFill patternType="solid">
        <fgColor rgb="FFFF595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7070"/>
        <bgColor indexed="64"/>
      </patternFill>
    </fill>
    <fill>
      <patternFill patternType="solid">
        <fgColor rgb="FFFF1F1F"/>
        <bgColor indexed="64"/>
      </patternFill>
    </fill>
    <fill>
      <patternFill patternType="solid">
        <fgColor rgb="FFFF2A2A"/>
        <bgColor indexed="64"/>
      </patternFill>
    </fill>
    <fill>
      <patternFill patternType="solid">
        <fgColor rgb="FFFF2121"/>
        <bgColor indexed="64"/>
      </patternFill>
    </fill>
    <fill>
      <patternFill patternType="solid">
        <fgColor rgb="FFFF1616"/>
        <bgColor indexed="64"/>
      </patternFill>
    </fill>
    <fill>
      <patternFill patternType="solid">
        <fgColor rgb="FFFFEBEB"/>
        <bgColor indexed="64"/>
      </patternFill>
    </fill>
    <fill>
      <patternFill patternType="solid">
        <fgColor rgb="FFFFB9B9"/>
        <bgColor indexed="64"/>
      </patternFill>
    </fill>
    <fill>
      <patternFill patternType="solid">
        <fgColor rgb="FFFFC3C3"/>
        <bgColor indexed="64"/>
      </patternFill>
    </fill>
    <fill>
      <patternFill patternType="solid">
        <fgColor rgb="FFFFBABA"/>
        <bgColor indexed="64"/>
      </patternFill>
    </fill>
    <fill>
      <patternFill patternType="solid">
        <fgColor rgb="FFFFC8C8"/>
        <bgColor indexed="64"/>
      </patternFill>
    </fill>
    <fill>
      <patternFill patternType="solid">
        <fgColor rgb="FFFFC9C9"/>
        <bgColor indexed="64"/>
      </patternFill>
    </fill>
    <fill>
      <patternFill patternType="solid">
        <fgColor rgb="FFD3E1F4"/>
        <bgColor indexed="64"/>
      </patternFill>
    </fill>
    <fill>
      <patternFill patternType="solid">
        <fgColor rgb="FFC1D6F0"/>
        <bgColor indexed="64"/>
      </patternFill>
    </fill>
    <fill>
      <patternFill patternType="solid">
        <fgColor rgb="FFBCD2EE"/>
        <bgColor indexed="64"/>
      </patternFill>
    </fill>
    <fill>
      <patternFill patternType="solid">
        <fgColor rgb="FFB7CFED"/>
        <bgColor indexed="64"/>
      </patternFill>
    </fill>
    <fill>
      <patternFill patternType="solid">
        <fgColor rgb="FFB5CEED"/>
        <bgColor indexed="64"/>
      </patternFill>
    </fill>
    <fill>
      <patternFill patternType="solid">
        <fgColor rgb="FFA4C2E8"/>
        <bgColor indexed="64"/>
      </patternFill>
    </fill>
    <fill>
      <patternFill patternType="solid">
        <fgColor rgb="FF96B9E5"/>
        <bgColor indexed="64"/>
      </patternFill>
    </fill>
    <fill>
      <patternFill patternType="solid">
        <fgColor rgb="FF8CB3E3"/>
        <bgColor indexed="64"/>
      </patternFill>
    </fill>
    <fill>
      <patternFill patternType="solid">
        <fgColor rgb="FFFFBEBE"/>
        <bgColor indexed="64"/>
      </patternFill>
    </fill>
    <fill>
      <patternFill patternType="solid">
        <fgColor rgb="FFFFC5C5"/>
        <bgColor indexed="64"/>
      </patternFill>
    </fill>
    <fill>
      <patternFill patternType="solid">
        <fgColor rgb="FFD4E2F4"/>
        <bgColor indexed="64"/>
      </patternFill>
    </fill>
    <fill>
      <patternFill patternType="solid">
        <fgColor rgb="FFC5D8F0"/>
        <bgColor indexed="64"/>
      </patternFill>
    </fill>
    <fill>
      <patternFill patternType="solid">
        <fgColor rgb="FFB8D0ED"/>
        <bgColor indexed="64"/>
      </patternFill>
    </fill>
    <fill>
      <patternFill patternType="solid">
        <fgColor rgb="FF9EBFE7"/>
        <bgColor indexed="64"/>
      </patternFill>
    </fill>
    <fill>
      <patternFill patternType="solid">
        <fgColor rgb="FF9DBEE7"/>
        <bgColor indexed="64"/>
      </patternFill>
    </fill>
    <fill>
      <patternFill patternType="solid">
        <fgColor rgb="FF6E9EDB"/>
        <bgColor indexed="64"/>
      </patternFill>
    </fill>
    <fill>
      <patternFill patternType="solid">
        <fgColor rgb="FFF6F9FC"/>
        <bgColor indexed="64"/>
      </patternFill>
    </fill>
    <fill>
      <patternFill patternType="solid">
        <fgColor rgb="FFBDD3EF"/>
        <bgColor indexed="64"/>
      </patternFill>
    </fill>
    <fill>
      <patternFill patternType="solid">
        <fgColor rgb="FFA2C1E8"/>
        <bgColor indexed="64"/>
      </patternFill>
    </fill>
    <fill>
      <patternFill patternType="solid">
        <fgColor rgb="FF9BBCE6"/>
        <bgColor indexed="64"/>
      </patternFill>
    </fill>
    <fill>
      <patternFill patternType="solid">
        <fgColor rgb="FFEFF4FB"/>
        <bgColor indexed="64"/>
      </patternFill>
    </fill>
    <fill>
      <patternFill patternType="solid">
        <fgColor rgb="FFDBE7F6"/>
        <bgColor indexed="64"/>
      </patternFill>
    </fill>
    <fill>
      <patternFill patternType="solid">
        <fgColor rgb="FFD9E5F5"/>
        <bgColor indexed="64"/>
      </patternFill>
    </fill>
    <fill>
      <patternFill patternType="solid">
        <fgColor rgb="FFCFDFF3"/>
        <bgColor indexed="64"/>
      </patternFill>
    </fill>
    <fill>
      <patternFill patternType="solid">
        <fgColor rgb="FFC7DAF1"/>
        <bgColor indexed="64"/>
      </patternFill>
    </fill>
    <fill>
      <patternFill patternType="solid">
        <fgColor rgb="FFBDD3EE"/>
        <bgColor indexed="64"/>
      </patternFill>
    </fill>
    <fill>
      <patternFill patternType="solid">
        <fgColor rgb="FFB6CFED"/>
        <bgColor indexed="64"/>
      </patternFill>
    </fill>
    <fill>
      <patternFill patternType="solid">
        <fgColor rgb="FFFFD7D7"/>
        <bgColor indexed="64"/>
      </patternFill>
    </fill>
    <fill>
      <patternFill patternType="solid">
        <fgColor rgb="FFFFD9D9"/>
        <bgColor indexed="64"/>
      </patternFill>
    </fill>
    <fill>
      <patternFill patternType="solid">
        <fgColor rgb="FFD8E5F5"/>
        <bgColor indexed="64"/>
      </patternFill>
    </fill>
    <fill>
      <patternFill patternType="solid">
        <fgColor rgb="FFD7E4F5"/>
        <bgColor indexed="64"/>
      </patternFill>
    </fill>
    <fill>
      <patternFill patternType="solid">
        <fgColor rgb="FFCADCF2"/>
        <bgColor indexed="64"/>
      </patternFill>
    </fill>
    <fill>
      <patternFill patternType="solid">
        <fgColor rgb="FFC4D8F0"/>
        <bgColor indexed="64"/>
      </patternFill>
    </fill>
    <fill>
      <patternFill patternType="solid">
        <fgColor rgb="FFB0CAEB"/>
        <bgColor indexed="64"/>
      </patternFill>
    </fill>
    <fill>
      <patternFill patternType="solid">
        <fgColor rgb="FF94B8E5"/>
        <bgColor indexed="64"/>
      </patternFill>
    </fill>
    <fill>
      <patternFill patternType="solid">
        <fgColor rgb="FF8AB1E2"/>
        <bgColor indexed="64"/>
      </patternFill>
    </fill>
    <fill>
      <patternFill patternType="solid">
        <fgColor rgb="FF86AEE1"/>
        <bgColor indexed="64"/>
      </patternFill>
    </fill>
    <fill>
      <patternFill patternType="solid">
        <fgColor rgb="FFFFABAB"/>
        <bgColor indexed="64"/>
      </patternFill>
    </fill>
    <fill>
      <patternFill patternType="solid">
        <fgColor rgb="FF9CBDE6"/>
        <bgColor indexed="64"/>
      </patternFill>
    </fill>
    <fill>
      <patternFill patternType="solid">
        <fgColor rgb="FF87AFE1"/>
        <bgColor indexed="64"/>
      </patternFill>
    </fill>
    <fill>
      <patternFill patternType="solid">
        <fgColor rgb="FF79A6DE"/>
        <bgColor indexed="64"/>
      </patternFill>
    </fill>
    <fill>
      <patternFill patternType="solid">
        <fgColor rgb="FF76A4DD"/>
        <bgColor indexed="64"/>
      </patternFill>
    </fill>
    <fill>
      <patternFill patternType="solid">
        <fgColor rgb="FF6D9EDB"/>
        <bgColor indexed="64"/>
      </patternFill>
    </fill>
    <fill>
      <patternFill patternType="solid">
        <fgColor rgb="FFFFC2C2"/>
        <bgColor indexed="64"/>
      </patternFill>
    </fill>
    <fill>
      <patternFill patternType="solid">
        <fgColor rgb="FFFFC7C7"/>
        <bgColor indexed="64"/>
      </patternFill>
    </fill>
    <fill>
      <patternFill patternType="solid">
        <fgColor rgb="FFAEC9EB"/>
        <bgColor indexed="64"/>
      </patternFill>
    </fill>
    <fill>
      <patternFill patternType="solid">
        <fgColor rgb="FFA0C0E7"/>
        <bgColor indexed="64"/>
      </patternFill>
    </fill>
    <fill>
      <patternFill patternType="solid">
        <fgColor rgb="FF9EBEE7"/>
        <bgColor indexed="64"/>
      </patternFill>
    </fill>
    <fill>
      <patternFill patternType="solid">
        <fgColor rgb="FF92B6E4"/>
        <bgColor indexed="64"/>
      </patternFill>
    </fill>
    <fill>
      <patternFill patternType="solid">
        <fgColor rgb="FF81ABE0"/>
        <bgColor indexed="64"/>
      </patternFill>
    </fill>
    <fill>
      <patternFill patternType="solid">
        <fgColor rgb="FFFFBFBF"/>
        <bgColor indexed="64"/>
      </patternFill>
    </fill>
    <fill>
      <patternFill patternType="solid">
        <fgColor rgb="FF94B8E4"/>
        <bgColor indexed="64"/>
      </patternFill>
    </fill>
    <fill>
      <patternFill patternType="solid">
        <fgColor rgb="FF7FAADF"/>
        <bgColor indexed="64"/>
      </patternFill>
    </fill>
    <fill>
      <patternFill patternType="solid">
        <fgColor rgb="FF7AA7DE"/>
        <bgColor indexed="64"/>
      </patternFill>
    </fill>
    <fill>
      <patternFill patternType="solid">
        <fgColor rgb="FF92B7E4"/>
        <bgColor indexed="64"/>
      </patternFill>
    </fill>
    <fill>
      <patternFill patternType="solid">
        <fgColor rgb="FF8BB2E2"/>
        <bgColor indexed="64"/>
      </patternFill>
    </fill>
    <fill>
      <patternFill patternType="solid">
        <fgColor rgb="FF83ADE0"/>
        <bgColor indexed="64"/>
      </patternFill>
    </fill>
    <fill>
      <patternFill patternType="solid">
        <fgColor rgb="FF82ACE0"/>
        <bgColor indexed="64"/>
      </patternFill>
    </fill>
    <fill>
      <patternFill patternType="solid">
        <fgColor rgb="FF70A0DC"/>
        <bgColor indexed="64"/>
      </patternFill>
    </fill>
    <fill>
      <patternFill patternType="solid">
        <fgColor rgb="FF81ACE0"/>
        <bgColor indexed="64"/>
      </patternFill>
    </fill>
    <fill>
      <patternFill patternType="solid">
        <fgColor rgb="FF669AD9"/>
        <bgColor indexed="64"/>
      </patternFill>
    </fill>
    <fill>
      <patternFill patternType="solid">
        <fgColor rgb="FFD6E4F5"/>
        <bgColor indexed="64"/>
      </patternFill>
    </fill>
    <fill>
      <patternFill patternType="solid">
        <fgColor rgb="FF77A5DD"/>
        <bgColor indexed="64"/>
      </patternFill>
    </fill>
    <fill>
      <patternFill patternType="solid">
        <fgColor rgb="FF5D93D7"/>
        <bgColor indexed="64"/>
      </patternFill>
    </fill>
    <fill>
      <patternFill patternType="solid">
        <fgColor rgb="FFFF9E9E"/>
        <bgColor indexed="64"/>
      </patternFill>
    </fill>
    <fill>
      <patternFill patternType="solid">
        <fgColor rgb="FFFFC0C0"/>
        <bgColor indexed="64"/>
      </patternFill>
    </fill>
    <fill>
      <patternFill patternType="solid">
        <fgColor rgb="FFD2E1F4"/>
        <bgColor indexed="64"/>
      </patternFill>
    </fill>
    <fill>
      <patternFill patternType="solid">
        <fgColor rgb="FFCEDEF3"/>
        <bgColor indexed="64"/>
      </patternFill>
    </fill>
    <fill>
      <patternFill patternType="solid">
        <fgColor rgb="FFC0D5EF"/>
        <bgColor indexed="64"/>
      </patternFill>
    </fill>
    <fill>
      <patternFill patternType="solid">
        <fgColor rgb="FFBED4EF"/>
        <bgColor indexed="64"/>
      </patternFill>
    </fill>
    <fill>
      <patternFill patternType="solid">
        <fgColor rgb="FFA5C3E9"/>
        <bgColor indexed="64"/>
      </patternFill>
    </fill>
    <fill>
      <patternFill patternType="solid">
        <fgColor rgb="FFFFDBDB"/>
        <bgColor indexed="64"/>
      </patternFill>
    </fill>
    <fill>
      <patternFill patternType="solid">
        <fgColor rgb="FFE6EEF9"/>
        <bgColor indexed="64"/>
      </patternFill>
    </fill>
    <fill>
      <patternFill patternType="solid">
        <fgColor rgb="FFE3ECF8"/>
        <bgColor indexed="64"/>
      </patternFill>
    </fill>
    <fill>
      <patternFill patternType="solid">
        <fgColor rgb="FFD1E0F3"/>
        <bgColor indexed="64"/>
      </patternFill>
    </fill>
    <fill>
      <patternFill patternType="solid">
        <fgColor rgb="FFE8EFF9"/>
        <bgColor indexed="64"/>
      </patternFill>
    </fill>
    <fill>
      <patternFill patternType="solid">
        <fgColor rgb="FFFEFEFE"/>
        <bgColor indexed="64"/>
      </patternFill>
    </fill>
    <fill>
      <patternFill patternType="solid">
        <fgColor rgb="FFFBFCFE"/>
        <bgColor indexed="64"/>
      </patternFill>
    </fill>
    <fill>
      <patternFill patternType="solid">
        <fgColor rgb="FFFAFCFD"/>
        <bgColor indexed="64"/>
      </patternFill>
    </fill>
    <fill>
      <patternFill patternType="solid">
        <fgColor rgb="FFF4F7FC"/>
        <bgColor indexed="64"/>
      </patternFill>
    </fill>
    <fill>
      <patternFill patternType="solid">
        <fgColor rgb="FFF2F6FB"/>
        <bgColor indexed="64"/>
      </patternFill>
    </fill>
    <fill>
      <patternFill patternType="solid">
        <fgColor rgb="FFEDF3FA"/>
        <bgColor indexed="64"/>
      </patternFill>
    </fill>
    <fill>
      <patternFill patternType="solid">
        <fgColor rgb="FFCADBF2"/>
        <bgColor indexed="64"/>
      </patternFill>
    </fill>
    <fill>
      <patternFill patternType="solid">
        <fgColor rgb="FFC1D5EF"/>
        <bgColor indexed="64"/>
      </patternFill>
    </fill>
    <fill>
      <patternFill patternType="solid">
        <fgColor rgb="FF6C9EDB"/>
        <bgColor indexed="64"/>
      </patternFill>
    </fill>
    <fill>
      <patternFill patternType="solid">
        <fgColor rgb="FF699BDA"/>
        <bgColor indexed="64"/>
      </patternFill>
    </fill>
    <fill>
      <patternFill patternType="solid">
        <fgColor rgb="FF568FD5"/>
        <bgColor indexed="64"/>
      </patternFill>
    </fill>
    <fill>
      <patternFill patternType="solid">
        <fgColor rgb="FF548DD5"/>
        <bgColor indexed="64"/>
      </patternFill>
    </fill>
    <fill>
      <patternFill patternType="solid">
        <fgColor rgb="FF89B1E2"/>
        <bgColor indexed="64"/>
      </patternFill>
    </fill>
    <fill>
      <patternFill patternType="solid">
        <fgColor rgb="FF74A3DD"/>
        <bgColor indexed="64"/>
      </patternFill>
    </fill>
    <fill>
      <patternFill patternType="solid">
        <fgColor rgb="FF87B0E1"/>
        <bgColor indexed="64"/>
      </patternFill>
    </fill>
    <fill>
      <patternFill patternType="solid">
        <fgColor rgb="FF7BA8DE"/>
        <bgColor indexed="64"/>
      </patternFill>
    </fill>
    <fill>
      <patternFill patternType="solid">
        <fgColor rgb="FF6699D9"/>
        <bgColor indexed="64"/>
      </patternFill>
    </fill>
    <fill>
      <patternFill patternType="solid">
        <fgColor rgb="FF6297D8"/>
        <bgColor indexed="64"/>
      </patternFill>
    </fill>
    <fill>
      <patternFill patternType="solid">
        <fgColor rgb="FF6196D8"/>
        <bgColor indexed="64"/>
      </patternFill>
    </fill>
    <fill>
      <patternFill patternType="solid">
        <fgColor rgb="FF5A92D6"/>
        <bgColor indexed="64"/>
      </patternFill>
    </fill>
    <fill>
      <patternFill patternType="solid">
        <fgColor rgb="FF679AD9"/>
        <bgColor indexed="64"/>
      </patternFill>
    </fill>
    <fill>
      <patternFill patternType="solid">
        <fgColor rgb="FF98BBE6"/>
        <bgColor indexed="64"/>
      </patternFill>
    </fill>
    <fill>
      <patternFill patternType="solid">
        <fgColor rgb="FF8FB5E3"/>
        <bgColor indexed="64"/>
      </patternFill>
    </fill>
    <fill>
      <patternFill patternType="solid">
        <fgColor rgb="FFBFD4EF"/>
        <bgColor indexed="64"/>
      </patternFill>
    </fill>
    <fill>
      <patternFill patternType="solid">
        <fgColor rgb="FFB5CEEC"/>
        <bgColor indexed="64"/>
      </patternFill>
    </fill>
  </fills>
  <borders count="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329">
    <xf numFmtId="0" fontId="0" fillId="0" borderId="0" xfId="0"/>
    <xf numFmtId="0" fontId="1" fillId="0" borderId="0" xfId="0" applyFont="1" applyFill="1" applyBorder="1"/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/>
    <xf numFmtId="2" fontId="3" fillId="0" borderId="0" xfId="0" applyNumberFormat="1" applyFont="1" applyFill="1" applyBorder="1" applyAlignment="1">
      <alignment horizontal="left"/>
    </xf>
    <xf numFmtId="0" fontId="2" fillId="2" borderId="0" xfId="0" applyFont="1" applyFill="1" applyBorder="1"/>
    <xf numFmtId="0" fontId="2" fillId="2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/>
    <xf numFmtId="164" fontId="0" fillId="0" borderId="0" xfId="0" applyNumberFormat="1" applyAlignment="1">
      <alignment horizontal="right"/>
    </xf>
    <xf numFmtId="164" fontId="0" fillId="0" borderId="0" xfId="0" applyNumberFormat="1"/>
    <xf numFmtId="165" fontId="0" fillId="0" borderId="0" xfId="0" applyNumberFormat="1"/>
    <xf numFmtId="164" fontId="7" fillId="0" borderId="0" xfId="0" applyNumberFormat="1" applyFont="1" applyAlignment="1">
      <alignment horizontal="center"/>
    </xf>
    <xf numFmtId="0" fontId="8" fillId="0" borderId="0" xfId="0" applyFont="1"/>
    <xf numFmtId="0" fontId="0" fillId="14" borderId="0" xfId="0" applyFill="1"/>
    <xf numFmtId="0" fontId="0" fillId="0" borderId="0" xfId="0" applyFill="1"/>
    <xf numFmtId="0" fontId="0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166" fontId="0" fillId="0" borderId="0" xfId="0" applyNumberFormat="1" applyAlignment="1">
      <alignment horizontal="center"/>
    </xf>
    <xf numFmtId="0" fontId="0" fillId="13" borderId="0" xfId="0" applyFill="1"/>
    <xf numFmtId="0" fontId="0" fillId="17" borderId="0" xfId="0" applyFill="1"/>
    <xf numFmtId="0" fontId="0" fillId="16" borderId="0" xfId="0" applyFill="1"/>
    <xf numFmtId="0" fontId="0" fillId="12" borderId="0" xfId="0" applyFill="1"/>
    <xf numFmtId="0" fontId="0" fillId="15" borderId="0" xfId="0" applyFill="1"/>
    <xf numFmtId="0" fontId="0" fillId="3" borderId="0" xfId="0" applyFill="1"/>
    <xf numFmtId="0" fontId="0" fillId="6" borderId="0" xfId="0" applyFill="1"/>
    <xf numFmtId="167" fontId="0" fillId="0" borderId="0" xfId="0" applyNumberFormat="1"/>
    <xf numFmtId="0" fontId="0" fillId="0" borderId="1" xfId="0" applyBorder="1" applyAlignment="1">
      <alignment horizontal="center"/>
    </xf>
    <xf numFmtId="0" fontId="9" fillId="18" borderId="0" xfId="0" applyFont="1" applyFill="1"/>
    <xf numFmtId="164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168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5" fillId="0" borderId="0" xfId="0" applyFont="1" applyFill="1" applyBorder="1" applyAlignment="1">
      <alignment horizontal="left"/>
    </xf>
    <xf numFmtId="0" fontId="16" fillId="0" borderId="0" xfId="0" applyFont="1" applyFill="1" applyBorder="1" applyAlignment="1">
      <alignment horizontal="left"/>
    </xf>
    <xf numFmtId="0" fontId="14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0" fontId="0" fillId="8" borderId="0" xfId="0" applyFill="1"/>
    <xf numFmtId="0" fontId="0" fillId="23" borderId="0" xfId="0" applyFill="1"/>
    <xf numFmtId="0" fontId="18" fillId="31" borderId="0" xfId="0" applyFont="1" applyFill="1"/>
    <xf numFmtId="0" fontId="18" fillId="31" borderId="0" xfId="0" applyFont="1" applyFill="1" applyAlignment="1">
      <alignment horizontal="right"/>
    </xf>
    <xf numFmtId="164" fontId="18" fillId="31" borderId="0" xfId="0" applyNumberFormat="1" applyFont="1" applyFill="1" applyAlignment="1">
      <alignment horizontal="right"/>
    </xf>
    <xf numFmtId="165" fontId="18" fillId="31" borderId="0" xfId="0" applyNumberFormat="1" applyFont="1" applyFill="1" applyAlignment="1">
      <alignment horizontal="right"/>
    </xf>
    <xf numFmtId="0" fontId="19" fillId="18" borderId="1" xfId="0" applyFont="1" applyFill="1" applyBorder="1" applyAlignment="1">
      <alignment horizontal="center"/>
    </xf>
    <xf numFmtId="0" fontId="0" fillId="32" borderId="0" xfId="0" applyFill="1"/>
    <xf numFmtId="0" fontId="0" fillId="33" borderId="0" xfId="0" applyFill="1"/>
    <xf numFmtId="0" fontId="0" fillId="34" borderId="0" xfId="0" applyFill="1"/>
    <xf numFmtId="0" fontId="0" fillId="25" borderId="0" xfId="0" applyFill="1"/>
    <xf numFmtId="0" fontId="0" fillId="9" borderId="0" xfId="0" applyFill="1"/>
    <xf numFmtId="0" fontId="0" fillId="35" borderId="0" xfId="0" applyFill="1"/>
    <xf numFmtId="0" fontId="0" fillId="36" borderId="0" xfId="0" applyFill="1"/>
    <xf numFmtId="0" fontId="0" fillId="37" borderId="0" xfId="0" applyFill="1"/>
    <xf numFmtId="0" fontId="7" fillId="0" borderId="0" xfId="0" applyFont="1" applyAlignment="1">
      <alignment horizontal="center"/>
    </xf>
    <xf numFmtId="0" fontId="7" fillId="12" borderId="0" xfId="0" applyFont="1" applyFill="1" applyAlignment="1">
      <alignment horizontal="center"/>
    </xf>
    <xf numFmtId="0" fontId="7" fillId="13" borderId="0" xfId="0" applyFont="1" applyFill="1" applyAlignment="1">
      <alignment horizontal="center"/>
    </xf>
    <xf numFmtId="0" fontId="7" fillId="7" borderId="0" xfId="0" applyFont="1" applyFill="1" applyAlignment="1">
      <alignment horizontal="center"/>
    </xf>
    <xf numFmtId="0" fontId="7" fillId="14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 applyFill="1"/>
    <xf numFmtId="0" fontId="7" fillId="15" borderId="0" xfId="0" applyFont="1" applyFill="1" applyAlignment="1">
      <alignment horizontal="center"/>
    </xf>
    <xf numFmtId="0" fontId="7" fillId="26" borderId="0" xfId="0" applyFont="1" applyFill="1" applyAlignment="1">
      <alignment horizontal="center"/>
    </xf>
    <xf numFmtId="0" fontId="7" fillId="29" borderId="0" xfId="0" applyFont="1" applyFill="1" applyAlignment="1">
      <alignment horizontal="center"/>
    </xf>
    <xf numFmtId="0" fontId="7" fillId="8" borderId="0" xfId="0" applyFont="1" applyFill="1" applyAlignment="1">
      <alignment horizontal="center"/>
    </xf>
    <xf numFmtId="0" fontId="7" fillId="40" borderId="0" xfId="0" applyFont="1" applyFill="1" applyAlignment="1">
      <alignment horizontal="center"/>
    </xf>
    <xf numFmtId="0" fontId="7" fillId="41" borderId="0" xfId="0" applyFont="1" applyFill="1" applyAlignment="1">
      <alignment horizontal="center"/>
    </xf>
    <xf numFmtId="0" fontId="7" fillId="28" borderId="0" xfId="0" applyFont="1" applyFill="1" applyAlignment="1">
      <alignment horizontal="center"/>
    </xf>
    <xf numFmtId="0" fontId="7" fillId="30" borderId="0" xfId="0" applyFont="1" applyFill="1" applyAlignment="1">
      <alignment horizontal="center"/>
    </xf>
    <xf numFmtId="0" fontId="7" fillId="42" borderId="0" xfId="0" applyFont="1" applyFill="1" applyAlignment="1">
      <alignment horizontal="center"/>
    </xf>
    <xf numFmtId="0" fontId="7" fillId="19" borderId="0" xfId="0" applyFont="1" applyFill="1" applyAlignment="1">
      <alignment horizontal="center"/>
    </xf>
    <xf numFmtId="0" fontId="7" fillId="6" borderId="0" xfId="0" applyFont="1" applyFill="1" applyAlignment="1">
      <alignment horizontal="center"/>
    </xf>
    <xf numFmtId="0" fontId="7" fillId="43" borderId="0" xfId="0" applyFont="1" applyFill="1" applyAlignment="1">
      <alignment horizontal="center"/>
    </xf>
    <xf numFmtId="0" fontId="7" fillId="17" borderId="0" xfId="0" applyFont="1" applyFill="1" applyAlignment="1">
      <alignment horizontal="center"/>
    </xf>
    <xf numFmtId="0" fontId="7" fillId="20" borderId="0" xfId="0" applyFont="1" applyFill="1" applyAlignment="1">
      <alignment horizontal="center"/>
    </xf>
    <xf numFmtId="0" fontId="7" fillId="21" borderId="0" xfId="0" applyFont="1" applyFill="1" applyAlignment="1">
      <alignment horizontal="center"/>
    </xf>
    <xf numFmtId="0" fontId="7" fillId="44" borderId="0" xfId="0" applyFont="1" applyFill="1" applyAlignment="1">
      <alignment horizontal="center"/>
    </xf>
    <xf numFmtId="0" fontId="7" fillId="45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7" fillId="46" borderId="0" xfId="0" applyFont="1" applyFill="1" applyAlignment="1">
      <alignment horizontal="center"/>
    </xf>
    <xf numFmtId="0" fontId="0" fillId="48" borderId="0" xfId="0" applyFill="1"/>
    <xf numFmtId="0" fontId="0" fillId="49" borderId="0" xfId="0" applyFill="1"/>
    <xf numFmtId="0" fontId="0" fillId="5" borderId="0" xfId="0" applyFill="1"/>
    <xf numFmtId="0" fontId="0" fillId="50" borderId="0" xfId="0" applyFill="1"/>
    <xf numFmtId="0" fontId="0" fillId="22" borderId="0" xfId="0" applyFill="1"/>
    <xf numFmtId="0" fontId="0" fillId="51" borderId="0" xfId="0" applyFill="1"/>
    <xf numFmtId="0" fontId="0" fillId="52" borderId="0" xfId="0" applyFill="1"/>
    <xf numFmtId="0" fontId="0" fillId="53" borderId="0" xfId="0" applyFill="1"/>
    <xf numFmtId="0" fontId="0" fillId="29" borderId="0" xfId="0" applyFill="1"/>
    <xf numFmtId="0" fontId="6" fillId="0" borderId="0" xfId="0" applyFont="1" applyFill="1" applyAlignment="1">
      <alignment horizontal="center"/>
    </xf>
    <xf numFmtId="0" fontId="0" fillId="0" borderId="0" xfId="0" applyAlignment="1">
      <alignment horizontal="right"/>
    </xf>
    <xf numFmtId="0" fontId="0" fillId="47" borderId="0" xfId="0" applyFill="1"/>
    <xf numFmtId="0" fontId="0" fillId="55" borderId="0" xfId="0" applyFill="1"/>
    <xf numFmtId="0" fontId="0" fillId="57" borderId="0" xfId="0" applyFill="1"/>
    <xf numFmtId="0" fontId="0" fillId="58" borderId="0" xfId="0" applyFill="1"/>
    <xf numFmtId="0" fontId="0" fillId="59" borderId="0" xfId="0" applyFill="1"/>
    <xf numFmtId="0" fontId="0" fillId="60" borderId="0" xfId="0" applyFill="1"/>
    <xf numFmtId="0" fontId="0" fillId="61" borderId="0" xfId="0" applyFill="1"/>
    <xf numFmtId="0" fontId="0" fillId="62" borderId="0" xfId="0" applyFill="1"/>
    <xf numFmtId="0" fontId="0" fillId="63" borderId="0" xfId="0" applyFill="1"/>
    <xf numFmtId="0" fontId="0" fillId="64" borderId="0" xfId="0" applyFill="1"/>
    <xf numFmtId="0" fontId="0" fillId="65" borderId="0" xfId="0" applyFill="1"/>
    <xf numFmtId="0" fontId="0" fillId="66" borderId="0" xfId="0" applyFill="1"/>
    <xf numFmtId="0" fontId="0" fillId="19" borderId="0" xfId="0" applyFill="1"/>
    <xf numFmtId="0" fontId="0" fillId="4" borderId="0" xfId="0" applyFill="1"/>
    <xf numFmtId="0" fontId="0" fillId="67" borderId="0" xfId="0" applyFill="1"/>
    <xf numFmtId="0" fontId="0" fillId="68" borderId="0" xfId="0" applyFill="1"/>
    <xf numFmtId="0" fontId="0" fillId="69" borderId="0" xfId="0" applyFill="1"/>
    <xf numFmtId="0" fontId="0" fillId="70" borderId="0" xfId="0" applyFill="1"/>
    <xf numFmtId="0" fontId="0" fillId="24" borderId="0" xfId="0" applyFill="1"/>
    <xf numFmtId="0" fontId="0" fillId="71" borderId="0" xfId="0" applyFill="1"/>
    <xf numFmtId="0" fontId="0" fillId="72" borderId="0" xfId="0" applyFill="1"/>
    <xf numFmtId="0" fontId="0" fillId="73" borderId="0" xfId="0" applyFill="1"/>
    <xf numFmtId="0" fontId="0" fillId="74" borderId="0" xfId="0" applyFill="1"/>
    <xf numFmtId="0" fontId="0" fillId="75" borderId="0" xfId="0" applyFill="1"/>
    <xf numFmtId="0" fontId="0" fillId="76" borderId="0" xfId="0" applyFill="1"/>
    <xf numFmtId="0" fontId="0" fillId="77" borderId="0" xfId="0" applyFill="1"/>
    <xf numFmtId="0" fontId="0" fillId="78" borderId="0" xfId="0" applyFill="1"/>
    <xf numFmtId="0" fontId="0" fillId="79" borderId="0" xfId="0" applyFill="1"/>
    <xf numFmtId="0" fontId="0" fillId="80" borderId="0" xfId="0" applyFill="1"/>
    <xf numFmtId="0" fontId="0" fillId="81" borderId="0" xfId="0" applyFill="1"/>
    <xf numFmtId="0" fontId="0" fillId="82" borderId="0" xfId="0" applyFill="1"/>
    <xf numFmtId="0" fontId="0" fillId="83" borderId="0" xfId="0" applyFill="1"/>
    <xf numFmtId="0" fontId="0" fillId="84" borderId="0" xfId="0" applyFill="1"/>
    <xf numFmtId="0" fontId="0" fillId="54" borderId="0" xfId="0" applyFill="1"/>
    <xf numFmtId="0" fontId="0" fillId="85" borderId="0" xfId="0" applyFill="1"/>
    <xf numFmtId="0" fontId="0" fillId="20" borderId="0" xfId="0" applyFill="1"/>
    <xf numFmtId="0" fontId="0" fillId="86" borderId="0" xfId="0" applyFill="1"/>
    <xf numFmtId="0" fontId="0" fillId="87" borderId="0" xfId="0" applyFill="1"/>
    <xf numFmtId="0" fontId="0" fillId="88" borderId="0" xfId="0" applyFill="1"/>
    <xf numFmtId="0" fontId="0" fillId="89" borderId="0" xfId="0" applyFill="1"/>
    <xf numFmtId="0" fontId="0" fillId="90" borderId="0" xfId="0" applyFill="1"/>
    <xf numFmtId="0" fontId="0" fillId="91" borderId="0" xfId="0" applyFill="1"/>
    <xf numFmtId="0" fontId="7" fillId="25" borderId="0" xfId="0" applyFont="1" applyFill="1" applyAlignment="1">
      <alignment horizontal="center"/>
    </xf>
    <xf numFmtId="0" fontId="7" fillId="11" borderId="0" xfId="0" applyFont="1" applyFill="1" applyAlignment="1">
      <alignment horizontal="center"/>
    </xf>
    <xf numFmtId="0" fontId="7" fillId="92" borderId="0" xfId="0" applyFont="1" applyFill="1" applyAlignment="1">
      <alignment horizontal="center"/>
    </xf>
    <xf numFmtId="0" fontId="7" fillId="93" borderId="0" xfId="0" applyFont="1" applyFill="1" applyAlignment="1">
      <alignment horizontal="center"/>
    </xf>
    <xf numFmtId="0" fontId="7" fillId="73" borderId="0" xfId="0" applyFont="1" applyFill="1" applyAlignment="1">
      <alignment horizontal="center"/>
    </xf>
    <xf numFmtId="0" fontId="7" fillId="94" borderId="0" xfId="0" applyFont="1" applyFill="1" applyAlignment="1">
      <alignment horizontal="center"/>
    </xf>
    <xf numFmtId="0" fontId="7" fillId="16" borderId="0" xfId="0" applyFont="1" applyFill="1" applyAlignment="1">
      <alignment horizontal="center"/>
    </xf>
    <xf numFmtId="0" fontId="7" fillId="10" borderId="0" xfId="0" applyFont="1" applyFill="1" applyAlignment="1">
      <alignment horizontal="center"/>
    </xf>
    <xf numFmtId="0" fontId="7" fillId="95" borderId="0" xfId="0" applyFont="1" applyFill="1" applyAlignment="1">
      <alignment horizontal="center"/>
    </xf>
    <xf numFmtId="0" fontId="7" fillId="96" borderId="0" xfId="0" applyFont="1" applyFill="1" applyAlignment="1">
      <alignment horizontal="center"/>
    </xf>
    <xf numFmtId="0" fontId="7" fillId="97" borderId="0" xfId="0" applyFont="1" applyFill="1" applyAlignment="1">
      <alignment horizontal="center"/>
    </xf>
    <xf numFmtId="0" fontId="7" fillId="98" borderId="0" xfId="0" applyFont="1" applyFill="1" applyAlignment="1">
      <alignment horizontal="center"/>
    </xf>
    <xf numFmtId="0" fontId="7" fillId="100" borderId="0" xfId="0" applyFont="1" applyFill="1" applyAlignment="1">
      <alignment horizontal="center"/>
    </xf>
    <xf numFmtId="0" fontId="7" fillId="101" borderId="0" xfId="0" applyFont="1" applyFill="1" applyAlignment="1">
      <alignment horizontal="center"/>
    </xf>
    <xf numFmtId="0" fontId="7" fillId="63" borderId="0" xfId="0" applyFont="1" applyFill="1" applyAlignment="1">
      <alignment horizontal="center"/>
    </xf>
    <xf numFmtId="0" fontId="7" fillId="9" borderId="0" xfId="0" applyFont="1" applyFill="1" applyAlignment="1">
      <alignment horizontal="center"/>
    </xf>
    <xf numFmtId="0" fontId="7" fillId="5" borderId="0" xfId="0" applyFont="1" applyFill="1" applyAlignment="1">
      <alignment horizontal="center"/>
    </xf>
    <xf numFmtId="0" fontId="7" fillId="23" borderId="0" xfId="0" applyFont="1" applyFill="1" applyAlignment="1">
      <alignment horizontal="center"/>
    </xf>
    <xf numFmtId="0" fontId="7" fillId="56" borderId="0" xfId="0" applyFont="1" applyFill="1" applyAlignment="1">
      <alignment horizontal="center"/>
    </xf>
    <xf numFmtId="0" fontId="7" fillId="104" borderId="0" xfId="0" applyFont="1" applyFill="1" applyAlignment="1">
      <alignment horizontal="center"/>
    </xf>
    <xf numFmtId="0" fontId="7" fillId="106" borderId="0" xfId="0" applyFont="1" applyFill="1" applyAlignment="1">
      <alignment horizontal="center"/>
    </xf>
    <xf numFmtId="0" fontId="7" fillId="108" borderId="0" xfId="0" applyFont="1" applyFill="1" applyAlignment="1">
      <alignment horizontal="center"/>
    </xf>
    <xf numFmtId="0" fontId="7" fillId="109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7" fillId="24" borderId="0" xfId="0" applyFont="1" applyFill="1" applyAlignment="1">
      <alignment horizontal="center"/>
    </xf>
    <xf numFmtId="0" fontId="7" fillId="110" borderId="0" xfId="0" applyFont="1" applyFill="1" applyAlignment="1">
      <alignment horizontal="center"/>
    </xf>
    <xf numFmtId="0" fontId="7" fillId="111" borderId="0" xfId="0" applyFont="1" applyFill="1" applyAlignment="1">
      <alignment horizontal="center"/>
    </xf>
    <xf numFmtId="0" fontId="7" fillId="112" borderId="0" xfId="0" applyFont="1" applyFill="1" applyAlignment="1">
      <alignment horizontal="center"/>
    </xf>
    <xf numFmtId="0" fontId="7" fillId="113" borderId="0" xfId="0" applyFont="1" applyFill="1" applyAlignment="1">
      <alignment horizontal="center"/>
    </xf>
    <xf numFmtId="0" fontId="7" fillId="114" borderId="0" xfId="0" applyFont="1" applyFill="1" applyAlignment="1">
      <alignment horizontal="center"/>
    </xf>
    <xf numFmtId="0" fontId="7" fillId="85" borderId="0" xfId="0" applyFont="1" applyFill="1" applyAlignment="1">
      <alignment horizontal="center"/>
    </xf>
    <xf numFmtId="0" fontId="7" fillId="115" borderId="0" xfId="0" applyFont="1" applyFill="1" applyAlignment="1">
      <alignment horizontal="center"/>
    </xf>
    <xf numFmtId="0" fontId="7" fillId="116" borderId="0" xfId="0" applyFont="1" applyFill="1" applyAlignment="1">
      <alignment horizontal="center"/>
    </xf>
    <xf numFmtId="0" fontId="7" fillId="117" borderId="0" xfId="0" applyFont="1" applyFill="1" applyAlignment="1">
      <alignment horizontal="center"/>
    </xf>
    <xf numFmtId="0" fontId="7" fillId="118" borderId="0" xfId="0" applyFont="1" applyFill="1" applyAlignment="1">
      <alignment horizontal="center"/>
    </xf>
    <xf numFmtId="0" fontId="7" fillId="55" borderId="0" xfId="0" applyFont="1" applyFill="1" applyAlignment="1">
      <alignment horizontal="center"/>
    </xf>
    <xf numFmtId="0" fontId="7" fillId="119" borderId="0" xfId="0" applyFont="1" applyFill="1" applyAlignment="1">
      <alignment horizontal="center"/>
    </xf>
    <xf numFmtId="0" fontId="7" fillId="120" borderId="0" xfId="0" applyFont="1" applyFill="1" applyAlignment="1">
      <alignment horizontal="center"/>
    </xf>
    <xf numFmtId="0" fontId="7" fillId="121" borderId="0" xfId="0" applyFont="1" applyFill="1" applyAlignment="1">
      <alignment horizontal="center"/>
    </xf>
    <xf numFmtId="0" fontId="7" fillId="123" borderId="0" xfId="0" applyFont="1" applyFill="1" applyAlignment="1">
      <alignment horizontal="center"/>
    </xf>
    <xf numFmtId="0" fontId="7" fillId="124" borderId="0" xfId="0" applyFont="1" applyFill="1" applyAlignment="1">
      <alignment horizontal="center"/>
    </xf>
    <xf numFmtId="0" fontId="7" fillId="125" borderId="0" xfId="0" applyFont="1" applyFill="1" applyAlignment="1">
      <alignment horizontal="center"/>
    </xf>
    <xf numFmtId="0" fontId="7" fillId="126" borderId="0" xfId="0" applyFont="1" applyFill="1" applyAlignment="1">
      <alignment horizontal="center"/>
    </xf>
    <xf numFmtId="0" fontId="7" fillId="127" borderId="0" xfId="0" applyFont="1" applyFill="1" applyAlignment="1">
      <alignment horizontal="center"/>
    </xf>
    <xf numFmtId="0" fontId="7" fillId="128" borderId="0" xfId="0" applyFont="1" applyFill="1" applyAlignment="1">
      <alignment horizontal="center"/>
    </xf>
    <xf numFmtId="0" fontId="7" fillId="129" borderId="0" xfId="0" applyFont="1" applyFill="1" applyAlignment="1">
      <alignment horizontal="center"/>
    </xf>
    <xf numFmtId="0" fontId="7" fillId="130" borderId="0" xfId="0" applyFont="1" applyFill="1" applyAlignment="1">
      <alignment horizontal="center"/>
    </xf>
    <xf numFmtId="0" fontId="7" fillId="54" borderId="0" xfId="0" applyFont="1" applyFill="1" applyAlignment="1">
      <alignment horizontal="center"/>
    </xf>
    <xf numFmtId="0" fontId="7" fillId="131" borderId="0" xfId="0" applyFont="1" applyFill="1" applyAlignment="1">
      <alignment horizontal="center"/>
    </xf>
    <xf numFmtId="0" fontId="7" fillId="132" borderId="0" xfId="0" applyFont="1" applyFill="1" applyAlignment="1">
      <alignment horizontal="center"/>
    </xf>
    <xf numFmtId="0" fontId="7" fillId="133" borderId="0" xfId="0" applyFont="1" applyFill="1" applyAlignment="1">
      <alignment horizontal="center"/>
    </xf>
    <xf numFmtId="0" fontId="7" fillId="134" borderId="0" xfId="0" applyFont="1" applyFill="1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/>
    <xf numFmtId="0" fontId="7" fillId="0" borderId="0" xfId="0" applyFont="1" applyAlignment="1">
      <alignment horizontal="left"/>
    </xf>
    <xf numFmtId="2" fontId="21" fillId="0" borderId="0" xfId="0" applyNumberFormat="1" applyFont="1" applyFill="1" applyBorder="1" applyAlignment="1">
      <alignment horizontal="left"/>
    </xf>
    <xf numFmtId="0" fontId="20" fillId="107" borderId="0" xfId="0" applyFont="1" applyFill="1" applyAlignment="1">
      <alignment horizontal="center"/>
    </xf>
    <xf numFmtId="0" fontId="20" fillId="122" borderId="0" xfId="0" applyFont="1" applyFill="1" applyAlignment="1">
      <alignment horizontal="center"/>
    </xf>
    <xf numFmtId="0" fontId="17" fillId="0" borderId="0" xfId="0" applyFont="1"/>
    <xf numFmtId="0" fontId="11" fillId="0" borderId="0" xfId="0" applyFont="1" applyAlignment="1">
      <alignment horizontal="center"/>
    </xf>
    <xf numFmtId="0" fontId="0" fillId="135" borderId="0" xfId="0" applyFill="1"/>
    <xf numFmtId="0" fontId="0" fillId="136" borderId="0" xfId="0" applyFill="1"/>
    <xf numFmtId="0" fontId="0" fillId="131" borderId="0" xfId="0" applyFill="1"/>
    <xf numFmtId="0" fontId="0" fillId="11" borderId="0" xfId="0" applyFill="1"/>
    <xf numFmtId="0" fontId="0" fillId="137" borderId="0" xfId="0" applyFill="1"/>
    <xf numFmtId="0" fontId="0" fillId="138" borderId="0" xfId="0" applyFill="1"/>
    <xf numFmtId="0" fontId="0" fillId="139" borderId="0" xfId="0" applyFill="1"/>
    <xf numFmtId="0" fontId="0" fillId="140" borderId="0" xfId="0" applyFill="1"/>
    <xf numFmtId="0" fontId="0" fillId="141" borderId="0" xfId="0" applyFill="1"/>
    <xf numFmtId="0" fontId="0" fillId="142" borderId="0" xfId="0" applyFill="1"/>
    <xf numFmtId="0" fontId="0" fillId="143" borderId="0" xfId="0" applyFill="1"/>
    <xf numFmtId="0" fontId="0" fillId="144" borderId="0" xfId="0" applyFill="1"/>
    <xf numFmtId="0" fontId="0" fillId="145" borderId="0" xfId="0" applyFill="1"/>
    <xf numFmtId="0" fontId="0" fillId="39" borderId="0" xfId="0" applyFill="1"/>
    <xf numFmtId="0" fontId="0" fillId="146" borderId="0" xfId="0" applyFill="1"/>
    <xf numFmtId="0" fontId="0" fillId="111" borderId="0" xfId="0" applyFill="1"/>
    <xf numFmtId="0" fontId="0" fillId="147" borderId="0" xfId="0" applyFill="1"/>
    <xf numFmtId="0" fontId="0" fillId="148" borderId="0" xfId="0" applyFill="1"/>
    <xf numFmtId="0" fontId="0" fillId="149" borderId="0" xfId="0" applyFill="1"/>
    <xf numFmtId="0" fontId="0" fillId="150" borderId="0" xfId="0" applyFill="1"/>
    <xf numFmtId="0" fontId="0" fillId="151" borderId="0" xfId="0" applyFill="1"/>
    <xf numFmtId="0" fontId="0" fillId="152" borderId="0" xfId="0" applyFill="1"/>
    <xf numFmtId="0" fontId="0" fillId="42" borderId="0" xfId="0" applyFill="1"/>
    <xf numFmtId="0" fontId="0" fillId="153" borderId="0" xfId="0" applyFill="1"/>
    <xf numFmtId="0" fontId="0" fillId="154" borderId="0" xfId="0" applyFill="1"/>
    <xf numFmtId="0" fontId="0" fillId="155" borderId="0" xfId="0" applyFill="1"/>
    <xf numFmtId="0" fontId="0" fillId="156" borderId="0" xfId="0" applyFill="1"/>
    <xf numFmtId="0" fontId="0" fillId="102" borderId="0" xfId="0" applyFill="1"/>
    <xf numFmtId="0" fontId="0" fillId="157" borderId="0" xfId="0" applyFill="1"/>
    <xf numFmtId="0" fontId="0" fillId="158" borderId="0" xfId="0" applyFill="1"/>
    <xf numFmtId="0" fontId="0" fillId="159" borderId="0" xfId="0" applyFill="1"/>
    <xf numFmtId="0" fontId="0" fillId="160" borderId="0" xfId="0" applyFill="1"/>
    <xf numFmtId="0" fontId="0" fillId="161" borderId="0" xfId="0" applyFill="1"/>
    <xf numFmtId="0" fontId="0" fillId="162" borderId="0" xfId="0" applyFill="1"/>
    <xf numFmtId="0" fontId="0" fillId="163" borderId="0" xfId="0" applyFill="1"/>
    <xf numFmtId="0" fontId="0" fillId="164" borderId="0" xfId="0" applyFill="1"/>
    <xf numFmtId="0" fontId="0" fillId="165" borderId="0" xfId="0" applyFill="1"/>
    <xf numFmtId="0" fontId="0" fillId="166" borderId="0" xfId="0" applyFill="1"/>
    <xf numFmtId="0" fontId="0" fillId="167" borderId="0" xfId="0" applyFill="1"/>
    <xf numFmtId="0" fontId="0" fillId="168" borderId="0" xfId="0" applyFill="1"/>
    <xf numFmtId="0" fontId="0" fillId="169" borderId="0" xfId="0" applyFill="1"/>
    <xf numFmtId="0" fontId="0" fillId="170" borderId="0" xfId="0" applyFill="1"/>
    <xf numFmtId="0" fontId="0" fillId="171" borderId="0" xfId="0" applyFill="1"/>
    <xf numFmtId="0" fontId="0" fillId="172" borderId="0" xfId="0" applyFill="1"/>
    <xf numFmtId="0" fontId="0" fillId="173" borderId="0" xfId="0" applyFill="1"/>
    <xf numFmtId="0" fontId="0" fillId="27" borderId="0" xfId="0" applyFill="1"/>
    <xf numFmtId="0" fontId="0" fillId="174" borderId="0" xfId="0" applyFill="1"/>
    <xf numFmtId="0" fontId="0" fillId="26" borderId="0" xfId="0" applyFill="1"/>
    <xf numFmtId="0" fontId="0" fillId="10" borderId="0" xfId="0" applyFill="1"/>
    <xf numFmtId="0" fontId="0" fillId="175" borderId="0" xfId="0" applyFill="1"/>
    <xf numFmtId="0" fontId="0" fillId="176" borderId="0" xfId="0" applyFill="1"/>
    <xf numFmtId="0" fontId="0" fillId="177" borderId="0" xfId="0" applyFill="1"/>
    <xf numFmtId="0" fontId="0" fillId="178" borderId="0" xfId="0" applyFill="1"/>
    <xf numFmtId="0" fontId="0" fillId="179" borderId="0" xfId="0" applyFill="1"/>
    <xf numFmtId="0" fontId="0" fillId="180" borderId="0" xfId="0" applyFill="1"/>
    <xf numFmtId="0" fontId="0" fillId="181" borderId="0" xfId="0" applyFill="1"/>
    <xf numFmtId="0" fontId="0" fillId="38" borderId="0" xfId="0" applyFill="1"/>
    <xf numFmtId="0" fontId="0" fillId="115" borderId="0" xfId="0" applyFill="1"/>
    <xf numFmtId="0" fontId="0" fillId="109" borderId="0" xfId="0" applyFill="1"/>
    <xf numFmtId="0" fontId="0" fillId="182" borderId="0" xfId="0" applyFill="1"/>
    <xf numFmtId="0" fontId="0" fillId="183" borderId="0" xfId="0" applyFill="1"/>
    <xf numFmtId="0" fontId="0" fillId="184" borderId="0" xfId="0" applyFill="1"/>
    <xf numFmtId="0" fontId="0" fillId="185" borderId="0" xfId="0" applyFill="1"/>
    <xf numFmtId="0" fontId="0" fillId="186" borderId="0" xfId="0" applyFill="1"/>
    <xf numFmtId="0" fontId="0" fillId="187" borderId="0" xfId="0" applyFill="1"/>
    <xf numFmtId="0" fontId="0" fillId="106" borderId="0" xfId="0" applyFill="1"/>
    <xf numFmtId="0" fontId="0" fillId="43" borderId="0" xfId="0" applyFill="1"/>
    <xf numFmtId="0" fontId="0" fillId="188" borderId="0" xfId="0" applyFill="1"/>
    <xf numFmtId="0" fontId="0" fillId="189" borderId="0" xfId="0" applyFill="1"/>
    <xf numFmtId="0" fontId="0" fillId="190" borderId="0" xfId="0" applyFill="1"/>
    <xf numFmtId="0" fontId="0" fillId="103" borderId="0" xfId="0" applyFill="1"/>
    <xf numFmtId="0" fontId="0" fillId="133" borderId="0" xfId="0" applyFill="1"/>
    <xf numFmtId="0" fontId="0" fillId="110" borderId="0" xfId="0" applyFill="1"/>
    <xf numFmtId="0" fontId="0" fillId="191" borderId="0" xfId="0" applyFill="1"/>
    <xf numFmtId="0" fontId="0" fillId="192" borderId="0" xfId="0" applyFill="1"/>
    <xf numFmtId="0" fontId="0" fillId="193" borderId="0" xfId="0" applyFill="1"/>
    <xf numFmtId="0" fontId="0" fillId="194" borderId="0" xfId="0" applyFill="1"/>
    <xf numFmtId="0" fontId="0" fillId="195" borderId="0" xfId="0" applyFill="1"/>
    <xf numFmtId="0" fontId="0" fillId="105" borderId="0" xfId="0" applyFill="1"/>
    <xf numFmtId="0" fontId="0" fillId="122" borderId="0" xfId="0" applyFill="1"/>
    <xf numFmtId="0" fontId="0" fillId="100" borderId="0" xfId="0" applyFill="1"/>
    <xf numFmtId="0" fontId="0" fillId="196" borderId="0" xfId="0" applyFill="1"/>
    <xf numFmtId="0" fontId="0" fillId="197" borderId="0" xfId="0" applyFill="1"/>
    <xf numFmtId="0" fontId="0" fillId="99" borderId="0" xfId="0" applyFill="1"/>
    <xf numFmtId="0" fontId="0" fillId="198" borderId="0" xfId="0" applyFill="1"/>
    <xf numFmtId="0" fontId="0" fillId="199" borderId="0" xfId="0" applyFill="1"/>
    <xf numFmtId="0" fontId="0" fillId="200" borderId="0" xfId="0" applyFill="1"/>
    <xf numFmtId="0" fontId="0" fillId="201" borderId="0" xfId="0" applyFill="1"/>
    <xf numFmtId="0" fontId="0" fillId="202" borderId="0" xfId="0" applyFill="1"/>
    <xf numFmtId="0" fontId="0" fillId="203" borderId="0" xfId="0" applyFill="1"/>
    <xf numFmtId="0" fontId="0" fillId="204" borderId="0" xfId="0" applyFill="1"/>
    <xf numFmtId="0" fontId="0" fillId="205" borderId="0" xfId="0" applyFill="1"/>
    <xf numFmtId="0" fontId="0" fillId="206" borderId="0" xfId="0" applyFill="1"/>
    <xf numFmtId="0" fontId="0" fillId="207" borderId="0" xfId="0" applyFill="1"/>
    <xf numFmtId="0" fontId="0" fillId="208" borderId="0" xfId="0" applyFill="1"/>
    <xf numFmtId="0" fontId="0" fillId="209" borderId="0" xfId="0" applyFill="1"/>
    <xf numFmtId="0" fontId="0" fillId="210" borderId="0" xfId="0" applyFill="1"/>
    <xf numFmtId="0" fontId="0" fillId="211" borderId="0" xfId="0" applyFill="1"/>
    <xf numFmtId="0" fontId="0" fillId="212" borderId="0" xfId="0" applyFill="1"/>
    <xf numFmtId="0" fontId="0" fillId="125" borderId="0" xfId="0" applyFill="1"/>
    <xf numFmtId="0" fontId="0" fillId="213" borderId="0" xfId="0" applyFill="1"/>
    <xf numFmtId="0" fontId="0" fillId="214" borderId="0" xfId="0" applyFill="1"/>
    <xf numFmtId="0" fontId="0" fillId="215" borderId="0" xfId="0" applyFill="1"/>
    <xf numFmtId="0" fontId="0" fillId="216" borderId="0" xfId="0" applyFill="1"/>
    <xf numFmtId="0" fontId="0" fillId="217" borderId="0" xfId="0" applyFill="1"/>
    <xf numFmtId="0" fontId="0" fillId="218" borderId="0" xfId="0" applyFill="1"/>
    <xf numFmtId="0" fontId="0" fillId="219" borderId="0" xfId="0" applyFill="1"/>
    <xf numFmtId="0" fontId="0" fillId="220" borderId="0" xfId="0" applyFill="1"/>
    <xf numFmtId="0" fontId="19" fillId="0" borderId="1" xfId="0" applyFont="1" applyFill="1" applyBorder="1" applyAlignment="1">
      <alignment horizontal="center"/>
    </xf>
    <xf numFmtId="0" fontId="0" fillId="221" borderId="0" xfId="0" applyFill="1"/>
    <xf numFmtId="0" fontId="0" fillId="222" borderId="0" xfId="0" applyFill="1"/>
    <xf numFmtId="0" fontId="0" fillId="223" borderId="0" xfId="0" applyFill="1"/>
    <xf numFmtId="0" fontId="0" fillId="224" borderId="0" xfId="0" applyFill="1"/>
    <xf numFmtId="0" fontId="0" fillId="225" borderId="0" xfId="0" applyFill="1"/>
    <xf numFmtId="0" fontId="0" fillId="226" borderId="0" xfId="0" applyFill="1"/>
    <xf numFmtId="0" fontId="0" fillId="227" borderId="0" xfId="0" applyFill="1"/>
    <xf numFmtId="0" fontId="0" fillId="228" borderId="0" xfId="0" applyFill="1"/>
    <xf numFmtId="0" fontId="0" fillId="229" borderId="0" xfId="0" applyFill="1"/>
    <xf numFmtId="0" fontId="0" fillId="230" borderId="0" xfId="0" applyFill="1"/>
    <xf numFmtId="0" fontId="0" fillId="231" borderId="0" xfId="0" applyFill="1"/>
    <xf numFmtId="0" fontId="0" fillId="232" borderId="0" xfId="0" applyFill="1"/>
    <xf numFmtId="0" fontId="0" fillId="233" borderId="0" xfId="0" applyFill="1"/>
    <xf numFmtId="0" fontId="0" fillId="234" borderId="0" xfId="0" applyFill="1"/>
    <xf numFmtId="0" fontId="0" fillId="235" borderId="0" xfId="0" applyFill="1"/>
    <xf numFmtId="0" fontId="0" fillId="236" borderId="0" xfId="0" applyFill="1"/>
    <xf numFmtId="0" fontId="0" fillId="237" borderId="0" xfId="0" applyFill="1"/>
    <xf numFmtId="0" fontId="22" fillId="0" borderId="0" xfId="0" applyFont="1"/>
  </cellXfs>
  <cellStyles count="1">
    <cellStyle name="Normal" xfId="0" builtinId="0"/>
  </cellStyles>
  <dxfs count="418"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FF"/>
      </font>
    </dxf>
    <dxf>
      <font>
        <color rgb="FFFF00FF"/>
      </font>
    </dxf>
    <dxf>
      <font>
        <color rgb="FFFF00FF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FF"/>
      </font>
    </dxf>
    <dxf>
      <font>
        <color rgb="FFFF00FF"/>
      </font>
    </dxf>
    <dxf>
      <font>
        <color rgb="FFFF00FF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FF"/>
      </font>
    </dxf>
    <dxf>
      <font>
        <color rgb="FFFF00FF"/>
      </font>
    </dxf>
    <dxf>
      <font>
        <color rgb="FFFF00FF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FF"/>
      </font>
    </dxf>
    <dxf>
      <font>
        <color rgb="FFFF00FF"/>
      </font>
    </dxf>
    <dxf>
      <font>
        <color rgb="FFFF00FF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FF"/>
      </font>
    </dxf>
    <dxf>
      <font>
        <color rgb="FFFF00FF"/>
      </font>
    </dxf>
    <dxf>
      <font>
        <color rgb="FFFF00FF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FF"/>
      </font>
    </dxf>
    <dxf>
      <font>
        <color rgb="FFFF00FF"/>
      </font>
    </dxf>
    <dxf>
      <font>
        <color rgb="FFFF00FF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FF"/>
      </font>
    </dxf>
    <dxf>
      <font>
        <color rgb="FFFF00FF"/>
      </font>
    </dxf>
    <dxf>
      <font>
        <color rgb="FFFF00FF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FF"/>
      </font>
    </dxf>
    <dxf>
      <font>
        <color rgb="FFFF00FF"/>
      </font>
    </dxf>
    <dxf>
      <font>
        <color rgb="FFFF00FF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FF"/>
      </font>
    </dxf>
    <dxf>
      <font>
        <color rgb="FFFF00FF"/>
      </font>
    </dxf>
    <dxf>
      <font>
        <color rgb="FFFF00FF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FF"/>
      </font>
    </dxf>
    <dxf>
      <font>
        <color rgb="FFFF00FF"/>
      </font>
    </dxf>
    <dxf>
      <font>
        <color rgb="FFFF00FF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FF"/>
      </font>
    </dxf>
    <dxf>
      <font>
        <color rgb="FFFF00FF"/>
      </font>
    </dxf>
    <dxf>
      <font>
        <color rgb="FFFF00FF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FF"/>
      </font>
    </dxf>
    <dxf>
      <font>
        <color rgb="FFFF00FF"/>
      </font>
    </dxf>
    <dxf>
      <font>
        <color rgb="FFFF00FF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FF"/>
      </font>
    </dxf>
    <dxf>
      <font>
        <color rgb="FFFF00FF"/>
      </font>
    </dxf>
    <dxf>
      <font>
        <color rgb="FFFF00FF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FF"/>
      </font>
    </dxf>
    <dxf>
      <font>
        <color rgb="FFFF00FF"/>
      </font>
    </dxf>
    <dxf>
      <font>
        <color rgb="FFFF00FF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FF"/>
      </font>
    </dxf>
    <dxf>
      <font>
        <color rgb="FFFF00FF"/>
      </font>
    </dxf>
    <dxf>
      <font>
        <color rgb="FFFF00FF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FF"/>
      </font>
    </dxf>
    <dxf>
      <font>
        <color rgb="FFFF00FF"/>
      </font>
    </dxf>
    <dxf>
      <font>
        <color rgb="FFFF00FF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FF"/>
      </font>
    </dxf>
    <dxf>
      <font>
        <color rgb="FFFF00FF"/>
      </font>
    </dxf>
    <dxf>
      <font>
        <color rgb="FFFF00FF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FF"/>
      </font>
    </dxf>
    <dxf>
      <font>
        <color rgb="FFFF00FF"/>
      </font>
    </dxf>
    <dxf>
      <font>
        <color rgb="FFFF00FF"/>
      </font>
    </dxf>
    <dxf>
      <font>
        <color theme="9" tint="-0.24994659260841701"/>
      </font>
    </dxf>
    <dxf>
      <font>
        <color theme="9" tint="-0.24994659260841701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rgb="FF0000FF"/>
      </font>
    </dxf>
    <dxf>
      <font>
        <color rgb="FF0000FF"/>
      </font>
    </dxf>
    <dxf>
      <font>
        <color rgb="FF0000FF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FF00FF"/>
      </font>
    </dxf>
    <dxf>
      <font>
        <color rgb="FFFF00FF"/>
      </font>
    </dxf>
    <dxf>
      <font>
        <color rgb="FFFF00FF"/>
      </font>
    </dxf>
    <dxf>
      <font>
        <color theme="9" tint="-0.24994659260841701"/>
      </font>
    </dxf>
    <dxf>
      <font>
        <color theme="9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3" Type="http://schemas.openxmlformats.org/officeDocument/2006/relationships/image" Target="../media/image3.png"/><Relationship Id="rId21" Type="http://schemas.openxmlformats.org/officeDocument/2006/relationships/image" Target="../media/image21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/Relationships>
</file>

<file path=xl/charts/_rels/chart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3" Type="http://schemas.openxmlformats.org/officeDocument/2006/relationships/image" Target="../media/image3.png"/><Relationship Id="rId21" Type="http://schemas.openxmlformats.org/officeDocument/2006/relationships/image" Target="../media/image21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picture"/>
            <c:spPr>
              <a:blipFill dpi="0" rotWithShape="1">
                <a:blip xmlns:r="http://schemas.openxmlformats.org/officeDocument/2006/relationships" r:embed="rId1"/>
                <a:srcRect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Calculation!$T$95:$AH$95</c:f>
              <c:numCache>
                <c:formatCode>0.0%</c:formatCode>
                <c:ptCount val="15"/>
                <c:pt idx="0">
                  <c:v>0.75819417676561529</c:v>
                </c:pt>
                <c:pt idx="1">
                  <c:v>9.808285951144094E-2</c:v>
                </c:pt>
                <c:pt idx="2">
                  <c:v>0.57761285332714907</c:v>
                </c:pt>
                <c:pt idx="3">
                  <c:v>0.41051328622758193</c:v>
                </c:pt>
                <c:pt idx="4">
                  <c:v>8.5343218200371065E-2</c:v>
                </c:pt>
                <c:pt idx="5">
                  <c:v>0.1358070400927644</c:v>
                </c:pt>
                <c:pt idx="6">
                  <c:v>0.38837352123067415</c:v>
                </c:pt>
                <c:pt idx="7">
                  <c:v>0.31045144330859614</c:v>
                </c:pt>
                <c:pt idx="8">
                  <c:v>1.306369810655535</c:v>
                </c:pt>
                <c:pt idx="9">
                  <c:v>-1E-8</c:v>
                </c:pt>
                <c:pt idx="10">
                  <c:v>-1E-8</c:v>
                </c:pt>
                <c:pt idx="11">
                  <c:v>0.18058131343846631</c:v>
                </c:pt>
                <c:pt idx="12">
                  <c:v>1.0374767989053804</c:v>
                </c:pt>
                <c:pt idx="13">
                  <c:v>1.0215213258070501</c:v>
                </c:pt>
                <c:pt idx="14">
                  <c:v>1.2369820555534941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A95-9648-9CA7-EDC48BD516E3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2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Calculation!$T$96:$AH$96</c:f>
              <c:numCache>
                <c:formatCode>0.0%</c:formatCode>
                <c:ptCount val="15"/>
                <c:pt idx="0">
                  <c:v>2.0744588644588746</c:v>
                </c:pt>
                <c:pt idx="1">
                  <c:v>0.47965366965367967</c:v>
                </c:pt>
                <c:pt idx="2">
                  <c:v>2.6477427234570192</c:v>
                </c:pt>
                <c:pt idx="3">
                  <c:v>1.7196041953184911</c:v>
                </c:pt>
                <c:pt idx="4">
                  <c:v>0.5945578131292516</c:v>
                </c:pt>
                <c:pt idx="5">
                  <c:v>0.89894866037724175</c:v>
                </c:pt>
                <c:pt idx="6">
                  <c:v>1.7616573802288189</c:v>
                </c:pt>
                <c:pt idx="7">
                  <c:v>1.7393939293939396</c:v>
                </c:pt>
                <c:pt idx="8">
                  <c:v>4.7689548446691408</c:v>
                </c:pt>
                <c:pt idx="9">
                  <c:v>0.48484847484848487</c:v>
                </c:pt>
                <c:pt idx="10">
                  <c:v>0.34854668140383427</c:v>
                </c:pt>
                <c:pt idx="11">
                  <c:v>0.67136671850958562</c:v>
                </c:pt>
                <c:pt idx="12">
                  <c:v>2.4014842200556585</c:v>
                </c:pt>
                <c:pt idx="13">
                  <c:v>2.4265924451638838</c:v>
                </c:pt>
                <c:pt idx="14">
                  <c:v>4.2888064216635744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A95-9648-9CA7-EDC48BD516E3}"/>
            </c:ext>
          </c:extLst>
        </c:ser>
        <c:ser>
          <c:idx val="2"/>
          <c:order val="2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3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Calculation!$T$97:$AH$97</c:f>
              <c:numCache>
                <c:formatCode>0.0%</c:formatCode>
                <c:ptCount val="15"/>
                <c:pt idx="0">
                  <c:v>2.1743970215398889</c:v>
                </c:pt>
                <c:pt idx="1">
                  <c:v>0.92566480137909701</c:v>
                </c:pt>
                <c:pt idx="2">
                  <c:v>2.9363017834446503</c:v>
                </c:pt>
                <c:pt idx="3">
                  <c:v>1.5803339417625233</c:v>
                </c:pt>
                <c:pt idx="4">
                  <c:v>1.2123685737971552</c:v>
                </c:pt>
                <c:pt idx="5">
                  <c:v>1.1381570710142239</c:v>
                </c:pt>
                <c:pt idx="6">
                  <c:v>1.7031539788682746</c:v>
                </c:pt>
                <c:pt idx="7">
                  <c:v>2.1313543499257888</c:v>
                </c:pt>
                <c:pt idx="8">
                  <c:v>6.3144093901236857</c:v>
                </c:pt>
                <c:pt idx="9">
                  <c:v>0.99999998999999995</c:v>
                </c:pt>
                <c:pt idx="10">
                  <c:v>7.1490404347557213E-2</c:v>
                </c:pt>
                <c:pt idx="11">
                  <c:v>1.3747680790538035</c:v>
                </c:pt>
                <c:pt idx="12">
                  <c:v>3.1886208929066173</c:v>
                </c:pt>
                <c:pt idx="13">
                  <c:v>2.4356215113358073</c:v>
                </c:pt>
                <c:pt idx="14">
                  <c:v>2.5615336943908473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A95-9648-9CA7-EDC48BD516E3}"/>
            </c:ext>
          </c:extLst>
        </c:ser>
        <c:ser>
          <c:idx val="3"/>
          <c:order val="3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Calculation!$T$98:$AH$98</c:f>
              <c:numCache>
                <c:formatCode>0.0%</c:formatCode>
                <c:ptCount val="15"/>
                <c:pt idx="0">
                  <c:v>2.4081632553061225</c:v>
                </c:pt>
                <c:pt idx="1">
                  <c:v>0.99999998999999995</c:v>
                </c:pt>
                <c:pt idx="2">
                  <c:v>3.3429808186951147</c:v>
                </c:pt>
                <c:pt idx="3">
                  <c:v>1.8136054321768709</c:v>
                </c:pt>
                <c:pt idx="4">
                  <c:v>0.99999998999999995</c:v>
                </c:pt>
                <c:pt idx="5">
                  <c:v>0.99999998999999995</c:v>
                </c:pt>
                <c:pt idx="6">
                  <c:v>1.9001855187569574</c:v>
                </c:pt>
                <c:pt idx="7">
                  <c:v>1.4305503919789735</c:v>
                </c:pt>
                <c:pt idx="8">
                  <c:v>5.8247371575943099</c:v>
                </c:pt>
                <c:pt idx="9">
                  <c:v>1.1384044426901669</c:v>
                </c:pt>
                <c:pt idx="10">
                  <c:v>0.11948050948051948</c:v>
                </c:pt>
                <c:pt idx="11">
                  <c:v>0.99999998999999995</c:v>
                </c:pt>
                <c:pt idx="12">
                  <c:v>3.0786641829499075</c:v>
                </c:pt>
                <c:pt idx="13">
                  <c:v>2.0410636882065556</c:v>
                </c:pt>
                <c:pt idx="14">
                  <c:v>2.0937538551824368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A95-9648-9CA7-EDC48BD516E3}"/>
            </c:ext>
          </c:extLst>
        </c:ser>
        <c:ser>
          <c:idx val="4"/>
          <c:order val="4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5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Calculation!$T$99:$AH$99</c:f>
              <c:numCache>
                <c:formatCode>0.0%</c:formatCode>
                <c:ptCount val="15"/>
                <c:pt idx="0">
                  <c:v>4.1244279429993815</c:v>
                </c:pt>
                <c:pt idx="1">
                  <c:v>0.66456399742115024</c:v>
                </c:pt>
                <c:pt idx="2">
                  <c:v>5.6588744488744585</c:v>
                </c:pt>
                <c:pt idx="3">
                  <c:v>3.8054421668707481</c:v>
                </c:pt>
                <c:pt idx="4">
                  <c:v>0.9150278193135436</c:v>
                </c:pt>
                <c:pt idx="5">
                  <c:v>1.3271490314347558</c:v>
                </c:pt>
                <c:pt idx="6">
                  <c:v>2.7897340654483611</c:v>
                </c:pt>
                <c:pt idx="7">
                  <c:v>2.6886827358256031</c:v>
                </c:pt>
                <c:pt idx="8">
                  <c:v>18.037600484743351</c:v>
                </c:pt>
                <c:pt idx="9">
                  <c:v>0.18775509204081633</c:v>
                </c:pt>
                <c:pt idx="10">
                  <c:v>0.26530611244897961</c:v>
                </c:pt>
                <c:pt idx="11">
                  <c:v>0.21842917985776128</c:v>
                </c:pt>
                <c:pt idx="12">
                  <c:v>1.5663574420717377</c:v>
                </c:pt>
                <c:pt idx="13">
                  <c:v>1.6690166875881263</c:v>
                </c:pt>
                <c:pt idx="14">
                  <c:v>1.7179962794248609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A95-9648-9CA7-EDC48BD516E3}"/>
            </c:ext>
          </c:extLst>
        </c:ser>
        <c:ser>
          <c:idx val="5"/>
          <c:order val="5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6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Calculation!$T$100:$AH$100</c:f>
              <c:numCache>
                <c:formatCode>0.0%</c:formatCode>
                <c:ptCount val="15"/>
                <c:pt idx="0">
                  <c:v>0.20210264924551638</c:v>
                </c:pt>
                <c:pt idx="1">
                  <c:v>4.5269006697588127E-2</c:v>
                </c:pt>
                <c:pt idx="2">
                  <c:v>0.8932591118305504</c:v>
                </c:pt>
                <c:pt idx="3">
                  <c:v>0.30377240805813233</c:v>
                </c:pt>
                <c:pt idx="4">
                  <c:v>0.13729127014842302</c:v>
                </c:pt>
                <c:pt idx="5">
                  <c:v>0.1358070400927644</c:v>
                </c:pt>
                <c:pt idx="6">
                  <c:v>0.24106368820655535</c:v>
                </c:pt>
                <c:pt idx="7">
                  <c:v>0.22535558678416823</c:v>
                </c:pt>
                <c:pt idx="8">
                  <c:v>0.46184290898577618</c:v>
                </c:pt>
                <c:pt idx="9">
                  <c:v>2.7952989381570807E-2</c:v>
                </c:pt>
                <c:pt idx="10">
                  <c:v>-1E-8</c:v>
                </c:pt>
                <c:pt idx="11">
                  <c:v>0.30797772654916511</c:v>
                </c:pt>
                <c:pt idx="12">
                  <c:v>1.0607297364440322</c:v>
                </c:pt>
                <c:pt idx="13">
                  <c:v>1.1358070400927645</c:v>
                </c:pt>
                <c:pt idx="14">
                  <c:v>0.99999998999999995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A95-9648-9CA7-EDC48BD516E3}"/>
            </c:ext>
          </c:extLst>
        </c:ser>
        <c:ser>
          <c:idx val="6"/>
          <c:order val="6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7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Calculation!$T$101:$AH$101</c:f>
              <c:numCache>
                <c:formatCode>0.0%</c:formatCode>
                <c:ptCount val="15"/>
                <c:pt idx="0">
                  <c:v>1.0917748817748918</c:v>
                </c:pt>
                <c:pt idx="1">
                  <c:v>0.19097092382807668</c:v>
                </c:pt>
                <c:pt idx="2">
                  <c:v>1.2870748199319728</c:v>
                </c:pt>
                <c:pt idx="3">
                  <c:v>0.49350648350649351</c:v>
                </c:pt>
                <c:pt idx="4">
                  <c:v>0.10686455400742116</c:v>
                </c:pt>
                <c:pt idx="5">
                  <c:v>0.21855286569573285</c:v>
                </c:pt>
                <c:pt idx="6">
                  <c:v>0.3270253455967842</c:v>
                </c:pt>
                <c:pt idx="7">
                  <c:v>0.29783548783549785</c:v>
                </c:pt>
                <c:pt idx="8">
                  <c:v>1.2902906517192332</c:v>
                </c:pt>
                <c:pt idx="9">
                  <c:v>6.6790252504638223E-3</c:v>
                </c:pt>
                <c:pt idx="10">
                  <c:v>-1E-8</c:v>
                </c:pt>
                <c:pt idx="11">
                  <c:v>0.17068644640074213</c:v>
                </c:pt>
                <c:pt idx="12">
                  <c:v>0.82597401597402598</c:v>
                </c:pt>
                <c:pt idx="13">
                  <c:v>0.87408780694495969</c:v>
                </c:pt>
                <c:pt idx="14">
                  <c:v>1.1813234284662957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A95-9648-9CA7-EDC48BD516E3}"/>
            </c:ext>
          </c:extLst>
        </c:ser>
        <c:ser>
          <c:idx val="7"/>
          <c:order val="7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8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Calculation!$T$102:$AH$102</c:f>
              <c:numCache>
                <c:formatCode>0.0%</c:formatCode>
                <c:ptCount val="15"/>
                <c:pt idx="0">
                  <c:v>2.103896093896104</c:v>
                </c:pt>
                <c:pt idx="1">
                  <c:v>0.44427951999381571</c:v>
                </c:pt>
                <c:pt idx="2">
                  <c:v>2.587012977012987</c:v>
                </c:pt>
                <c:pt idx="3">
                  <c:v>0.770439074724799</c:v>
                </c:pt>
                <c:pt idx="4">
                  <c:v>0.47495360781076068</c:v>
                </c:pt>
                <c:pt idx="5">
                  <c:v>2.583178716035869</c:v>
                </c:pt>
                <c:pt idx="6">
                  <c:v>1.1282622039764998</c:v>
                </c:pt>
                <c:pt idx="7">
                  <c:v>0.99999998999999995</c:v>
                </c:pt>
                <c:pt idx="8">
                  <c:v>7.5328385799814468</c:v>
                </c:pt>
                <c:pt idx="9">
                  <c:v>0.22028446742733457</c:v>
                </c:pt>
                <c:pt idx="10">
                  <c:v>-1E-8</c:v>
                </c:pt>
                <c:pt idx="11">
                  <c:v>0.24044525901669758</c:v>
                </c:pt>
                <c:pt idx="12">
                  <c:v>1.4055658527087198</c:v>
                </c:pt>
                <c:pt idx="13">
                  <c:v>1.3962894148608536</c:v>
                </c:pt>
                <c:pt idx="14">
                  <c:v>1.6019789634075448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A95-9648-9CA7-EDC48BD516E3}"/>
            </c:ext>
          </c:extLst>
        </c:ser>
        <c:ser>
          <c:idx val="8"/>
          <c:order val="8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9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Calculation!$T$103:$AH$103</c:f>
              <c:numCache>
                <c:formatCode>0.0%</c:formatCode>
                <c:ptCount val="15"/>
                <c:pt idx="0">
                  <c:v>0.17340753483611626</c:v>
                </c:pt>
                <c:pt idx="1">
                  <c:v>9.771171199752628E-3</c:v>
                </c:pt>
                <c:pt idx="2">
                  <c:v>0.35411254411255411</c:v>
                </c:pt>
                <c:pt idx="3">
                  <c:v>0.1924551538837353</c:v>
                </c:pt>
                <c:pt idx="4">
                  <c:v>5.4916502059369203E-2</c:v>
                </c:pt>
                <c:pt idx="5">
                  <c:v>5.269015697588126E-2</c:v>
                </c:pt>
                <c:pt idx="6">
                  <c:v>0.18528137528138527</c:v>
                </c:pt>
                <c:pt idx="7">
                  <c:v>0.19443412729128015</c:v>
                </c:pt>
                <c:pt idx="8">
                  <c:v>0.65936919222634505</c:v>
                </c:pt>
                <c:pt idx="9">
                  <c:v>-1E-8</c:v>
                </c:pt>
                <c:pt idx="10">
                  <c:v>-1E-8</c:v>
                </c:pt>
                <c:pt idx="11">
                  <c:v>0.11849102277674706</c:v>
                </c:pt>
                <c:pt idx="12">
                  <c:v>0.58726034868893007</c:v>
                </c:pt>
                <c:pt idx="13">
                  <c:v>0.6562770462770563</c:v>
                </c:pt>
                <c:pt idx="14">
                  <c:v>1.0431663474520718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A95-9648-9CA7-EDC48BD516E3}"/>
            </c:ext>
          </c:extLst>
        </c:ser>
        <c:ser>
          <c:idx val="9"/>
          <c:order val="9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0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Calculation!$T$104:$AH$104</c:f>
              <c:numCache>
                <c:formatCode>0.0%</c:formatCode>
                <c:ptCount val="15"/>
                <c:pt idx="0">
                  <c:v>1.4030921359492889</c:v>
                </c:pt>
                <c:pt idx="1">
                  <c:v>0.16227580941867656</c:v>
                </c:pt>
                <c:pt idx="2">
                  <c:v>1.7405071019356835</c:v>
                </c:pt>
                <c:pt idx="3">
                  <c:v>0.99999998999999995</c:v>
                </c:pt>
                <c:pt idx="4">
                  <c:v>0.34112553112554117</c:v>
                </c:pt>
                <c:pt idx="5">
                  <c:v>0.84254791826221387</c:v>
                </c:pt>
                <c:pt idx="6">
                  <c:v>0.99999998999999995</c:v>
                </c:pt>
                <c:pt idx="7">
                  <c:v>1.1905998663141619</c:v>
                </c:pt>
                <c:pt idx="8">
                  <c:v>8.1694495880210258</c:v>
                </c:pt>
                <c:pt idx="9">
                  <c:v>7.9406297977736559E-2</c:v>
                </c:pt>
                <c:pt idx="10">
                  <c:v>2.0037095751391464E-2</c:v>
                </c:pt>
                <c:pt idx="11">
                  <c:v>0.14471242042671614</c:v>
                </c:pt>
                <c:pt idx="12">
                  <c:v>1.119356823642548</c:v>
                </c:pt>
                <c:pt idx="13">
                  <c:v>1.3725417339703154</c:v>
                </c:pt>
                <c:pt idx="14">
                  <c:v>1.58008657008658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A95-9648-9CA7-EDC48BD516E3}"/>
            </c:ext>
          </c:extLst>
        </c:ser>
        <c:ser>
          <c:idx val="10"/>
          <c:order val="10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1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Calculation!$T$105:$AH$105</c:f>
              <c:numCache>
                <c:formatCode>0.0%</c:formatCode>
                <c:ptCount val="15"/>
                <c:pt idx="0">
                  <c:v>0.99999998999999995</c:v>
                </c:pt>
                <c:pt idx="1">
                  <c:v>0.125417429703154</c:v>
                </c:pt>
                <c:pt idx="2">
                  <c:v>0.83797154225726656</c:v>
                </c:pt>
                <c:pt idx="3">
                  <c:v>0.57810759667903522</c:v>
                </c:pt>
                <c:pt idx="4">
                  <c:v>0.13432281003710575</c:v>
                </c:pt>
                <c:pt idx="5">
                  <c:v>0.12714903143475573</c:v>
                </c:pt>
                <c:pt idx="6">
                  <c:v>0.30129869129870129</c:v>
                </c:pt>
                <c:pt idx="7">
                  <c:v>0.28051947051948051</c:v>
                </c:pt>
                <c:pt idx="8">
                  <c:v>1.3125541025541128</c:v>
                </c:pt>
                <c:pt idx="9">
                  <c:v>4.6258493401360547E-2</c:v>
                </c:pt>
                <c:pt idx="10">
                  <c:v>1.4842200556586271E-3</c:v>
                </c:pt>
                <c:pt idx="11">
                  <c:v>0.14619665048237476</c:v>
                </c:pt>
                <c:pt idx="12">
                  <c:v>0.75980209265924548</c:v>
                </c:pt>
                <c:pt idx="13">
                  <c:v>0.85664810379097078</c:v>
                </c:pt>
                <c:pt idx="14">
                  <c:v>1.2538033295176252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5A95-9648-9CA7-EDC48BD516E3}"/>
            </c:ext>
          </c:extLst>
        </c:ser>
        <c:ser>
          <c:idx val="11"/>
          <c:order val="11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2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Calculation!$T$106:$AH$106</c:f>
              <c:numCache>
                <c:formatCode>0.0%</c:formatCode>
                <c:ptCount val="15"/>
                <c:pt idx="0">
                  <c:v>0.73642546928262209</c:v>
                </c:pt>
                <c:pt idx="1">
                  <c:v>0.17043907472479902</c:v>
                </c:pt>
                <c:pt idx="2">
                  <c:v>1.1141620184477428</c:v>
                </c:pt>
                <c:pt idx="3">
                  <c:v>0.60841062698206549</c:v>
                </c:pt>
                <c:pt idx="4">
                  <c:v>0.14025973025974026</c:v>
                </c:pt>
                <c:pt idx="5">
                  <c:v>0.18664191949907236</c:v>
                </c:pt>
                <c:pt idx="6">
                  <c:v>0.50834878406307971</c:v>
                </c:pt>
                <c:pt idx="7">
                  <c:v>0.34805193805194806</c:v>
                </c:pt>
                <c:pt idx="8">
                  <c:v>1.0659245416388374</c:v>
                </c:pt>
                <c:pt idx="9">
                  <c:v>6.4316535745207173E-3</c:v>
                </c:pt>
                <c:pt idx="10">
                  <c:v>-1E-8</c:v>
                </c:pt>
                <c:pt idx="11">
                  <c:v>0.18181817181818183</c:v>
                </c:pt>
                <c:pt idx="12">
                  <c:v>1.0034631934632037</c:v>
                </c:pt>
                <c:pt idx="13">
                  <c:v>1.1459492788064318</c:v>
                </c:pt>
                <c:pt idx="14">
                  <c:v>1.3557204600061843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5A95-9648-9CA7-EDC48BD516E3}"/>
            </c:ext>
          </c:extLst>
        </c:ser>
        <c:ser>
          <c:idx val="12"/>
          <c:order val="12"/>
          <c:spPr>
            <a:ln w="28575">
              <a:noFill/>
            </a:ln>
          </c:spPr>
          <c:marker>
            <c:symbol val="square"/>
            <c:size val="12"/>
            <c:spPr>
              <a:blipFill>
                <a:blip xmlns:r="http://schemas.openxmlformats.org/officeDocument/2006/relationships" r:embed="rId13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Calculation!$T$107:$AH$107</c:f>
              <c:numCache>
                <c:formatCode>0.0%</c:formatCode>
                <c:ptCount val="15"/>
                <c:pt idx="0">
                  <c:v>0.63525045382189238</c:v>
                </c:pt>
                <c:pt idx="1">
                  <c:v>0.20457636600494744</c:v>
                </c:pt>
                <c:pt idx="2">
                  <c:v>1.074335178620903</c:v>
                </c:pt>
                <c:pt idx="3">
                  <c:v>0.89956708956709952</c:v>
                </c:pt>
                <c:pt idx="4">
                  <c:v>0.27854049711193568</c:v>
                </c:pt>
                <c:pt idx="5">
                  <c:v>0.29820654534941249</c:v>
                </c:pt>
                <c:pt idx="6">
                  <c:v>0.35151514151515151</c:v>
                </c:pt>
                <c:pt idx="7">
                  <c:v>0.20247370675943105</c:v>
                </c:pt>
                <c:pt idx="8">
                  <c:v>0.99999998999999995</c:v>
                </c:pt>
                <c:pt idx="9">
                  <c:v>1.8552865695732838E-2</c:v>
                </c:pt>
                <c:pt idx="10">
                  <c:v>-1E-8</c:v>
                </c:pt>
                <c:pt idx="11">
                  <c:v>0.18614717614718615</c:v>
                </c:pt>
                <c:pt idx="12">
                  <c:v>0.72554111554112544</c:v>
                </c:pt>
                <c:pt idx="13">
                  <c:v>0.98453926025355598</c:v>
                </c:pt>
                <c:pt idx="14">
                  <c:v>1.0926406826406927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5A95-9648-9CA7-EDC48BD516E3}"/>
            </c:ext>
          </c:extLst>
        </c:ser>
        <c:ser>
          <c:idx val="13"/>
          <c:order val="13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4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Calculation!$T$108:$AH$108</c:f>
              <c:numCache>
                <c:formatCode>0.0%</c:formatCode>
                <c:ptCount val="15"/>
                <c:pt idx="0">
                  <c:v>0.52504637218923933</c:v>
                </c:pt>
                <c:pt idx="1">
                  <c:v>7.0995660995671006E-2</c:v>
                </c:pt>
                <c:pt idx="2">
                  <c:v>0.99999998999999995</c:v>
                </c:pt>
                <c:pt idx="3">
                  <c:v>0.48188001473716763</c:v>
                </c:pt>
                <c:pt idx="4">
                  <c:v>0.11626467769325911</c:v>
                </c:pt>
                <c:pt idx="5">
                  <c:v>9.4743341886209032E-2</c:v>
                </c:pt>
                <c:pt idx="6">
                  <c:v>0.39999999000000003</c:v>
                </c:pt>
                <c:pt idx="7">
                  <c:v>0.34805193805194806</c:v>
                </c:pt>
                <c:pt idx="8">
                  <c:v>1.1426097611811998</c:v>
                </c:pt>
                <c:pt idx="9">
                  <c:v>3.4879396307977734E-2</c:v>
                </c:pt>
                <c:pt idx="10">
                  <c:v>-1E-8</c:v>
                </c:pt>
                <c:pt idx="11">
                  <c:v>0.19480518480519482</c:v>
                </c:pt>
                <c:pt idx="12">
                  <c:v>1.1390228718800248</c:v>
                </c:pt>
                <c:pt idx="13">
                  <c:v>1.1437229337229438</c:v>
                </c:pt>
                <c:pt idx="14">
                  <c:v>1.697835487835498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5A95-9648-9CA7-EDC48BD516E3}"/>
            </c:ext>
          </c:extLst>
        </c:ser>
        <c:ser>
          <c:idx val="14"/>
          <c:order val="14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5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Calculation!$T$109:$AH$109</c:f>
              <c:numCache>
                <c:formatCode>0.0%</c:formatCode>
                <c:ptCount val="15"/>
                <c:pt idx="0">
                  <c:v>0.78070499927643777</c:v>
                </c:pt>
                <c:pt idx="1">
                  <c:v>2.4737067594310454E-3</c:v>
                </c:pt>
                <c:pt idx="2">
                  <c:v>0.76277055277056272</c:v>
                </c:pt>
                <c:pt idx="3">
                  <c:v>0.46369819655534944</c:v>
                </c:pt>
                <c:pt idx="4">
                  <c:v>9.7959173673469388E-2</c:v>
                </c:pt>
                <c:pt idx="5">
                  <c:v>5.6153360439084726E-2</c:v>
                </c:pt>
                <c:pt idx="6">
                  <c:v>0.27186146186147186</c:v>
                </c:pt>
                <c:pt idx="7">
                  <c:v>0.18132342846629562</c:v>
                </c:pt>
                <c:pt idx="8">
                  <c:v>0.60160790589363011</c:v>
                </c:pt>
                <c:pt idx="9">
                  <c:v>-1E-8</c:v>
                </c:pt>
                <c:pt idx="10">
                  <c:v>-1E-8</c:v>
                </c:pt>
                <c:pt idx="11">
                  <c:v>0.13457018171304888</c:v>
                </c:pt>
                <c:pt idx="12">
                  <c:v>0.98441557441558436</c:v>
                </c:pt>
                <c:pt idx="13">
                  <c:v>1.2551638737353124</c:v>
                </c:pt>
                <c:pt idx="14">
                  <c:v>1.3200989386703772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5A95-9648-9CA7-EDC48BD516E3}"/>
            </c:ext>
          </c:extLst>
        </c:ser>
        <c:ser>
          <c:idx val="15"/>
          <c:order val="15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6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Calculation!$T$110:$AH$110</c:f>
              <c:numCache>
                <c:formatCode>0.0%</c:formatCode>
                <c:ptCount val="15"/>
                <c:pt idx="0">
                  <c:v>0.8636981965553493</c:v>
                </c:pt>
                <c:pt idx="1">
                  <c:v>9.6103886103896113E-2</c:v>
                </c:pt>
                <c:pt idx="2">
                  <c:v>1.1250463721892394</c:v>
                </c:pt>
                <c:pt idx="3">
                  <c:v>0.71576993434137282</c:v>
                </c:pt>
                <c:pt idx="4">
                  <c:v>0.23648731220160793</c:v>
                </c:pt>
                <c:pt idx="5">
                  <c:v>0.15435991578849723</c:v>
                </c:pt>
                <c:pt idx="6">
                  <c:v>0.43661099803957948</c:v>
                </c:pt>
                <c:pt idx="7">
                  <c:v>0.29251699680272109</c:v>
                </c:pt>
                <c:pt idx="8">
                  <c:v>1.1356833542547928</c:v>
                </c:pt>
                <c:pt idx="9">
                  <c:v>1.9418666561533703E-2</c:v>
                </c:pt>
                <c:pt idx="10">
                  <c:v>5.442166870748299E-3</c:v>
                </c:pt>
                <c:pt idx="11">
                  <c:v>0.21595546309833025</c:v>
                </c:pt>
                <c:pt idx="12">
                  <c:v>0.99999998999999995</c:v>
                </c:pt>
                <c:pt idx="13">
                  <c:v>1.1345701817130489</c:v>
                </c:pt>
                <c:pt idx="14">
                  <c:v>1.6664192849907236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5A95-9648-9CA7-EDC48BD516E3}"/>
            </c:ext>
          </c:extLst>
        </c:ser>
        <c:ser>
          <c:idx val="16"/>
          <c:order val="16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7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Calculation!$T$111:$AH$111</c:f>
              <c:numCache>
                <c:formatCode>0.0%</c:formatCode>
                <c:ptCount val="15"/>
                <c:pt idx="0">
                  <c:v>0.82077921077922078</c:v>
                </c:pt>
                <c:pt idx="1">
                  <c:v>0.21645020645021648</c:v>
                </c:pt>
                <c:pt idx="2">
                  <c:v>1.5936920122634508</c:v>
                </c:pt>
                <c:pt idx="3">
                  <c:v>0.78404451690166976</c:v>
                </c:pt>
                <c:pt idx="4">
                  <c:v>0.20519479519480521</c:v>
                </c:pt>
                <c:pt idx="5">
                  <c:v>0.26011130725417442</c:v>
                </c:pt>
                <c:pt idx="6">
                  <c:v>0.44205317491032775</c:v>
                </c:pt>
                <c:pt idx="7">
                  <c:v>0.32776746062461348</c:v>
                </c:pt>
                <c:pt idx="8">
                  <c:v>1.1029066071923317</c:v>
                </c:pt>
                <c:pt idx="9">
                  <c:v>6.6790342504638223E-2</c:v>
                </c:pt>
                <c:pt idx="10">
                  <c:v>4.9474235188620907E-3</c:v>
                </c:pt>
                <c:pt idx="11">
                  <c:v>0.16598638455782314</c:v>
                </c:pt>
                <c:pt idx="12">
                  <c:v>0.98973406544836118</c:v>
                </c:pt>
                <c:pt idx="13">
                  <c:v>1.0423005465862709</c:v>
                </c:pt>
                <c:pt idx="14">
                  <c:v>1.4855905898763142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5A95-9648-9CA7-EDC48BD516E3}"/>
            </c:ext>
          </c:extLst>
        </c:ser>
        <c:ser>
          <c:idx val="17"/>
          <c:order val="17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8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Calculation!$T$112:$AH$112</c:f>
              <c:numCache>
                <c:formatCode>0.0%</c:formatCode>
                <c:ptCount val="15"/>
                <c:pt idx="0">
                  <c:v>1.3768707382993197</c:v>
                </c:pt>
                <c:pt idx="1">
                  <c:v>0.29548545691403838</c:v>
                </c:pt>
                <c:pt idx="2">
                  <c:v>1.7224489695918368</c:v>
                </c:pt>
                <c:pt idx="3">
                  <c:v>0.66716140001855284</c:v>
                </c:pt>
                <c:pt idx="4">
                  <c:v>0.25021644021645023</c:v>
                </c:pt>
                <c:pt idx="5">
                  <c:v>2.6042053084910326</c:v>
                </c:pt>
                <c:pt idx="6">
                  <c:v>0.77996288424860849</c:v>
                </c:pt>
                <c:pt idx="7">
                  <c:v>0.63116882116883111</c:v>
                </c:pt>
                <c:pt idx="8">
                  <c:v>5.1756338799196042</c:v>
                </c:pt>
                <c:pt idx="9">
                  <c:v>0.27507729364873224</c:v>
                </c:pt>
                <c:pt idx="10">
                  <c:v>5.1947951948051949E-3</c:v>
                </c:pt>
                <c:pt idx="11">
                  <c:v>0.20952379952380951</c:v>
                </c:pt>
                <c:pt idx="12">
                  <c:v>1.1460729646444032</c:v>
                </c:pt>
                <c:pt idx="13">
                  <c:v>0.99999998999999995</c:v>
                </c:pt>
                <c:pt idx="14">
                  <c:v>1.6691403734260977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5A95-9648-9CA7-EDC48BD516E3}"/>
            </c:ext>
          </c:extLst>
        </c:ser>
        <c:ser>
          <c:idx val="18"/>
          <c:order val="18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9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Calculation!$T$113:$AH$113</c:f>
              <c:numCache>
                <c:formatCode>0.0%</c:formatCode>
                <c:ptCount val="15"/>
                <c:pt idx="0">
                  <c:v>1.8053184810327767</c:v>
                </c:pt>
                <c:pt idx="1">
                  <c:v>0.30463820892393323</c:v>
                </c:pt>
                <c:pt idx="2">
                  <c:v>2.9324675224675327</c:v>
                </c:pt>
                <c:pt idx="3">
                  <c:v>1.5126777883920841</c:v>
                </c:pt>
                <c:pt idx="4">
                  <c:v>0.37006801721088439</c:v>
                </c:pt>
                <c:pt idx="5">
                  <c:v>0.61434754720470008</c:v>
                </c:pt>
                <c:pt idx="6">
                  <c:v>2.9703153888868274</c:v>
                </c:pt>
                <c:pt idx="7">
                  <c:v>2.1260358588930117</c:v>
                </c:pt>
                <c:pt idx="8">
                  <c:v>7.0649350549350647</c:v>
                </c:pt>
                <c:pt idx="9">
                  <c:v>2.8942476085343227E-2</c:v>
                </c:pt>
                <c:pt idx="10">
                  <c:v>0.99999998999999995</c:v>
                </c:pt>
                <c:pt idx="11">
                  <c:v>0.26456399742115028</c:v>
                </c:pt>
                <c:pt idx="12">
                  <c:v>2.5120593592022264</c:v>
                </c:pt>
                <c:pt idx="13">
                  <c:v>2.2500927543784788</c:v>
                </c:pt>
                <c:pt idx="14">
                  <c:v>3.0722325193753863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5A95-9648-9CA7-EDC48BD516E3}"/>
            </c:ext>
          </c:extLst>
        </c:ser>
        <c:ser>
          <c:idx val="19"/>
          <c:order val="19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20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Calculation!$T$114:$AH$114</c:f>
              <c:numCache>
                <c:formatCode>0.0%</c:formatCode>
                <c:ptCount val="15"/>
                <c:pt idx="0">
                  <c:v>4.1898577512863326</c:v>
                </c:pt>
                <c:pt idx="1">
                  <c:v>0.9761286232714903</c:v>
                </c:pt>
                <c:pt idx="2">
                  <c:v>5.1119356733642549</c:v>
                </c:pt>
                <c:pt idx="3">
                  <c:v>2.7236858279715523</c:v>
                </c:pt>
                <c:pt idx="4">
                  <c:v>0.88262212976499677</c:v>
                </c:pt>
                <c:pt idx="5">
                  <c:v>0.86617191331478049</c:v>
                </c:pt>
                <c:pt idx="6">
                  <c:v>1.7970315298886828</c:v>
                </c:pt>
                <c:pt idx="7">
                  <c:v>1.7355596684168213</c:v>
                </c:pt>
                <c:pt idx="8">
                  <c:v>12.892269625126776</c:v>
                </c:pt>
                <c:pt idx="9">
                  <c:v>0.25454544454545452</c:v>
                </c:pt>
                <c:pt idx="10">
                  <c:v>0.30500926643784787</c:v>
                </c:pt>
                <c:pt idx="11">
                  <c:v>0.2127396313110699</c:v>
                </c:pt>
                <c:pt idx="12">
                  <c:v>1.4832405589548547</c:v>
                </c:pt>
                <c:pt idx="13">
                  <c:v>1.6954854569140383</c:v>
                </c:pt>
                <c:pt idx="14">
                  <c:v>2.3335806950092763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5A95-9648-9CA7-EDC48BD516E3}"/>
            </c:ext>
          </c:extLst>
        </c:ser>
        <c:ser>
          <c:idx val="20"/>
          <c:order val="20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21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Calculation!$T$115:$AH$115</c:f>
              <c:numCache>
                <c:formatCode>0.0%</c:formatCode>
                <c:ptCount val="15"/>
                <c:pt idx="0">
                  <c:v>0.39035249463821892</c:v>
                </c:pt>
                <c:pt idx="1">
                  <c:v>6.1842818985776132E-3</c:v>
                </c:pt>
                <c:pt idx="2">
                  <c:v>0.72850957565244268</c:v>
                </c:pt>
                <c:pt idx="3">
                  <c:v>0.49523808523809526</c:v>
                </c:pt>
                <c:pt idx="4">
                  <c:v>0.1438466195609153</c:v>
                </c:pt>
                <c:pt idx="5">
                  <c:v>0.11379096093382809</c:v>
                </c:pt>
                <c:pt idx="6">
                  <c:v>0.17526282240568955</c:v>
                </c:pt>
                <c:pt idx="7">
                  <c:v>0.13506492506493506</c:v>
                </c:pt>
                <c:pt idx="8">
                  <c:v>0.96648112790970919</c:v>
                </c:pt>
                <c:pt idx="9">
                  <c:v>-1E-8</c:v>
                </c:pt>
                <c:pt idx="10">
                  <c:v>-1E-8</c:v>
                </c:pt>
                <c:pt idx="11">
                  <c:v>0.12665428808286952</c:v>
                </c:pt>
                <c:pt idx="12">
                  <c:v>0.94557822129251701</c:v>
                </c:pt>
                <c:pt idx="13">
                  <c:v>0.97167593310451439</c:v>
                </c:pt>
                <c:pt idx="14">
                  <c:v>1.5333333233333333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5A95-9648-9CA7-EDC48BD516E3}"/>
            </c:ext>
          </c:extLst>
        </c:ser>
        <c:ser>
          <c:idx val="21"/>
          <c:order val="21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22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Calculation!$T$116:$AH$116</c:f>
              <c:numCache>
                <c:formatCode>0.0%</c:formatCode>
                <c:ptCount val="15"/>
                <c:pt idx="0">
                  <c:v>0.44811378097093385</c:v>
                </c:pt>
                <c:pt idx="1">
                  <c:v>0.12714903143475573</c:v>
                </c:pt>
                <c:pt idx="2">
                  <c:v>1.0305503919789736</c:v>
                </c:pt>
                <c:pt idx="3">
                  <c:v>0.57167593310451448</c:v>
                </c:pt>
                <c:pt idx="4">
                  <c:v>0.27606678035250465</c:v>
                </c:pt>
                <c:pt idx="5">
                  <c:v>0.28658007658008661</c:v>
                </c:pt>
                <c:pt idx="6">
                  <c:v>9.9690775405071125E-2</c:v>
                </c:pt>
                <c:pt idx="7">
                  <c:v>3.537413965986394E-2</c:v>
                </c:pt>
                <c:pt idx="8">
                  <c:v>1.4416821173964132</c:v>
                </c:pt>
                <c:pt idx="9">
                  <c:v>-1E-8</c:v>
                </c:pt>
                <c:pt idx="10">
                  <c:v>-1E-8</c:v>
                </c:pt>
                <c:pt idx="11">
                  <c:v>0.10241186384044527</c:v>
                </c:pt>
                <c:pt idx="12">
                  <c:v>0.80766851195423617</c:v>
                </c:pt>
                <c:pt idx="13">
                  <c:v>0.78726034868893002</c:v>
                </c:pt>
                <c:pt idx="14">
                  <c:v>0.97353122067408771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5A95-9648-9CA7-EDC48BD516E3}"/>
            </c:ext>
          </c:extLst>
        </c:ser>
        <c:ser>
          <c:idx val="22"/>
          <c:order val="22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23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Calculation!$T$117:$AH$117</c:f>
              <c:numCache>
                <c:formatCode>0.0%</c:formatCode>
                <c:ptCount val="15"/>
                <c:pt idx="0">
                  <c:v>0.77068644640074202</c:v>
                </c:pt>
                <c:pt idx="1">
                  <c:v>3.7105651391465678E-3</c:v>
                </c:pt>
                <c:pt idx="2">
                  <c:v>0.72195422623995054</c:v>
                </c:pt>
                <c:pt idx="3">
                  <c:v>0.11280147423005567</c:v>
                </c:pt>
                <c:pt idx="4">
                  <c:v>0.19492887064316639</c:v>
                </c:pt>
                <c:pt idx="5">
                  <c:v>6.8027200884353753E-2</c:v>
                </c:pt>
                <c:pt idx="6">
                  <c:v>0.4733456919171305</c:v>
                </c:pt>
                <c:pt idx="7">
                  <c:v>0.15980209265924553</c:v>
                </c:pt>
                <c:pt idx="8">
                  <c:v>0.41261594547309832</c:v>
                </c:pt>
                <c:pt idx="9">
                  <c:v>-1E-8</c:v>
                </c:pt>
                <c:pt idx="10">
                  <c:v>4.7000518429189857E-3</c:v>
                </c:pt>
                <c:pt idx="11">
                  <c:v>0.13927024355596784</c:v>
                </c:pt>
                <c:pt idx="12">
                  <c:v>0.98107605679035248</c:v>
                </c:pt>
                <c:pt idx="13">
                  <c:v>0.82609770181199749</c:v>
                </c:pt>
                <c:pt idx="14">
                  <c:v>1.5055040097897341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6-5A95-9648-9CA7-EDC48BD51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553088"/>
        <c:axId val="126567552"/>
      </c:scatterChart>
      <c:valAx>
        <c:axId val="126553088"/>
        <c:scaling>
          <c:orientation val="maxMin"/>
          <c:max val="16"/>
          <c:min val="1"/>
        </c:scaling>
        <c:delete val="0"/>
        <c:axPos val="b"/>
        <c:numFmt formatCode="@" sourceLinked="0"/>
        <c:majorTickMark val="out"/>
        <c:minorTickMark val="none"/>
        <c:tickLblPos val="none"/>
        <c:txPr>
          <a:bodyPr/>
          <a:lstStyle/>
          <a:p>
            <a:pPr>
              <a:defRPr sz="2000"/>
            </a:pPr>
            <a:endParaRPr lang="en-AT"/>
          </a:p>
        </c:txPr>
        <c:crossAx val="126567552"/>
        <c:crosses val="autoZero"/>
        <c:crossBetween val="midCat"/>
        <c:majorUnit val="1"/>
      </c:valAx>
      <c:valAx>
        <c:axId val="126567552"/>
        <c:scaling>
          <c:orientation val="minMax"/>
          <c:min val="0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sz="1400" b="0"/>
            </a:pPr>
            <a:endParaRPr lang="en-AT"/>
          </a:p>
        </c:txPr>
        <c:crossAx val="126553088"/>
        <c:crosses val="max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picture"/>
            <c:spPr>
              <a:blipFill dpi="0" rotWithShape="1">
                <a:blip xmlns:r="http://schemas.openxmlformats.org/officeDocument/2006/relationships" r:embed="rId1"/>
                <a:srcRect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Calculation!$T$95:$AH$95</c:f>
              <c:numCache>
                <c:formatCode>0.0%</c:formatCode>
                <c:ptCount val="15"/>
                <c:pt idx="0">
                  <c:v>0.75819417676561529</c:v>
                </c:pt>
                <c:pt idx="1">
                  <c:v>9.808285951144094E-2</c:v>
                </c:pt>
                <c:pt idx="2">
                  <c:v>0.57761285332714907</c:v>
                </c:pt>
                <c:pt idx="3">
                  <c:v>0.41051328622758193</c:v>
                </c:pt>
                <c:pt idx="4">
                  <c:v>8.5343218200371065E-2</c:v>
                </c:pt>
                <c:pt idx="5">
                  <c:v>0.1358070400927644</c:v>
                </c:pt>
                <c:pt idx="6">
                  <c:v>0.38837352123067415</c:v>
                </c:pt>
                <c:pt idx="7">
                  <c:v>0.31045144330859614</c:v>
                </c:pt>
                <c:pt idx="8">
                  <c:v>1.306369810655535</c:v>
                </c:pt>
                <c:pt idx="9">
                  <c:v>-1E-8</c:v>
                </c:pt>
                <c:pt idx="10">
                  <c:v>-1E-8</c:v>
                </c:pt>
                <c:pt idx="11">
                  <c:v>0.18058131343846631</c:v>
                </c:pt>
                <c:pt idx="12">
                  <c:v>1.0374767989053804</c:v>
                </c:pt>
                <c:pt idx="13">
                  <c:v>1.0215213258070501</c:v>
                </c:pt>
                <c:pt idx="14">
                  <c:v>1.2369820555534941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12C-5848-A89A-D2A650A3197F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2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Calculation!$T$96:$AH$96</c:f>
              <c:numCache>
                <c:formatCode>0.0%</c:formatCode>
                <c:ptCount val="15"/>
                <c:pt idx="0">
                  <c:v>2.0744588644588746</c:v>
                </c:pt>
                <c:pt idx="1">
                  <c:v>0.47965366965367967</c:v>
                </c:pt>
                <c:pt idx="2">
                  <c:v>2.6477427234570192</c:v>
                </c:pt>
                <c:pt idx="3">
                  <c:v>1.7196041953184911</c:v>
                </c:pt>
                <c:pt idx="4">
                  <c:v>0.5945578131292516</c:v>
                </c:pt>
                <c:pt idx="5">
                  <c:v>0.89894866037724175</c:v>
                </c:pt>
                <c:pt idx="6">
                  <c:v>1.7616573802288189</c:v>
                </c:pt>
                <c:pt idx="7">
                  <c:v>1.7393939293939396</c:v>
                </c:pt>
                <c:pt idx="8">
                  <c:v>4.7689548446691408</c:v>
                </c:pt>
                <c:pt idx="9">
                  <c:v>0.48484847484848487</c:v>
                </c:pt>
                <c:pt idx="10">
                  <c:v>0.34854668140383427</c:v>
                </c:pt>
                <c:pt idx="11">
                  <c:v>0.67136671850958562</c:v>
                </c:pt>
                <c:pt idx="12">
                  <c:v>2.4014842200556585</c:v>
                </c:pt>
                <c:pt idx="13">
                  <c:v>2.4265924451638838</c:v>
                </c:pt>
                <c:pt idx="14">
                  <c:v>4.2888064216635744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12C-5848-A89A-D2A650A3197F}"/>
            </c:ext>
          </c:extLst>
        </c:ser>
        <c:ser>
          <c:idx val="2"/>
          <c:order val="2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3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Calculation!$T$97:$AH$97</c:f>
              <c:numCache>
                <c:formatCode>0.0%</c:formatCode>
                <c:ptCount val="15"/>
                <c:pt idx="0">
                  <c:v>2.1743970215398889</c:v>
                </c:pt>
                <c:pt idx="1">
                  <c:v>0.92566480137909701</c:v>
                </c:pt>
                <c:pt idx="2">
                  <c:v>2.9363017834446503</c:v>
                </c:pt>
                <c:pt idx="3">
                  <c:v>1.5803339417625233</c:v>
                </c:pt>
                <c:pt idx="4">
                  <c:v>1.2123685737971552</c:v>
                </c:pt>
                <c:pt idx="5">
                  <c:v>1.1381570710142239</c:v>
                </c:pt>
                <c:pt idx="6">
                  <c:v>1.7031539788682746</c:v>
                </c:pt>
                <c:pt idx="7">
                  <c:v>2.1313543499257888</c:v>
                </c:pt>
                <c:pt idx="8">
                  <c:v>6.3144093901236857</c:v>
                </c:pt>
                <c:pt idx="9">
                  <c:v>0.99999998999999995</c:v>
                </c:pt>
                <c:pt idx="10">
                  <c:v>7.1490404347557213E-2</c:v>
                </c:pt>
                <c:pt idx="11">
                  <c:v>1.3747680790538035</c:v>
                </c:pt>
                <c:pt idx="12">
                  <c:v>3.1886208929066173</c:v>
                </c:pt>
                <c:pt idx="13">
                  <c:v>2.4356215113358073</c:v>
                </c:pt>
                <c:pt idx="14">
                  <c:v>2.5615336943908473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12C-5848-A89A-D2A650A3197F}"/>
            </c:ext>
          </c:extLst>
        </c:ser>
        <c:ser>
          <c:idx val="3"/>
          <c:order val="3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4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Calculation!$T$98:$AH$98</c:f>
              <c:numCache>
                <c:formatCode>0.0%</c:formatCode>
                <c:ptCount val="15"/>
                <c:pt idx="0">
                  <c:v>2.4081632553061225</c:v>
                </c:pt>
                <c:pt idx="1">
                  <c:v>0.99999998999999995</c:v>
                </c:pt>
                <c:pt idx="2">
                  <c:v>3.3429808186951147</c:v>
                </c:pt>
                <c:pt idx="3">
                  <c:v>1.8136054321768709</c:v>
                </c:pt>
                <c:pt idx="4">
                  <c:v>0.99999998999999995</c:v>
                </c:pt>
                <c:pt idx="5">
                  <c:v>0.99999998999999995</c:v>
                </c:pt>
                <c:pt idx="6">
                  <c:v>1.9001855187569574</c:v>
                </c:pt>
                <c:pt idx="7">
                  <c:v>1.4305503919789735</c:v>
                </c:pt>
                <c:pt idx="8">
                  <c:v>5.8247371575943099</c:v>
                </c:pt>
                <c:pt idx="9">
                  <c:v>1.1384044426901669</c:v>
                </c:pt>
                <c:pt idx="10">
                  <c:v>0.11948050948051948</c:v>
                </c:pt>
                <c:pt idx="11">
                  <c:v>0.99999998999999995</c:v>
                </c:pt>
                <c:pt idx="12">
                  <c:v>3.0786641829499075</c:v>
                </c:pt>
                <c:pt idx="13">
                  <c:v>2.0410636882065556</c:v>
                </c:pt>
                <c:pt idx="14">
                  <c:v>2.0937538551824368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12C-5848-A89A-D2A650A3197F}"/>
            </c:ext>
          </c:extLst>
        </c:ser>
        <c:ser>
          <c:idx val="4"/>
          <c:order val="4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5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Calculation!$T$99:$AH$99</c:f>
              <c:numCache>
                <c:formatCode>0.0%</c:formatCode>
                <c:ptCount val="15"/>
                <c:pt idx="0">
                  <c:v>4.1244279429993815</c:v>
                </c:pt>
                <c:pt idx="1">
                  <c:v>0.66456399742115024</c:v>
                </c:pt>
                <c:pt idx="2">
                  <c:v>5.6588744488744585</c:v>
                </c:pt>
                <c:pt idx="3">
                  <c:v>3.8054421668707481</c:v>
                </c:pt>
                <c:pt idx="4">
                  <c:v>0.9150278193135436</c:v>
                </c:pt>
                <c:pt idx="5">
                  <c:v>1.3271490314347558</c:v>
                </c:pt>
                <c:pt idx="6">
                  <c:v>2.7897340654483611</c:v>
                </c:pt>
                <c:pt idx="7">
                  <c:v>2.6886827358256031</c:v>
                </c:pt>
                <c:pt idx="8">
                  <c:v>18.037600484743351</c:v>
                </c:pt>
                <c:pt idx="9">
                  <c:v>0.18775509204081633</c:v>
                </c:pt>
                <c:pt idx="10">
                  <c:v>0.26530611244897961</c:v>
                </c:pt>
                <c:pt idx="11">
                  <c:v>0.21842917985776128</c:v>
                </c:pt>
                <c:pt idx="12">
                  <c:v>1.5663574420717377</c:v>
                </c:pt>
                <c:pt idx="13">
                  <c:v>1.6690166875881263</c:v>
                </c:pt>
                <c:pt idx="14">
                  <c:v>1.7179962794248609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12C-5848-A89A-D2A650A3197F}"/>
            </c:ext>
          </c:extLst>
        </c:ser>
        <c:ser>
          <c:idx val="5"/>
          <c:order val="5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6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Calculation!$T$100:$AH$100</c:f>
              <c:numCache>
                <c:formatCode>0.0%</c:formatCode>
                <c:ptCount val="15"/>
                <c:pt idx="0">
                  <c:v>0.20210264924551638</c:v>
                </c:pt>
                <c:pt idx="1">
                  <c:v>4.5269006697588127E-2</c:v>
                </c:pt>
                <c:pt idx="2">
                  <c:v>0.8932591118305504</c:v>
                </c:pt>
                <c:pt idx="3">
                  <c:v>0.30377240805813233</c:v>
                </c:pt>
                <c:pt idx="4">
                  <c:v>0.13729127014842302</c:v>
                </c:pt>
                <c:pt idx="5">
                  <c:v>0.1358070400927644</c:v>
                </c:pt>
                <c:pt idx="6">
                  <c:v>0.24106368820655535</c:v>
                </c:pt>
                <c:pt idx="7">
                  <c:v>0.22535558678416823</c:v>
                </c:pt>
                <c:pt idx="8">
                  <c:v>0.46184290898577618</c:v>
                </c:pt>
                <c:pt idx="9">
                  <c:v>2.7952989381570807E-2</c:v>
                </c:pt>
                <c:pt idx="10">
                  <c:v>-1E-8</c:v>
                </c:pt>
                <c:pt idx="11">
                  <c:v>0.30797772654916511</c:v>
                </c:pt>
                <c:pt idx="12">
                  <c:v>1.0607297364440322</c:v>
                </c:pt>
                <c:pt idx="13">
                  <c:v>1.1358070400927645</c:v>
                </c:pt>
                <c:pt idx="14">
                  <c:v>0.99999998999999995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12C-5848-A89A-D2A650A3197F}"/>
            </c:ext>
          </c:extLst>
        </c:ser>
        <c:ser>
          <c:idx val="6"/>
          <c:order val="6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7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Calculation!$T$101:$AH$101</c:f>
              <c:numCache>
                <c:formatCode>0.0%</c:formatCode>
                <c:ptCount val="15"/>
                <c:pt idx="0">
                  <c:v>1.0917748817748918</c:v>
                </c:pt>
                <c:pt idx="1">
                  <c:v>0.19097092382807668</c:v>
                </c:pt>
                <c:pt idx="2">
                  <c:v>1.2870748199319728</c:v>
                </c:pt>
                <c:pt idx="3">
                  <c:v>0.49350648350649351</c:v>
                </c:pt>
                <c:pt idx="4">
                  <c:v>0.10686455400742116</c:v>
                </c:pt>
                <c:pt idx="5">
                  <c:v>0.21855286569573285</c:v>
                </c:pt>
                <c:pt idx="6">
                  <c:v>0.3270253455967842</c:v>
                </c:pt>
                <c:pt idx="7">
                  <c:v>0.29783548783549785</c:v>
                </c:pt>
                <c:pt idx="8">
                  <c:v>1.2902906517192332</c:v>
                </c:pt>
                <c:pt idx="9">
                  <c:v>6.6790252504638223E-3</c:v>
                </c:pt>
                <c:pt idx="10">
                  <c:v>-1E-8</c:v>
                </c:pt>
                <c:pt idx="11">
                  <c:v>0.17068644640074213</c:v>
                </c:pt>
                <c:pt idx="12">
                  <c:v>0.82597401597402598</c:v>
                </c:pt>
                <c:pt idx="13">
                  <c:v>0.87408780694495969</c:v>
                </c:pt>
                <c:pt idx="14">
                  <c:v>1.1813234284662957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112C-5848-A89A-D2A650A3197F}"/>
            </c:ext>
          </c:extLst>
        </c:ser>
        <c:ser>
          <c:idx val="7"/>
          <c:order val="7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8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Calculation!$T$102:$AH$102</c:f>
              <c:numCache>
                <c:formatCode>0.0%</c:formatCode>
                <c:ptCount val="15"/>
                <c:pt idx="0">
                  <c:v>2.103896093896104</c:v>
                </c:pt>
                <c:pt idx="1">
                  <c:v>0.44427951999381571</c:v>
                </c:pt>
                <c:pt idx="2">
                  <c:v>2.587012977012987</c:v>
                </c:pt>
                <c:pt idx="3">
                  <c:v>0.770439074724799</c:v>
                </c:pt>
                <c:pt idx="4">
                  <c:v>0.47495360781076068</c:v>
                </c:pt>
                <c:pt idx="5">
                  <c:v>2.583178716035869</c:v>
                </c:pt>
                <c:pt idx="6">
                  <c:v>1.1282622039764998</c:v>
                </c:pt>
                <c:pt idx="7">
                  <c:v>0.99999998999999995</c:v>
                </c:pt>
                <c:pt idx="8">
                  <c:v>7.5328385799814468</c:v>
                </c:pt>
                <c:pt idx="9">
                  <c:v>0.22028446742733457</c:v>
                </c:pt>
                <c:pt idx="10">
                  <c:v>-1E-8</c:v>
                </c:pt>
                <c:pt idx="11">
                  <c:v>0.24044525901669758</c:v>
                </c:pt>
                <c:pt idx="12">
                  <c:v>1.4055658527087198</c:v>
                </c:pt>
                <c:pt idx="13">
                  <c:v>1.3962894148608536</c:v>
                </c:pt>
                <c:pt idx="14">
                  <c:v>1.6019789634075448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12C-5848-A89A-D2A650A3197F}"/>
            </c:ext>
          </c:extLst>
        </c:ser>
        <c:ser>
          <c:idx val="8"/>
          <c:order val="8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9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Calculation!$T$103:$AH$103</c:f>
              <c:numCache>
                <c:formatCode>0.0%</c:formatCode>
                <c:ptCount val="15"/>
                <c:pt idx="0">
                  <c:v>0.17340753483611626</c:v>
                </c:pt>
                <c:pt idx="1">
                  <c:v>9.771171199752628E-3</c:v>
                </c:pt>
                <c:pt idx="2">
                  <c:v>0.35411254411255411</c:v>
                </c:pt>
                <c:pt idx="3">
                  <c:v>0.1924551538837353</c:v>
                </c:pt>
                <c:pt idx="4">
                  <c:v>5.4916502059369203E-2</c:v>
                </c:pt>
                <c:pt idx="5">
                  <c:v>5.269015697588126E-2</c:v>
                </c:pt>
                <c:pt idx="6">
                  <c:v>0.18528137528138527</c:v>
                </c:pt>
                <c:pt idx="7">
                  <c:v>0.19443412729128015</c:v>
                </c:pt>
                <c:pt idx="8">
                  <c:v>0.65936919222634505</c:v>
                </c:pt>
                <c:pt idx="9">
                  <c:v>-1E-8</c:v>
                </c:pt>
                <c:pt idx="10">
                  <c:v>-1E-8</c:v>
                </c:pt>
                <c:pt idx="11">
                  <c:v>0.11849102277674706</c:v>
                </c:pt>
                <c:pt idx="12">
                  <c:v>0.58726034868893007</c:v>
                </c:pt>
                <c:pt idx="13">
                  <c:v>0.6562770462770563</c:v>
                </c:pt>
                <c:pt idx="14">
                  <c:v>1.0431663474520718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112C-5848-A89A-D2A650A3197F}"/>
            </c:ext>
          </c:extLst>
        </c:ser>
        <c:ser>
          <c:idx val="9"/>
          <c:order val="9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0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Calculation!$T$104:$AH$104</c:f>
              <c:numCache>
                <c:formatCode>0.0%</c:formatCode>
                <c:ptCount val="15"/>
                <c:pt idx="0">
                  <c:v>1.4030921359492889</c:v>
                </c:pt>
                <c:pt idx="1">
                  <c:v>0.16227580941867656</c:v>
                </c:pt>
                <c:pt idx="2">
                  <c:v>1.7405071019356835</c:v>
                </c:pt>
                <c:pt idx="3">
                  <c:v>0.99999998999999995</c:v>
                </c:pt>
                <c:pt idx="4">
                  <c:v>0.34112553112554117</c:v>
                </c:pt>
                <c:pt idx="5">
                  <c:v>0.84254791826221387</c:v>
                </c:pt>
                <c:pt idx="6">
                  <c:v>0.99999998999999995</c:v>
                </c:pt>
                <c:pt idx="7">
                  <c:v>1.1905998663141619</c:v>
                </c:pt>
                <c:pt idx="8">
                  <c:v>8.1694495880210258</c:v>
                </c:pt>
                <c:pt idx="9">
                  <c:v>7.9406297977736559E-2</c:v>
                </c:pt>
                <c:pt idx="10">
                  <c:v>2.0037095751391464E-2</c:v>
                </c:pt>
                <c:pt idx="11">
                  <c:v>0.14471242042671614</c:v>
                </c:pt>
                <c:pt idx="12">
                  <c:v>1.119356823642548</c:v>
                </c:pt>
                <c:pt idx="13">
                  <c:v>1.3725417339703154</c:v>
                </c:pt>
                <c:pt idx="14">
                  <c:v>1.58008657008658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12C-5848-A89A-D2A650A3197F}"/>
            </c:ext>
          </c:extLst>
        </c:ser>
        <c:ser>
          <c:idx val="10"/>
          <c:order val="10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1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Calculation!$T$105:$AH$105</c:f>
              <c:numCache>
                <c:formatCode>0.0%</c:formatCode>
                <c:ptCount val="15"/>
                <c:pt idx="0">
                  <c:v>0.99999998999999995</c:v>
                </c:pt>
                <c:pt idx="1">
                  <c:v>0.125417429703154</c:v>
                </c:pt>
                <c:pt idx="2">
                  <c:v>0.83797154225726656</c:v>
                </c:pt>
                <c:pt idx="3">
                  <c:v>0.57810759667903522</c:v>
                </c:pt>
                <c:pt idx="4">
                  <c:v>0.13432281003710575</c:v>
                </c:pt>
                <c:pt idx="5">
                  <c:v>0.12714903143475573</c:v>
                </c:pt>
                <c:pt idx="6">
                  <c:v>0.30129869129870129</c:v>
                </c:pt>
                <c:pt idx="7">
                  <c:v>0.28051947051948051</c:v>
                </c:pt>
                <c:pt idx="8">
                  <c:v>1.3125541025541128</c:v>
                </c:pt>
                <c:pt idx="9">
                  <c:v>4.6258493401360547E-2</c:v>
                </c:pt>
                <c:pt idx="10">
                  <c:v>1.4842200556586271E-3</c:v>
                </c:pt>
                <c:pt idx="11">
                  <c:v>0.14619665048237476</c:v>
                </c:pt>
                <c:pt idx="12">
                  <c:v>0.75980209265924548</c:v>
                </c:pt>
                <c:pt idx="13">
                  <c:v>0.85664810379097078</c:v>
                </c:pt>
                <c:pt idx="14">
                  <c:v>1.2538033295176252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112C-5848-A89A-D2A650A3197F}"/>
            </c:ext>
          </c:extLst>
        </c:ser>
        <c:ser>
          <c:idx val="11"/>
          <c:order val="11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2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Calculation!$T$106:$AH$106</c:f>
              <c:numCache>
                <c:formatCode>0.0%</c:formatCode>
                <c:ptCount val="15"/>
                <c:pt idx="0">
                  <c:v>0.73642546928262209</c:v>
                </c:pt>
                <c:pt idx="1">
                  <c:v>0.17043907472479902</c:v>
                </c:pt>
                <c:pt idx="2">
                  <c:v>1.1141620184477428</c:v>
                </c:pt>
                <c:pt idx="3">
                  <c:v>0.60841062698206549</c:v>
                </c:pt>
                <c:pt idx="4">
                  <c:v>0.14025973025974026</c:v>
                </c:pt>
                <c:pt idx="5">
                  <c:v>0.18664191949907236</c:v>
                </c:pt>
                <c:pt idx="6">
                  <c:v>0.50834878406307971</c:v>
                </c:pt>
                <c:pt idx="7">
                  <c:v>0.34805193805194806</c:v>
                </c:pt>
                <c:pt idx="8">
                  <c:v>1.0659245416388374</c:v>
                </c:pt>
                <c:pt idx="9">
                  <c:v>6.4316535745207173E-3</c:v>
                </c:pt>
                <c:pt idx="10">
                  <c:v>-1E-8</c:v>
                </c:pt>
                <c:pt idx="11">
                  <c:v>0.18181817181818183</c:v>
                </c:pt>
                <c:pt idx="12">
                  <c:v>1.0034631934632037</c:v>
                </c:pt>
                <c:pt idx="13">
                  <c:v>1.1459492788064318</c:v>
                </c:pt>
                <c:pt idx="14">
                  <c:v>1.3557204600061843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12C-5848-A89A-D2A650A3197F}"/>
            </c:ext>
          </c:extLst>
        </c:ser>
        <c:ser>
          <c:idx val="12"/>
          <c:order val="12"/>
          <c:spPr>
            <a:ln w="28575">
              <a:noFill/>
            </a:ln>
          </c:spPr>
          <c:marker>
            <c:symbol val="square"/>
            <c:size val="12"/>
            <c:spPr>
              <a:blipFill>
                <a:blip xmlns:r="http://schemas.openxmlformats.org/officeDocument/2006/relationships" r:embed="rId13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Calculation!$T$107:$AH$107</c:f>
              <c:numCache>
                <c:formatCode>0.0%</c:formatCode>
                <c:ptCount val="15"/>
                <c:pt idx="0">
                  <c:v>0.63525045382189238</c:v>
                </c:pt>
                <c:pt idx="1">
                  <c:v>0.20457636600494744</c:v>
                </c:pt>
                <c:pt idx="2">
                  <c:v>1.074335178620903</c:v>
                </c:pt>
                <c:pt idx="3">
                  <c:v>0.89956708956709952</c:v>
                </c:pt>
                <c:pt idx="4">
                  <c:v>0.27854049711193568</c:v>
                </c:pt>
                <c:pt idx="5">
                  <c:v>0.29820654534941249</c:v>
                </c:pt>
                <c:pt idx="6">
                  <c:v>0.35151514151515151</c:v>
                </c:pt>
                <c:pt idx="7">
                  <c:v>0.20247370675943105</c:v>
                </c:pt>
                <c:pt idx="8">
                  <c:v>0.99999998999999995</c:v>
                </c:pt>
                <c:pt idx="9">
                  <c:v>1.8552865695732838E-2</c:v>
                </c:pt>
                <c:pt idx="10">
                  <c:v>-1E-8</c:v>
                </c:pt>
                <c:pt idx="11">
                  <c:v>0.18614717614718615</c:v>
                </c:pt>
                <c:pt idx="12">
                  <c:v>0.72554111554112544</c:v>
                </c:pt>
                <c:pt idx="13">
                  <c:v>0.98453926025355598</c:v>
                </c:pt>
                <c:pt idx="14">
                  <c:v>1.0926406826406927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112C-5848-A89A-D2A650A3197F}"/>
            </c:ext>
          </c:extLst>
        </c:ser>
        <c:ser>
          <c:idx val="13"/>
          <c:order val="13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4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Calculation!$T$108:$AH$108</c:f>
              <c:numCache>
                <c:formatCode>0.0%</c:formatCode>
                <c:ptCount val="15"/>
                <c:pt idx="0">
                  <c:v>0.52504637218923933</c:v>
                </c:pt>
                <c:pt idx="1">
                  <c:v>7.0995660995671006E-2</c:v>
                </c:pt>
                <c:pt idx="2">
                  <c:v>0.99999998999999995</c:v>
                </c:pt>
                <c:pt idx="3">
                  <c:v>0.48188001473716763</c:v>
                </c:pt>
                <c:pt idx="4">
                  <c:v>0.11626467769325911</c:v>
                </c:pt>
                <c:pt idx="5">
                  <c:v>9.4743341886209032E-2</c:v>
                </c:pt>
                <c:pt idx="6">
                  <c:v>0.39999999000000003</c:v>
                </c:pt>
                <c:pt idx="7">
                  <c:v>0.34805193805194806</c:v>
                </c:pt>
                <c:pt idx="8">
                  <c:v>1.1426097611811998</c:v>
                </c:pt>
                <c:pt idx="9">
                  <c:v>3.4879396307977734E-2</c:v>
                </c:pt>
                <c:pt idx="10">
                  <c:v>-1E-8</c:v>
                </c:pt>
                <c:pt idx="11">
                  <c:v>0.19480518480519482</c:v>
                </c:pt>
                <c:pt idx="12">
                  <c:v>1.1390228718800248</c:v>
                </c:pt>
                <c:pt idx="13">
                  <c:v>1.1437229337229438</c:v>
                </c:pt>
                <c:pt idx="14">
                  <c:v>1.697835487835498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112C-5848-A89A-D2A650A3197F}"/>
            </c:ext>
          </c:extLst>
        </c:ser>
        <c:ser>
          <c:idx val="14"/>
          <c:order val="14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5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Calculation!$T$109:$AH$109</c:f>
              <c:numCache>
                <c:formatCode>0.0%</c:formatCode>
                <c:ptCount val="15"/>
                <c:pt idx="0">
                  <c:v>0.78070499927643777</c:v>
                </c:pt>
                <c:pt idx="1">
                  <c:v>2.4737067594310454E-3</c:v>
                </c:pt>
                <c:pt idx="2">
                  <c:v>0.76277055277056272</c:v>
                </c:pt>
                <c:pt idx="3">
                  <c:v>0.46369819655534944</c:v>
                </c:pt>
                <c:pt idx="4">
                  <c:v>9.7959173673469388E-2</c:v>
                </c:pt>
                <c:pt idx="5">
                  <c:v>5.6153360439084726E-2</c:v>
                </c:pt>
                <c:pt idx="6">
                  <c:v>0.27186146186147186</c:v>
                </c:pt>
                <c:pt idx="7">
                  <c:v>0.18132342846629562</c:v>
                </c:pt>
                <c:pt idx="8">
                  <c:v>0.60160790589363011</c:v>
                </c:pt>
                <c:pt idx="9">
                  <c:v>-1E-8</c:v>
                </c:pt>
                <c:pt idx="10">
                  <c:v>-1E-8</c:v>
                </c:pt>
                <c:pt idx="11">
                  <c:v>0.13457018171304888</c:v>
                </c:pt>
                <c:pt idx="12">
                  <c:v>0.98441557441558436</c:v>
                </c:pt>
                <c:pt idx="13">
                  <c:v>1.2551638737353124</c:v>
                </c:pt>
                <c:pt idx="14">
                  <c:v>1.3200989386703772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112C-5848-A89A-D2A650A3197F}"/>
            </c:ext>
          </c:extLst>
        </c:ser>
        <c:ser>
          <c:idx val="15"/>
          <c:order val="15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6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Calculation!$T$110:$AH$110</c:f>
              <c:numCache>
                <c:formatCode>0.0%</c:formatCode>
                <c:ptCount val="15"/>
                <c:pt idx="0">
                  <c:v>0.8636981965553493</c:v>
                </c:pt>
                <c:pt idx="1">
                  <c:v>9.6103886103896113E-2</c:v>
                </c:pt>
                <c:pt idx="2">
                  <c:v>1.1250463721892394</c:v>
                </c:pt>
                <c:pt idx="3">
                  <c:v>0.71576993434137282</c:v>
                </c:pt>
                <c:pt idx="4">
                  <c:v>0.23648731220160793</c:v>
                </c:pt>
                <c:pt idx="5">
                  <c:v>0.15435991578849723</c:v>
                </c:pt>
                <c:pt idx="6">
                  <c:v>0.43661099803957948</c:v>
                </c:pt>
                <c:pt idx="7">
                  <c:v>0.29251699680272109</c:v>
                </c:pt>
                <c:pt idx="8">
                  <c:v>1.1356833542547928</c:v>
                </c:pt>
                <c:pt idx="9">
                  <c:v>1.9418666561533703E-2</c:v>
                </c:pt>
                <c:pt idx="10">
                  <c:v>5.442166870748299E-3</c:v>
                </c:pt>
                <c:pt idx="11">
                  <c:v>0.21595546309833025</c:v>
                </c:pt>
                <c:pt idx="12">
                  <c:v>0.99999998999999995</c:v>
                </c:pt>
                <c:pt idx="13">
                  <c:v>1.1345701817130489</c:v>
                </c:pt>
                <c:pt idx="14">
                  <c:v>1.6664192849907236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112C-5848-A89A-D2A650A3197F}"/>
            </c:ext>
          </c:extLst>
        </c:ser>
        <c:ser>
          <c:idx val="16"/>
          <c:order val="16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7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Calculation!$T$111:$AH$111</c:f>
              <c:numCache>
                <c:formatCode>0.0%</c:formatCode>
                <c:ptCount val="15"/>
                <c:pt idx="0">
                  <c:v>0.82077921077922078</c:v>
                </c:pt>
                <c:pt idx="1">
                  <c:v>0.21645020645021648</c:v>
                </c:pt>
                <c:pt idx="2">
                  <c:v>1.5936920122634508</c:v>
                </c:pt>
                <c:pt idx="3">
                  <c:v>0.78404451690166976</c:v>
                </c:pt>
                <c:pt idx="4">
                  <c:v>0.20519479519480521</c:v>
                </c:pt>
                <c:pt idx="5">
                  <c:v>0.26011130725417442</c:v>
                </c:pt>
                <c:pt idx="6">
                  <c:v>0.44205317491032775</c:v>
                </c:pt>
                <c:pt idx="7">
                  <c:v>0.32776746062461348</c:v>
                </c:pt>
                <c:pt idx="8">
                  <c:v>1.1029066071923317</c:v>
                </c:pt>
                <c:pt idx="9">
                  <c:v>6.6790342504638223E-2</c:v>
                </c:pt>
                <c:pt idx="10">
                  <c:v>4.9474235188620907E-3</c:v>
                </c:pt>
                <c:pt idx="11">
                  <c:v>0.16598638455782314</c:v>
                </c:pt>
                <c:pt idx="12">
                  <c:v>0.98973406544836118</c:v>
                </c:pt>
                <c:pt idx="13">
                  <c:v>1.0423005465862709</c:v>
                </c:pt>
                <c:pt idx="14">
                  <c:v>1.4855905898763142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112C-5848-A89A-D2A650A3197F}"/>
            </c:ext>
          </c:extLst>
        </c:ser>
        <c:ser>
          <c:idx val="17"/>
          <c:order val="17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8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Calculation!$T$112:$AH$112</c:f>
              <c:numCache>
                <c:formatCode>0.0%</c:formatCode>
                <c:ptCount val="15"/>
                <c:pt idx="0">
                  <c:v>1.3768707382993197</c:v>
                </c:pt>
                <c:pt idx="1">
                  <c:v>0.29548545691403838</c:v>
                </c:pt>
                <c:pt idx="2">
                  <c:v>1.7224489695918368</c:v>
                </c:pt>
                <c:pt idx="3">
                  <c:v>0.66716140001855284</c:v>
                </c:pt>
                <c:pt idx="4">
                  <c:v>0.25021644021645023</c:v>
                </c:pt>
                <c:pt idx="5">
                  <c:v>2.6042053084910326</c:v>
                </c:pt>
                <c:pt idx="6">
                  <c:v>0.77996288424860849</c:v>
                </c:pt>
                <c:pt idx="7">
                  <c:v>0.63116882116883111</c:v>
                </c:pt>
                <c:pt idx="8">
                  <c:v>5.1756338799196042</c:v>
                </c:pt>
                <c:pt idx="9">
                  <c:v>0.27507729364873224</c:v>
                </c:pt>
                <c:pt idx="10">
                  <c:v>5.1947951948051949E-3</c:v>
                </c:pt>
                <c:pt idx="11">
                  <c:v>0.20952379952380951</c:v>
                </c:pt>
                <c:pt idx="12">
                  <c:v>1.1460729646444032</c:v>
                </c:pt>
                <c:pt idx="13">
                  <c:v>0.99999998999999995</c:v>
                </c:pt>
                <c:pt idx="14">
                  <c:v>1.6691403734260977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112C-5848-A89A-D2A650A3197F}"/>
            </c:ext>
          </c:extLst>
        </c:ser>
        <c:ser>
          <c:idx val="18"/>
          <c:order val="18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9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Calculation!$T$113:$AH$113</c:f>
              <c:numCache>
                <c:formatCode>0.0%</c:formatCode>
                <c:ptCount val="15"/>
                <c:pt idx="0">
                  <c:v>1.8053184810327767</c:v>
                </c:pt>
                <c:pt idx="1">
                  <c:v>0.30463820892393323</c:v>
                </c:pt>
                <c:pt idx="2">
                  <c:v>2.9324675224675327</c:v>
                </c:pt>
                <c:pt idx="3">
                  <c:v>1.5126777883920841</c:v>
                </c:pt>
                <c:pt idx="4">
                  <c:v>0.37006801721088439</c:v>
                </c:pt>
                <c:pt idx="5">
                  <c:v>0.61434754720470008</c:v>
                </c:pt>
                <c:pt idx="6">
                  <c:v>2.9703153888868274</c:v>
                </c:pt>
                <c:pt idx="7">
                  <c:v>2.1260358588930117</c:v>
                </c:pt>
                <c:pt idx="8">
                  <c:v>7.0649350549350647</c:v>
                </c:pt>
                <c:pt idx="9">
                  <c:v>2.8942476085343227E-2</c:v>
                </c:pt>
                <c:pt idx="10">
                  <c:v>0.99999998999999995</c:v>
                </c:pt>
                <c:pt idx="11">
                  <c:v>0.26456399742115028</c:v>
                </c:pt>
                <c:pt idx="12">
                  <c:v>2.5120593592022264</c:v>
                </c:pt>
                <c:pt idx="13">
                  <c:v>2.2500927543784788</c:v>
                </c:pt>
                <c:pt idx="14">
                  <c:v>3.0722325193753863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112C-5848-A89A-D2A650A3197F}"/>
            </c:ext>
          </c:extLst>
        </c:ser>
        <c:ser>
          <c:idx val="19"/>
          <c:order val="19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20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Calculation!$T$114:$AH$114</c:f>
              <c:numCache>
                <c:formatCode>0.0%</c:formatCode>
                <c:ptCount val="15"/>
                <c:pt idx="0">
                  <c:v>4.1898577512863326</c:v>
                </c:pt>
                <c:pt idx="1">
                  <c:v>0.9761286232714903</c:v>
                </c:pt>
                <c:pt idx="2">
                  <c:v>5.1119356733642549</c:v>
                </c:pt>
                <c:pt idx="3">
                  <c:v>2.7236858279715523</c:v>
                </c:pt>
                <c:pt idx="4">
                  <c:v>0.88262212976499677</c:v>
                </c:pt>
                <c:pt idx="5">
                  <c:v>0.86617191331478049</c:v>
                </c:pt>
                <c:pt idx="6">
                  <c:v>1.7970315298886828</c:v>
                </c:pt>
                <c:pt idx="7">
                  <c:v>1.7355596684168213</c:v>
                </c:pt>
                <c:pt idx="8">
                  <c:v>12.892269625126776</c:v>
                </c:pt>
                <c:pt idx="9">
                  <c:v>0.25454544454545452</c:v>
                </c:pt>
                <c:pt idx="10">
                  <c:v>0.30500926643784787</c:v>
                </c:pt>
                <c:pt idx="11">
                  <c:v>0.2127396313110699</c:v>
                </c:pt>
                <c:pt idx="12">
                  <c:v>1.4832405589548547</c:v>
                </c:pt>
                <c:pt idx="13">
                  <c:v>1.6954854569140383</c:v>
                </c:pt>
                <c:pt idx="14">
                  <c:v>2.3335806950092763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112C-5848-A89A-D2A650A3197F}"/>
            </c:ext>
          </c:extLst>
        </c:ser>
        <c:ser>
          <c:idx val="20"/>
          <c:order val="20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21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Calculation!$T$115:$AH$115</c:f>
              <c:numCache>
                <c:formatCode>0.0%</c:formatCode>
                <c:ptCount val="15"/>
                <c:pt idx="0">
                  <c:v>0.39035249463821892</c:v>
                </c:pt>
                <c:pt idx="1">
                  <c:v>6.1842818985776132E-3</c:v>
                </c:pt>
                <c:pt idx="2">
                  <c:v>0.72850957565244268</c:v>
                </c:pt>
                <c:pt idx="3">
                  <c:v>0.49523808523809526</c:v>
                </c:pt>
                <c:pt idx="4">
                  <c:v>0.1438466195609153</c:v>
                </c:pt>
                <c:pt idx="5">
                  <c:v>0.11379096093382809</c:v>
                </c:pt>
                <c:pt idx="6">
                  <c:v>0.17526282240568955</c:v>
                </c:pt>
                <c:pt idx="7">
                  <c:v>0.13506492506493506</c:v>
                </c:pt>
                <c:pt idx="8">
                  <c:v>0.96648112790970919</c:v>
                </c:pt>
                <c:pt idx="9">
                  <c:v>-1E-8</c:v>
                </c:pt>
                <c:pt idx="10">
                  <c:v>-1E-8</c:v>
                </c:pt>
                <c:pt idx="11">
                  <c:v>0.12665428808286952</c:v>
                </c:pt>
                <c:pt idx="12">
                  <c:v>0.94557822129251701</c:v>
                </c:pt>
                <c:pt idx="13">
                  <c:v>0.97167593310451439</c:v>
                </c:pt>
                <c:pt idx="14">
                  <c:v>1.5333333233333333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112C-5848-A89A-D2A650A3197F}"/>
            </c:ext>
          </c:extLst>
        </c:ser>
        <c:ser>
          <c:idx val="21"/>
          <c:order val="21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22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Calculation!$T$116:$AH$116</c:f>
              <c:numCache>
                <c:formatCode>0.0%</c:formatCode>
                <c:ptCount val="15"/>
                <c:pt idx="0">
                  <c:v>0.44811378097093385</c:v>
                </c:pt>
                <c:pt idx="1">
                  <c:v>0.12714903143475573</c:v>
                </c:pt>
                <c:pt idx="2">
                  <c:v>1.0305503919789736</c:v>
                </c:pt>
                <c:pt idx="3">
                  <c:v>0.57167593310451448</c:v>
                </c:pt>
                <c:pt idx="4">
                  <c:v>0.27606678035250465</c:v>
                </c:pt>
                <c:pt idx="5">
                  <c:v>0.28658007658008661</c:v>
                </c:pt>
                <c:pt idx="6">
                  <c:v>9.9690775405071125E-2</c:v>
                </c:pt>
                <c:pt idx="7">
                  <c:v>3.537413965986394E-2</c:v>
                </c:pt>
                <c:pt idx="8">
                  <c:v>1.4416821173964132</c:v>
                </c:pt>
                <c:pt idx="9">
                  <c:v>-1E-8</c:v>
                </c:pt>
                <c:pt idx="10">
                  <c:v>-1E-8</c:v>
                </c:pt>
                <c:pt idx="11">
                  <c:v>0.10241186384044527</c:v>
                </c:pt>
                <c:pt idx="12">
                  <c:v>0.80766851195423617</c:v>
                </c:pt>
                <c:pt idx="13">
                  <c:v>0.78726034868893002</c:v>
                </c:pt>
                <c:pt idx="14">
                  <c:v>0.97353122067408771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112C-5848-A89A-D2A650A3197F}"/>
            </c:ext>
          </c:extLst>
        </c:ser>
        <c:ser>
          <c:idx val="22"/>
          <c:order val="22"/>
          <c:spPr>
            <a:ln w="28575"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23"/>
                <a:stretch>
                  <a:fillRect/>
                </a:stretch>
              </a:blipFill>
              <a:ln>
                <a:noFill/>
              </a:ln>
            </c:spPr>
          </c:marker>
          <c:xVal>
            <c:strRef>
              <c:f>Calculation!$T$94:$AH$94</c:f>
              <c:strCache>
                <c:ptCount val="15"/>
                <c:pt idx="0">
                  <c:v>M</c:v>
                </c:pt>
                <c:pt idx="1">
                  <c:v>E</c:v>
                </c:pt>
                <c:pt idx="2">
                  <c:v>Q</c:v>
                </c:pt>
                <c:pt idx="3">
                  <c:v>L</c:v>
                </c:pt>
                <c:pt idx="4">
                  <c:v>E</c:v>
                </c:pt>
                <c:pt idx="5">
                  <c:v>E</c:v>
                </c:pt>
                <c:pt idx="6">
                  <c:v>L</c:v>
                </c:pt>
                <c:pt idx="7">
                  <c:v>I</c:v>
                </c:pt>
                <c:pt idx="8">
                  <c:v>P</c:v>
                </c:pt>
                <c:pt idx="9">
                  <c:v>D</c:v>
                </c:pt>
                <c:pt idx="10">
                  <c:v>W</c:v>
                </c:pt>
                <c:pt idx="11">
                  <c:v>E</c:v>
                </c:pt>
                <c:pt idx="12">
                  <c:v>S</c:v>
                </c:pt>
                <c:pt idx="13">
                  <c:v>V</c:v>
                </c:pt>
                <c:pt idx="14">
                  <c:v>G</c:v>
                </c:pt>
              </c:strCache>
            </c:strRef>
          </c:xVal>
          <c:yVal>
            <c:numRef>
              <c:f>Calculation!$T$117:$AH$117</c:f>
              <c:numCache>
                <c:formatCode>0.0%</c:formatCode>
                <c:ptCount val="15"/>
                <c:pt idx="0">
                  <c:v>0.77068644640074202</c:v>
                </c:pt>
                <c:pt idx="1">
                  <c:v>3.7105651391465678E-3</c:v>
                </c:pt>
                <c:pt idx="2">
                  <c:v>0.72195422623995054</c:v>
                </c:pt>
                <c:pt idx="3">
                  <c:v>0.11280147423005567</c:v>
                </c:pt>
                <c:pt idx="4">
                  <c:v>0.19492887064316639</c:v>
                </c:pt>
                <c:pt idx="5">
                  <c:v>6.8027200884353753E-2</c:v>
                </c:pt>
                <c:pt idx="6">
                  <c:v>0.4733456919171305</c:v>
                </c:pt>
                <c:pt idx="7">
                  <c:v>0.15980209265924553</c:v>
                </c:pt>
                <c:pt idx="8">
                  <c:v>0.41261594547309832</c:v>
                </c:pt>
                <c:pt idx="9">
                  <c:v>-1E-8</c:v>
                </c:pt>
                <c:pt idx="10">
                  <c:v>4.7000518429189857E-3</c:v>
                </c:pt>
                <c:pt idx="11">
                  <c:v>0.13927024355596784</c:v>
                </c:pt>
                <c:pt idx="12">
                  <c:v>0.98107605679035248</c:v>
                </c:pt>
                <c:pt idx="13">
                  <c:v>0.82609770181199749</c:v>
                </c:pt>
                <c:pt idx="14">
                  <c:v>1.5055040097897341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6-112C-5848-A89A-D2A650A319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071168"/>
        <c:axId val="128073088"/>
      </c:scatterChart>
      <c:valAx>
        <c:axId val="128071168"/>
        <c:scaling>
          <c:orientation val="maxMin"/>
          <c:max val="16"/>
          <c:min val="1"/>
        </c:scaling>
        <c:delete val="0"/>
        <c:axPos val="b"/>
        <c:numFmt formatCode="@" sourceLinked="0"/>
        <c:majorTickMark val="out"/>
        <c:minorTickMark val="none"/>
        <c:tickLblPos val="none"/>
        <c:txPr>
          <a:bodyPr/>
          <a:lstStyle/>
          <a:p>
            <a:pPr>
              <a:defRPr sz="2000"/>
            </a:pPr>
            <a:endParaRPr lang="en-AT"/>
          </a:p>
        </c:txPr>
        <c:crossAx val="128073088"/>
        <c:crosses val="autoZero"/>
        <c:crossBetween val="midCat"/>
        <c:majorUnit val="1"/>
      </c:valAx>
      <c:valAx>
        <c:axId val="128073088"/>
        <c:scaling>
          <c:orientation val="minMax"/>
          <c:max val="8"/>
          <c:min val="0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sz="1400" b="0"/>
            </a:pPr>
            <a:endParaRPr lang="en-AT"/>
          </a:p>
        </c:txPr>
        <c:crossAx val="128071168"/>
        <c:crosses val="max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'Mapping Summary'!$E$5</c:f>
              <c:strCache>
                <c:ptCount val="1"/>
                <c:pt idx="0">
                  <c:v>GST-ATG8A, 10 µg/ml</c:v>
                </c:pt>
              </c:strCache>
            </c:strRef>
          </c:tx>
          <c:spPr>
            <a:ln w="19050"/>
          </c:spPr>
          <c:invertIfNegative val="0"/>
          <c:cat>
            <c:strRef>
              <c:f>'Mapping Summary'!$D$339:$D$366</c:f>
              <c:strCache>
                <c:ptCount val="28"/>
                <c:pt idx="0">
                  <c:v>GVSEWDPILEELQEM</c:v>
                </c:pt>
                <c:pt idx="1">
                  <c:v>GVSEWDPILEELQE</c:v>
                </c:pt>
                <c:pt idx="2">
                  <c:v>GVSEWDPILEELQ</c:v>
                </c:pt>
                <c:pt idx="3">
                  <c:v>GVSEWDPILEEL</c:v>
                </c:pt>
                <c:pt idx="4">
                  <c:v>GVSEWDPILEE</c:v>
                </c:pt>
                <c:pt idx="5">
                  <c:v>GVSEWDPILE</c:v>
                </c:pt>
                <c:pt idx="6">
                  <c:v>GVSEWDPIL</c:v>
                </c:pt>
                <c:pt idx="7">
                  <c:v>GVSEWDPI</c:v>
                </c:pt>
                <c:pt idx="8">
                  <c:v>GVSEWDP</c:v>
                </c:pt>
                <c:pt idx="9">
                  <c:v>GVSEWD</c:v>
                </c:pt>
                <c:pt idx="10">
                  <c:v>GVSEW</c:v>
                </c:pt>
                <c:pt idx="11">
                  <c:v>GVSE</c:v>
                </c:pt>
                <c:pt idx="12">
                  <c:v>GVS</c:v>
                </c:pt>
                <c:pt idx="13">
                  <c:v>GV</c:v>
                </c:pt>
                <c:pt idx="14">
                  <c:v>VSEWDPILEELQEM</c:v>
                </c:pt>
                <c:pt idx="15">
                  <c:v>SEWDPILEELQEM</c:v>
                </c:pt>
                <c:pt idx="16">
                  <c:v>EWDPILEELQEM</c:v>
                </c:pt>
                <c:pt idx="17">
                  <c:v>WDPILEELQEM</c:v>
                </c:pt>
                <c:pt idx="18">
                  <c:v>DPILEELQEM</c:v>
                </c:pt>
                <c:pt idx="19">
                  <c:v>PILEELQEM</c:v>
                </c:pt>
                <c:pt idx="20">
                  <c:v>ILEELQEM</c:v>
                </c:pt>
                <c:pt idx="21">
                  <c:v>LEELQEM</c:v>
                </c:pt>
                <c:pt idx="22">
                  <c:v>EELQEM</c:v>
                </c:pt>
                <c:pt idx="23">
                  <c:v>ELQEM</c:v>
                </c:pt>
                <c:pt idx="24">
                  <c:v>LQEM</c:v>
                </c:pt>
                <c:pt idx="25">
                  <c:v>QEM</c:v>
                </c:pt>
                <c:pt idx="26">
                  <c:v>EM</c:v>
                </c:pt>
                <c:pt idx="27">
                  <c:v>M</c:v>
                </c:pt>
              </c:strCache>
            </c:strRef>
          </c:cat>
          <c:val>
            <c:numRef>
              <c:f>'Mapping Summary'!$E$339:$E$366</c:f>
              <c:numCache>
                <c:formatCode>#,##0.0</c:formatCode>
                <c:ptCount val="28"/>
                <c:pt idx="0">
                  <c:v>1347.5</c:v>
                </c:pt>
                <c:pt idx="1">
                  <c:v>3984</c:v>
                </c:pt>
                <c:pt idx="2">
                  <c:v>3675</c:v>
                </c:pt>
                <c:pt idx="3">
                  <c:v>5096.833333333333</c:v>
                </c:pt>
                <c:pt idx="4">
                  <c:v>5726.666666666667</c:v>
                </c:pt>
                <c:pt idx="5">
                  <c:v>2357.3333333333335</c:v>
                </c:pt>
                <c:pt idx="6">
                  <c:v>662.16666666666663</c:v>
                </c:pt>
                <c:pt idx="7">
                  <c:v>623.5</c:v>
                </c:pt>
                <c:pt idx="8">
                  <c:v>878.66666666666663</c:v>
                </c:pt>
                <c:pt idx="9">
                  <c:v>1245.6666666666667</c:v>
                </c:pt>
                <c:pt idx="10">
                  <c:v>3.3333333333333335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2089.5</c:v>
                </c:pt>
                <c:pt idx="15">
                  <c:v>1483.1666666666667</c:v>
                </c:pt>
                <c:pt idx="16">
                  <c:v>2214</c:v>
                </c:pt>
                <c:pt idx="17">
                  <c:v>918.33333333333337</c:v>
                </c:pt>
                <c:pt idx="18">
                  <c:v>306.33333333333331</c:v>
                </c:pt>
                <c:pt idx="19">
                  <c:v>180.66666666666666</c:v>
                </c:pt>
                <c:pt idx="20">
                  <c:v>200.66666666666666</c:v>
                </c:pt>
                <c:pt idx="21">
                  <c:v>188.33333333333334</c:v>
                </c:pt>
                <c:pt idx="22">
                  <c:v>221.33333333333334</c:v>
                </c:pt>
                <c:pt idx="23">
                  <c:v>21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35-1344-AD62-FF81950CF9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8118144"/>
        <c:axId val="128144512"/>
      </c:barChart>
      <c:catAx>
        <c:axId val="128118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n-AT"/>
          </a:p>
        </c:txPr>
        <c:crossAx val="128144512"/>
        <c:crosses val="autoZero"/>
        <c:auto val="1"/>
        <c:lblAlgn val="ctr"/>
        <c:lblOffset val="100"/>
        <c:noMultiLvlLbl val="0"/>
      </c:catAx>
      <c:valAx>
        <c:axId val="128144512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100" b="0"/>
                </a:pPr>
                <a:r>
                  <a:rPr lang="en-US" sz="1100" b="0"/>
                  <a:t>Fluorescence Intensity [a.u.]</a:t>
                </a:r>
              </a:p>
            </c:rich>
          </c:tx>
          <c:overlay val="0"/>
        </c:title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en-AT"/>
          </a:p>
        </c:txPr>
        <c:crossAx val="128118144"/>
        <c:crosses val="autoZero"/>
        <c:crossBetween val="between"/>
      </c:valAx>
    </c:plotArea>
    <c:legend>
      <c:legendPos val="tr"/>
      <c:layout>
        <c:manualLayout>
          <c:xMode val="edge"/>
          <c:yMode val="edge"/>
          <c:x val="0.76127379227053138"/>
          <c:y val="5.1508209971073686E-2"/>
          <c:w val="0.19496099033816425"/>
          <c:h val="6.3996299132210305E-2"/>
        </c:manualLayout>
      </c:layout>
      <c:overlay val="1"/>
      <c:spPr>
        <a:solidFill>
          <a:schemeClr val="bg1"/>
        </a:solidFill>
        <a:ln>
          <a:noFill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/>
        <a:lstStyle/>
        <a:p>
          <a:pPr>
            <a:defRPr sz="1050"/>
          </a:pPr>
          <a:endParaRPr lang="en-AT"/>
        </a:p>
      </c:txPr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177800</xdr:rowOff>
    </xdr:from>
    <xdr:to>
      <xdr:col>15</xdr:col>
      <xdr:colOff>419100</xdr:colOff>
      <xdr:row>33</xdr:row>
      <xdr:rowOff>8466</xdr:rowOff>
    </xdr:to>
    <xdr:graphicFrame macro="">
      <xdr:nvGraphicFramePr>
        <xdr:cNvPr id="2" name="Chart 5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0</xdr:colOff>
      <xdr:row>1</xdr:row>
      <xdr:rowOff>177800</xdr:rowOff>
    </xdr:from>
    <xdr:to>
      <xdr:col>32</xdr:col>
      <xdr:colOff>419100</xdr:colOff>
      <xdr:row>33</xdr:row>
      <xdr:rowOff>8466</xdr:rowOff>
    </xdr:to>
    <xdr:graphicFrame macro="">
      <xdr:nvGraphicFramePr>
        <xdr:cNvPr id="3" name="Chart 5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10</xdr:col>
      <xdr:colOff>660000</xdr:colOff>
      <xdr:row>26</xdr:row>
      <xdr:rowOff>129600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50"/>
  <sheetViews>
    <sheetView tabSelected="1" zoomScale="75" zoomScaleNormal="75" workbookViewId="0">
      <selection activeCell="D1" sqref="D1"/>
    </sheetView>
  </sheetViews>
  <sheetFormatPr baseColWidth="10" defaultColWidth="11.5" defaultRowHeight="15"/>
  <cols>
    <col min="1" max="1" width="20.6640625" customWidth="1"/>
    <col min="2" max="57" width="20.6640625" style="61" customWidth="1"/>
    <col min="58" max="58" width="20.6640625" style="17" customWidth="1"/>
    <col min="59" max="70" width="20.6640625" customWidth="1"/>
  </cols>
  <sheetData>
    <row r="1" spans="1:3" s="195" customFormat="1" ht="48" customHeight="1">
      <c r="A1" s="328" t="s">
        <v>488</v>
      </c>
    </row>
    <row r="2" spans="1:3" s="195" customFormat="1"/>
    <row r="3" spans="1:3" s="195" customFormat="1"/>
    <row r="4" spans="1:3" ht="23" customHeight="1">
      <c r="A4" s="1" t="s">
        <v>449</v>
      </c>
      <c r="B4" s="7"/>
      <c r="C4" s="7"/>
    </row>
    <row r="5" spans="1:3">
      <c r="A5" s="3"/>
      <c r="B5" s="7"/>
      <c r="C5" s="7"/>
    </row>
    <row r="6" spans="1:3">
      <c r="A6" s="3" t="s">
        <v>0</v>
      </c>
      <c r="B6" s="194" t="s">
        <v>487</v>
      </c>
      <c r="C6" s="2"/>
    </row>
    <row r="7" spans="1:3">
      <c r="A7" s="3"/>
      <c r="B7" s="194" t="s">
        <v>463</v>
      </c>
      <c r="C7" s="2"/>
    </row>
    <row r="8" spans="1:3">
      <c r="A8" s="3"/>
      <c r="B8" s="196" t="s">
        <v>464</v>
      </c>
      <c r="C8" s="2"/>
    </row>
    <row r="9" spans="1:3">
      <c r="A9" s="3" t="s">
        <v>450</v>
      </c>
      <c r="B9" s="68" t="s">
        <v>448</v>
      </c>
      <c r="C9" s="2"/>
    </row>
    <row r="10" spans="1:3">
      <c r="A10" s="3" t="s">
        <v>1</v>
      </c>
      <c r="B10" s="2" t="s">
        <v>483</v>
      </c>
      <c r="C10" s="2"/>
    </row>
    <row r="11" spans="1:3">
      <c r="A11" s="3" t="s">
        <v>2</v>
      </c>
      <c r="B11" s="2">
        <v>416</v>
      </c>
      <c r="C11" s="2"/>
    </row>
    <row r="12" spans="1:3">
      <c r="A12" s="3" t="s">
        <v>3</v>
      </c>
      <c r="B12" s="2" t="s">
        <v>486</v>
      </c>
      <c r="C12" s="2"/>
    </row>
    <row r="13" spans="1:3">
      <c r="A13" s="3" t="s">
        <v>453</v>
      </c>
      <c r="B13" s="4" t="s">
        <v>4</v>
      </c>
      <c r="C13" s="2" t="s">
        <v>446</v>
      </c>
    </row>
    <row r="14" spans="1:3">
      <c r="A14" s="3" t="s">
        <v>454</v>
      </c>
      <c r="B14" s="197" t="s">
        <v>451</v>
      </c>
      <c r="C14" s="2" t="s">
        <v>452</v>
      </c>
    </row>
    <row r="17" spans="1:57">
      <c r="A17" s="69" t="s">
        <v>447</v>
      </c>
      <c r="C17" s="6">
        <v>1</v>
      </c>
      <c r="D17" s="6">
        <v>2</v>
      </c>
      <c r="E17" s="6">
        <v>3</v>
      </c>
      <c r="F17" s="6">
        <v>4</v>
      </c>
      <c r="G17" s="6">
        <v>5</v>
      </c>
      <c r="H17" s="6">
        <v>6</v>
      </c>
      <c r="I17" s="6">
        <v>7</v>
      </c>
      <c r="J17" s="6">
        <v>8</v>
      </c>
      <c r="K17" s="6">
        <v>9</v>
      </c>
      <c r="L17" s="6">
        <v>10</v>
      </c>
      <c r="M17" s="6">
        <v>11</v>
      </c>
      <c r="N17" s="6">
        <v>12</v>
      </c>
      <c r="O17" s="6">
        <v>13</v>
      </c>
      <c r="P17" s="6">
        <v>14</v>
      </c>
      <c r="Q17" s="6">
        <v>15</v>
      </c>
      <c r="R17" s="6">
        <v>16</v>
      </c>
      <c r="S17" s="6">
        <v>17</v>
      </c>
      <c r="T17" s="6">
        <v>18</v>
      </c>
      <c r="U17" s="6">
        <v>19</v>
      </c>
      <c r="V17" s="6">
        <v>20</v>
      </c>
      <c r="W17" s="6">
        <v>21</v>
      </c>
      <c r="X17" s="6">
        <v>22</v>
      </c>
      <c r="Y17" s="6">
        <v>23</v>
      </c>
      <c r="Z17" s="6">
        <v>24</v>
      </c>
      <c r="AA17" s="6">
        <v>25</v>
      </c>
      <c r="AB17" s="6">
        <v>26</v>
      </c>
      <c r="AC17" s="6">
        <v>27</v>
      </c>
      <c r="AD17" s="6">
        <v>28</v>
      </c>
      <c r="AE17" s="6">
        <v>29</v>
      </c>
      <c r="AF17" s="6">
        <v>30</v>
      </c>
      <c r="AG17" s="6">
        <v>31</v>
      </c>
      <c r="AH17" s="6">
        <v>32</v>
      </c>
      <c r="AI17" s="6">
        <v>33</v>
      </c>
      <c r="AJ17" s="6">
        <v>34</v>
      </c>
      <c r="AK17" s="6">
        <v>35</v>
      </c>
      <c r="AL17" s="6">
        <v>36</v>
      </c>
      <c r="AM17" s="6">
        <v>37</v>
      </c>
      <c r="AN17" s="6">
        <v>38</v>
      </c>
      <c r="AO17" s="6">
        <v>39</v>
      </c>
      <c r="AP17" s="6">
        <v>40</v>
      </c>
      <c r="AQ17" s="6">
        <v>41</v>
      </c>
      <c r="AR17" s="6">
        <v>42</v>
      </c>
      <c r="AS17" s="6">
        <v>43</v>
      </c>
      <c r="AT17" s="6">
        <v>44</v>
      </c>
      <c r="AU17" s="6">
        <v>45</v>
      </c>
      <c r="AV17" s="6">
        <v>46</v>
      </c>
      <c r="AW17" s="6">
        <v>47</v>
      </c>
      <c r="AX17" s="6">
        <v>48</v>
      </c>
      <c r="AY17" s="6">
        <v>49</v>
      </c>
      <c r="AZ17" s="6">
        <v>50</v>
      </c>
      <c r="BA17" s="6">
        <v>51</v>
      </c>
      <c r="BB17" s="6">
        <v>52</v>
      </c>
      <c r="BC17" s="6">
        <v>53</v>
      </c>
      <c r="BD17" s="6">
        <v>54</v>
      </c>
      <c r="BE17" s="7"/>
    </row>
    <row r="18" spans="1:57">
      <c r="B18" s="67" t="s">
        <v>4</v>
      </c>
      <c r="C18" s="66" t="s">
        <v>16</v>
      </c>
      <c r="D18" s="67" t="s">
        <v>4</v>
      </c>
      <c r="E18" s="66" t="s">
        <v>16</v>
      </c>
      <c r="F18" s="67" t="s">
        <v>4</v>
      </c>
      <c r="G18" s="66" t="s">
        <v>16</v>
      </c>
      <c r="H18" s="67" t="s">
        <v>4</v>
      </c>
      <c r="I18" s="66" t="s">
        <v>16</v>
      </c>
      <c r="J18" s="67" t="s">
        <v>4</v>
      </c>
      <c r="K18" s="66" t="s">
        <v>16</v>
      </c>
      <c r="L18" s="67" t="s">
        <v>4</v>
      </c>
      <c r="M18" s="66" t="s">
        <v>16</v>
      </c>
      <c r="N18" s="67" t="s">
        <v>4</v>
      </c>
      <c r="O18" s="66" t="s">
        <v>16</v>
      </c>
      <c r="P18" s="67" t="s">
        <v>4</v>
      </c>
      <c r="Q18" s="66" t="s">
        <v>16</v>
      </c>
      <c r="R18" s="67" t="s">
        <v>4</v>
      </c>
      <c r="S18" s="66" t="s">
        <v>16</v>
      </c>
      <c r="T18" s="67" t="s">
        <v>4</v>
      </c>
      <c r="U18" s="66" t="s">
        <v>16</v>
      </c>
      <c r="V18" s="67" t="s">
        <v>4</v>
      </c>
      <c r="W18" s="66" t="s">
        <v>16</v>
      </c>
      <c r="X18" s="67" t="s">
        <v>4</v>
      </c>
      <c r="Y18" s="66" t="s">
        <v>16</v>
      </c>
      <c r="Z18" s="67" t="s">
        <v>4</v>
      </c>
      <c r="AA18" s="66" t="s">
        <v>16</v>
      </c>
      <c r="AB18" s="67" t="s">
        <v>4</v>
      </c>
      <c r="AC18" s="66" t="s">
        <v>16</v>
      </c>
      <c r="AD18" s="67" t="s">
        <v>4</v>
      </c>
      <c r="AE18" s="66" t="s">
        <v>16</v>
      </c>
      <c r="AF18" s="67" t="s">
        <v>4</v>
      </c>
      <c r="AG18" s="66" t="s">
        <v>16</v>
      </c>
      <c r="AH18" s="67" t="s">
        <v>4</v>
      </c>
      <c r="AI18" s="66" t="s">
        <v>16</v>
      </c>
      <c r="AJ18" s="67" t="s">
        <v>4</v>
      </c>
      <c r="AK18" s="66" t="s">
        <v>16</v>
      </c>
      <c r="AL18" s="67" t="s">
        <v>4</v>
      </c>
      <c r="AM18" s="66" t="s">
        <v>16</v>
      </c>
      <c r="AN18" s="67" t="s">
        <v>4</v>
      </c>
      <c r="AO18" s="66" t="s">
        <v>16</v>
      </c>
      <c r="AP18" s="67" t="s">
        <v>4</v>
      </c>
      <c r="AQ18" s="66" t="s">
        <v>16</v>
      </c>
      <c r="AR18" s="67" t="s">
        <v>4</v>
      </c>
      <c r="AS18" s="66" t="s">
        <v>16</v>
      </c>
      <c r="AT18" s="67" t="s">
        <v>4</v>
      </c>
      <c r="AU18" s="66" t="s">
        <v>16</v>
      </c>
      <c r="AV18" s="67" t="s">
        <v>4</v>
      </c>
      <c r="AW18" s="66" t="s">
        <v>16</v>
      </c>
      <c r="AX18" s="67" t="s">
        <v>4</v>
      </c>
      <c r="AY18" s="66" t="s">
        <v>16</v>
      </c>
      <c r="AZ18" s="67" t="s">
        <v>4</v>
      </c>
      <c r="BA18" s="66" t="s">
        <v>16</v>
      </c>
      <c r="BB18" s="67" t="s">
        <v>4</v>
      </c>
      <c r="BC18" s="66" t="s">
        <v>16</v>
      </c>
      <c r="BD18" s="67" t="s">
        <v>4</v>
      </c>
      <c r="BE18" s="66" t="s">
        <v>16</v>
      </c>
    </row>
    <row r="19" spans="1:57">
      <c r="A19" s="5">
        <v>1</v>
      </c>
      <c r="B19" s="67" t="s">
        <v>4</v>
      </c>
      <c r="C19" s="82" t="s">
        <v>46</v>
      </c>
      <c r="D19" s="158" t="s">
        <v>47</v>
      </c>
      <c r="E19" s="158" t="s">
        <v>48</v>
      </c>
      <c r="F19" s="143" t="s">
        <v>49</v>
      </c>
      <c r="G19" s="164" t="s">
        <v>50</v>
      </c>
      <c r="H19" s="70" t="s">
        <v>51</v>
      </c>
      <c r="I19" s="64" t="s">
        <v>52</v>
      </c>
      <c r="J19" s="158" t="s">
        <v>53</v>
      </c>
      <c r="K19" s="70" t="s">
        <v>54</v>
      </c>
      <c r="L19" s="156" t="s">
        <v>55</v>
      </c>
      <c r="M19" s="63" t="s">
        <v>56</v>
      </c>
      <c r="N19" s="82" t="s">
        <v>57</v>
      </c>
      <c r="O19" s="148" t="s">
        <v>58</v>
      </c>
      <c r="P19" s="148" t="s">
        <v>59</v>
      </c>
      <c r="Q19" s="82" t="s">
        <v>60</v>
      </c>
      <c r="R19" s="63" t="s">
        <v>61</v>
      </c>
      <c r="S19" s="82" t="s">
        <v>62</v>
      </c>
      <c r="T19" s="156" t="s">
        <v>63</v>
      </c>
      <c r="U19" s="149" t="s">
        <v>64</v>
      </c>
      <c r="V19" s="164" t="s">
        <v>65</v>
      </c>
      <c r="W19" s="62" t="s">
        <v>465</v>
      </c>
      <c r="X19" s="62" t="s">
        <v>66</v>
      </c>
      <c r="Y19" s="82" t="s">
        <v>67</v>
      </c>
      <c r="Z19" s="198" t="s">
        <v>68</v>
      </c>
      <c r="AA19" s="82" t="s">
        <v>46</v>
      </c>
      <c r="AB19" s="158" t="s">
        <v>47</v>
      </c>
      <c r="AC19" s="158" t="s">
        <v>48</v>
      </c>
      <c r="AD19" s="143" t="s">
        <v>49</v>
      </c>
      <c r="AE19" s="164" t="s">
        <v>50</v>
      </c>
      <c r="AF19" s="70" t="s">
        <v>51</v>
      </c>
      <c r="AG19" s="64" t="s">
        <v>52</v>
      </c>
      <c r="AH19" s="158" t="s">
        <v>53</v>
      </c>
      <c r="AI19" s="70" t="s">
        <v>54</v>
      </c>
      <c r="AJ19" s="156" t="s">
        <v>55</v>
      </c>
      <c r="AK19" s="63" t="s">
        <v>56</v>
      </c>
      <c r="AL19" s="82" t="s">
        <v>57</v>
      </c>
      <c r="AM19" s="148" t="s">
        <v>58</v>
      </c>
      <c r="AN19" s="148" t="s">
        <v>59</v>
      </c>
      <c r="AO19" s="82" t="s">
        <v>60</v>
      </c>
      <c r="AP19" s="63" t="s">
        <v>61</v>
      </c>
      <c r="AQ19" s="82" t="s">
        <v>62</v>
      </c>
      <c r="AR19" s="156" t="s">
        <v>63</v>
      </c>
      <c r="AS19" s="149" t="s">
        <v>64</v>
      </c>
      <c r="AT19" s="164" t="s">
        <v>65</v>
      </c>
      <c r="AU19" s="62" t="s">
        <v>465</v>
      </c>
      <c r="AV19" s="62" t="s">
        <v>66</v>
      </c>
      <c r="AW19" s="82" t="s">
        <v>67</v>
      </c>
      <c r="AX19" s="65"/>
      <c r="AY19" s="65"/>
      <c r="AZ19" s="65"/>
      <c r="BA19" s="65"/>
      <c r="BB19" s="65"/>
      <c r="BC19" s="65"/>
      <c r="BD19" s="65"/>
      <c r="BE19" s="67" t="s">
        <v>4</v>
      </c>
    </row>
    <row r="20" spans="1:57">
      <c r="A20" s="5">
        <v>2</v>
      </c>
      <c r="B20" s="66" t="s">
        <v>16</v>
      </c>
      <c r="C20" s="65" t="s">
        <v>69</v>
      </c>
      <c r="D20" s="62" t="s">
        <v>70</v>
      </c>
      <c r="E20" s="63" t="s">
        <v>71</v>
      </c>
      <c r="F20" s="63" t="s">
        <v>56</v>
      </c>
      <c r="G20" s="148" t="s">
        <v>72</v>
      </c>
      <c r="H20" s="65" t="s">
        <v>73</v>
      </c>
      <c r="I20" s="70" t="s">
        <v>74</v>
      </c>
      <c r="J20" s="62" t="s">
        <v>75</v>
      </c>
      <c r="K20" s="65" t="s">
        <v>76</v>
      </c>
      <c r="L20" s="65" t="s">
        <v>77</v>
      </c>
      <c r="M20" s="65" t="s">
        <v>78</v>
      </c>
      <c r="N20" s="70" t="s">
        <v>79</v>
      </c>
      <c r="O20" s="70" t="s">
        <v>80</v>
      </c>
      <c r="P20" s="65" t="s">
        <v>81</v>
      </c>
      <c r="Q20" s="65" t="s">
        <v>82</v>
      </c>
      <c r="R20" s="65" t="s">
        <v>83</v>
      </c>
      <c r="S20" s="70" t="s">
        <v>84</v>
      </c>
      <c r="T20" s="70" t="s">
        <v>85</v>
      </c>
      <c r="U20" s="70" t="s">
        <v>86</v>
      </c>
      <c r="V20" s="63" t="s">
        <v>87</v>
      </c>
      <c r="W20" s="65" t="s">
        <v>466</v>
      </c>
      <c r="X20" s="65" t="s">
        <v>88</v>
      </c>
      <c r="Y20" s="65" t="s">
        <v>89</v>
      </c>
      <c r="Z20" s="65" t="s">
        <v>16</v>
      </c>
      <c r="AA20" s="65" t="s">
        <v>69</v>
      </c>
      <c r="AB20" s="62" t="s">
        <v>70</v>
      </c>
      <c r="AC20" s="63" t="s">
        <v>71</v>
      </c>
      <c r="AD20" s="63" t="s">
        <v>56</v>
      </c>
      <c r="AE20" s="148" t="s">
        <v>72</v>
      </c>
      <c r="AF20" s="65" t="s">
        <v>73</v>
      </c>
      <c r="AG20" s="70" t="s">
        <v>74</v>
      </c>
      <c r="AH20" s="62" t="s">
        <v>75</v>
      </c>
      <c r="AI20" s="65" t="s">
        <v>76</v>
      </c>
      <c r="AJ20" s="65" t="s">
        <v>77</v>
      </c>
      <c r="AK20" s="65" t="s">
        <v>78</v>
      </c>
      <c r="AL20" s="70" t="s">
        <v>79</v>
      </c>
      <c r="AM20" s="70" t="s">
        <v>80</v>
      </c>
      <c r="AN20" s="65" t="s">
        <v>81</v>
      </c>
      <c r="AO20" s="65" t="s">
        <v>82</v>
      </c>
      <c r="AP20" s="65" t="s">
        <v>83</v>
      </c>
      <c r="AQ20" s="70" t="s">
        <v>84</v>
      </c>
      <c r="AR20" s="70" t="s">
        <v>85</v>
      </c>
      <c r="AS20" s="70" t="s">
        <v>86</v>
      </c>
      <c r="AT20" s="63" t="s">
        <v>87</v>
      </c>
      <c r="AU20" s="65" t="s">
        <v>466</v>
      </c>
      <c r="AV20" s="65" t="s">
        <v>88</v>
      </c>
      <c r="AW20" s="65" t="s">
        <v>89</v>
      </c>
      <c r="AX20" s="65"/>
      <c r="AY20" s="65"/>
      <c r="AZ20" s="65"/>
      <c r="BA20" s="65"/>
      <c r="BB20" s="65"/>
      <c r="BC20" s="65"/>
      <c r="BD20" s="65"/>
      <c r="BE20" s="66" t="s">
        <v>16</v>
      </c>
    </row>
    <row r="21" spans="1:57">
      <c r="A21" s="5">
        <v>3</v>
      </c>
      <c r="B21" s="67" t="s">
        <v>4</v>
      </c>
      <c r="C21" s="148" t="s">
        <v>90</v>
      </c>
      <c r="D21" s="165" t="s">
        <v>91</v>
      </c>
      <c r="E21" s="166" t="s">
        <v>92</v>
      </c>
      <c r="F21" s="72" t="s">
        <v>93</v>
      </c>
      <c r="G21" s="77" t="s">
        <v>94</v>
      </c>
      <c r="H21" s="63" t="s">
        <v>95</v>
      </c>
      <c r="I21" s="73" t="s">
        <v>96</v>
      </c>
      <c r="J21" s="165" t="s">
        <v>97</v>
      </c>
      <c r="K21" s="62" t="s">
        <v>98</v>
      </c>
      <c r="L21" s="149" t="s">
        <v>99</v>
      </c>
      <c r="M21" s="82" t="s">
        <v>100</v>
      </c>
      <c r="N21" s="64" t="s">
        <v>101</v>
      </c>
      <c r="O21" s="64" t="s">
        <v>102</v>
      </c>
      <c r="P21" s="63" t="s">
        <v>56</v>
      </c>
      <c r="Q21" s="82" t="s">
        <v>103</v>
      </c>
      <c r="R21" s="64" t="s">
        <v>104</v>
      </c>
      <c r="S21" s="80" t="s">
        <v>105</v>
      </c>
      <c r="T21" s="149" t="s">
        <v>106</v>
      </c>
      <c r="U21" s="166" t="s">
        <v>107</v>
      </c>
      <c r="V21" s="71" t="s">
        <v>108</v>
      </c>
      <c r="W21" s="82" t="s">
        <v>467</v>
      </c>
      <c r="X21" s="64" t="s">
        <v>109</v>
      </c>
      <c r="Y21" s="82" t="s">
        <v>110</v>
      </c>
      <c r="Z21" s="198" t="s">
        <v>68</v>
      </c>
      <c r="AA21" s="148" t="s">
        <v>90</v>
      </c>
      <c r="AB21" s="165" t="s">
        <v>91</v>
      </c>
      <c r="AC21" s="166" t="s">
        <v>92</v>
      </c>
      <c r="AD21" s="72" t="s">
        <v>93</v>
      </c>
      <c r="AE21" s="77" t="s">
        <v>94</v>
      </c>
      <c r="AF21" s="63" t="s">
        <v>95</v>
      </c>
      <c r="AG21" s="73" t="s">
        <v>96</v>
      </c>
      <c r="AH21" s="165" t="s">
        <v>97</v>
      </c>
      <c r="AI21" s="62" t="s">
        <v>98</v>
      </c>
      <c r="AJ21" s="149" t="s">
        <v>99</v>
      </c>
      <c r="AK21" s="82" t="s">
        <v>100</v>
      </c>
      <c r="AL21" s="64" t="s">
        <v>101</v>
      </c>
      <c r="AM21" s="64" t="s">
        <v>102</v>
      </c>
      <c r="AN21" s="63" t="s">
        <v>56</v>
      </c>
      <c r="AO21" s="82" t="s">
        <v>103</v>
      </c>
      <c r="AP21" s="64" t="s">
        <v>104</v>
      </c>
      <c r="AQ21" s="80" t="s">
        <v>105</v>
      </c>
      <c r="AR21" s="149" t="s">
        <v>106</v>
      </c>
      <c r="AS21" s="166" t="s">
        <v>107</v>
      </c>
      <c r="AT21" s="71" t="s">
        <v>108</v>
      </c>
      <c r="AU21" s="82" t="s">
        <v>467</v>
      </c>
      <c r="AV21" s="64" t="s">
        <v>109</v>
      </c>
      <c r="AW21" s="82" t="s">
        <v>110</v>
      </c>
      <c r="AX21" s="65"/>
      <c r="AY21" s="65"/>
      <c r="AZ21" s="65"/>
      <c r="BA21" s="65"/>
      <c r="BB21" s="65"/>
      <c r="BC21" s="65"/>
      <c r="BD21" s="65"/>
      <c r="BE21" s="67" t="s">
        <v>4</v>
      </c>
    </row>
    <row r="22" spans="1:57">
      <c r="A22" s="5">
        <v>4</v>
      </c>
      <c r="B22" s="66" t="s">
        <v>16</v>
      </c>
      <c r="C22" s="62" t="s">
        <v>111</v>
      </c>
      <c r="D22" s="149" t="s">
        <v>112</v>
      </c>
      <c r="E22" s="80" t="s">
        <v>113</v>
      </c>
      <c r="F22" s="149" t="s">
        <v>114</v>
      </c>
      <c r="G22" s="79" t="s">
        <v>115</v>
      </c>
      <c r="H22" s="70" t="s">
        <v>116</v>
      </c>
      <c r="I22" s="62" t="s">
        <v>117</v>
      </c>
      <c r="J22" s="82" t="s">
        <v>118</v>
      </c>
      <c r="K22" s="70" t="s">
        <v>119</v>
      </c>
      <c r="L22" s="63" t="s">
        <v>56</v>
      </c>
      <c r="M22" s="148" t="s">
        <v>120</v>
      </c>
      <c r="N22" s="148" t="s">
        <v>121</v>
      </c>
      <c r="O22" s="63" t="s">
        <v>122</v>
      </c>
      <c r="P22" s="62" t="s">
        <v>123</v>
      </c>
      <c r="Q22" s="62" t="s">
        <v>124</v>
      </c>
      <c r="R22" s="82" t="s">
        <v>125</v>
      </c>
      <c r="S22" s="82" t="s">
        <v>126</v>
      </c>
      <c r="T22" s="148" t="s">
        <v>127</v>
      </c>
      <c r="U22" s="156" t="s">
        <v>128</v>
      </c>
      <c r="V22" s="83" t="s">
        <v>129</v>
      </c>
      <c r="W22" s="62" t="s">
        <v>468</v>
      </c>
      <c r="X22" s="148" t="s">
        <v>130</v>
      </c>
      <c r="Y22" s="65" t="s">
        <v>131</v>
      </c>
      <c r="Z22" s="65" t="s">
        <v>16</v>
      </c>
      <c r="AA22" s="62" t="s">
        <v>111</v>
      </c>
      <c r="AB22" s="149" t="s">
        <v>112</v>
      </c>
      <c r="AC22" s="80" t="s">
        <v>113</v>
      </c>
      <c r="AD22" s="149" t="s">
        <v>114</v>
      </c>
      <c r="AE22" s="79" t="s">
        <v>115</v>
      </c>
      <c r="AF22" s="70" t="s">
        <v>116</v>
      </c>
      <c r="AG22" s="62" t="s">
        <v>117</v>
      </c>
      <c r="AH22" s="82" t="s">
        <v>118</v>
      </c>
      <c r="AI22" s="70" t="s">
        <v>119</v>
      </c>
      <c r="AJ22" s="63" t="s">
        <v>56</v>
      </c>
      <c r="AK22" s="148" t="s">
        <v>120</v>
      </c>
      <c r="AL22" s="148" t="s">
        <v>121</v>
      </c>
      <c r="AM22" s="63" t="s">
        <v>122</v>
      </c>
      <c r="AN22" s="62" t="s">
        <v>123</v>
      </c>
      <c r="AO22" s="62" t="s">
        <v>124</v>
      </c>
      <c r="AP22" s="82" t="s">
        <v>125</v>
      </c>
      <c r="AQ22" s="82" t="s">
        <v>126</v>
      </c>
      <c r="AR22" s="148" t="s">
        <v>127</v>
      </c>
      <c r="AS22" s="156" t="s">
        <v>128</v>
      </c>
      <c r="AT22" s="83" t="s">
        <v>129</v>
      </c>
      <c r="AU22" s="62" t="s">
        <v>468</v>
      </c>
      <c r="AV22" s="148" t="s">
        <v>130</v>
      </c>
      <c r="AW22" s="65" t="s">
        <v>131</v>
      </c>
      <c r="AX22" s="65"/>
      <c r="AY22" s="65"/>
      <c r="AZ22" s="65"/>
      <c r="BA22" s="65"/>
      <c r="BB22" s="65"/>
      <c r="BC22" s="65"/>
      <c r="BD22" s="65"/>
      <c r="BE22" s="66" t="s">
        <v>16</v>
      </c>
    </row>
    <row r="23" spans="1:57">
      <c r="A23" s="5">
        <v>5</v>
      </c>
      <c r="B23" s="67" t="s">
        <v>4</v>
      </c>
      <c r="C23" s="65" t="s">
        <v>132</v>
      </c>
      <c r="D23" s="148" t="s">
        <v>133</v>
      </c>
      <c r="E23" s="73" t="s">
        <v>134</v>
      </c>
      <c r="F23" s="63" t="s">
        <v>56</v>
      </c>
      <c r="G23" s="63" t="s">
        <v>135</v>
      </c>
      <c r="H23" s="65" t="s">
        <v>136</v>
      </c>
      <c r="I23" s="65" t="s">
        <v>137</v>
      </c>
      <c r="J23" s="62" t="s">
        <v>138</v>
      </c>
      <c r="K23" s="65" t="s">
        <v>139</v>
      </c>
      <c r="L23" s="62" t="s">
        <v>140</v>
      </c>
      <c r="M23" s="65" t="s">
        <v>141</v>
      </c>
      <c r="N23" s="65" t="s">
        <v>142</v>
      </c>
      <c r="O23" s="70" t="s">
        <v>143</v>
      </c>
      <c r="P23" s="65" t="s">
        <v>144</v>
      </c>
      <c r="Q23" s="65" t="s">
        <v>145</v>
      </c>
      <c r="R23" s="70" t="s">
        <v>146</v>
      </c>
      <c r="S23" s="70" t="s">
        <v>147</v>
      </c>
      <c r="T23" s="70" t="s">
        <v>148</v>
      </c>
      <c r="U23" s="62" t="s">
        <v>149</v>
      </c>
      <c r="V23" s="63" t="s">
        <v>150</v>
      </c>
      <c r="W23" s="65" t="s">
        <v>469</v>
      </c>
      <c r="X23" s="70" t="s">
        <v>151</v>
      </c>
      <c r="Y23" s="70" t="s">
        <v>152</v>
      </c>
      <c r="Z23" s="198" t="s">
        <v>68</v>
      </c>
      <c r="AA23" s="65" t="s">
        <v>132</v>
      </c>
      <c r="AB23" s="148" t="s">
        <v>133</v>
      </c>
      <c r="AC23" s="73" t="s">
        <v>134</v>
      </c>
      <c r="AD23" s="63" t="s">
        <v>56</v>
      </c>
      <c r="AE23" s="63" t="s">
        <v>135</v>
      </c>
      <c r="AF23" s="65" t="s">
        <v>136</v>
      </c>
      <c r="AG23" s="65" t="s">
        <v>137</v>
      </c>
      <c r="AH23" s="62" t="s">
        <v>138</v>
      </c>
      <c r="AI23" s="65" t="s">
        <v>139</v>
      </c>
      <c r="AJ23" s="62" t="s">
        <v>140</v>
      </c>
      <c r="AK23" s="65" t="s">
        <v>141</v>
      </c>
      <c r="AL23" s="65" t="s">
        <v>142</v>
      </c>
      <c r="AM23" s="70" t="s">
        <v>143</v>
      </c>
      <c r="AN23" s="65" t="s">
        <v>144</v>
      </c>
      <c r="AO23" s="65" t="s">
        <v>145</v>
      </c>
      <c r="AP23" s="70" t="s">
        <v>146</v>
      </c>
      <c r="AQ23" s="70" t="s">
        <v>147</v>
      </c>
      <c r="AR23" s="70" t="s">
        <v>148</v>
      </c>
      <c r="AS23" s="62" t="s">
        <v>149</v>
      </c>
      <c r="AT23" s="63" t="s">
        <v>150</v>
      </c>
      <c r="AU23" s="65" t="s">
        <v>469</v>
      </c>
      <c r="AV23" s="70" t="s">
        <v>151</v>
      </c>
      <c r="AW23" s="70" t="s">
        <v>152</v>
      </c>
      <c r="AX23" s="65"/>
      <c r="AY23" s="65"/>
      <c r="AZ23" s="65"/>
      <c r="BA23" s="65"/>
      <c r="BB23" s="65"/>
      <c r="BC23" s="65"/>
      <c r="BD23" s="65"/>
      <c r="BE23" s="67" t="s">
        <v>4</v>
      </c>
    </row>
    <row r="24" spans="1:57">
      <c r="A24" s="5">
        <v>6</v>
      </c>
      <c r="B24" s="66" t="s">
        <v>16</v>
      </c>
      <c r="C24" s="65" t="s">
        <v>153</v>
      </c>
      <c r="D24" s="63" t="s">
        <v>154</v>
      </c>
      <c r="E24" s="64" t="s">
        <v>155</v>
      </c>
      <c r="F24" s="63" t="s">
        <v>56</v>
      </c>
      <c r="G24" s="73" t="s">
        <v>156</v>
      </c>
      <c r="H24" s="65" t="s">
        <v>157</v>
      </c>
      <c r="I24" s="70" t="s">
        <v>158</v>
      </c>
      <c r="J24" s="165" t="s">
        <v>159</v>
      </c>
      <c r="K24" s="65" t="s">
        <v>160</v>
      </c>
      <c r="L24" s="82" t="s">
        <v>161</v>
      </c>
      <c r="M24" s="65" t="s">
        <v>162</v>
      </c>
      <c r="N24" s="70" t="s">
        <v>163</v>
      </c>
      <c r="O24" s="70" t="s">
        <v>164</v>
      </c>
      <c r="P24" s="65" t="s">
        <v>165</v>
      </c>
      <c r="Q24" s="65" t="s">
        <v>166</v>
      </c>
      <c r="R24" s="65" t="s">
        <v>167</v>
      </c>
      <c r="S24" s="70" t="s">
        <v>168</v>
      </c>
      <c r="T24" s="165" t="s">
        <v>169</v>
      </c>
      <c r="U24" s="148" t="s">
        <v>170</v>
      </c>
      <c r="V24" s="63" t="s">
        <v>171</v>
      </c>
      <c r="W24" s="65" t="s">
        <v>470</v>
      </c>
      <c r="X24" s="70" t="s">
        <v>172</v>
      </c>
      <c r="Y24" s="65" t="s">
        <v>173</v>
      </c>
      <c r="Z24" s="65" t="s">
        <v>16</v>
      </c>
      <c r="AA24" s="65" t="s">
        <v>153</v>
      </c>
      <c r="AB24" s="63" t="s">
        <v>154</v>
      </c>
      <c r="AC24" s="64" t="s">
        <v>155</v>
      </c>
      <c r="AD24" s="63" t="s">
        <v>56</v>
      </c>
      <c r="AE24" s="73" t="s">
        <v>156</v>
      </c>
      <c r="AF24" s="65" t="s">
        <v>157</v>
      </c>
      <c r="AG24" s="70" t="s">
        <v>158</v>
      </c>
      <c r="AH24" s="165" t="s">
        <v>159</v>
      </c>
      <c r="AI24" s="65" t="s">
        <v>160</v>
      </c>
      <c r="AJ24" s="82" t="s">
        <v>161</v>
      </c>
      <c r="AK24" s="65" t="s">
        <v>162</v>
      </c>
      <c r="AL24" s="70" t="s">
        <v>163</v>
      </c>
      <c r="AM24" s="70" t="s">
        <v>164</v>
      </c>
      <c r="AN24" s="65" t="s">
        <v>165</v>
      </c>
      <c r="AO24" s="65" t="s">
        <v>166</v>
      </c>
      <c r="AP24" s="65" t="s">
        <v>167</v>
      </c>
      <c r="AQ24" s="70" t="s">
        <v>168</v>
      </c>
      <c r="AR24" s="165" t="s">
        <v>169</v>
      </c>
      <c r="AS24" s="148" t="s">
        <v>170</v>
      </c>
      <c r="AT24" s="63" t="s">
        <v>171</v>
      </c>
      <c r="AU24" s="65" t="s">
        <v>470</v>
      </c>
      <c r="AV24" s="70" t="s">
        <v>172</v>
      </c>
      <c r="AW24" s="65" t="s">
        <v>173</v>
      </c>
      <c r="AX24" s="65"/>
      <c r="AY24" s="65"/>
      <c r="AZ24" s="65"/>
      <c r="BA24" s="65"/>
      <c r="BB24" s="65"/>
      <c r="BC24" s="65"/>
      <c r="BD24" s="65"/>
      <c r="BE24" s="66" t="s">
        <v>16</v>
      </c>
    </row>
    <row r="25" spans="1:57">
      <c r="A25" s="5">
        <v>7</v>
      </c>
      <c r="B25" s="67" t="s">
        <v>4</v>
      </c>
      <c r="C25" s="62" t="s">
        <v>174</v>
      </c>
      <c r="D25" s="149" t="s">
        <v>175</v>
      </c>
      <c r="E25" s="149" t="s">
        <v>176</v>
      </c>
      <c r="F25" s="157" t="s">
        <v>177</v>
      </c>
      <c r="G25" s="83" t="s">
        <v>178</v>
      </c>
      <c r="H25" s="70" t="s">
        <v>179</v>
      </c>
      <c r="I25" s="70" t="s">
        <v>180</v>
      </c>
      <c r="J25" s="64" t="s">
        <v>181</v>
      </c>
      <c r="K25" s="70" t="s">
        <v>182</v>
      </c>
      <c r="L25" s="63" t="s">
        <v>56</v>
      </c>
      <c r="M25" s="70" t="s">
        <v>183</v>
      </c>
      <c r="N25" s="62" t="s">
        <v>184</v>
      </c>
      <c r="O25" s="62" t="s">
        <v>185</v>
      </c>
      <c r="P25" s="62" t="s">
        <v>186</v>
      </c>
      <c r="Q25" s="70" t="s">
        <v>187</v>
      </c>
      <c r="R25" s="62" t="s">
        <v>188</v>
      </c>
      <c r="S25" s="62" t="s">
        <v>189</v>
      </c>
      <c r="T25" s="82" t="s">
        <v>190</v>
      </c>
      <c r="U25" s="166" t="s">
        <v>191</v>
      </c>
      <c r="V25" s="149" t="s">
        <v>192</v>
      </c>
      <c r="W25" s="70" t="s">
        <v>471</v>
      </c>
      <c r="X25" s="65" t="s">
        <v>193</v>
      </c>
      <c r="Y25" s="62" t="s">
        <v>194</v>
      </c>
      <c r="Z25" s="198" t="s">
        <v>68</v>
      </c>
      <c r="AA25" s="62" t="s">
        <v>174</v>
      </c>
      <c r="AB25" s="149" t="s">
        <v>175</v>
      </c>
      <c r="AC25" s="149" t="s">
        <v>176</v>
      </c>
      <c r="AD25" s="157" t="s">
        <v>177</v>
      </c>
      <c r="AE25" s="83" t="s">
        <v>178</v>
      </c>
      <c r="AF25" s="70" t="s">
        <v>179</v>
      </c>
      <c r="AG25" s="70" t="s">
        <v>180</v>
      </c>
      <c r="AH25" s="64" t="s">
        <v>181</v>
      </c>
      <c r="AI25" s="70" t="s">
        <v>182</v>
      </c>
      <c r="AJ25" s="63" t="s">
        <v>56</v>
      </c>
      <c r="AK25" s="70" t="s">
        <v>183</v>
      </c>
      <c r="AL25" s="62" t="s">
        <v>184</v>
      </c>
      <c r="AM25" s="62" t="s">
        <v>185</v>
      </c>
      <c r="AN25" s="62" t="s">
        <v>186</v>
      </c>
      <c r="AO25" s="70" t="s">
        <v>187</v>
      </c>
      <c r="AP25" s="62" t="s">
        <v>188</v>
      </c>
      <c r="AQ25" s="62" t="s">
        <v>189</v>
      </c>
      <c r="AR25" s="82" t="s">
        <v>190</v>
      </c>
      <c r="AS25" s="166" t="s">
        <v>191</v>
      </c>
      <c r="AT25" s="149" t="s">
        <v>192</v>
      </c>
      <c r="AU25" s="70" t="s">
        <v>471</v>
      </c>
      <c r="AV25" s="65" t="s">
        <v>193</v>
      </c>
      <c r="AW25" s="62" t="s">
        <v>194</v>
      </c>
      <c r="AX25" s="65"/>
      <c r="AY25" s="65"/>
      <c r="AZ25" s="65"/>
      <c r="BA25" s="65"/>
      <c r="BB25" s="65"/>
      <c r="BC25" s="65"/>
      <c r="BD25" s="65"/>
      <c r="BE25" s="67" t="s">
        <v>4</v>
      </c>
    </row>
    <row r="26" spans="1:57">
      <c r="A26" s="5">
        <v>8</v>
      </c>
      <c r="B26" s="66" t="s">
        <v>16</v>
      </c>
      <c r="C26" s="70" t="s">
        <v>195</v>
      </c>
      <c r="D26" s="149" t="s">
        <v>196</v>
      </c>
      <c r="E26" s="158" t="s">
        <v>197</v>
      </c>
      <c r="F26" s="156" t="s">
        <v>198</v>
      </c>
      <c r="G26" s="165" t="s">
        <v>199</v>
      </c>
      <c r="H26" s="70" t="s">
        <v>200</v>
      </c>
      <c r="I26" s="70" t="s">
        <v>201</v>
      </c>
      <c r="J26" s="63" t="s">
        <v>56</v>
      </c>
      <c r="K26" s="70" t="s">
        <v>202</v>
      </c>
      <c r="L26" s="73" t="s">
        <v>203</v>
      </c>
      <c r="M26" s="70" t="s">
        <v>204</v>
      </c>
      <c r="N26" s="62" t="s">
        <v>205</v>
      </c>
      <c r="O26" s="70" t="s">
        <v>206</v>
      </c>
      <c r="P26" s="62" t="s">
        <v>207</v>
      </c>
      <c r="Q26" s="70" t="s">
        <v>208</v>
      </c>
      <c r="R26" s="70" t="s">
        <v>209</v>
      </c>
      <c r="S26" s="70" t="s">
        <v>210</v>
      </c>
      <c r="T26" s="148" t="s">
        <v>211</v>
      </c>
      <c r="U26" s="158" t="s">
        <v>212</v>
      </c>
      <c r="V26" s="149" t="s">
        <v>213</v>
      </c>
      <c r="W26" s="65" t="s">
        <v>472</v>
      </c>
      <c r="X26" s="65" t="s">
        <v>214</v>
      </c>
      <c r="Y26" s="65" t="s">
        <v>215</v>
      </c>
      <c r="Z26" s="65" t="s">
        <v>16</v>
      </c>
      <c r="AA26" s="70" t="s">
        <v>195</v>
      </c>
      <c r="AB26" s="149" t="s">
        <v>196</v>
      </c>
      <c r="AC26" s="158" t="s">
        <v>197</v>
      </c>
      <c r="AD26" s="156" t="s">
        <v>198</v>
      </c>
      <c r="AE26" s="165" t="s">
        <v>199</v>
      </c>
      <c r="AF26" s="70" t="s">
        <v>200</v>
      </c>
      <c r="AG26" s="70" t="s">
        <v>201</v>
      </c>
      <c r="AH26" s="63" t="s">
        <v>56</v>
      </c>
      <c r="AI26" s="70" t="s">
        <v>202</v>
      </c>
      <c r="AJ26" s="73" t="s">
        <v>203</v>
      </c>
      <c r="AK26" s="70" t="s">
        <v>204</v>
      </c>
      <c r="AL26" s="62" t="s">
        <v>205</v>
      </c>
      <c r="AM26" s="70" t="s">
        <v>206</v>
      </c>
      <c r="AN26" s="62" t="s">
        <v>207</v>
      </c>
      <c r="AO26" s="70" t="s">
        <v>208</v>
      </c>
      <c r="AP26" s="70" t="s">
        <v>209</v>
      </c>
      <c r="AQ26" s="70" t="s">
        <v>210</v>
      </c>
      <c r="AR26" s="148" t="s">
        <v>211</v>
      </c>
      <c r="AS26" s="158" t="s">
        <v>212</v>
      </c>
      <c r="AT26" s="149" t="s">
        <v>213</v>
      </c>
      <c r="AU26" s="65" t="s">
        <v>472</v>
      </c>
      <c r="AV26" s="65" t="s">
        <v>214</v>
      </c>
      <c r="AW26" s="65" t="s">
        <v>215</v>
      </c>
      <c r="AX26" s="65"/>
      <c r="AY26" s="65"/>
      <c r="AZ26" s="65"/>
      <c r="BA26" s="65"/>
      <c r="BB26" s="65"/>
      <c r="BC26" s="65"/>
      <c r="BD26" s="65"/>
      <c r="BE26" s="66" t="s">
        <v>16</v>
      </c>
    </row>
    <row r="27" spans="1:57">
      <c r="A27" s="5">
        <v>9</v>
      </c>
      <c r="B27" s="67" t="s">
        <v>4</v>
      </c>
      <c r="C27" s="73" t="s">
        <v>216</v>
      </c>
      <c r="D27" s="167" t="s">
        <v>217</v>
      </c>
      <c r="E27" s="75" t="s">
        <v>218</v>
      </c>
      <c r="F27" s="168" t="s">
        <v>219</v>
      </c>
      <c r="G27" s="169" t="s">
        <v>220</v>
      </c>
      <c r="H27" s="62" t="s">
        <v>221</v>
      </c>
      <c r="I27" s="73" t="s">
        <v>222</v>
      </c>
      <c r="J27" s="170" t="s">
        <v>223</v>
      </c>
      <c r="K27" s="148" t="s">
        <v>224</v>
      </c>
      <c r="L27" s="146" t="s">
        <v>225</v>
      </c>
      <c r="M27" s="73" t="s">
        <v>226</v>
      </c>
      <c r="N27" s="64" t="s">
        <v>227</v>
      </c>
      <c r="O27" s="63" t="s">
        <v>56</v>
      </c>
      <c r="P27" s="64" t="s">
        <v>228</v>
      </c>
      <c r="Q27" s="148" t="s">
        <v>229</v>
      </c>
      <c r="R27" s="64" t="s">
        <v>230</v>
      </c>
      <c r="S27" s="64" t="s">
        <v>231</v>
      </c>
      <c r="T27" s="71" t="s">
        <v>232</v>
      </c>
      <c r="U27" s="171" t="s">
        <v>233</v>
      </c>
      <c r="V27" s="76" t="s">
        <v>234</v>
      </c>
      <c r="W27" s="63" t="s">
        <v>473</v>
      </c>
      <c r="X27" s="156" t="s">
        <v>235</v>
      </c>
      <c r="Y27" s="62" t="s">
        <v>236</v>
      </c>
      <c r="Z27" s="198" t="s">
        <v>68</v>
      </c>
      <c r="AA27" s="73" t="s">
        <v>216</v>
      </c>
      <c r="AB27" s="167" t="s">
        <v>217</v>
      </c>
      <c r="AC27" s="75" t="s">
        <v>218</v>
      </c>
      <c r="AD27" s="168" t="s">
        <v>219</v>
      </c>
      <c r="AE27" s="169" t="s">
        <v>220</v>
      </c>
      <c r="AF27" s="62" t="s">
        <v>221</v>
      </c>
      <c r="AG27" s="73" t="s">
        <v>222</v>
      </c>
      <c r="AH27" s="170" t="s">
        <v>223</v>
      </c>
      <c r="AI27" s="148" t="s">
        <v>224</v>
      </c>
      <c r="AJ27" s="146" t="s">
        <v>225</v>
      </c>
      <c r="AK27" s="73" t="s">
        <v>226</v>
      </c>
      <c r="AL27" s="64" t="s">
        <v>227</v>
      </c>
      <c r="AM27" s="63" t="s">
        <v>56</v>
      </c>
      <c r="AN27" s="64" t="s">
        <v>228</v>
      </c>
      <c r="AO27" s="148" t="s">
        <v>229</v>
      </c>
      <c r="AP27" s="64" t="s">
        <v>230</v>
      </c>
      <c r="AQ27" s="64" t="s">
        <v>231</v>
      </c>
      <c r="AR27" s="71" t="s">
        <v>232</v>
      </c>
      <c r="AS27" s="171" t="s">
        <v>233</v>
      </c>
      <c r="AT27" s="76" t="s">
        <v>234</v>
      </c>
      <c r="AU27" s="63" t="s">
        <v>473</v>
      </c>
      <c r="AV27" s="156" t="s">
        <v>235</v>
      </c>
      <c r="AW27" s="62" t="s">
        <v>236</v>
      </c>
      <c r="AX27" s="65"/>
      <c r="AY27" s="65"/>
      <c r="AZ27" s="65"/>
      <c r="BA27" s="65"/>
      <c r="BB27" s="65"/>
      <c r="BC27" s="65"/>
      <c r="BD27" s="65"/>
      <c r="BE27" s="67" t="s">
        <v>4</v>
      </c>
    </row>
    <row r="28" spans="1:57">
      <c r="A28" s="5">
        <v>10</v>
      </c>
      <c r="B28" s="66" t="s">
        <v>16</v>
      </c>
      <c r="C28" s="65" t="s">
        <v>237</v>
      </c>
      <c r="D28" s="62" t="s">
        <v>238</v>
      </c>
      <c r="E28" s="63" t="s">
        <v>56</v>
      </c>
      <c r="F28" s="64" t="s">
        <v>239</v>
      </c>
      <c r="G28" s="70" t="s">
        <v>240</v>
      </c>
      <c r="H28" s="65" t="s">
        <v>241</v>
      </c>
      <c r="I28" s="65" t="s">
        <v>242</v>
      </c>
      <c r="J28" s="70" t="s">
        <v>243</v>
      </c>
      <c r="K28" s="65" t="s">
        <v>244</v>
      </c>
      <c r="L28" s="65" t="s">
        <v>245</v>
      </c>
      <c r="M28" s="65" t="s">
        <v>246</v>
      </c>
      <c r="N28" s="65" t="s">
        <v>247</v>
      </c>
      <c r="O28" s="65" t="s">
        <v>248</v>
      </c>
      <c r="P28" s="65" t="s">
        <v>249</v>
      </c>
      <c r="Q28" s="65" t="s">
        <v>250</v>
      </c>
      <c r="R28" s="65" t="s">
        <v>251</v>
      </c>
      <c r="S28" s="65" t="s">
        <v>252</v>
      </c>
      <c r="T28" s="70" t="s">
        <v>253</v>
      </c>
      <c r="U28" s="65" t="s">
        <v>254</v>
      </c>
      <c r="V28" s="70" t="s">
        <v>255</v>
      </c>
      <c r="W28" s="65" t="s">
        <v>474</v>
      </c>
      <c r="X28" s="65" t="s">
        <v>256</v>
      </c>
      <c r="Y28" s="65" t="s">
        <v>257</v>
      </c>
      <c r="Z28" s="65"/>
      <c r="AA28" s="65" t="s">
        <v>237</v>
      </c>
      <c r="AB28" s="62" t="s">
        <v>238</v>
      </c>
      <c r="AC28" s="63" t="s">
        <v>56</v>
      </c>
      <c r="AD28" s="64" t="s">
        <v>239</v>
      </c>
      <c r="AE28" s="70" t="s">
        <v>240</v>
      </c>
      <c r="AF28" s="65" t="s">
        <v>241</v>
      </c>
      <c r="AG28" s="65" t="s">
        <v>242</v>
      </c>
      <c r="AH28" s="70" t="s">
        <v>243</v>
      </c>
      <c r="AI28" s="65" t="s">
        <v>244</v>
      </c>
      <c r="AJ28" s="65" t="s">
        <v>245</v>
      </c>
      <c r="AK28" s="65" t="s">
        <v>246</v>
      </c>
      <c r="AL28" s="65" t="s">
        <v>247</v>
      </c>
      <c r="AM28" s="65" t="s">
        <v>248</v>
      </c>
      <c r="AN28" s="65" t="s">
        <v>249</v>
      </c>
      <c r="AO28" s="65" t="s">
        <v>250</v>
      </c>
      <c r="AP28" s="65" t="s">
        <v>251</v>
      </c>
      <c r="AQ28" s="65" t="s">
        <v>252</v>
      </c>
      <c r="AR28" s="70" t="s">
        <v>253</v>
      </c>
      <c r="AS28" s="65" t="s">
        <v>254</v>
      </c>
      <c r="AT28" s="70" t="s">
        <v>255</v>
      </c>
      <c r="AU28" s="65" t="s">
        <v>474</v>
      </c>
      <c r="AV28" s="65" t="s">
        <v>256</v>
      </c>
      <c r="AW28" s="65" t="s">
        <v>257</v>
      </c>
      <c r="AX28" s="65"/>
      <c r="AY28" s="65"/>
      <c r="AZ28" s="65"/>
      <c r="BA28" s="65"/>
      <c r="BB28" s="65"/>
      <c r="BC28" s="65"/>
      <c r="BD28" s="65"/>
      <c r="BE28" s="66" t="s">
        <v>16</v>
      </c>
    </row>
    <row r="29" spans="1:57">
      <c r="A29" s="5">
        <v>11</v>
      </c>
      <c r="B29" s="67" t="s">
        <v>4</v>
      </c>
      <c r="C29" s="65" t="s">
        <v>258</v>
      </c>
      <c r="D29" s="62" t="s">
        <v>259</v>
      </c>
      <c r="E29" s="65" t="s">
        <v>260</v>
      </c>
      <c r="F29" s="65" t="s">
        <v>261</v>
      </c>
      <c r="G29" s="70" t="s">
        <v>262</v>
      </c>
      <c r="H29" s="65" t="s">
        <v>263</v>
      </c>
      <c r="I29" s="65" t="s">
        <v>264</v>
      </c>
      <c r="J29" s="65" t="s">
        <v>265</v>
      </c>
      <c r="K29" s="65" t="s">
        <v>266</v>
      </c>
      <c r="L29" s="65" t="s">
        <v>267</v>
      </c>
      <c r="M29" s="65" t="s">
        <v>268</v>
      </c>
      <c r="N29" s="65" t="s">
        <v>269</v>
      </c>
      <c r="O29" s="65" t="s">
        <v>270</v>
      </c>
      <c r="P29" s="65" t="s">
        <v>271</v>
      </c>
      <c r="Q29" s="65" t="s">
        <v>272</v>
      </c>
      <c r="R29" s="65" t="s">
        <v>273</v>
      </c>
      <c r="S29" s="65" t="s">
        <v>274</v>
      </c>
      <c r="T29" s="65" t="s">
        <v>275</v>
      </c>
      <c r="U29" s="63" t="s">
        <v>56</v>
      </c>
      <c r="V29" s="70" t="s">
        <v>276</v>
      </c>
      <c r="W29" s="65" t="s">
        <v>475</v>
      </c>
      <c r="X29" s="65" t="s">
        <v>277</v>
      </c>
      <c r="Y29" s="65" t="s">
        <v>278</v>
      </c>
      <c r="Z29" s="65"/>
      <c r="AA29" s="65" t="s">
        <v>258</v>
      </c>
      <c r="AB29" s="62" t="s">
        <v>259</v>
      </c>
      <c r="AC29" s="65" t="s">
        <v>260</v>
      </c>
      <c r="AD29" s="65" t="s">
        <v>261</v>
      </c>
      <c r="AE29" s="70" t="s">
        <v>262</v>
      </c>
      <c r="AF29" s="65" t="s">
        <v>263</v>
      </c>
      <c r="AG29" s="65" t="s">
        <v>264</v>
      </c>
      <c r="AH29" s="65" t="s">
        <v>265</v>
      </c>
      <c r="AI29" s="65" t="s">
        <v>266</v>
      </c>
      <c r="AJ29" s="65" t="s">
        <v>267</v>
      </c>
      <c r="AK29" s="65" t="s">
        <v>268</v>
      </c>
      <c r="AL29" s="65" t="s">
        <v>269</v>
      </c>
      <c r="AM29" s="65" t="s">
        <v>270</v>
      </c>
      <c r="AN29" s="65" t="s">
        <v>271</v>
      </c>
      <c r="AO29" s="65" t="s">
        <v>272</v>
      </c>
      <c r="AP29" s="65" t="s">
        <v>273</v>
      </c>
      <c r="AQ29" s="65" t="s">
        <v>274</v>
      </c>
      <c r="AR29" s="65" t="s">
        <v>275</v>
      </c>
      <c r="AS29" s="63" t="s">
        <v>56</v>
      </c>
      <c r="AT29" s="70" t="s">
        <v>276</v>
      </c>
      <c r="AU29" s="65" t="s">
        <v>475</v>
      </c>
      <c r="AV29" s="65" t="s">
        <v>277</v>
      </c>
      <c r="AW29" s="65" t="s">
        <v>278</v>
      </c>
      <c r="AX29" s="65"/>
      <c r="AY29" s="65"/>
      <c r="AZ29" s="65"/>
      <c r="BA29" s="65"/>
      <c r="BB29" s="65"/>
      <c r="BC29" s="65"/>
      <c r="BD29" s="65"/>
      <c r="BE29" s="67" t="s">
        <v>4</v>
      </c>
    </row>
    <row r="30" spans="1:57">
      <c r="A30" s="5">
        <v>12</v>
      </c>
      <c r="B30" s="66" t="s">
        <v>16</v>
      </c>
      <c r="C30" s="70" t="s">
        <v>279</v>
      </c>
      <c r="D30" s="148" t="s">
        <v>280</v>
      </c>
      <c r="E30" s="156" t="s">
        <v>281</v>
      </c>
      <c r="F30" s="63" t="s">
        <v>56</v>
      </c>
      <c r="G30" s="70" t="s">
        <v>282</v>
      </c>
      <c r="H30" s="70" t="s">
        <v>283</v>
      </c>
      <c r="I30" s="70" t="s">
        <v>284</v>
      </c>
      <c r="J30" s="70" t="s">
        <v>285</v>
      </c>
      <c r="K30" s="65" t="s">
        <v>286</v>
      </c>
      <c r="L30" s="65" t="s">
        <v>287</v>
      </c>
      <c r="M30" s="65" t="s">
        <v>288</v>
      </c>
      <c r="N30" s="70" t="s">
        <v>289</v>
      </c>
      <c r="O30" s="70" t="s">
        <v>290</v>
      </c>
      <c r="P30" s="70" t="s">
        <v>291</v>
      </c>
      <c r="Q30" s="65" t="s">
        <v>292</v>
      </c>
      <c r="R30" s="70" t="s">
        <v>293</v>
      </c>
      <c r="S30" s="65" t="s">
        <v>294</v>
      </c>
      <c r="T30" s="70" t="s">
        <v>295</v>
      </c>
      <c r="U30" s="70" t="s">
        <v>296</v>
      </c>
      <c r="V30" s="70" t="s">
        <v>297</v>
      </c>
      <c r="W30" s="65" t="s">
        <v>476</v>
      </c>
      <c r="X30" s="65" t="s">
        <v>298</v>
      </c>
      <c r="Y30" s="65" t="s">
        <v>299</v>
      </c>
      <c r="Z30" s="65"/>
      <c r="AA30" s="70" t="s">
        <v>279</v>
      </c>
      <c r="AB30" s="148" t="s">
        <v>280</v>
      </c>
      <c r="AC30" s="156" t="s">
        <v>281</v>
      </c>
      <c r="AD30" s="63" t="s">
        <v>56</v>
      </c>
      <c r="AE30" s="70" t="s">
        <v>282</v>
      </c>
      <c r="AF30" s="70" t="s">
        <v>283</v>
      </c>
      <c r="AG30" s="70" t="s">
        <v>284</v>
      </c>
      <c r="AH30" s="70" t="s">
        <v>285</v>
      </c>
      <c r="AI30" s="65" t="s">
        <v>286</v>
      </c>
      <c r="AJ30" s="65" t="s">
        <v>287</v>
      </c>
      <c r="AK30" s="65" t="s">
        <v>288</v>
      </c>
      <c r="AL30" s="70" t="s">
        <v>289</v>
      </c>
      <c r="AM30" s="70" t="s">
        <v>290</v>
      </c>
      <c r="AN30" s="70" t="s">
        <v>291</v>
      </c>
      <c r="AO30" s="65" t="s">
        <v>292</v>
      </c>
      <c r="AP30" s="70" t="s">
        <v>293</v>
      </c>
      <c r="AQ30" s="65" t="s">
        <v>294</v>
      </c>
      <c r="AR30" s="70" t="s">
        <v>295</v>
      </c>
      <c r="AS30" s="70" t="s">
        <v>296</v>
      </c>
      <c r="AT30" s="70" t="s">
        <v>297</v>
      </c>
      <c r="AU30" s="65" t="s">
        <v>476</v>
      </c>
      <c r="AV30" s="65" t="s">
        <v>298</v>
      </c>
      <c r="AW30" s="65" t="s">
        <v>299</v>
      </c>
      <c r="AX30" s="65"/>
      <c r="AY30" s="65"/>
      <c r="AZ30" s="65"/>
      <c r="BA30" s="65"/>
      <c r="BB30" s="65"/>
      <c r="BC30" s="65"/>
      <c r="BD30" s="65"/>
      <c r="BE30" s="66" t="s">
        <v>16</v>
      </c>
    </row>
    <row r="31" spans="1:57">
      <c r="A31" s="5">
        <v>13</v>
      </c>
      <c r="B31" s="67" t="s">
        <v>4</v>
      </c>
      <c r="C31" s="64" t="s">
        <v>300</v>
      </c>
      <c r="D31" s="143" t="s">
        <v>301</v>
      </c>
      <c r="E31" s="172" t="s">
        <v>302</v>
      </c>
      <c r="F31" s="172" t="s">
        <v>303</v>
      </c>
      <c r="G31" s="80" t="s">
        <v>304</v>
      </c>
      <c r="H31" s="64" t="s">
        <v>305</v>
      </c>
      <c r="I31" s="82" t="s">
        <v>306</v>
      </c>
      <c r="J31" s="156" t="s">
        <v>307</v>
      </c>
      <c r="K31" s="148" t="s">
        <v>308</v>
      </c>
      <c r="L31" s="64" t="s">
        <v>309</v>
      </c>
      <c r="M31" s="82" t="s">
        <v>310</v>
      </c>
      <c r="N31" s="63" t="s">
        <v>311</v>
      </c>
      <c r="O31" s="82" t="s">
        <v>312</v>
      </c>
      <c r="P31" s="64" t="s">
        <v>313</v>
      </c>
      <c r="Q31" s="63" t="s">
        <v>314</v>
      </c>
      <c r="R31" s="63" t="s">
        <v>56</v>
      </c>
      <c r="S31" s="63" t="s">
        <v>315</v>
      </c>
      <c r="T31" s="64" t="s">
        <v>316</v>
      </c>
      <c r="U31" s="143" t="s">
        <v>317</v>
      </c>
      <c r="V31" s="156" t="s">
        <v>318</v>
      </c>
      <c r="W31" s="63" t="s">
        <v>477</v>
      </c>
      <c r="X31" s="82" t="s">
        <v>319</v>
      </c>
      <c r="Y31" s="63" t="s">
        <v>320</v>
      </c>
      <c r="Z31" s="65"/>
      <c r="AA31" s="64" t="s">
        <v>300</v>
      </c>
      <c r="AB31" s="143" t="s">
        <v>301</v>
      </c>
      <c r="AC31" s="172" t="s">
        <v>302</v>
      </c>
      <c r="AD31" s="172" t="s">
        <v>303</v>
      </c>
      <c r="AE31" s="80" t="s">
        <v>304</v>
      </c>
      <c r="AF31" s="64" t="s">
        <v>305</v>
      </c>
      <c r="AG31" s="82" t="s">
        <v>306</v>
      </c>
      <c r="AH31" s="156" t="s">
        <v>307</v>
      </c>
      <c r="AI31" s="148" t="s">
        <v>308</v>
      </c>
      <c r="AJ31" s="64" t="s">
        <v>309</v>
      </c>
      <c r="AK31" s="82" t="s">
        <v>310</v>
      </c>
      <c r="AL31" s="63" t="s">
        <v>311</v>
      </c>
      <c r="AM31" s="82" t="s">
        <v>312</v>
      </c>
      <c r="AN31" s="64" t="s">
        <v>313</v>
      </c>
      <c r="AO31" s="63" t="s">
        <v>314</v>
      </c>
      <c r="AP31" s="63" t="s">
        <v>56</v>
      </c>
      <c r="AQ31" s="63" t="s">
        <v>315</v>
      </c>
      <c r="AR31" s="64" t="s">
        <v>316</v>
      </c>
      <c r="AS31" s="143" t="s">
        <v>317</v>
      </c>
      <c r="AT31" s="156" t="s">
        <v>318</v>
      </c>
      <c r="AU31" s="63" t="s">
        <v>477</v>
      </c>
      <c r="AV31" s="82" t="s">
        <v>319</v>
      </c>
      <c r="AW31" s="63" t="s">
        <v>320</v>
      </c>
      <c r="AX31" s="65"/>
      <c r="AY31" s="65"/>
      <c r="AZ31" s="65"/>
      <c r="BA31" s="65"/>
      <c r="BB31" s="65"/>
      <c r="BC31" s="65"/>
      <c r="BD31" s="65"/>
      <c r="BE31" s="67" t="s">
        <v>4</v>
      </c>
    </row>
    <row r="32" spans="1:57">
      <c r="A32" s="5">
        <v>14</v>
      </c>
      <c r="B32" s="66" t="s">
        <v>16</v>
      </c>
      <c r="C32" s="64" t="s">
        <v>321</v>
      </c>
      <c r="D32" s="143" t="s">
        <v>322</v>
      </c>
      <c r="E32" s="143" t="s">
        <v>323</v>
      </c>
      <c r="F32" s="158" t="s">
        <v>324</v>
      </c>
      <c r="G32" s="80" t="s">
        <v>325</v>
      </c>
      <c r="H32" s="64" t="s">
        <v>326</v>
      </c>
      <c r="I32" s="63" t="s">
        <v>327</v>
      </c>
      <c r="J32" s="156" t="s">
        <v>328</v>
      </c>
      <c r="K32" s="148" t="s">
        <v>329</v>
      </c>
      <c r="L32" s="156" t="s">
        <v>330</v>
      </c>
      <c r="M32" s="63" t="s">
        <v>331</v>
      </c>
      <c r="N32" s="64" t="s">
        <v>332</v>
      </c>
      <c r="O32" s="63" t="s">
        <v>333</v>
      </c>
      <c r="P32" s="64" t="s">
        <v>334</v>
      </c>
      <c r="Q32" s="73" t="s">
        <v>335</v>
      </c>
      <c r="R32" s="64" t="s">
        <v>336</v>
      </c>
      <c r="S32" s="64" t="s">
        <v>337</v>
      </c>
      <c r="T32" s="63" t="s">
        <v>56</v>
      </c>
      <c r="U32" s="159" t="s">
        <v>338</v>
      </c>
      <c r="V32" s="80" t="s">
        <v>339</v>
      </c>
      <c r="W32" s="63" t="s">
        <v>478</v>
      </c>
      <c r="X32" s="82" t="s">
        <v>340</v>
      </c>
      <c r="Y32" s="82" t="s">
        <v>341</v>
      </c>
      <c r="Z32" s="65"/>
      <c r="AA32" s="64" t="s">
        <v>321</v>
      </c>
      <c r="AB32" s="143" t="s">
        <v>322</v>
      </c>
      <c r="AC32" s="143" t="s">
        <v>323</v>
      </c>
      <c r="AD32" s="158" t="s">
        <v>324</v>
      </c>
      <c r="AE32" s="80" t="s">
        <v>325</v>
      </c>
      <c r="AF32" s="64" t="s">
        <v>326</v>
      </c>
      <c r="AG32" s="63" t="s">
        <v>327</v>
      </c>
      <c r="AH32" s="156" t="s">
        <v>328</v>
      </c>
      <c r="AI32" s="148" t="s">
        <v>329</v>
      </c>
      <c r="AJ32" s="156" t="s">
        <v>330</v>
      </c>
      <c r="AK32" s="63" t="s">
        <v>331</v>
      </c>
      <c r="AL32" s="64" t="s">
        <v>332</v>
      </c>
      <c r="AM32" s="63" t="s">
        <v>333</v>
      </c>
      <c r="AN32" s="64" t="s">
        <v>334</v>
      </c>
      <c r="AO32" s="73" t="s">
        <v>335</v>
      </c>
      <c r="AP32" s="64" t="s">
        <v>336</v>
      </c>
      <c r="AQ32" s="64" t="s">
        <v>337</v>
      </c>
      <c r="AR32" s="63" t="s">
        <v>56</v>
      </c>
      <c r="AS32" s="159" t="s">
        <v>338</v>
      </c>
      <c r="AT32" s="80" t="s">
        <v>339</v>
      </c>
      <c r="AU32" s="63" t="s">
        <v>478</v>
      </c>
      <c r="AV32" s="82" t="s">
        <v>340</v>
      </c>
      <c r="AW32" s="82" t="s">
        <v>341</v>
      </c>
      <c r="AX32" s="65"/>
      <c r="AY32" s="65"/>
      <c r="AZ32" s="65"/>
      <c r="BA32" s="65"/>
      <c r="BB32" s="65"/>
      <c r="BC32" s="65"/>
      <c r="BD32" s="65"/>
      <c r="BE32" s="66" t="s">
        <v>16</v>
      </c>
    </row>
    <row r="33" spans="1:57">
      <c r="A33" s="5">
        <v>15</v>
      </c>
      <c r="B33" s="67" t="s">
        <v>4</v>
      </c>
      <c r="C33" s="73" t="s">
        <v>342</v>
      </c>
      <c r="D33" s="173" t="s">
        <v>343</v>
      </c>
      <c r="E33" s="165" t="s">
        <v>344</v>
      </c>
      <c r="F33" s="158" t="s">
        <v>345</v>
      </c>
      <c r="G33" s="149" t="s">
        <v>346</v>
      </c>
      <c r="H33" s="63" t="s">
        <v>56</v>
      </c>
      <c r="I33" s="64" t="s">
        <v>347</v>
      </c>
      <c r="J33" s="80" t="s">
        <v>348</v>
      </c>
      <c r="K33" s="64" t="s">
        <v>349</v>
      </c>
      <c r="L33" s="80" t="s">
        <v>350</v>
      </c>
      <c r="M33" s="73" t="s">
        <v>351</v>
      </c>
      <c r="N33" s="73" t="s">
        <v>352</v>
      </c>
      <c r="O33" s="64" t="s">
        <v>353</v>
      </c>
      <c r="P33" s="149" t="s">
        <v>354</v>
      </c>
      <c r="Q33" s="73" t="s">
        <v>355</v>
      </c>
      <c r="R33" s="80" t="s">
        <v>356</v>
      </c>
      <c r="S33" s="156" t="s">
        <v>357</v>
      </c>
      <c r="T33" s="80" t="s">
        <v>358</v>
      </c>
      <c r="U33" s="172" t="s">
        <v>359</v>
      </c>
      <c r="V33" s="159" t="s">
        <v>360</v>
      </c>
      <c r="W33" s="80" t="s">
        <v>479</v>
      </c>
      <c r="X33" s="63" t="s">
        <v>361</v>
      </c>
      <c r="Y33" s="156" t="s">
        <v>362</v>
      </c>
      <c r="Z33" s="65"/>
      <c r="AA33" s="73" t="s">
        <v>342</v>
      </c>
      <c r="AB33" s="173" t="s">
        <v>343</v>
      </c>
      <c r="AC33" s="165" t="s">
        <v>344</v>
      </c>
      <c r="AD33" s="158" t="s">
        <v>345</v>
      </c>
      <c r="AE33" s="149" t="s">
        <v>346</v>
      </c>
      <c r="AF33" s="63" t="s">
        <v>56</v>
      </c>
      <c r="AG33" s="64" t="s">
        <v>347</v>
      </c>
      <c r="AH33" s="80" t="s">
        <v>348</v>
      </c>
      <c r="AI33" s="64" t="s">
        <v>349</v>
      </c>
      <c r="AJ33" s="80" t="s">
        <v>350</v>
      </c>
      <c r="AK33" s="73" t="s">
        <v>351</v>
      </c>
      <c r="AL33" s="73" t="s">
        <v>352</v>
      </c>
      <c r="AM33" s="64" t="s">
        <v>353</v>
      </c>
      <c r="AN33" s="149" t="s">
        <v>354</v>
      </c>
      <c r="AO33" s="73" t="s">
        <v>355</v>
      </c>
      <c r="AP33" s="80" t="s">
        <v>356</v>
      </c>
      <c r="AQ33" s="156" t="s">
        <v>357</v>
      </c>
      <c r="AR33" s="80" t="s">
        <v>358</v>
      </c>
      <c r="AS33" s="172" t="s">
        <v>359</v>
      </c>
      <c r="AT33" s="159" t="s">
        <v>360</v>
      </c>
      <c r="AU33" s="80" t="s">
        <v>479</v>
      </c>
      <c r="AV33" s="63" t="s">
        <v>361</v>
      </c>
      <c r="AW33" s="156" t="s">
        <v>362</v>
      </c>
      <c r="AX33" s="65"/>
      <c r="AY33" s="65"/>
      <c r="AZ33" s="65"/>
      <c r="BA33" s="65"/>
      <c r="BB33" s="65"/>
      <c r="BC33" s="65"/>
      <c r="BD33" s="65"/>
      <c r="BE33" s="67" t="s">
        <v>4</v>
      </c>
    </row>
    <row r="34" spans="1:57">
      <c r="A34" s="5">
        <v>16</v>
      </c>
      <c r="B34" s="66" t="s">
        <v>16</v>
      </c>
      <c r="C34" s="198" t="s">
        <v>68</v>
      </c>
      <c r="D34" s="65" t="s">
        <v>16</v>
      </c>
      <c r="E34" s="198" t="s">
        <v>68</v>
      </c>
      <c r="F34" s="65" t="s">
        <v>16</v>
      </c>
      <c r="G34" s="198" t="s">
        <v>68</v>
      </c>
      <c r="H34" s="65" t="s">
        <v>16</v>
      </c>
      <c r="I34" s="198" t="s">
        <v>68</v>
      </c>
      <c r="J34" s="65" t="s">
        <v>16</v>
      </c>
      <c r="K34" s="198" t="s">
        <v>68</v>
      </c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  <c r="AC34" s="65"/>
      <c r="AD34" s="65"/>
      <c r="AE34" s="65"/>
      <c r="AF34" s="65"/>
      <c r="AG34" s="65"/>
      <c r="AH34" s="65"/>
      <c r="AI34" s="65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65"/>
      <c r="AU34" s="65"/>
      <c r="AV34" s="198" t="s">
        <v>68</v>
      </c>
      <c r="AW34" s="65" t="s">
        <v>16</v>
      </c>
      <c r="AX34" s="198" t="s">
        <v>68</v>
      </c>
      <c r="AY34" s="65" t="s">
        <v>16</v>
      </c>
      <c r="AZ34" s="198" t="s">
        <v>68</v>
      </c>
      <c r="BA34" s="65" t="s">
        <v>16</v>
      </c>
      <c r="BB34" s="198" t="s">
        <v>68</v>
      </c>
      <c r="BC34" s="65" t="s">
        <v>16</v>
      </c>
      <c r="BD34" s="198" t="s">
        <v>68</v>
      </c>
      <c r="BE34" s="66" t="s">
        <v>16</v>
      </c>
    </row>
    <row r="35" spans="1:57">
      <c r="A35" s="5">
        <v>17</v>
      </c>
      <c r="B35" s="67" t="s">
        <v>4</v>
      </c>
      <c r="C35" s="82" t="s">
        <v>46</v>
      </c>
      <c r="D35" s="158" t="s">
        <v>47</v>
      </c>
      <c r="E35" s="158" t="s">
        <v>48</v>
      </c>
      <c r="F35" s="143" t="s">
        <v>49</v>
      </c>
      <c r="G35" s="164" t="s">
        <v>50</v>
      </c>
      <c r="H35" s="70" t="s">
        <v>51</v>
      </c>
      <c r="I35" s="64" t="s">
        <v>52</v>
      </c>
      <c r="J35" s="158" t="s">
        <v>53</v>
      </c>
      <c r="K35" s="70" t="s">
        <v>54</v>
      </c>
      <c r="L35" s="156" t="s">
        <v>55</v>
      </c>
      <c r="M35" s="63" t="s">
        <v>56</v>
      </c>
      <c r="N35" s="82" t="s">
        <v>57</v>
      </c>
      <c r="O35" s="148" t="s">
        <v>58</v>
      </c>
      <c r="P35" s="148" t="s">
        <v>59</v>
      </c>
      <c r="Q35" s="82" t="s">
        <v>60</v>
      </c>
      <c r="R35" s="63" t="s">
        <v>61</v>
      </c>
      <c r="S35" s="82" t="s">
        <v>62</v>
      </c>
      <c r="T35" s="156" t="s">
        <v>63</v>
      </c>
      <c r="U35" s="149" t="s">
        <v>64</v>
      </c>
      <c r="V35" s="164" t="s">
        <v>65</v>
      </c>
      <c r="W35" s="62" t="s">
        <v>465</v>
      </c>
      <c r="X35" s="62" t="s">
        <v>66</v>
      </c>
      <c r="Y35" s="82" t="s">
        <v>67</v>
      </c>
      <c r="Z35" s="65"/>
      <c r="AA35" s="63" t="s">
        <v>56</v>
      </c>
      <c r="AB35" s="166" t="s">
        <v>363</v>
      </c>
      <c r="AC35" s="83" t="s">
        <v>364</v>
      </c>
      <c r="AD35" s="79" t="s">
        <v>365</v>
      </c>
      <c r="AE35" s="173" t="s">
        <v>366</v>
      </c>
      <c r="AF35" s="149" t="s">
        <v>367</v>
      </c>
      <c r="AG35" s="62" t="s">
        <v>368</v>
      </c>
      <c r="AH35" s="62" t="s">
        <v>369</v>
      </c>
      <c r="AI35" s="148" t="s">
        <v>370</v>
      </c>
      <c r="AJ35" s="63" t="s">
        <v>371</v>
      </c>
      <c r="AK35" s="65" t="s">
        <v>372</v>
      </c>
      <c r="AL35" s="65" t="s">
        <v>373</v>
      </c>
      <c r="AM35" s="65" t="s">
        <v>374</v>
      </c>
      <c r="AN35" s="65" t="s">
        <v>375</v>
      </c>
      <c r="AO35" s="65" t="s">
        <v>16</v>
      </c>
      <c r="AP35" s="63" t="s">
        <v>56</v>
      </c>
      <c r="AQ35" s="80" t="s">
        <v>376</v>
      </c>
      <c r="AR35" s="64" t="s">
        <v>377</v>
      </c>
      <c r="AS35" s="80" t="s">
        <v>378</v>
      </c>
      <c r="AT35" s="82" t="s">
        <v>379</v>
      </c>
      <c r="AU35" s="70" t="s">
        <v>380</v>
      </c>
      <c r="AV35" s="65" t="s">
        <v>381</v>
      </c>
      <c r="AW35" s="65" t="s">
        <v>382</v>
      </c>
      <c r="AX35" s="65" t="s">
        <v>383</v>
      </c>
      <c r="AY35" s="65" t="s">
        <v>384</v>
      </c>
      <c r="AZ35" s="65" t="s">
        <v>385</v>
      </c>
      <c r="BA35" s="65" t="s">
        <v>386</v>
      </c>
      <c r="BB35" s="65" t="s">
        <v>387</v>
      </c>
      <c r="BC35" s="65" t="s">
        <v>388</v>
      </c>
      <c r="BD35" s="65" t="s">
        <v>21</v>
      </c>
      <c r="BE35" s="67" t="s">
        <v>4</v>
      </c>
    </row>
    <row r="36" spans="1:57">
      <c r="A36" s="5">
        <v>18</v>
      </c>
      <c r="B36" s="66" t="s">
        <v>16</v>
      </c>
      <c r="C36" s="65" t="s">
        <v>69</v>
      </c>
      <c r="D36" s="62" t="s">
        <v>70</v>
      </c>
      <c r="E36" s="63" t="s">
        <v>71</v>
      </c>
      <c r="F36" s="63" t="s">
        <v>56</v>
      </c>
      <c r="G36" s="148" t="s">
        <v>72</v>
      </c>
      <c r="H36" s="65" t="s">
        <v>73</v>
      </c>
      <c r="I36" s="70" t="s">
        <v>74</v>
      </c>
      <c r="J36" s="62" t="s">
        <v>75</v>
      </c>
      <c r="K36" s="65" t="s">
        <v>76</v>
      </c>
      <c r="L36" s="65" t="s">
        <v>77</v>
      </c>
      <c r="M36" s="65" t="s">
        <v>78</v>
      </c>
      <c r="N36" s="70" t="s">
        <v>79</v>
      </c>
      <c r="O36" s="70" t="s">
        <v>80</v>
      </c>
      <c r="P36" s="65" t="s">
        <v>81</v>
      </c>
      <c r="Q36" s="65" t="s">
        <v>82</v>
      </c>
      <c r="R36" s="65" t="s">
        <v>83</v>
      </c>
      <c r="S36" s="70" t="s">
        <v>84</v>
      </c>
      <c r="T36" s="70" t="s">
        <v>85</v>
      </c>
      <c r="U36" s="70" t="s">
        <v>86</v>
      </c>
      <c r="V36" s="63" t="s">
        <v>87</v>
      </c>
      <c r="W36" s="65" t="s">
        <v>466</v>
      </c>
      <c r="X36" s="65" t="s">
        <v>88</v>
      </c>
      <c r="Y36" s="65" t="s">
        <v>89</v>
      </c>
      <c r="Z36" s="65"/>
      <c r="AA36" s="63" t="s">
        <v>56</v>
      </c>
      <c r="AB36" s="166" t="s">
        <v>363</v>
      </c>
      <c r="AC36" s="83" t="s">
        <v>364</v>
      </c>
      <c r="AD36" s="79" t="s">
        <v>365</v>
      </c>
      <c r="AE36" s="173" t="s">
        <v>366</v>
      </c>
      <c r="AF36" s="149" t="s">
        <v>367</v>
      </c>
      <c r="AG36" s="62" t="s">
        <v>368</v>
      </c>
      <c r="AH36" s="62" t="s">
        <v>369</v>
      </c>
      <c r="AI36" s="148" t="s">
        <v>370</v>
      </c>
      <c r="AJ36" s="63" t="s">
        <v>371</v>
      </c>
      <c r="AK36" s="65" t="s">
        <v>372</v>
      </c>
      <c r="AL36" s="65" t="s">
        <v>373</v>
      </c>
      <c r="AM36" s="65" t="s">
        <v>374</v>
      </c>
      <c r="AN36" s="65" t="s">
        <v>375</v>
      </c>
      <c r="AO36" s="65" t="s">
        <v>16</v>
      </c>
      <c r="AP36" s="63" t="s">
        <v>56</v>
      </c>
      <c r="AQ36" s="80" t="s">
        <v>376</v>
      </c>
      <c r="AR36" s="64" t="s">
        <v>377</v>
      </c>
      <c r="AS36" s="80" t="s">
        <v>378</v>
      </c>
      <c r="AT36" s="82" t="s">
        <v>379</v>
      </c>
      <c r="AU36" s="70" t="s">
        <v>380</v>
      </c>
      <c r="AV36" s="65" t="s">
        <v>381</v>
      </c>
      <c r="AW36" s="65" t="s">
        <v>382</v>
      </c>
      <c r="AX36" s="65" t="s">
        <v>383</v>
      </c>
      <c r="AY36" s="65" t="s">
        <v>384</v>
      </c>
      <c r="AZ36" s="65" t="s">
        <v>385</v>
      </c>
      <c r="BA36" s="65" t="s">
        <v>386</v>
      </c>
      <c r="BB36" s="65" t="s">
        <v>387</v>
      </c>
      <c r="BC36" s="65" t="s">
        <v>388</v>
      </c>
      <c r="BD36" s="65" t="s">
        <v>21</v>
      </c>
      <c r="BE36" s="66" t="s">
        <v>16</v>
      </c>
    </row>
    <row r="37" spans="1:57">
      <c r="A37" s="5">
        <v>19</v>
      </c>
      <c r="B37" s="67" t="s">
        <v>4</v>
      </c>
      <c r="C37" s="148" t="s">
        <v>90</v>
      </c>
      <c r="D37" s="165" t="s">
        <v>91</v>
      </c>
      <c r="E37" s="166" t="s">
        <v>92</v>
      </c>
      <c r="F37" s="72" t="s">
        <v>93</v>
      </c>
      <c r="G37" s="77" t="s">
        <v>94</v>
      </c>
      <c r="H37" s="63" t="s">
        <v>95</v>
      </c>
      <c r="I37" s="73" t="s">
        <v>96</v>
      </c>
      <c r="J37" s="165" t="s">
        <v>97</v>
      </c>
      <c r="K37" s="62" t="s">
        <v>98</v>
      </c>
      <c r="L37" s="149" t="s">
        <v>99</v>
      </c>
      <c r="M37" s="82" t="s">
        <v>100</v>
      </c>
      <c r="N37" s="64" t="s">
        <v>101</v>
      </c>
      <c r="O37" s="64" t="s">
        <v>102</v>
      </c>
      <c r="P37" s="63" t="s">
        <v>56</v>
      </c>
      <c r="Q37" s="82" t="s">
        <v>103</v>
      </c>
      <c r="R37" s="64" t="s">
        <v>104</v>
      </c>
      <c r="S37" s="80" t="s">
        <v>105</v>
      </c>
      <c r="T37" s="149" t="s">
        <v>106</v>
      </c>
      <c r="U37" s="166" t="s">
        <v>107</v>
      </c>
      <c r="V37" s="71" t="s">
        <v>108</v>
      </c>
      <c r="W37" s="82" t="s">
        <v>467</v>
      </c>
      <c r="X37" s="64" t="s">
        <v>109</v>
      </c>
      <c r="Y37" s="82" t="s">
        <v>110</v>
      </c>
      <c r="Z37" s="65"/>
      <c r="AA37" s="63" t="s">
        <v>56</v>
      </c>
      <c r="AB37" s="166" t="s">
        <v>363</v>
      </c>
      <c r="AC37" s="83" t="s">
        <v>364</v>
      </c>
      <c r="AD37" s="79" t="s">
        <v>365</v>
      </c>
      <c r="AE37" s="173" t="s">
        <v>366</v>
      </c>
      <c r="AF37" s="149" t="s">
        <v>367</v>
      </c>
      <c r="AG37" s="62" t="s">
        <v>368</v>
      </c>
      <c r="AH37" s="62" t="s">
        <v>369</v>
      </c>
      <c r="AI37" s="148" t="s">
        <v>370</v>
      </c>
      <c r="AJ37" s="63" t="s">
        <v>371</v>
      </c>
      <c r="AK37" s="65" t="s">
        <v>372</v>
      </c>
      <c r="AL37" s="65" t="s">
        <v>373</v>
      </c>
      <c r="AM37" s="65" t="s">
        <v>374</v>
      </c>
      <c r="AN37" s="65" t="s">
        <v>375</v>
      </c>
      <c r="AO37" s="65" t="s">
        <v>16</v>
      </c>
      <c r="AP37" s="63" t="s">
        <v>56</v>
      </c>
      <c r="AQ37" s="80" t="s">
        <v>376</v>
      </c>
      <c r="AR37" s="64" t="s">
        <v>377</v>
      </c>
      <c r="AS37" s="80" t="s">
        <v>378</v>
      </c>
      <c r="AT37" s="82" t="s">
        <v>379</v>
      </c>
      <c r="AU37" s="70" t="s">
        <v>380</v>
      </c>
      <c r="AV37" s="65" t="s">
        <v>381</v>
      </c>
      <c r="AW37" s="65" t="s">
        <v>382</v>
      </c>
      <c r="AX37" s="65" t="s">
        <v>383</v>
      </c>
      <c r="AY37" s="65" t="s">
        <v>384</v>
      </c>
      <c r="AZ37" s="65" t="s">
        <v>385</v>
      </c>
      <c r="BA37" s="65" t="s">
        <v>386</v>
      </c>
      <c r="BB37" s="65" t="s">
        <v>387</v>
      </c>
      <c r="BC37" s="65" t="s">
        <v>388</v>
      </c>
      <c r="BD37" s="65" t="s">
        <v>21</v>
      </c>
      <c r="BE37" s="67" t="s">
        <v>4</v>
      </c>
    </row>
    <row r="38" spans="1:57">
      <c r="A38" s="5">
        <v>20</v>
      </c>
      <c r="B38" s="66" t="s">
        <v>16</v>
      </c>
      <c r="C38" s="62" t="s">
        <v>111</v>
      </c>
      <c r="D38" s="149" t="s">
        <v>112</v>
      </c>
      <c r="E38" s="80" t="s">
        <v>113</v>
      </c>
      <c r="F38" s="149" t="s">
        <v>114</v>
      </c>
      <c r="G38" s="79" t="s">
        <v>115</v>
      </c>
      <c r="H38" s="70" t="s">
        <v>116</v>
      </c>
      <c r="I38" s="62" t="s">
        <v>117</v>
      </c>
      <c r="J38" s="82" t="s">
        <v>118</v>
      </c>
      <c r="K38" s="70" t="s">
        <v>119</v>
      </c>
      <c r="L38" s="63" t="s">
        <v>56</v>
      </c>
      <c r="M38" s="148" t="s">
        <v>120</v>
      </c>
      <c r="N38" s="148" t="s">
        <v>121</v>
      </c>
      <c r="O38" s="63" t="s">
        <v>122</v>
      </c>
      <c r="P38" s="62" t="s">
        <v>123</v>
      </c>
      <c r="Q38" s="62" t="s">
        <v>124</v>
      </c>
      <c r="R38" s="82" t="s">
        <v>125</v>
      </c>
      <c r="S38" s="82" t="s">
        <v>126</v>
      </c>
      <c r="T38" s="148" t="s">
        <v>127</v>
      </c>
      <c r="U38" s="156" t="s">
        <v>128</v>
      </c>
      <c r="V38" s="83" t="s">
        <v>129</v>
      </c>
      <c r="W38" s="62" t="s">
        <v>468</v>
      </c>
      <c r="X38" s="148" t="s">
        <v>130</v>
      </c>
      <c r="Y38" s="65" t="s">
        <v>131</v>
      </c>
      <c r="Z38" s="65"/>
      <c r="AA38" s="65"/>
      <c r="AB38" s="65"/>
      <c r="AC38" s="65"/>
      <c r="AD38" s="65"/>
      <c r="AE38" s="65"/>
      <c r="AF38" s="65"/>
      <c r="AG38" s="65"/>
      <c r="AH38" s="65"/>
      <c r="AI38" s="65"/>
      <c r="AJ38" s="65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/>
      <c r="BB38" s="65"/>
      <c r="BC38" s="65"/>
      <c r="BD38" s="65"/>
      <c r="BE38" s="66" t="s">
        <v>16</v>
      </c>
    </row>
    <row r="39" spans="1:57">
      <c r="A39" s="5">
        <v>21</v>
      </c>
      <c r="B39" s="67" t="s">
        <v>4</v>
      </c>
      <c r="C39" s="65" t="s">
        <v>132</v>
      </c>
      <c r="D39" s="148" t="s">
        <v>133</v>
      </c>
      <c r="E39" s="73" t="s">
        <v>134</v>
      </c>
      <c r="F39" s="63" t="s">
        <v>56</v>
      </c>
      <c r="G39" s="63" t="s">
        <v>135</v>
      </c>
      <c r="H39" s="65" t="s">
        <v>136</v>
      </c>
      <c r="I39" s="65" t="s">
        <v>137</v>
      </c>
      <c r="J39" s="62" t="s">
        <v>138</v>
      </c>
      <c r="K39" s="65" t="s">
        <v>139</v>
      </c>
      <c r="L39" s="62" t="s">
        <v>140</v>
      </c>
      <c r="M39" s="65" t="s">
        <v>141</v>
      </c>
      <c r="N39" s="65" t="s">
        <v>142</v>
      </c>
      <c r="O39" s="70" t="s">
        <v>143</v>
      </c>
      <c r="P39" s="65" t="s">
        <v>144</v>
      </c>
      <c r="Q39" s="65" t="s">
        <v>145</v>
      </c>
      <c r="R39" s="70" t="s">
        <v>146</v>
      </c>
      <c r="S39" s="70" t="s">
        <v>147</v>
      </c>
      <c r="T39" s="70" t="s">
        <v>148</v>
      </c>
      <c r="U39" s="62" t="s">
        <v>149</v>
      </c>
      <c r="V39" s="63" t="s">
        <v>150</v>
      </c>
      <c r="W39" s="65" t="s">
        <v>469</v>
      </c>
      <c r="X39" s="70" t="s">
        <v>151</v>
      </c>
      <c r="Y39" s="70" t="s">
        <v>152</v>
      </c>
      <c r="Z39" s="65"/>
      <c r="AA39" s="88" t="s">
        <v>389</v>
      </c>
      <c r="AB39" s="153" t="s">
        <v>390</v>
      </c>
      <c r="AC39" s="84" t="s">
        <v>391</v>
      </c>
      <c r="AD39" s="174" t="s">
        <v>392</v>
      </c>
      <c r="AE39" s="175" t="s">
        <v>393</v>
      </c>
      <c r="AF39" s="176" t="s">
        <v>394</v>
      </c>
      <c r="AG39" s="82" t="s">
        <v>395</v>
      </c>
      <c r="AH39" s="198" t="s">
        <v>68</v>
      </c>
      <c r="AI39" s="177" t="s">
        <v>396</v>
      </c>
      <c r="AJ39" s="178" t="s">
        <v>397</v>
      </c>
      <c r="AK39" s="179" t="s">
        <v>398</v>
      </c>
      <c r="AL39" s="198" t="s">
        <v>68</v>
      </c>
      <c r="AM39" s="198" t="s">
        <v>68</v>
      </c>
      <c r="AN39" s="180" t="s">
        <v>399</v>
      </c>
      <c r="AO39" s="199" t="s">
        <v>400</v>
      </c>
      <c r="AP39" s="88" t="s">
        <v>389</v>
      </c>
      <c r="AQ39" s="88" t="s">
        <v>401</v>
      </c>
      <c r="AR39" s="86" t="s">
        <v>402</v>
      </c>
      <c r="AS39" s="184" t="s">
        <v>403</v>
      </c>
      <c r="AT39" s="185" t="s">
        <v>404</v>
      </c>
      <c r="AU39" s="186" t="s">
        <v>405</v>
      </c>
      <c r="AV39" s="72" t="s">
        <v>406</v>
      </c>
      <c r="AW39" s="88" t="s">
        <v>389</v>
      </c>
      <c r="AX39" s="150" t="s">
        <v>407</v>
      </c>
      <c r="AY39" s="84" t="s">
        <v>408</v>
      </c>
      <c r="AZ39" s="187" t="s">
        <v>409</v>
      </c>
      <c r="BA39" s="88" t="s">
        <v>389</v>
      </c>
      <c r="BB39" s="88" t="s">
        <v>389</v>
      </c>
      <c r="BC39" s="87" t="s">
        <v>410</v>
      </c>
      <c r="BD39" s="188" t="s">
        <v>411</v>
      </c>
      <c r="BE39" s="67" t="s">
        <v>4</v>
      </c>
    </row>
    <row r="40" spans="1:57">
      <c r="A40" s="5">
        <v>22</v>
      </c>
      <c r="B40" s="66" t="s">
        <v>16</v>
      </c>
      <c r="C40" s="65" t="s">
        <v>153</v>
      </c>
      <c r="D40" s="63" t="s">
        <v>154</v>
      </c>
      <c r="E40" s="64" t="s">
        <v>155</v>
      </c>
      <c r="F40" s="63" t="s">
        <v>56</v>
      </c>
      <c r="G40" s="73" t="s">
        <v>156</v>
      </c>
      <c r="H40" s="65" t="s">
        <v>157</v>
      </c>
      <c r="I40" s="70" t="s">
        <v>158</v>
      </c>
      <c r="J40" s="165" t="s">
        <v>159</v>
      </c>
      <c r="K40" s="65" t="s">
        <v>160</v>
      </c>
      <c r="L40" s="82" t="s">
        <v>161</v>
      </c>
      <c r="M40" s="65" t="s">
        <v>162</v>
      </c>
      <c r="N40" s="70" t="s">
        <v>163</v>
      </c>
      <c r="O40" s="70" t="s">
        <v>164</v>
      </c>
      <c r="P40" s="65" t="s">
        <v>165</v>
      </c>
      <c r="Q40" s="65" t="s">
        <v>166</v>
      </c>
      <c r="R40" s="65" t="s">
        <v>167</v>
      </c>
      <c r="S40" s="70" t="s">
        <v>168</v>
      </c>
      <c r="T40" s="165" t="s">
        <v>169</v>
      </c>
      <c r="U40" s="148" t="s">
        <v>170</v>
      </c>
      <c r="V40" s="63" t="s">
        <v>171</v>
      </c>
      <c r="W40" s="65" t="s">
        <v>470</v>
      </c>
      <c r="X40" s="70" t="s">
        <v>172</v>
      </c>
      <c r="Y40" s="65" t="s">
        <v>173</v>
      </c>
      <c r="Z40" s="65"/>
      <c r="AA40" s="88" t="s">
        <v>389</v>
      </c>
      <c r="AB40" s="153" t="s">
        <v>390</v>
      </c>
      <c r="AC40" s="84" t="s">
        <v>391</v>
      </c>
      <c r="AD40" s="174" t="s">
        <v>392</v>
      </c>
      <c r="AE40" s="175" t="s">
        <v>393</v>
      </c>
      <c r="AF40" s="176" t="s">
        <v>394</v>
      </c>
      <c r="AG40" s="82" t="s">
        <v>395</v>
      </c>
      <c r="AH40" s="198" t="s">
        <v>68</v>
      </c>
      <c r="AI40" s="177" t="s">
        <v>396</v>
      </c>
      <c r="AJ40" s="178" t="s">
        <v>397</v>
      </c>
      <c r="AK40" s="179" t="s">
        <v>398</v>
      </c>
      <c r="AL40" s="198" t="s">
        <v>68</v>
      </c>
      <c r="AM40" s="198" t="s">
        <v>68</v>
      </c>
      <c r="AN40" s="180" t="s">
        <v>399</v>
      </c>
      <c r="AO40" s="199" t="s">
        <v>400</v>
      </c>
      <c r="AP40" s="88" t="s">
        <v>389</v>
      </c>
      <c r="AQ40" s="88" t="s">
        <v>401</v>
      </c>
      <c r="AR40" s="86" t="s">
        <v>402</v>
      </c>
      <c r="AS40" s="184" t="s">
        <v>403</v>
      </c>
      <c r="AT40" s="185" t="s">
        <v>404</v>
      </c>
      <c r="AU40" s="186" t="s">
        <v>405</v>
      </c>
      <c r="AV40" s="72" t="s">
        <v>406</v>
      </c>
      <c r="AW40" s="88" t="s">
        <v>389</v>
      </c>
      <c r="AX40" s="150" t="s">
        <v>407</v>
      </c>
      <c r="AY40" s="84" t="s">
        <v>408</v>
      </c>
      <c r="AZ40" s="187" t="s">
        <v>409</v>
      </c>
      <c r="BA40" s="88" t="s">
        <v>389</v>
      </c>
      <c r="BB40" s="88" t="s">
        <v>389</v>
      </c>
      <c r="BC40" s="87" t="s">
        <v>410</v>
      </c>
      <c r="BD40" s="188" t="s">
        <v>411</v>
      </c>
      <c r="BE40" s="66" t="s">
        <v>16</v>
      </c>
    </row>
    <row r="41" spans="1:57">
      <c r="A41" s="5">
        <v>23</v>
      </c>
      <c r="B41" s="67" t="s">
        <v>4</v>
      </c>
      <c r="C41" s="62" t="s">
        <v>174</v>
      </c>
      <c r="D41" s="149" t="s">
        <v>175</v>
      </c>
      <c r="E41" s="149" t="s">
        <v>176</v>
      </c>
      <c r="F41" s="157" t="s">
        <v>177</v>
      </c>
      <c r="G41" s="83" t="s">
        <v>178</v>
      </c>
      <c r="H41" s="70" t="s">
        <v>179</v>
      </c>
      <c r="I41" s="70" t="s">
        <v>180</v>
      </c>
      <c r="J41" s="64" t="s">
        <v>181</v>
      </c>
      <c r="K41" s="70" t="s">
        <v>182</v>
      </c>
      <c r="L41" s="63" t="s">
        <v>56</v>
      </c>
      <c r="M41" s="70" t="s">
        <v>183</v>
      </c>
      <c r="N41" s="62" t="s">
        <v>184</v>
      </c>
      <c r="O41" s="62" t="s">
        <v>185</v>
      </c>
      <c r="P41" s="62" t="s">
        <v>186</v>
      </c>
      <c r="Q41" s="70" t="s">
        <v>187</v>
      </c>
      <c r="R41" s="62" t="s">
        <v>188</v>
      </c>
      <c r="S41" s="62" t="s">
        <v>189</v>
      </c>
      <c r="T41" s="82" t="s">
        <v>190</v>
      </c>
      <c r="U41" s="166" t="s">
        <v>191</v>
      </c>
      <c r="V41" s="149" t="s">
        <v>192</v>
      </c>
      <c r="W41" s="70" t="s">
        <v>471</v>
      </c>
      <c r="X41" s="65" t="s">
        <v>193</v>
      </c>
      <c r="Y41" s="62" t="s">
        <v>194</v>
      </c>
      <c r="Z41" s="198" t="s">
        <v>68</v>
      </c>
      <c r="AA41" s="88" t="s">
        <v>389</v>
      </c>
      <c r="AB41" s="153" t="s">
        <v>390</v>
      </c>
      <c r="AC41" s="84" t="s">
        <v>391</v>
      </c>
      <c r="AD41" s="174" t="s">
        <v>392</v>
      </c>
      <c r="AE41" s="175" t="s">
        <v>393</v>
      </c>
      <c r="AF41" s="176" t="s">
        <v>394</v>
      </c>
      <c r="AG41" s="82" t="s">
        <v>395</v>
      </c>
      <c r="AH41" s="198" t="s">
        <v>68</v>
      </c>
      <c r="AI41" s="177" t="s">
        <v>396</v>
      </c>
      <c r="AJ41" s="178" t="s">
        <v>397</v>
      </c>
      <c r="AK41" s="179" t="s">
        <v>398</v>
      </c>
      <c r="AL41" s="198" t="s">
        <v>68</v>
      </c>
      <c r="AM41" s="198" t="s">
        <v>68</v>
      </c>
      <c r="AN41" s="180" t="s">
        <v>399</v>
      </c>
      <c r="AO41" s="199" t="s">
        <v>400</v>
      </c>
      <c r="AP41" s="88" t="s">
        <v>389</v>
      </c>
      <c r="AQ41" s="88" t="s">
        <v>401</v>
      </c>
      <c r="AR41" s="86" t="s">
        <v>402</v>
      </c>
      <c r="AS41" s="184" t="s">
        <v>403</v>
      </c>
      <c r="AT41" s="185" t="s">
        <v>404</v>
      </c>
      <c r="AU41" s="186" t="s">
        <v>405</v>
      </c>
      <c r="AV41" s="72" t="s">
        <v>406</v>
      </c>
      <c r="AW41" s="88" t="s">
        <v>389</v>
      </c>
      <c r="AX41" s="150" t="s">
        <v>407</v>
      </c>
      <c r="AY41" s="84" t="s">
        <v>408</v>
      </c>
      <c r="AZ41" s="187" t="s">
        <v>409</v>
      </c>
      <c r="BA41" s="88" t="s">
        <v>389</v>
      </c>
      <c r="BB41" s="88" t="s">
        <v>389</v>
      </c>
      <c r="BC41" s="87" t="s">
        <v>410</v>
      </c>
      <c r="BD41" s="188" t="s">
        <v>411</v>
      </c>
      <c r="BE41" s="67" t="s">
        <v>4</v>
      </c>
    </row>
    <row r="42" spans="1:57">
      <c r="A42" s="5">
        <v>24</v>
      </c>
      <c r="B42" s="66" t="s">
        <v>16</v>
      </c>
      <c r="C42" s="70" t="s">
        <v>195</v>
      </c>
      <c r="D42" s="149" t="s">
        <v>196</v>
      </c>
      <c r="E42" s="158" t="s">
        <v>197</v>
      </c>
      <c r="F42" s="156" t="s">
        <v>198</v>
      </c>
      <c r="G42" s="165" t="s">
        <v>199</v>
      </c>
      <c r="H42" s="70" t="s">
        <v>200</v>
      </c>
      <c r="I42" s="70" t="s">
        <v>201</v>
      </c>
      <c r="J42" s="63" t="s">
        <v>56</v>
      </c>
      <c r="K42" s="70" t="s">
        <v>202</v>
      </c>
      <c r="L42" s="73" t="s">
        <v>203</v>
      </c>
      <c r="M42" s="70" t="s">
        <v>204</v>
      </c>
      <c r="N42" s="62" t="s">
        <v>205</v>
      </c>
      <c r="O42" s="70" t="s">
        <v>206</v>
      </c>
      <c r="P42" s="62" t="s">
        <v>207</v>
      </c>
      <c r="Q42" s="70" t="s">
        <v>208</v>
      </c>
      <c r="R42" s="70" t="s">
        <v>209</v>
      </c>
      <c r="S42" s="70" t="s">
        <v>210</v>
      </c>
      <c r="T42" s="148" t="s">
        <v>211</v>
      </c>
      <c r="U42" s="158" t="s">
        <v>212</v>
      </c>
      <c r="V42" s="149" t="s">
        <v>213</v>
      </c>
      <c r="W42" s="65" t="s">
        <v>472</v>
      </c>
      <c r="X42" s="65" t="s">
        <v>214</v>
      </c>
      <c r="Y42" s="65" t="s">
        <v>215</v>
      </c>
      <c r="Z42" s="65" t="s">
        <v>16</v>
      </c>
      <c r="AA42" s="88" t="s">
        <v>401</v>
      </c>
      <c r="AB42" s="88" t="s">
        <v>401</v>
      </c>
      <c r="AC42" s="181" t="s">
        <v>412</v>
      </c>
      <c r="AD42" s="163" t="s">
        <v>413</v>
      </c>
      <c r="AE42" s="155" t="s">
        <v>414</v>
      </c>
      <c r="AF42" s="182" t="s">
        <v>415</v>
      </c>
      <c r="AG42" s="79" t="s">
        <v>416</v>
      </c>
      <c r="AH42" s="88" t="s">
        <v>401</v>
      </c>
      <c r="AI42" s="152" t="s">
        <v>417</v>
      </c>
      <c r="AJ42" s="169" t="s">
        <v>418</v>
      </c>
      <c r="AK42" s="145" t="s">
        <v>419</v>
      </c>
      <c r="AL42" s="88" t="s">
        <v>401</v>
      </c>
      <c r="AM42" s="88" t="s">
        <v>401</v>
      </c>
      <c r="AN42" s="74" t="s">
        <v>420</v>
      </c>
      <c r="AO42" s="147" t="s">
        <v>421</v>
      </c>
      <c r="AP42" s="79" t="s">
        <v>416</v>
      </c>
      <c r="AQ42" s="79" t="s">
        <v>416</v>
      </c>
      <c r="AR42" s="189" t="s">
        <v>422</v>
      </c>
      <c r="AS42" s="83" t="s">
        <v>423</v>
      </c>
      <c r="AT42" s="70" t="s">
        <v>424</v>
      </c>
      <c r="AU42" s="190" t="s">
        <v>425</v>
      </c>
      <c r="AV42" s="79" t="s">
        <v>416</v>
      </c>
      <c r="AW42" s="79" t="s">
        <v>416</v>
      </c>
      <c r="AX42" s="166" t="s">
        <v>426</v>
      </c>
      <c r="AY42" s="81" t="s">
        <v>427</v>
      </c>
      <c r="AZ42" s="142" t="s">
        <v>428</v>
      </c>
      <c r="BA42" s="79" t="s">
        <v>416</v>
      </c>
      <c r="BB42" s="79" t="s">
        <v>416</v>
      </c>
      <c r="BC42" s="78" t="s">
        <v>429</v>
      </c>
      <c r="BD42" s="170" t="s">
        <v>430</v>
      </c>
      <c r="BE42" s="66" t="s">
        <v>16</v>
      </c>
    </row>
    <row r="43" spans="1:57">
      <c r="A43" s="5">
        <v>25</v>
      </c>
      <c r="B43" s="67" t="s">
        <v>4</v>
      </c>
      <c r="C43" s="73" t="s">
        <v>216</v>
      </c>
      <c r="D43" s="167" t="s">
        <v>217</v>
      </c>
      <c r="E43" s="75" t="s">
        <v>218</v>
      </c>
      <c r="F43" s="168" t="s">
        <v>219</v>
      </c>
      <c r="G43" s="169" t="s">
        <v>220</v>
      </c>
      <c r="H43" s="62" t="s">
        <v>221</v>
      </c>
      <c r="I43" s="73" t="s">
        <v>222</v>
      </c>
      <c r="J43" s="170" t="s">
        <v>223</v>
      </c>
      <c r="K43" s="148" t="s">
        <v>224</v>
      </c>
      <c r="L43" s="146" t="s">
        <v>225</v>
      </c>
      <c r="M43" s="73" t="s">
        <v>226</v>
      </c>
      <c r="N43" s="64" t="s">
        <v>227</v>
      </c>
      <c r="O43" s="63" t="s">
        <v>56</v>
      </c>
      <c r="P43" s="64" t="s">
        <v>228</v>
      </c>
      <c r="Q43" s="148" t="s">
        <v>229</v>
      </c>
      <c r="R43" s="64" t="s">
        <v>230</v>
      </c>
      <c r="S43" s="64" t="s">
        <v>231</v>
      </c>
      <c r="T43" s="71" t="s">
        <v>232</v>
      </c>
      <c r="U43" s="171" t="s">
        <v>233</v>
      </c>
      <c r="V43" s="76" t="s">
        <v>234</v>
      </c>
      <c r="W43" s="63" t="s">
        <v>473</v>
      </c>
      <c r="X43" s="156" t="s">
        <v>235</v>
      </c>
      <c r="Y43" s="62" t="s">
        <v>236</v>
      </c>
      <c r="Z43" s="198" t="s">
        <v>68</v>
      </c>
      <c r="AA43" s="88" t="s">
        <v>401</v>
      </c>
      <c r="AB43" s="88" t="s">
        <v>401</v>
      </c>
      <c r="AC43" s="181" t="s">
        <v>412</v>
      </c>
      <c r="AD43" s="163" t="s">
        <v>413</v>
      </c>
      <c r="AE43" s="155" t="s">
        <v>414</v>
      </c>
      <c r="AF43" s="182" t="s">
        <v>415</v>
      </c>
      <c r="AG43" s="79" t="s">
        <v>416</v>
      </c>
      <c r="AH43" s="88" t="s">
        <v>401</v>
      </c>
      <c r="AI43" s="152" t="s">
        <v>417</v>
      </c>
      <c r="AJ43" s="169" t="s">
        <v>418</v>
      </c>
      <c r="AK43" s="145" t="s">
        <v>419</v>
      </c>
      <c r="AL43" s="88" t="s">
        <v>401</v>
      </c>
      <c r="AM43" s="88" t="s">
        <v>401</v>
      </c>
      <c r="AN43" s="74" t="s">
        <v>420</v>
      </c>
      <c r="AO43" s="147" t="s">
        <v>421</v>
      </c>
      <c r="AP43" s="79" t="s">
        <v>416</v>
      </c>
      <c r="AQ43" s="79" t="s">
        <v>416</v>
      </c>
      <c r="AR43" s="189" t="s">
        <v>422</v>
      </c>
      <c r="AS43" s="83" t="s">
        <v>423</v>
      </c>
      <c r="AT43" s="70" t="s">
        <v>424</v>
      </c>
      <c r="AU43" s="190" t="s">
        <v>425</v>
      </c>
      <c r="AV43" s="79" t="s">
        <v>416</v>
      </c>
      <c r="AW43" s="79" t="s">
        <v>416</v>
      </c>
      <c r="AX43" s="166" t="s">
        <v>426</v>
      </c>
      <c r="AY43" s="81" t="s">
        <v>427</v>
      </c>
      <c r="AZ43" s="142" t="s">
        <v>428</v>
      </c>
      <c r="BA43" s="79" t="s">
        <v>416</v>
      </c>
      <c r="BB43" s="79" t="s">
        <v>416</v>
      </c>
      <c r="BC43" s="78" t="s">
        <v>429</v>
      </c>
      <c r="BD43" s="170" t="s">
        <v>430</v>
      </c>
      <c r="BE43" s="67" t="s">
        <v>4</v>
      </c>
    </row>
    <row r="44" spans="1:57">
      <c r="A44" s="5">
        <v>26</v>
      </c>
      <c r="B44" s="66" t="s">
        <v>16</v>
      </c>
      <c r="C44" s="65" t="s">
        <v>237</v>
      </c>
      <c r="D44" s="62" t="s">
        <v>238</v>
      </c>
      <c r="E44" s="63" t="s">
        <v>56</v>
      </c>
      <c r="F44" s="64" t="s">
        <v>239</v>
      </c>
      <c r="G44" s="70" t="s">
        <v>240</v>
      </c>
      <c r="H44" s="65" t="s">
        <v>241</v>
      </c>
      <c r="I44" s="65" t="s">
        <v>242</v>
      </c>
      <c r="J44" s="70" t="s">
        <v>243</v>
      </c>
      <c r="K44" s="65" t="s">
        <v>244</v>
      </c>
      <c r="L44" s="65" t="s">
        <v>245</v>
      </c>
      <c r="M44" s="65" t="s">
        <v>246</v>
      </c>
      <c r="N44" s="65" t="s">
        <v>247</v>
      </c>
      <c r="O44" s="65" t="s">
        <v>248</v>
      </c>
      <c r="P44" s="65" t="s">
        <v>249</v>
      </c>
      <c r="Q44" s="65" t="s">
        <v>250</v>
      </c>
      <c r="R44" s="65" t="s">
        <v>251</v>
      </c>
      <c r="S44" s="65" t="s">
        <v>252</v>
      </c>
      <c r="T44" s="70" t="s">
        <v>253</v>
      </c>
      <c r="U44" s="65" t="s">
        <v>254</v>
      </c>
      <c r="V44" s="70" t="s">
        <v>255</v>
      </c>
      <c r="W44" s="65" t="s">
        <v>474</v>
      </c>
      <c r="X44" s="65" t="s">
        <v>256</v>
      </c>
      <c r="Y44" s="65" t="s">
        <v>257</v>
      </c>
      <c r="Z44" s="65" t="s">
        <v>16</v>
      </c>
      <c r="AA44" s="88" t="s">
        <v>401</v>
      </c>
      <c r="AB44" s="88" t="s">
        <v>401</v>
      </c>
      <c r="AC44" s="181" t="s">
        <v>412</v>
      </c>
      <c r="AD44" s="163" t="s">
        <v>413</v>
      </c>
      <c r="AE44" s="155" t="s">
        <v>414</v>
      </c>
      <c r="AF44" s="182" t="s">
        <v>415</v>
      </c>
      <c r="AG44" s="79" t="s">
        <v>416</v>
      </c>
      <c r="AH44" s="88" t="s">
        <v>401</v>
      </c>
      <c r="AI44" s="152" t="s">
        <v>417</v>
      </c>
      <c r="AJ44" s="169" t="s">
        <v>418</v>
      </c>
      <c r="AK44" s="145" t="s">
        <v>419</v>
      </c>
      <c r="AL44" s="88" t="s">
        <v>401</v>
      </c>
      <c r="AM44" s="88" t="s">
        <v>401</v>
      </c>
      <c r="AN44" s="74" t="s">
        <v>420</v>
      </c>
      <c r="AO44" s="147" t="s">
        <v>421</v>
      </c>
      <c r="AP44" s="79" t="s">
        <v>416</v>
      </c>
      <c r="AQ44" s="79" t="s">
        <v>416</v>
      </c>
      <c r="AR44" s="189" t="s">
        <v>422</v>
      </c>
      <c r="AS44" s="83" t="s">
        <v>423</v>
      </c>
      <c r="AT44" s="70" t="s">
        <v>424</v>
      </c>
      <c r="AU44" s="190" t="s">
        <v>425</v>
      </c>
      <c r="AV44" s="79" t="s">
        <v>416</v>
      </c>
      <c r="AW44" s="79" t="s">
        <v>416</v>
      </c>
      <c r="AX44" s="166" t="s">
        <v>426</v>
      </c>
      <c r="AY44" s="81" t="s">
        <v>427</v>
      </c>
      <c r="AZ44" s="142" t="s">
        <v>428</v>
      </c>
      <c r="BA44" s="79" t="s">
        <v>416</v>
      </c>
      <c r="BB44" s="79" t="s">
        <v>416</v>
      </c>
      <c r="BC44" s="78" t="s">
        <v>429</v>
      </c>
      <c r="BD44" s="170" t="s">
        <v>430</v>
      </c>
      <c r="BE44" s="66" t="s">
        <v>16</v>
      </c>
    </row>
    <row r="45" spans="1:57">
      <c r="A45" s="5">
        <v>27</v>
      </c>
      <c r="B45" s="67" t="s">
        <v>4</v>
      </c>
      <c r="C45" s="65" t="s">
        <v>258</v>
      </c>
      <c r="D45" s="62" t="s">
        <v>259</v>
      </c>
      <c r="E45" s="65" t="s">
        <v>260</v>
      </c>
      <c r="F45" s="65" t="s">
        <v>261</v>
      </c>
      <c r="G45" s="70" t="s">
        <v>262</v>
      </c>
      <c r="H45" s="65" t="s">
        <v>263</v>
      </c>
      <c r="I45" s="65" t="s">
        <v>264</v>
      </c>
      <c r="J45" s="65" t="s">
        <v>265</v>
      </c>
      <c r="K45" s="65" t="s">
        <v>266</v>
      </c>
      <c r="L45" s="65" t="s">
        <v>267</v>
      </c>
      <c r="M45" s="65" t="s">
        <v>268</v>
      </c>
      <c r="N45" s="65" t="s">
        <v>269</v>
      </c>
      <c r="O45" s="65" t="s">
        <v>270</v>
      </c>
      <c r="P45" s="65" t="s">
        <v>271</v>
      </c>
      <c r="Q45" s="65" t="s">
        <v>272</v>
      </c>
      <c r="R45" s="65" t="s">
        <v>273</v>
      </c>
      <c r="S45" s="65" t="s">
        <v>274</v>
      </c>
      <c r="T45" s="65" t="s">
        <v>275</v>
      </c>
      <c r="U45" s="63" t="s">
        <v>56</v>
      </c>
      <c r="V45" s="70" t="s">
        <v>276</v>
      </c>
      <c r="W45" s="65" t="s">
        <v>475</v>
      </c>
      <c r="X45" s="65" t="s">
        <v>277</v>
      </c>
      <c r="Y45" s="65" t="s">
        <v>278</v>
      </c>
      <c r="Z45" s="198" t="s">
        <v>68</v>
      </c>
      <c r="AA45" s="78" t="s">
        <v>429</v>
      </c>
      <c r="AB45" s="78" t="s">
        <v>429</v>
      </c>
      <c r="AC45" s="154" t="s">
        <v>431</v>
      </c>
      <c r="AD45" s="183" t="s">
        <v>432</v>
      </c>
      <c r="AE45" s="64" t="s">
        <v>433</v>
      </c>
      <c r="AF45" s="160" t="s">
        <v>434</v>
      </c>
      <c r="AG45" s="78" t="s">
        <v>429</v>
      </c>
      <c r="AH45" s="78" t="s">
        <v>429</v>
      </c>
      <c r="AI45" s="168" t="s">
        <v>435</v>
      </c>
      <c r="AJ45" s="162" t="s">
        <v>436</v>
      </c>
      <c r="AK45" s="144" t="s">
        <v>437</v>
      </c>
      <c r="AL45" s="78" t="s">
        <v>429</v>
      </c>
      <c r="AM45" s="78" t="s">
        <v>429</v>
      </c>
      <c r="AN45" s="78" t="s">
        <v>429</v>
      </c>
      <c r="AO45" s="85" t="s">
        <v>438</v>
      </c>
      <c r="AP45" s="85" t="s">
        <v>438</v>
      </c>
      <c r="AQ45" s="85" t="s">
        <v>438</v>
      </c>
      <c r="AR45" s="191" t="s">
        <v>439</v>
      </c>
      <c r="AS45" s="151" t="s">
        <v>440</v>
      </c>
      <c r="AT45" s="142" t="s">
        <v>441</v>
      </c>
      <c r="AU45" s="192" t="s">
        <v>442</v>
      </c>
      <c r="AV45" s="85" t="s">
        <v>438</v>
      </c>
      <c r="AW45" s="85" t="s">
        <v>438</v>
      </c>
      <c r="AX45" s="162" t="s">
        <v>443</v>
      </c>
      <c r="AY45" s="193" t="s">
        <v>444</v>
      </c>
      <c r="AZ45" s="161" t="s">
        <v>445</v>
      </c>
      <c r="BA45" s="85" t="s">
        <v>438</v>
      </c>
      <c r="BB45" s="85" t="s">
        <v>438</v>
      </c>
      <c r="BC45" s="85" t="s">
        <v>438</v>
      </c>
      <c r="BD45" s="85" t="s">
        <v>438</v>
      </c>
      <c r="BE45" s="67" t="s">
        <v>4</v>
      </c>
    </row>
    <row r="46" spans="1:57">
      <c r="A46" s="5">
        <v>28</v>
      </c>
      <c r="B46" s="66" t="s">
        <v>16</v>
      </c>
      <c r="C46" s="70" t="s">
        <v>279</v>
      </c>
      <c r="D46" s="148" t="s">
        <v>280</v>
      </c>
      <c r="E46" s="156" t="s">
        <v>281</v>
      </c>
      <c r="F46" s="63" t="s">
        <v>56</v>
      </c>
      <c r="G46" s="70" t="s">
        <v>282</v>
      </c>
      <c r="H46" s="70" t="s">
        <v>283</v>
      </c>
      <c r="I46" s="70" t="s">
        <v>284</v>
      </c>
      <c r="J46" s="70" t="s">
        <v>285</v>
      </c>
      <c r="K46" s="65" t="s">
        <v>286</v>
      </c>
      <c r="L46" s="65" t="s">
        <v>287</v>
      </c>
      <c r="M46" s="65" t="s">
        <v>288</v>
      </c>
      <c r="N46" s="70" t="s">
        <v>289</v>
      </c>
      <c r="O46" s="70" t="s">
        <v>290</v>
      </c>
      <c r="P46" s="70" t="s">
        <v>291</v>
      </c>
      <c r="Q46" s="65" t="s">
        <v>292</v>
      </c>
      <c r="R46" s="70" t="s">
        <v>293</v>
      </c>
      <c r="S46" s="65" t="s">
        <v>294</v>
      </c>
      <c r="T46" s="70" t="s">
        <v>295</v>
      </c>
      <c r="U46" s="70" t="s">
        <v>296</v>
      </c>
      <c r="V46" s="70" t="s">
        <v>297</v>
      </c>
      <c r="W46" s="65" t="s">
        <v>476</v>
      </c>
      <c r="X46" s="65" t="s">
        <v>298</v>
      </c>
      <c r="Y46" s="65" t="s">
        <v>299</v>
      </c>
      <c r="Z46" s="65" t="s">
        <v>16</v>
      </c>
      <c r="AA46" s="78" t="s">
        <v>429</v>
      </c>
      <c r="AB46" s="78" t="s">
        <v>429</v>
      </c>
      <c r="AC46" s="154" t="s">
        <v>431</v>
      </c>
      <c r="AD46" s="183" t="s">
        <v>432</v>
      </c>
      <c r="AE46" s="64" t="s">
        <v>433</v>
      </c>
      <c r="AF46" s="160" t="s">
        <v>434</v>
      </c>
      <c r="AG46" s="78" t="s">
        <v>429</v>
      </c>
      <c r="AH46" s="78" t="s">
        <v>429</v>
      </c>
      <c r="AI46" s="168" t="s">
        <v>435</v>
      </c>
      <c r="AJ46" s="162" t="s">
        <v>436</v>
      </c>
      <c r="AK46" s="144" t="s">
        <v>437</v>
      </c>
      <c r="AL46" s="78" t="s">
        <v>429</v>
      </c>
      <c r="AM46" s="78" t="s">
        <v>429</v>
      </c>
      <c r="AN46" s="78" t="s">
        <v>429</v>
      </c>
      <c r="AO46" s="85" t="s">
        <v>438</v>
      </c>
      <c r="AP46" s="85" t="s">
        <v>438</v>
      </c>
      <c r="AQ46" s="85" t="s">
        <v>438</v>
      </c>
      <c r="AR46" s="191" t="s">
        <v>439</v>
      </c>
      <c r="AS46" s="151" t="s">
        <v>440</v>
      </c>
      <c r="AT46" s="142" t="s">
        <v>441</v>
      </c>
      <c r="AU46" s="192" t="s">
        <v>442</v>
      </c>
      <c r="AV46" s="85" t="s">
        <v>438</v>
      </c>
      <c r="AW46" s="85" t="s">
        <v>438</v>
      </c>
      <c r="AX46" s="162" t="s">
        <v>443</v>
      </c>
      <c r="AY46" s="193" t="s">
        <v>444</v>
      </c>
      <c r="AZ46" s="161" t="s">
        <v>445</v>
      </c>
      <c r="BA46" s="85" t="s">
        <v>438</v>
      </c>
      <c r="BB46" s="85" t="s">
        <v>438</v>
      </c>
      <c r="BC46" s="85" t="s">
        <v>438</v>
      </c>
      <c r="BD46" s="85" t="s">
        <v>438</v>
      </c>
      <c r="BE46" s="66" t="s">
        <v>16</v>
      </c>
    </row>
    <row r="47" spans="1:57">
      <c r="A47" s="5">
        <v>29</v>
      </c>
      <c r="B47" s="67" t="s">
        <v>4</v>
      </c>
      <c r="C47" s="64" t="s">
        <v>300</v>
      </c>
      <c r="D47" s="143" t="s">
        <v>301</v>
      </c>
      <c r="E47" s="172" t="s">
        <v>302</v>
      </c>
      <c r="F47" s="172" t="s">
        <v>303</v>
      </c>
      <c r="G47" s="80" t="s">
        <v>304</v>
      </c>
      <c r="H47" s="64" t="s">
        <v>305</v>
      </c>
      <c r="I47" s="82" t="s">
        <v>306</v>
      </c>
      <c r="J47" s="156" t="s">
        <v>307</v>
      </c>
      <c r="K47" s="148" t="s">
        <v>308</v>
      </c>
      <c r="L47" s="64" t="s">
        <v>309</v>
      </c>
      <c r="M47" s="82" t="s">
        <v>310</v>
      </c>
      <c r="N47" s="63" t="s">
        <v>311</v>
      </c>
      <c r="O47" s="82" t="s">
        <v>312</v>
      </c>
      <c r="P47" s="64" t="s">
        <v>313</v>
      </c>
      <c r="Q47" s="63" t="s">
        <v>314</v>
      </c>
      <c r="R47" s="63" t="s">
        <v>56</v>
      </c>
      <c r="S47" s="63" t="s">
        <v>315</v>
      </c>
      <c r="T47" s="64" t="s">
        <v>316</v>
      </c>
      <c r="U47" s="143" t="s">
        <v>317</v>
      </c>
      <c r="V47" s="156" t="s">
        <v>318</v>
      </c>
      <c r="W47" s="63" t="s">
        <v>477</v>
      </c>
      <c r="X47" s="82" t="s">
        <v>319</v>
      </c>
      <c r="Y47" s="63" t="s">
        <v>320</v>
      </c>
      <c r="Z47" s="198" t="s">
        <v>68</v>
      </c>
      <c r="AA47" s="78" t="s">
        <v>429</v>
      </c>
      <c r="AB47" s="78" t="s">
        <v>429</v>
      </c>
      <c r="AC47" s="154" t="s">
        <v>431</v>
      </c>
      <c r="AD47" s="183" t="s">
        <v>432</v>
      </c>
      <c r="AE47" s="64" t="s">
        <v>433</v>
      </c>
      <c r="AF47" s="160" t="s">
        <v>434</v>
      </c>
      <c r="AG47" s="78" t="s">
        <v>429</v>
      </c>
      <c r="AH47" s="78" t="s">
        <v>429</v>
      </c>
      <c r="AI47" s="168" t="s">
        <v>435</v>
      </c>
      <c r="AJ47" s="162" t="s">
        <v>436</v>
      </c>
      <c r="AK47" s="144" t="s">
        <v>437</v>
      </c>
      <c r="AL47" s="78" t="s">
        <v>429</v>
      </c>
      <c r="AM47" s="78" t="s">
        <v>429</v>
      </c>
      <c r="AN47" s="78" t="s">
        <v>429</v>
      </c>
      <c r="AO47" s="85" t="s">
        <v>438</v>
      </c>
      <c r="AP47" s="85" t="s">
        <v>438</v>
      </c>
      <c r="AQ47" s="85" t="s">
        <v>438</v>
      </c>
      <c r="AR47" s="191" t="s">
        <v>439</v>
      </c>
      <c r="AS47" s="151" t="s">
        <v>440</v>
      </c>
      <c r="AT47" s="142" t="s">
        <v>441</v>
      </c>
      <c r="AU47" s="192" t="s">
        <v>442</v>
      </c>
      <c r="AV47" s="85" t="s">
        <v>438</v>
      </c>
      <c r="AW47" s="85" t="s">
        <v>438</v>
      </c>
      <c r="AX47" s="162" t="s">
        <v>443</v>
      </c>
      <c r="AY47" s="193" t="s">
        <v>444</v>
      </c>
      <c r="AZ47" s="161" t="s">
        <v>445</v>
      </c>
      <c r="BA47" s="85" t="s">
        <v>438</v>
      </c>
      <c r="BB47" s="85" t="s">
        <v>438</v>
      </c>
      <c r="BC47" s="85" t="s">
        <v>438</v>
      </c>
      <c r="BD47" s="85" t="s">
        <v>438</v>
      </c>
      <c r="BE47" s="67" t="s">
        <v>4</v>
      </c>
    </row>
    <row r="48" spans="1:57">
      <c r="A48" s="5">
        <v>30</v>
      </c>
      <c r="B48" s="66" t="s">
        <v>16</v>
      </c>
      <c r="C48" s="64" t="s">
        <v>321</v>
      </c>
      <c r="D48" s="143" t="s">
        <v>322</v>
      </c>
      <c r="E48" s="143" t="s">
        <v>323</v>
      </c>
      <c r="F48" s="158" t="s">
        <v>324</v>
      </c>
      <c r="G48" s="80" t="s">
        <v>325</v>
      </c>
      <c r="H48" s="64" t="s">
        <v>326</v>
      </c>
      <c r="I48" s="63" t="s">
        <v>327</v>
      </c>
      <c r="J48" s="156" t="s">
        <v>328</v>
      </c>
      <c r="K48" s="148" t="s">
        <v>329</v>
      </c>
      <c r="L48" s="156" t="s">
        <v>330</v>
      </c>
      <c r="M48" s="63" t="s">
        <v>331</v>
      </c>
      <c r="N48" s="64" t="s">
        <v>332</v>
      </c>
      <c r="O48" s="63" t="s">
        <v>333</v>
      </c>
      <c r="P48" s="64" t="s">
        <v>334</v>
      </c>
      <c r="Q48" s="73" t="s">
        <v>335</v>
      </c>
      <c r="R48" s="64" t="s">
        <v>336</v>
      </c>
      <c r="S48" s="64" t="s">
        <v>337</v>
      </c>
      <c r="T48" s="63" t="s">
        <v>56</v>
      </c>
      <c r="U48" s="159" t="s">
        <v>338</v>
      </c>
      <c r="V48" s="80" t="s">
        <v>339</v>
      </c>
      <c r="W48" s="63" t="s">
        <v>478</v>
      </c>
      <c r="X48" s="82" t="s">
        <v>340</v>
      </c>
      <c r="Y48" s="82" t="s">
        <v>341</v>
      </c>
      <c r="Z48" s="65" t="s">
        <v>16</v>
      </c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  <c r="BE48" s="66" t="s">
        <v>16</v>
      </c>
    </row>
    <row r="49" spans="1:57">
      <c r="A49" s="5">
        <v>31</v>
      </c>
      <c r="B49" s="67" t="s">
        <v>4</v>
      </c>
      <c r="C49" s="73" t="s">
        <v>342</v>
      </c>
      <c r="D49" s="173" t="s">
        <v>343</v>
      </c>
      <c r="E49" s="165" t="s">
        <v>344</v>
      </c>
      <c r="F49" s="158" t="s">
        <v>345</v>
      </c>
      <c r="G49" s="149" t="s">
        <v>346</v>
      </c>
      <c r="H49" s="63" t="s">
        <v>56</v>
      </c>
      <c r="I49" s="64" t="s">
        <v>347</v>
      </c>
      <c r="J49" s="80" t="s">
        <v>348</v>
      </c>
      <c r="K49" s="64" t="s">
        <v>349</v>
      </c>
      <c r="L49" s="80" t="s">
        <v>350</v>
      </c>
      <c r="M49" s="73" t="s">
        <v>351</v>
      </c>
      <c r="N49" s="73" t="s">
        <v>352</v>
      </c>
      <c r="O49" s="64" t="s">
        <v>353</v>
      </c>
      <c r="P49" s="149" t="s">
        <v>354</v>
      </c>
      <c r="Q49" s="73" t="s">
        <v>355</v>
      </c>
      <c r="R49" s="80" t="s">
        <v>356</v>
      </c>
      <c r="S49" s="156" t="s">
        <v>357</v>
      </c>
      <c r="T49" s="80" t="s">
        <v>358</v>
      </c>
      <c r="U49" s="172" t="s">
        <v>359</v>
      </c>
      <c r="V49" s="159" t="s">
        <v>360</v>
      </c>
      <c r="W49" s="80" t="s">
        <v>479</v>
      </c>
      <c r="X49" s="63" t="s">
        <v>361</v>
      </c>
      <c r="Y49" s="156" t="s">
        <v>362</v>
      </c>
      <c r="Z49" s="198" t="s">
        <v>68</v>
      </c>
      <c r="AA49" s="65"/>
      <c r="AB49" s="65"/>
      <c r="AC49" s="65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  <c r="BE49" s="67" t="s">
        <v>4</v>
      </c>
    </row>
    <row r="50" spans="1:57">
      <c r="B50" s="67" t="s">
        <v>4</v>
      </c>
      <c r="C50" s="66" t="s">
        <v>16</v>
      </c>
      <c r="D50" s="67" t="s">
        <v>4</v>
      </c>
      <c r="E50" s="66" t="s">
        <v>16</v>
      </c>
      <c r="F50" s="67" t="s">
        <v>4</v>
      </c>
      <c r="G50" s="66" t="s">
        <v>16</v>
      </c>
      <c r="H50" s="67" t="s">
        <v>4</v>
      </c>
      <c r="I50" s="66" t="s">
        <v>16</v>
      </c>
      <c r="J50" s="67" t="s">
        <v>4</v>
      </c>
      <c r="K50" s="66" t="s">
        <v>16</v>
      </c>
      <c r="L50" s="67" t="s">
        <v>4</v>
      </c>
      <c r="M50" s="66" t="s">
        <v>16</v>
      </c>
      <c r="N50" s="67" t="s">
        <v>4</v>
      </c>
      <c r="O50" s="66" t="s">
        <v>16</v>
      </c>
      <c r="P50" s="67" t="s">
        <v>4</v>
      </c>
      <c r="Q50" s="66" t="s">
        <v>16</v>
      </c>
      <c r="R50" s="67" t="s">
        <v>4</v>
      </c>
      <c r="S50" s="66" t="s">
        <v>16</v>
      </c>
      <c r="T50" s="67" t="s">
        <v>4</v>
      </c>
      <c r="U50" s="66" t="s">
        <v>16</v>
      </c>
      <c r="V50" s="67" t="s">
        <v>4</v>
      </c>
      <c r="W50" s="66" t="s">
        <v>16</v>
      </c>
      <c r="X50" s="67" t="s">
        <v>4</v>
      </c>
      <c r="Y50" s="66" t="s">
        <v>16</v>
      </c>
      <c r="Z50" s="67" t="s">
        <v>4</v>
      </c>
      <c r="AA50" s="66" t="s">
        <v>16</v>
      </c>
      <c r="AB50" s="67" t="s">
        <v>4</v>
      </c>
      <c r="AC50" s="66" t="s">
        <v>16</v>
      </c>
      <c r="AD50" s="67" t="s">
        <v>4</v>
      </c>
      <c r="AE50" s="66" t="s">
        <v>16</v>
      </c>
      <c r="AF50" s="67" t="s">
        <v>4</v>
      </c>
      <c r="AG50" s="66" t="s">
        <v>16</v>
      </c>
      <c r="AH50" s="67" t="s">
        <v>4</v>
      </c>
      <c r="AI50" s="66" t="s">
        <v>16</v>
      </c>
      <c r="AJ50" s="67" t="s">
        <v>4</v>
      </c>
      <c r="AK50" s="66" t="s">
        <v>16</v>
      </c>
      <c r="AL50" s="67" t="s">
        <v>4</v>
      </c>
      <c r="AM50" s="66" t="s">
        <v>16</v>
      </c>
      <c r="AN50" s="67" t="s">
        <v>4</v>
      </c>
      <c r="AO50" s="66" t="s">
        <v>16</v>
      </c>
      <c r="AP50" s="67" t="s">
        <v>4</v>
      </c>
      <c r="AQ50" s="66" t="s">
        <v>16</v>
      </c>
      <c r="AR50" s="67" t="s">
        <v>4</v>
      </c>
      <c r="AS50" s="66" t="s">
        <v>16</v>
      </c>
      <c r="AT50" s="67" t="s">
        <v>4</v>
      </c>
      <c r="AU50" s="66" t="s">
        <v>16</v>
      </c>
      <c r="AV50" s="67" t="s">
        <v>4</v>
      </c>
      <c r="AW50" s="66" t="s">
        <v>16</v>
      </c>
      <c r="AX50" s="67" t="s">
        <v>4</v>
      </c>
      <c r="AY50" s="66" t="s">
        <v>16</v>
      </c>
      <c r="AZ50" s="67" t="s">
        <v>4</v>
      </c>
      <c r="BA50" s="66" t="s">
        <v>16</v>
      </c>
      <c r="BB50" s="67" t="s">
        <v>4</v>
      </c>
      <c r="BC50" s="66" t="s">
        <v>16</v>
      </c>
      <c r="BD50" s="67" t="s">
        <v>4</v>
      </c>
      <c r="BE50" s="66" t="s">
        <v>16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F47"/>
  <sheetViews>
    <sheetView zoomScale="75" zoomScaleNormal="75" workbookViewId="0"/>
  </sheetViews>
  <sheetFormatPr baseColWidth="10" defaultColWidth="11.5" defaultRowHeight="15"/>
  <cols>
    <col min="1" max="1" width="20.6640625" customWidth="1"/>
    <col min="2" max="3" width="20.6640625" style="61" customWidth="1"/>
    <col min="4" max="55" width="20.6640625" style="8" customWidth="1"/>
    <col min="56" max="57" width="20.6640625" style="61" customWidth="1"/>
    <col min="58" max="58" width="20.6640625" style="8" customWidth="1"/>
    <col min="59" max="60" width="20.6640625" customWidth="1"/>
  </cols>
  <sheetData>
    <row r="1" spans="1:58" ht="23" customHeight="1">
      <c r="A1" s="1" t="s">
        <v>455</v>
      </c>
      <c r="B1" s="7"/>
      <c r="C1" s="7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61"/>
      <c r="BB1" s="61"/>
      <c r="BC1" s="61"/>
      <c r="BF1"/>
    </row>
    <row r="2" spans="1:58">
      <c r="A2" s="3"/>
      <c r="B2" s="7"/>
      <c r="C2" s="7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F2"/>
    </row>
    <row r="3" spans="1:58">
      <c r="A3" s="3" t="s">
        <v>0</v>
      </c>
      <c r="B3" s="196" t="s">
        <v>487</v>
      </c>
      <c r="C3" s="2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F3"/>
    </row>
    <row r="4" spans="1:58">
      <c r="A4" s="3"/>
      <c r="B4" s="196" t="s">
        <v>463</v>
      </c>
      <c r="C4" s="2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  <c r="AU4" s="61"/>
      <c r="AV4" s="61"/>
      <c r="AW4" s="61"/>
      <c r="AX4" s="61"/>
      <c r="AY4" s="61"/>
      <c r="AZ4" s="61"/>
      <c r="BA4" s="61"/>
      <c r="BB4" s="61"/>
      <c r="BC4" s="61"/>
      <c r="BF4"/>
    </row>
    <row r="5" spans="1:58">
      <c r="A5" s="3"/>
      <c r="B5" s="196" t="s">
        <v>464</v>
      </c>
      <c r="C5" s="2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F5"/>
    </row>
    <row r="6" spans="1:58">
      <c r="A6" s="3" t="s">
        <v>450</v>
      </c>
      <c r="B6" s="68" t="s">
        <v>448</v>
      </c>
      <c r="C6" s="2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F6"/>
    </row>
    <row r="7" spans="1:58">
      <c r="A7" s="3" t="s">
        <v>1</v>
      </c>
      <c r="B7" s="2" t="s">
        <v>483</v>
      </c>
      <c r="C7" s="2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1"/>
      <c r="AP7" s="61"/>
      <c r="AQ7" s="61"/>
      <c r="AR7" s="61"/>
      <c r="AS7" s="61"/>
      <c r="AT7" s="61"/>
      <c r="AU7" s="61"/>
      <c r="AV7" s="61"/>
      <c r="AW7" s="61"/>
      <c r="AX7" s="61"/>
      <c r="AY7" s="61"/>
      <c r="AZ7" s="61"/>
      <c r="BA7" s="61"/>
      <c r="BB7" s="61"/>
      <c r="BC7" s="61"/>
      <c r="BF7"/>
    </row>
    <row r="8" spans="1:58">
      <c r="A8" s="3" t="s">
        <v>2</v>
      </c>
      <c r="B8" s="2">
        <v>416</v>
      </c>
      <c r="C8" s="2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F8"/>
    </row>
    <row r="9" spans="1:58">
      <c r="A9" s="3" t="s">
        <v>3</v>
      </c>
      <c r="B9" s="2" t="s">
        <v>486</v>
      </c>
      <c r="C9" s="2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F9"/>
    </row>
    <row r="10" spans="1:58">
      <c r="A10" s="3" t="s">
        <v>453</v>
      </c>
      <c r="B10" s="4" t="s">
        <v>4</v>
      </c>
      <c r="C10" s="2" t="s">
        <v>446</v>
      </c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F10"/>
    </row>
    <row r="11" spans="1:58">
      <c r="A11" s="3" t="s">
        <v>454</v>
      </c>
      <c r="B11" s="197" t="s">
        <v>451</v>
      </c>
      <c r="C11" s="2" t="s">
        <v>452</v>
      </c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F11"/>
    </row>
    <row r="12" spans="1:58"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F12"/>
    </row>
    <row r="13" spans="1:58"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61"/>
      <c r="AS13" s="61"/>
      <c r="AT13" s="61"/>
      <c r="AU13" s="61"/>
      <c r="AV13" s="61"/>
      <c r="AW13" s="61"/>
      <c r="AX13" s="61"/>
      <c r="AY13" s="61"/>
      <c r="AZ13" s="61"/>
      <c r="BA13" s="61"/>
      <c r="BB13" s="61"/>
      <c r="BC13" s="61"/>
      <c r="BF13"/>
    </row>
    <row r="14" spans="1:58">
      <c r="A14" s="69" t="s">
        <v>447</v>
      </c>
      <c r="C14" s="6">
        <v>1</v>
      </c>
      <c r="D14" s="6">
        <v>2</v>
      </c>
      <c r="E14" s="6">
        <v>3</v>
      </c>
      <c r="F14" s="6">
        <v>4</v>
      </c>
      <c r="G14" s="6">
        <v>5</v>
      </c>
      <c r="H14" s="6">
        <v>6</v>
      </c>
      <c r="I14" s="6">
        <v>7</v>
      </c>
      <c r="J14" s="6">
        <v>8</v>
      </c>
      <c r="K14" s="6">
        <v>9</v>
      </c>
      <c r="L14" s="6">
        <v>10</v>
      </c>
      <c r="M14" s="6">
        <v>11</v>
      </c>
      <c r="N14" s="6">
        <v>12</v>
      </c>
      <c r="O14" s="6">
        <v>13</v>
      </c>
      <c r="P14" s="6">
        <v>14</v>
      </c>
      <c r="Q14" s="6">
        <v>15</v>
      </c>
      <c r="R14" s="6">
        <v>16</v>
      </c>
      <c r="S14" s="6">
        <v>17</v>
      </c>
      <c r="T14" s="6">
        <v>18</v>
      </c>
      <c r="U14" s="6">
        <v>19</v>
      </c>
      <c r="V14" s="6">
        <v>20</v>
      </c>
      <c r="W14" s="6">
        <v>21</v>
      </c>
      <c r="X14" s="6">
        <v>22</v>
      </c>
      <c r="Y14" s="6">
        <v>23</v>
      </c>
      <c r="Z14" s="6">
        <v>24</v>
      </c>
      <c r="AA14" s="6">
        <v>25</v>
      </c>
      <c r="AB14" s="6">
        <v>26</v>
      </c>
      <c r="AC14" s="6">
        <v>27</v>
      </c>
      <c r="AD14" s="6">
        <v>28</v>
      </c>
      <c r="AE14" s="6">
        <v>29</v>
      </c>
      <c r="AF14" s="6">
        <v>30</v>
      </c>
      <c r="AG14" s="6">
        <v>31</v>
      </c>
      <c r="AH14" s="6">
        <v>32</v>
      </c>
      <c r="AI14" s="6">
        <v>33</v>
      </c>
      <c r="AJ14" s="6">
        <v>34</v>
      </c>
      <c r="AK14" s="6">
        <v>35</v>
      </c>
      <c r="AL14" s="6">
        <v>36</v>
      </c>
      <c r="AM14" s="6">
        <v>37</v>
      </c>
      <c r="AN14" s="6">
        <v>38</v>
      </c>
      <c r="AO14" s="6">
        <v>39</v>
      </c>
      <c r="AP14" s="6">
        <v>40</v>
      </c>
      <c r="AQ14" s="6">
        <v>41</v>
      </c>
      <c r="AR14" s="6">
        <v>42</v>
      </c>
      <c r="AS14" s="6">
        <v>43</v>
      </c>
      <c r="AT14" s="6">
        <v>44</v>
      </c>
      <c r="AU14" s="6">
        <v>45</v>
      </c>
      <c r="AV14" s="6">
        <v>46</v>
      </c>
      <c r="AW14" s="6">
        <v>47</v>
      </c>
      <c r="AX14" s="6">
        <v>48</v>
      </c>
      <c r="AY14" s="6">
        <v>49</v>
      </c>
      <c r="AZ14" s="6">
        <v>50</v>
      </c>
      <c r="BA14" s="6">
        <v>51</v>
      </c>
      <c r="BB14" s="6">
        <v>52</v>
      </c>
      <c r="BC14" s="6">
        <v>53</v>
      </c>
      <c r="BD14" s="6">
        <v>54</v>
      </c>
      <c r="BE14" s="7"/>
      <c r="BF14"/>
    </row>
    <row r="15" spans="1:58">
      <c r="B15" s="67" t="s">
        <v>4</v>
      </c>
      <c r="C15" s="66" t="s">
        <v>16</v>
      </c>
      <c r="D15" s="67" t="s">
        <v>4</v>
      </c>
      <c r="E15" s="66" t="s">
        <v>16</v>
      </c>
      <c r="F15" s="67" t="s">
        <v>4</v>
      </c>
      <c r="G15" s="66" t="s">
        <v>16</v>
      </c>
      <c r="H15" s="67" t="s">
        <v>4</v>
      </c>
      <c r="I15" s="66" t="s">
        <v>16</v>
      </c>
      <c r="J15" s="67" t="s">
        <v>4</v>
      </c>
      <c r="K15" s="66" t="s">
        <v>16</v>
      </c>
      <c r="L15" s="67" t="s">
        <v>4</v>
      </c>
      <c r="M15" s="66" t="s">
        <v>16</v>
      </c>
      <c r="N15" s="67" t="s">
        <v>4</v>
      </c>
      <c r="O15" s="66" t="s">
        <v>16</v>
      </c>
      <c r="P15" s="67" t="s">
        <v>4</v>
      </c>
      <c r="Q15" s="66" t="s">
        <v>16</v>
      </c>
      <c r="R15" s="67" t="s">
        <v>4</v>
      </c>
      <c r="S15" s="66" t="s">
        <v>16</v>
      </c>
      <c r="T15" s="67" t="s">
        <v>4</v>
      </c>
      <c r="U15" s="66" t="s">
        <v>16</v>
      </c>
      <c r="V15" s="67" t="s">
        <v>4</v>
      </c>
      <c r="W15" s="66" t="s">
        <v>16</v>
      </c>
      <c r="X15" s="67" t="s">
        <v>4</v>
      </c>
      <c r="Y15" s="66" t="s">
        <v>16</v>
      </c>
      <c r="Z15" s="67" t="s">
        <v>4</v>
      </c>
      <c r="AA15" s="66" t="s">
        <v>16</v>
      </c>
      <c r="AB15" s="67" t="s">
        <v>4</v>
      </c>
      <c r="AC15" s="66" t="s">
        <v>16</v>
      </c>
      <c r="AD15" s="67" t="s">
        <v>4</v>
      </c>
      <c r="AE15" s="66" t="s">
        <v>16</v>
      </c>
      <c r="AF15" s="67" t="s">
        <v>4</v>
      </c>
      <c r="AG15" s="66" t="s">
        <v>16</v>
      </c>
      <c r="AH15" s="67" t="s">
        <v>4</v>
      </c>
      <c r="AI15" s="66" t="s">
        <v>16</v>
      </c>
      <c r="AJ15" s="67" t="s">
        <v>4</v>
      </c>
      <c r="AK15" s="66" t="s">
        <v>16</v>
      </c>
      <c r="AL15" s="67" t="s">
        <v>4</v>
      </c>
      <c r="AM15" s="66" t="s">
        <v>16</v>
      </c>
      <c r="AN15" s="67" t="s">
        <v>4</v>
      </c>
      <c r="AO15" s="66" t="s">
        <v>16</v>
      </c>
      <c r="AP15" s="67" t="s">
        <v>4</v>
      </c>
      <c r="AQ15" s="66" t="s">
        <v>16</v>
      </c>
      <c r="AR15" s="67" t="s">
        <v>4</v>
      </c>
      <c r="AS15" s="66" t="s">
        <v>16</v>
      </c>
      <c r="AT15" s="67" t="s">
        <v>4</v>
      </c>
      <c r="AU15" s="66" t="s">
        <v>16</v>
      </c>
      <c r="AV15" s="67" t="s">
        <v>4</v>
      </c>
      <c r="AW15" s="66" t="s">
        <v>16</v>
      </c>
      <c r="AX15" s="67" t="s">
        <v>4</v>
      </c>
      <c r="AY15" s="66" t="s">
        <v>16</v>
      </c>
      <c r="AZ15" s="67" t="s">
        <v>4</v>
      </c>
      <c r="BA15" s="66" t="s">
        <v>16</v>
      </c>
      <c r="BB15" s="67" t="s">
        <v>4</v>
      </c>
      <c r="BC15" s="66" t="s">
        <v>16</v>
      </c>
      <c r="BD15" s="67" t="s">
        <v>4</v>
      </c>
      <c r="BE15" s="66" t="s">
        <v>16</v>
      </c>
      <c r="BF15"/>
    </row>
    <row r="16" spans="1:58">
      <c r="A16" s="5">
        <v>1</v>
      </c>
      <c r="B16" s="67" t="s">
        <v>4</v>
      </c>
      <c r="C16" s="14">
        <f>INDEX('Mapping Summary'!$E$6:$E$423,MATCH('Peptide Map'!C19,'Mapping Summary'!$D$6:$D$423,0))</f>
        <v>1021.6666666666666</v>
      </c>
      <c r="D16" s="14">
        <f>INDEX('Mapping Summary'!$E$6:$E$423,MATCH('Peptide Map'!D19,'Mapping Summary'!$D$6:$D$423,0))</f>
        <v>2795.3333333333335</v>
      </c>
      <c r="E16" s="14">
        <f>INDEX('Mapping Summary'!$E$6:$E$423,MATCH('Peptide Map'!E19,'Mapping Summary'!$D$6:$D$423,0))</f>
        <v>2930</v>
      </c>
      <c r="F16" s="14">
        <f>INDEX('Mapping Summary'!$E$6:$E$423,MATCH('Peptide Map'!F19,'Mapping Summary'!$D$6:$D$423,0))</f>
        <v>3245</v>
      </c>
      <c r="G16" s="14">
        <f>INDEX('Mapping Summary'!$E$6:$E$423,MATCH('Peptide Map'!G19,'Mapping Summary'!$D$6:$D$423,0))</f>
        <v>5557.666666666667</v>
      </c>
      <c r="H16" s="14">
        <f>INDEX('Mapping Summary'!$E$6:$E$423,MATCH('Peptide Map'!H19,'Mapping Summary'!$D$6:$D$423,0))</f>
        <v>272.33333333333331</v>
      </c>
      <c r="I16" s="14">
        <f>INDEX('Mapping Summary'!$E$6:$E$423,MATCH('Peptide Map'!I19,'Mapping Summary'!$D$6:$D$423,0))</f>
        <v>1471.1666666666667</v>
      </c>
      <c r="J16" s="14">
        <f>INDEX('Mapping Summary'!$E$6:$E$423,MATCH('Peptide Map'!J19,'Mapping Summary'!$D$6:$D$423,0))</f>
        <v>2835</v>
      </c>
      <c r="K16" s="14">
        <f>INDEX('Mapping Summary'!$E$6:$E$423,MATCH('Peptide Map'!K19,'Mapping Summary'!$D$6:$D$423,0))</f>
        <v>233.66666666666666</v>
      </c>
      <c r="L16" s="14">
        <f>INDEX('Mapping Summary'!$E$6:$E$423,MATCH('Peptide Map'!L19,'Mapping Summary'!$D$6:$D$423,0))</f>
        <v>1890.6666666666667</v>
      </c>
      <c r="M16" s="14">
        <f>INDEX('Mapping Summary'!$E$6:$E$423,MATCH('Peptide Map'!M19,'Mapping Summary'!$D$6:$D$423,0))</f>
        <v>1347.5</v>
      </c>
      <c r="N16" s="14">
        <f>INDEX('Mapping Summary'!$E$6:$E$423,MATCH('Peptide Map'!N19,'Mapping Summary'!$D$6:$D$423,0))</f>
        <v>992.33333333333337</v>
      </c>
      <c r="O16" s="14">
        <f>INDEX('Mapping Summary'!$E$6:$E$423,MATCH('Peptide Map'!O19,'Mapping Summary'!$D$6:$D$423,0))</f>
        <v>856</v>
      </c>
      <c r="P16" s="14">
        <f>INDEX('Mapping Summary'!$E$6:$E$423,MATCH('Peptide Map'!P19,'Mapping Summary'!$D$6:$D$423,0))</f>
        <v>707.5</v>
      </c>
      <c r="Q16" s="14">
        <f>INDEX('Mapping Summary'!$E$6:$E$423,MATCH('Peptide Map'!Q19,'Mapping Summary'!$D$6:$D$423,0))</f>
        <v>1052</v>
      </c>
      <c r="R16" s="14">
        <f>INDEX('Mapping Summary'!$E$6:$E$423,MATCH('Peptide Map'!R19,'Mapping Summary'!$D$6:$D$423,0))</f>
        <v>1163.8333333333333</v>
      </c>
      <c r="S16" s="14">
        <f>INDEX('Mapping Summary'!$E$6:$E$423,MATCH('Peptide Map'!S19,'Mapping Summary'!$D$6:$D$423,0))</f>
        <v>1106</v>
      </c>
      <c r="T16" s="14">
        <f>INDEX('Mapping Summary'!$E$6:$E$423,MATCH('Peptide Map'!T19,'Mapping Summary'!$D$6:$D$423,0))</f>
        <v>1855.3333333333333</v>
      </c>
      <c r="U16" s="14">
        <f>INDEX('Mapping Summary'!$E$6:$E$423,MATCH('Peptide Map'!U19,'Mapping Summary'!$D$6:$D$423,0))</f>
        <v>2432.6666666666665</v>
      </c>
      <c r="V16" s="14">
        <f>INDEX('Mapping Summary'!$E$6:$E$423,MATCH('Peptide Map'!V19,'Mapping Summary'!$D$6:$D$423,0))</f>
        <v>5645.833333333333</v>
      </c>
      <c r="W16" s="14">
        <f>INDEX('Mapping Summary'!$E$6:$E$423,MATCH('Peptide Map'!W19,'Mapping Summary'!$D$6:$D$423,0))</f>
        <v>526</v>
      </c>
      <c r="X16" s="14">
        <f>INDEX('Mapping Summary'!$E$6:$E$423,MATCH('Peptide Map'!X19,'Mapping Summary'!$D$6:$D$423,0))</f>
        <v>603.83333333333337</v>
      </c>
      <c r="Y16" s="14">
        <f>INDEX('Mapping Summary'!$E$6:$E$423,MATCH('Peptide Map'!Y19,'Mapping Summary'!$D$6:$D$423,0))</f>
        <v>1038.5</v>
      </c>
      <c r="Z16" s="14">
        <f>INDEX('Mapping Summary'!$E$6:$E$423,MATCH('Peptide Map'!Z19,'Mapping Summary'!$D$6:$D$423,0))</f>
        <v>36406.982758620688</v>
      </c>
      <c r="AA16" s="14">
        <f>INDEX('Mapping Summary'!$E$6:$E$423,MATCH('Peptide Map'!AA19,'Mapping Summary'!$D$6:$D$423,0))</f>
        <v>1021.6666666666666</v>
      </c>
      <c r="AB16" s="14">
        <f>INDEX('Mapping Summary'!$E$6:$E$423,MATCH('Peptide Map'!AB19,'Mapping Summary'!$D$6:$D$423,0))</f>
        <v>2795.3333333333335</v>
      </c>
      <c r="AC16" s="14">
        <f>INDEX('Mapping Summary'!$E$6:$E$423,MATCH('Peptide Map'!AC19,'Mapping Summary'!$D$6:$D$423,0))</f>
        <v>2930</v>
      </c>
      <c r="AD16" s="14">
        <f>INDEX('Mapping Summary'!$E$6:$E$423,MATCH('Peptide Map'!AD19,'Mapping Summary'!$D$6:$D$423,0))</f>
        <v>3245</v>
      </c>
      <c r="AE16" s="14">
        <f>INDEX('Mapping Summary'!$E$6:$E$423,MATCH('Peptide Map'!AE19,'Mapping Summary'!$D$6:$D$423,0))</f>
        <v>5557.666666666667</v>
      </c>
      <c r="AF16" s="14">
        <f>INDEX('Mapping Summary'!$E$6:$E$423,MATCH('Peptide Map'!AF19,'Mapping Summary'!$D$6:$D$423,0))</f>
        <v>272.33333333333331</v>
      </c>
      <c r="AG16" s="14">
        <f>INDEX('Mapping Summary'!$E$6:$E$423,MATCH('Peptide Map'!AG19,'Mapping Summary'!$D$6:$D$423,0))</f>
        <v>1471.1666666666667</v>
      </c>
      <c r="AH16" s="14">
        <f>INDEX('Mapping Summary'!$E$6:$E$423,MATCH('Peptide Map'!AH19,'Mapping Summary'!$D$6:$D$423,0))</f>
        <v>2835</v>
      </c>
      <c r="AI16" s="14">
        <f>INDEX('Mapping Summary'!$E$6:$E$423,MATCH('Peptide Map'!AI19,'Mapping Summary'!$D$6:$D$423,0))</f>
        <v>233.66666666666666</v>
      </c>
      <c r="AJ16" s="14">
        <f>INDEX('Mapping Summary'!$E$6:$E$423,MATCH('Peptide Map'!AJ19,'Mapping Summary'!$D$6:$D$423,0))</f>
        <v>1890.6666666666667</v>
      </c>
      <c r="AK16" s="14">
        <f>INDEX('Mapping Summary'!$E$6:$E$423,MATCH('Peptide Map'!AK19,'Mapping Summary'!$D$6:$D$423,0))</f>
        <v>1347.5</v>
      </c>
      <c r="AL16" s="14">
        <f>INDEX('Mapping Summary'!$E$6:$E$423,MATCH('Peptide Map'!AL19,'Mapping Summary'!$D$6:$D$423,0))</f>
        <v>992.33333333333337</v>
      </c>
      <c r="AM16" s="14">
        <f>INDEX('Mapping Summary'!$E$6:$E$423,MATCH('Peptide Map'!AM19,'Mapping Summary'!$D$6:$D$423,0))</f>
        <v>856</v>
      </c>
      <c r="AN16" s="14">
        <f>INDEX('Mapping Summary'!$E$6:$E$423,MATCH('Peptide Map'!AN19,'Mapping Summary'!$D$6:$D$423,0))</f>
        <v>707.5</v>
      </c>
      <c r="AO16" s="14">
        <f>INDEX('Mapping Summary'!$E$6:$E$423,MATCH('Peptide Map'!AO19,'Mapping Summary'!$D$6:$D$423,0))</f>
        <v>1052</v>
      </c>
      <c r="AP16" s="14">
        <f>INDEX('Mapping Summary'!$E$6:$E$423,MATCH('Peptide Map'!AP19,'Mapping Summary'!$D$6:$D$423,0))</f>
        <v>1163.8333333333333</v>
      </c>
      <c r="AQ16" s="14">
        <f>INDEX('Mapping Summary'!$E$6:$E$423,MATCH('Peptide Map'!AQ19,'Mapping Summary'!$D$6:$D$423,0))</f>
        <v>1106</v>
      </c>
      <c r="AR16" s="14">
        <f>INDEX('Mapping Summary'!$E$6:$E$423,MATCH('Peptide Map'!AR19,'Mapping Summary'!$D$6:$D$423,0))</f>
        <v>1855.3333333333333</v>
      </c>
      <c r="AS16" s="14">
        <f>INDEX('Mapping Summary'!$E$6:$E$423,MATCH('Peptide Map'!AS19,'Mapping Summary'!$D$6:$D$423,0))</f>
        <v>2432.6666666666665</v>
      </c>
      <c r="AT16" s="14">
        <f>INDEX('Mapping Summary'!$E$6:$E$423,MATCH('Peptide Map'!AT19,'Mapping Summary'!$D$6:$D$423,0))</f>
        <v>5645.833333333333</v>
      </c>
      <c r="AU16" s="14">
        <f>INDEX('Mapping Summary'!$E$6:$E$423,MATCH('Peptide Map'!AU19,'Mapping Summary'!$D$6:$D$423,0))</f>
        <v>526</v>
      </c>
      <c r="AV16" s="14">
        <f>INDEX('Mapping Summary'!$E$6:$E$423,MATCH('Peptide Map'!AV19,'Mapping Summary'!$D$6:$D$423,0))</f>
        <v>603.83333333333337</v>
      </c>
      <c r="AW16" s="14">
        <f>INDEX('Mapping Summary'!$E$6:$E$423,MATCH('Peptide Map'!AW19,'Mapping Summary'!$D$6:$D$423,0))</f>
        <v>1038.5</v>
      </c>
      <c r="AX16" s="14"/>
      <c r="AY16" s="14"/>
      <c r="AZ16" s="14"/>
      <c r="BA16" s="14"/>
      <c r="BB16" s="14"/>
      <c r="BC16" s="14"/>
      <c r="BD16" s="14"/>
      <c r="BE16" s="67" t="s">
        <v>4</v>
      </c>
      <c r="BF16"/>
    </row>
    <row r="17" spans="1:58">
      <c r="A17" s="5">
        <v>2</v>
      </c>
      <c r="B17" s="66" t="s">
        <v>16</v>
      </c>
      <c r="C17" s="14">
        <f>INDEX('Mapping Summary'!$E$6:$E$423,MATCH('Peptide Map'!C20,'Mapping Summary'!$D$6:$D$423,0))</f>
        <v>132.16666666666666</v>
      </c>
      <c r="D17" s="14">
        <f>INDEX('Mapping Summary'!$E$6:$E$423,MATCH('Peptide Map'!D20,'Mapping Summary'!$D$6:$D$423,0))</f>
        <v>646.33333333333337</v>
      </c>
      <c r="E17" s="14">
        <f>INDEX('Mapping Summary'!$E$6:$E$423,MATCH('Peptide Map'!E20,'Mapping Summary'!$D$6:$D$423,0))</f>
        <v>1247.3333333333333</v>
      </c>
      <c r="F17" s="14">
        <f>INDEX('Mapping Summary'!$E$6:$E$423,MATCH('Peptide Map'!F20,'Mapping Summary'!$D$6:$D$423,0))</f>
        <v>1347.5</v>
      </c>
      <c r="G17" s="14">
        <f>INDEX('Mapping Summary'!$E$6:$E$423,MATCH('Peptide Map'!G20,'Mapping Summary'!$D$6:$D$423,0))</f>
        <v>895.5</v>
      </c>
      <c r="H17" s="14">
        <f>INDEX('Mapping Summary'!$E$6:$E$423,MATCH('Peptide Map'!H20,'Mapping Summary'!$D$6:$D$423,0))</f>
        <v>61</v>
      </c>
      <c r="I17" s="14">
        <f>INDEX('Mapping Summary'!$E$6:$E$423,MATCH('Peptide Map'!I20,'Mapping Summary'!$D$6:$D$423,0))</f>
        <v>257.33333333333331</v>
      </c>
      <c r="J17" s="14">
        <f>INDEX('Mapping Summary'!$E$6:$E$423,MATCH('Peptide Map'!J20,'Mapping Summary'!$D$6:$D$423,0))</f>
        <v>598.66666666666663</v>
      </c>
      <c r="K17" s="14">
        <f>INDEX('Mapping Summary'!$E$6:$E$423,MATCH('Peptide Map'!K20,'Mapping Summary'!$D$6:$D$423,0))</f>
        <v>13.166666666666666</v>
      </c>
      <c r="L17" s="14">
        <f>INDEX('Mapping Summary'!$E$6:$E$423,MATCH('Peptide Map'!L20,'Mapping Summary'!$D$6:$D$423,0))</f>
        <v>218.66666666666666</v>
      </c>
      <c r="M17" s="14">
        <f>INDEX('Mapping Summary'!$E$6:$E$423,MATCH('Peptide Map'!M20,'Mapping Summary'!$D$6:$D$423,0))</f>
        <v>169</v>
      </c>
      <c r="N17" s="14">
        <f>INDEX('Mapping Summary'!$E$6:$E$423,MATCH('Peptide Map'!N20,'Mapping Summary'!$D$6:$D$423,0))</f>
        <v>229.66666666666666</v>
      </c>
      <c r="O17" s="14">
        <f>INDEX('Mapping Summary'!$E$6:$E$423,MATCH('Peptide Map'!O20,'Mapping Summary'!$D$6:$D$423,0))</f>
        <v>275.66666666666669</v>
      </c>
      <c r="P17" s="14">
        <f>INDEX('Mapping Summary'!$E$6:$E$423,MATCH('Peptide Map'!P20,'Mapping Summary'!$D$6:$D$423,0))</f>
        <v>95.666666666666671</v>
      </c>
      <c r="Q17" s="14">
        <f>INDEX('Mapping Summary'!$E$6:$E$423,MATCH('Peptide Map'!Q20,'Mapping Summary'!$D$6:$D$423,0))</f>
        <v>3.3333333333333335</v>
      </c>
      <c r="R17" s="14">
        <f>INDEX('Mapping Summary'!$E$6:$E$423,MATCH('Peptide Map'!R20,'Mapping Summary'!$D$6:$D$423,0))</f>
        <v>129.5</v>
      </c>
      <c r="S17" s="14">
        <f>INDEX('Mapping Summary'!$E$6:$E$423,MATCH('Peptide Map'!S20,'Mapping Summary'!$D$6:$D$423,0))</f>
        <v>291.66666666666669</v>
      </c>
      <c r="T17" s="14">
        <f>INDEX('Mapping Summary'!$E$6:$E$423,MATCH('Peptide Map'!T20,'Mapping Summary'!$D$6:$D$423,0))</f>
        <v>398.16666666666669</v>
      </c>
      <c r="U17" s="14">
        <f>INDEX('Mapping Summary'!$E$6:$E$423,MATCH('Peptide Map'!U20,'Mapping Summary'!$D$6:$D$423,0))</f>
        <v>410.5</v>
      </c>
      <c r="V17" s="14">
        <f>INDEX('Mapping Summary'!$E$6:$E$423,MATCH('Peptide Map'!V20,'Mapping Summary'!$D$6:$D$423,0))</f>
        <v>1315.3333333333333</v>
      </c>
      <c r="W17" s="14">
        <f>INDEX('Mapping Summary'!$E$6:$E$423,MATCH('Peptide Map'!W20,'Mapping Summary'!$D$6:$D$423,0))</f>
        <v>8.3333333333333339</v>
      </c>
      <c r="X17" s="14">
        <f>INDEX('Mapping Summary'!$E$6:$E$423,MATCH('Peptide Map'!X20,'Mapping Summary'!$D$6:$D$423,0))</f>
        <v>171.33333333333334</v>
      </c>
      <c r="Y17" s="14">
        <f>INDEX('Mapping Summary'!$E$6:$E$423,MATCH('Peptide Map'!Y20,'Mapping Summary'!$D$6:$D$423,0))</f>
        <v>5</v>
      </c>
      <c r="Z17" s="14">
        <f>INDEX('Mapping Summary'!$E$6:$E$423,MATCH('Peptide Map'!Z20,'Mapping Summary'!$D$6:$D$423,0))</f>
        <v>60.685714285714283</v>
      </c>
      <c r="AA17" s="14">
        <f>INDEX('Mapping Summary'!$E$6:$E$423,MATCH('Peptide Map'!AA20,'Mapping Summary'!$D$6:$D$423,0))</f>
        <v>132.16666666666666</v>
      </c>
      <c r="AB17" s="14">
        <f>INDEX('Mapping Summary'!$E$6:$E$423,MATCH('Peptide Map'!AB20,'Mapping Summary'!$D$6:$D$423,0))</f>
        <v>646.33333333333337</v>
      </c>
      <c r="AC17" s="14">
        <f>INDEX('Mapping Summary'!$E$6:$E$423,MATCH('Peptide Map'!AC20,'Mapping Summary'!$D$6:$D$423,0))</f>
        <v>1247.3333333333333</v>
      </c>
      <c r="AD17" s="14">
        <f>INDEX('Mapping Summary'!$E$6:$E$423,MATCH('Peptide Map'!AD20,'Mapping Summary'!$D$6:$D$423,0))</f>
        <v>1347.5</v>
      </c>
      <c r="AE17" s="14">
        <f>INDEX('Mapping Summary'!$E$6:$E$423,MATCH('Peptide Map'!AE20,'Mapping Summary'!$D$6:$D$423,0))</f>
        <v>895.5</v>
      </c>
      <c r="AF17" s="14">
        <f>INDEX('Mapping Summary'!$E$6:$E$423,MATCH('Peptide Map'!AF20,'Mapping Summary'!$D$6:$D$423,0))</f>
        <v>61</v>
      </c>
      <c r="AG17" s="14">
        <f>INDEX('Mapping Summary'!$E$6:$E$423,MATCH('Peptide Map'!AG20,'Mapping Summary'!$D$6:$D$423,0))</f>
        <v>257.33333333333331</v>
      </c>
      <c r="AH17" s="14">
        <f>INDEX('Mapping Summary'!$E$6:$E$423,MATCH('Peptide Map'!AH20,'Mapping Summary'!$D$6:$D$423,0))</f>
        <v>598.66666666666663</v>
      </c>
      <c r="AI17" s="14">
        <f>INDEX('Mapping Summary'!$E$6:$E$423,MATCH('Peptide Map'!AI20,'Mapping Summary'!$D$6:$D$423,0))</f>
        <v>13.166666666666666</v>
      </c>
      <c r="AJ17" s="14">
        <f>INDEX('Mapping Summary'!$E$6:$E$423,MATCH('Peptide Map'!AJ20,'Mapping Summary'!$D$6:$D$423,0))</f>
        <v>218.66666666666666</v>
      </c>
      <c r="AK17" s="14">
        <f>INDEX('Mapping Summary'!$E$6:$E$423,MATCH('Peptide Map'!AK20,'Mapping Summary'!$D$6:$D$423,0))</f>
        <v>169</v>
      </c>
      <c r="AL17" s="14">
        <f>INDEX('Mapping Summary'!$E$6:$E$423,MATCH('Peptide Map'!AL20,'Mapping Summary'!$D$6:$D$423,0))</f>
        <v>229.66666666666666</v>
      </c>
      <c r="AM17" s="14">
        <f>INDEX('Mapping Summary'!$E$6:$E$423,MATCH('Peptide Map'!AM20,'Mapping Summary'!$D$6:$D$423,0))</f>
        <v>275.66666666666669</v>
      </c>
      <c r="AN17" s="14">
        <f>INDEX('Mapping Summary'!$E$6:$E$423,MATCH('Peptide Map'!AN20,'Mapping Summary'!$D$6:$D$423,0))</f>
        <v>95.666666666666671</v>
      </c>
      <c r="AO17" s="14">
        <f>INDEX('Mapping Summary'!$E$6:$E$423,MATCH('Peptide Map'!AO20,'Mapping Summary'!$D$6:$D$423,0))</f>
        <v>3.3333333333333335</v>
      </c>
      <c r="AP17" s="14">
        <f>INDEX('Mapping Summary'!$E$6:$E$423,MATCH('Peptide Map'!AP20,'Mapping Summary'!$D$6:$D$423,0))</f>
        <v>129.5</v>
      </c>
      <c r="AQ17" s="14">
        <f>INDEX('Mapping Summary'!$E$6:$E$423,MATCH('Peptide Map'!AQ20,'Mapping Summary'!$D$6:$D$423,0))</f>
        <v>291.66666666666669</v>
      </c>
      <c r="AR17" s="14">
        <f>INDEX('Mapping Summary'!$E$6:$E$423,MATCH('Peptide Map'!AR20,'Mapping Summary'!$D$6:$D$423,0))</f>
        <v>398.16666666666669</v>
      </c>
      <c r="AS17" s="14">
        <f>INDEX('Mapping Summary'!$E$6:$E$423,MATCH('Peptide Map'!AS20,'Mapping Summary'!$D$6:$D$423,0))</f>
        <v>410.5</v>
      </c>
      <c r="AT17" s="14">
        <f>INDEX('Mapping Summary'!$E$6:$E$423,MATCH('Peptide Map'!AT20,'Mapping Summary'!$D$6:$D$423,0))</f>
        <v>1315.3333333333333</v>
      </c>
      <c r="AU17" s="14">
        <f>INDEX('Mapping Summary'!$E$6:$E$423,MATCH('Peptide Map'!AU20,'Mapping Summary'!$D$6:$D$423,0))</f>
        <v>8.3333333333333339</v>
      </c>
      <c r="AV17" s="14">
        <f>INDEX('Mapping Summary'!$E$6:$E$423,MATCH('Peptide Map'!AV20,'Mapping Summary'!$D$6:$D$423,0))</f>
        <v>171.33333333333334</v>
      </c>
      <c r="AW17" s="14">
        <f>INDEX('Mapping Summary'!$E$6:$E$423,MATCH('Peptide Map'!AW20,'Mapping Summary'!$D$6:$D$423,0))</f>
        <v>5</v>
      </c>
      <c r="AX17" s="14"/>
      <c r="AY17" s="14"/>
      <c r="AZ17" s="14"/>
      <c r="BA17" s="14"/>
      <c r="BB17" s="14"/>
      <c r="BC17" s="14"/>
      <c r="BD17" s="14"/>
      <c r="BE17" s="66" t="s">
        <v>16</v>
      </c>
      <c r="BF17" s="17"/>
    </row>
    <row r="18" spans="1:58">
      <c r="A18" s="5">
        <v>3</v>
      </c>
      <c r="B18" s="67" t="s">
        <v>4</v>
      </c>
      <c r="C18" s="14">
        <f>INDEX('Mapping Summary'!$E$6:$E$423,MATCH('Peptide Map'!C21,'Mapping Summary'!$D$6:$D$423,0))</f>
        <v>778.33333333333337</v>
      </c>
      <c r="D18" s="14">
        <f>INDEX('Mapping Summary'!$E$6:$E$423,MATCH('Peptide Map'!D21,'Mapping Summary'!$D$6:$D$423,0))</f>
        <v>3567.8333333333335</v>
      </c>
      <c r="E18" s="14">
        <f>INDEX('Mapping Summary'!$E$6:$E$423,MATCH('Peptide Map'!E21,'Mapping Summary'!$D$6:$D$423,0))</f>
        <v>3956.6666666666665</v>
      </c>
      <c r="F18" s="14">
        <f>INDEX('Mapping Summary'!$E$6:$E$423,MATCH('Peptide Map'!F21,'Mapping Summary'!$D$6:$D$423,0))</f>
        <v>4504.666666666667</v>
      </c>
      <c r="G18" s="14">
        <f>INDEX('Mapping Summary'!$E$6:$E$423,MATCH('Peptide Map'!G21,'Mapping Summary'!$D$6:$D$423,0))</f>
        <v>7625.333333333333</v>
      </c>
      <c r="H18" s="14">
        <f>INDEX('Mapping Summary'!$E$6:$E$423,MATCH('Peptide Map'!H21,'Mapping Summary'!$D$6:$D$423,0))</f>
        <v>1203.6666666666667</v>
      </c>
      <c r="I18" s="14">
        <f>INDEX('Mapping Summary'!$E$6:$E$423,MATCH('Peptide Map'!I21,'Mapping Summary'!$D$6:$D$423,0))</f>
        <v>1734.3333333333333</v>
      </c>
      <c r="J18" s="14">
        <f>INDEX('Mapping Summary'!$E$6:$E$423,MATCH('Peptide Map'!J21,'Mapping Summary'!$D$6:$D$423,0))</f>
        <v>3486</v>
      </c>
      <c r="K18" s="14">
        <f>INDEX('Mapping Summary'!$E$6:$E$423,MATCH('Peptide Map'!K21,'Mapping Summary'!$D$6:$D$423,0))</f>
        <v>477.16666666666669</v>
      </c>
      <c r="L18" s="14">
        <f>INDEX('Mapping Summary'!$E$6:$E$423,MATCH('Peptide Map'!L21,'Mapping Summary'!$D$6:$D$423,0))</f>
        <v>2345.3333333333335</v>
      </c>
      <c r="M18" s="14">
        <f>INDEX('Mapping Summary'!$E$6:$E$423,MATCH('Peptide Map'!M21,'Mapping Summary'!$D$6:$D$423,0))</f>
        <v>1129.1666666666667</v>
      </c>
      <c r="N18" s="14">
        <f>INDEX('Mapping Summary'!$E$6:$E$423,MATCH('Peptide Map'!N21,'Mapping Summary'!$D$6:$D$423,0))</f>
        <v>1501.3333333333333</v>
      </c>
      <c r="O18" s="14">
        <f>INDEX('Mapping Summary'!$E$6:$E$423,MATCH('Peptide Map'!O21,'Mapping Summary'!$D$6:$D$423,0))</f>
        <v>1447.6666666666667</v>
      </c>
      <c r="P18" s="14">
        <f>INDEX('Mapping Summary'!$E$6:$E$423,MATCH('Peptide Map'!P21,'Mapping Summary'!$D$6:$D$423,0))</f>
        <v>1347.5</v>
      </c>
      <c r="Q18" s="14">
        <f>INDEX('Mapping Summary'!$E$6:$E$423,MATCH('Peptide Map'!Q21,'Mapping Summary'!$D$6:$D$423,0))</f>
        <v>1027.8333333333333</v>
      </c>
      <c r="R18" s="14">
        <f>INDEX('Mapping Summary'!$E$6:$E$423,MATCH('Peptide Map'!R21,'Mapping Summary'!$D$6:$D$423,0))</f>
        <v>1516</v>
      </c>
      <c r="S18" s="14">
        <f>INDEX('Mapping Summary'!$E$6:$E$423,MATCH('Peptide Map'!S21,'Mapping Summary'!$D$6:$D$423,0))</f>
        <v>2147.5</v>
      </c>
      <c r="T18" s="14">
        <f>INDEX('Mapping Summary'!$E$6:$E$423,MATCH('Peptide Map'!T21,'Mapping Summary'!$D$6:$D$423,0))</f>
        <v>2321</v>
      </c>
      <c r="U18" s="14">
        <f>INDEX('Mapping Summary'!$E$6:$E$423,MATCH('Peptide Map'!U21,'Mapping Summary'!$D$6:$D$423,0))</f>
        <v>3951.5</v>
      </c>
      <c r="V18" s="14">
        <f>INDEX('Mapping Summary'!$E$6:$E$423,MATCH('Peptide Map'!V21,'Mapping Summary'!$D$6:$D$423,0))</f>
        <v>6888.333333333333</v>
      </c>
      <c r="W18" s="14">
        <f>INDEX('Mapping Summary'!$E$6:$E$423,MATCH('Peptide Map'!W21,'Mapping Summary'!$D$6:$D$423,0))</f>
        <v>981.66666666666663</v>
      </c>
      <c r="X18" s="14">
        <f>INDEX('Mapping Summary'!$E$6:$E$423,MATCH('Peptide Map'!X21,'Mapping Summary'!$D$6:$D$423,0))</f>
        <v>1388.6666666666667</v>
      </c>
      <c r="Y18" s="14">
        <f>INDEX('Mapping Summary'!$E$6:$E$423,MATCH('Peptide Map'!Y21,'Mapping Summary'!$D$6:$D$423,0))</f>
        <v>972.83333333333337</v>
      </c>
      <c r="Z18" s="14">
        <f>INDEX('Mapping Summary'!$E$6:$E$423,MATCH('Peptide Map'!Z21,'Mapping Summary'!$D$6:$D$423,0))</f>
        <v>36406.982758620688</v>
      </c>
      <c r="AA18" s="14">
        <f>INDEX('Mapping Summary'!$E$6:$E$423,MATCH('Peptide Map'!AA21,'Mapping Summary'!$D$6:$D$423,0))</f>
        <v>778.33333333333337</v>
      </c>
      <c r="AB18" s="14">
        <f>INDEX('Mapping Summary'!$E$6:$E$423,MATCH('Peptide Map'!AB21,'Mapping Summary'!$D$6:$D$423,0))</f>
        <v>3567.8333333333335</v>
      </c>
      <c r="AC18" s="14">
        <f>INDEX('Mapping Summary'!$E$6:$E$423,MATCH('Peptide Map'!AC21,'Mapping Summary'!$D$6:$D$423,0))</f>
        <v>3956.6666666666665</v>
      </c>
      <c r="AD18" s="14">
        <f>INDEX('Mapping Summary'!$E$6:$E$423,MATCH('Peptide Map'!AD21,'Mapping Summary'!$D$6:$D$423,0))</f>
        <v>4504.666666666667</v>
      </c>
      <c r="AE18" s="14">
        <f>INDEX('Mapping Summary'!$E$6:$E$423,MATCH('Peptide Map'!AE21,'Mapping Summary'!$D$6:$D$423,0))</f>
        <v>7625.333333333333</v>
      </c>
      <c r="AF18" s="14">
        <f>INDEX('Mapping Summary'!$E$6:$E$423,MATCH('Peptide Map'!AF21,'Mapping Summary'!$D$6:$D$423,0))</f>
        <v>1203.6666666666667</v>
      </c>
      <c r="AG18" s="14">
        <f>INDEX('Mapping Summary'!$E$6:$E$423,MATCH('Peptide Map'!AG21,'Mapping Summary'!$D$6:$D$423,0))</f>
        <v>1734.3333333333333</v>
      </c>
      <c r="AH18" s="14">
        <f>INDEX('Mapping Summary'!$E$6:$E$423,MATCH('Peptide Map'!AH21,'Mapping Summary'!$D$6:$D$423,0))</f>
        <v>3486</v>
      </c>
      <c r="AI18" s="14">
        <f>INDEX('Mapping Summary'!$E$6:$E$423,MATCH('Peptide Map'!AI21,'Mapping Summary'!$D$6:$D$423,0))</f>
        <v>477.16666666666669</v>
      </c>
      <c r="AJ18" s="14">
        <f>INDEX('Mapping Summary'!$E$6:$E$423,MATCH('Peptide Map'!AJ21,'Mapping Summary'!$D$6:$D$423,0))</f>
        <v>2345.3333333333335</v>
      </c>
      <c r="AK18" s="14">
        <f>INDEX('Mapping Summary'!$E$6:$E$423,MATCH('Peptide Map'!AK21,'Mapping Summary'!$D$6:$D$423,0))</f>
        <v>1129.1666666666667</v>
      </c>
      <c r="AL18" s="14">
        <f>INDEX('Mapping Summary'!$E$6:$E$423,MATCH('Peptide Map'!AL21,'Mapping Summary'!$D$6:$D$423,0))</f>
        <v>1501.3333333333333</v>
      </c>
      <c r="AM18" s="14">
        <f>INDEX('Mapping Summary'!$E$6:$E$423,MATCH('Peptide Map'!AM21,'Mapping Summary'!$D$6:$D$423,0))</f>
        <v>1447.6666666666667</v>
      </c>
      <c r="AN18" s="14">
        <f>INDEX('Mapping Summary'!$E$6:$E$423,MATCH('Peptide Map'!AN21,'Mapping Summary'!$D$6:$D$423,0))</f>
        <v>1347.5</v>
      </c>
      <c r="AO18" s="14">
        <f>INDEX('Mapping Summary'!$E$6:$E$423,MATCH('Peptide Map'!AO21,'Mapping Summary'!$D$6:$D$423,0))</f>
        <v>1027.8333333333333</v>
      </c>
      <c r="AP18" s="14">
        <f>INDEX('Mapping Summary'!$E$6:$E$423,MATCH('Peptide Map'!AP21,'Mapping Summary'!$D$6:$D$423,0))</f>
        <v>1516</v>
      </c>
      <c r="AQ18" s="14">
        <f>INDEX('Mapping Summary'!$E$6:$E$423,MATCH('Peptide Map'!AQ21,'Mapping Summary'!$D$6:$D$423,0))</f>
        <v>2147.5</v>
      </c>
      <c r="AR18" s="14">
        <f>INDEX('Mapping Summary'!$E$6:$E$423,MATCH('Peptide Map'!AR21,'Mapping Summary'!$D$6:$D$423,0))</f>
        <v>2321</v>
      </c>
      <c r="AS18" s="14">
        <f>INDEX('Mapping Summary'!$E$6:$E$423,MATCH('Peptide Map'!AS21,'Mapping Summary'!$D$6:$D$423,0))</f>
        <v>3951.5</v>
      </c>
      <c r="AT18" s="14">
        <f>INDEX('Mapping Summary'!$E$6:$E$423,MATCH('Peptide Map'!AT21,'Mapping Summary'!$D$6:$D$423,0))</f>
        <v>6888.333333333333</v>
      </c>
      <c r="AU18" s="14">
        <f>INDEX('Mapping Summary'!$E$6:$E$423,MATCH('Peptide Map'!AU21,'Mapping Summary'!$D$6:$D$423,0))</f>
        <v>981.66666666666663</v>
      </c>
      <c r="AV18" s="14">
        <f>INDEX('Mapping Summary'!$E$6:$E$423,MATCH('Peptide Map'!AV21,'Mapping Summary'!$D$6:$D$423,0))</f>
        <v>1388.6666666666667</v>
      </c>
      <c r="AW18" s="14">
        <f>INDEX('Mapping Summary'!$E$6:$E$423,MATCH('Peptide Map'!AW21,'Mapping Summary'!$D$6:$D$423,0))</f>
        <v>972.83333333333337</v>
      </c>
      <c r="AX18" s="14"/>
      <c r="AY18" s="14"/>
      <c r="AZ18" s="14"/>
      <c r="BA18" s="14"/>
      <c r="BB18" s="14"/>
      <c r="BC18" s="14"/>
      <c r="BD18" s="14"/>
      <c r="BE18" s="67" t="s">
        <v>4</v>
      </c>
      <c r="BF18" s="17"/>
    </row>
    <row r="19" spans="1:58">
      <c r="A19" s="5">
        <v>4</v>
      </c>
      <c r="B19" s="66" t="s">
        <v>16</v>
      </c>
      <c r="C19" s="14">
        <f>INDEX('Mapping Summary'!$E$6:$E$423,MATCH('Peptide Map'!C22,'Mapping Summary'!$D$6:$D$423,0))</f>
        <v>553.16666666666663</v>
      </c>
      <c r="D19" s="14">
        <f>INDEX('Mapping Summary'!$E$6:$E$423,MATCH('Peptide Map'!D22,'Mapping Summary'!$D$6:$D$423,0))</f>
        <v>2317.1666666666665</v>
      </c>
      <c r="E19" s="14">
        <f>INDEX('Mapping Summary'!$E$6:$E$423,MATCH('Peptide Map'!E22,'Mapping Summary'!$D$6:$D$423,0))</f>
        <v>2129.5</v>
      </c>
      <c r="F19" s="14">
        <f>INDEX('Mapping Summary'!$E$6:$E$423,MATCH('Peptide Map'!F22,'Mapping Summary'!$D$6:$D$423,0))</f>
        <v>2443.8333333333335</v>
      </c>
      <c r="G19" s="14">
        <f>INDEX('Mapping Summary'!$E$6:$E$423,MATCH('Peptide Map'!G22,'Mapping Summary'!$D$6:$D$423,0))</f>
        <v>5127.833333333333</v>
      </c>
      <c r="H19" s="14">
        <f>INDEX('Mapping Summary'!$E$6:$E$423,MATCH('Peptide Map'!H22,'Mapping Summary'!$D$6:$D$423,0))</f>
        <v>409.33333333333331</v>
      </c>
      <c r="I19" s="14">
        <f>INDEX('Mapping Summary'!$E$6:$E$423,MATCH('Peptide Map'!I22,'Mapping Summary'!$D$6:$D$423,0))</f>
        <v>665</v>
      </c>
      <c r="J19" s="14">
        <f>INDEX('Mapping Summary'!$E$6:$E$423,MATCH('Peptide Map'!J22,'Mapping Summary'!$D$6:$D$423,0))</f>
        <v>1038.1666666666667</v>
      </c>
      <c r="K19" s="14">
        <f>INDEX('Mapping Summary'!$E$6:$E$423,MATCH('Peptide Map'!K22,'Mapping Summary'!$D$6:$D$423,0))</f>
        <v>259.33333333333331</v>
      </c>
      <c r="L19" s="14">
        <f>INDEX('Mapping Summary'!$E$6:$E$423,MATCH('Peptide Map'!L22,'Mapping Summary'!$D$6:$D$423,0))</f>
        <v>1347.5</v>
      </c>
      <c r="M19" s="14">
        <f>INDEX('Mapping Summary'!$E$6:$E$423,MATCH('Peptide Map'!M22,'Mapping Summary'!$D$6:$D$423,0))</f>
        <v>779</v>
      </c>
      <c r="N19" s="14">
        <f>INDEX('Mapping Summary'!$E$6:$E$423,MATCH('Peptide Map'!N22,'Mapping Summary'!$D$6:$D$423,0))</f>
        <v>819.83333333333337</v>
      </c>
      <c r="O19" s="14">
        <f>INDEX('Mapping Summary'!$E$6:$E$423,MATCH('Peptide Map'!O22,'Mapping Summary'!$D$6:$D$423,0))</f>
        <v>1212.1666666666667</v>
      </c>
      <c r="P19" s="14">
        <f>INDEX('Mapping Summary'!$E$6:$E$423,MATCH('Peptide Map'!P22,'Mapping Summary'!$D$6:$D$423,0))</f>
        <v>649.33333333333337</v>
      </c>
      <c r="Q19" s="14">
        <f>INDEX('Mapping Summary'!$E$6:$E$423,MATCH('Peptide Map'!Q22,'Mapping Summary'!$D$6:$D$423,0))</f>
        <v>624.83333333333337</v>
      </c>
      <c r="R19" s="14">
        <f>INDEX('Mapping Summary'!$E$6:$E$423,MATCH('Peptide Map'!R22,'Mapping Summary'!$D$6:$D$423,0))</f>
        <v>964.5</v>
      </c>
      <c r="S19" s="14">
        <f>INDEX('Mapping Summary'!$E$6:$E$423,MATCH('Peptide Map'!S22,'Mapping Summary'!$D$6:$D$423,0))</f>
        <v>1056.5</v>
      </c>
      <c r="T19" s="14">
        <f>INDEX('Mapping Summary'!$E$6:$E$423,MATCH('Peptide Map'!T22,'Mapping Summary'!$D$6:$D$423,0))</f>
        <v>899</v>
      </c>
      <c r="U19" s="14">
        <f>INDEX('Mapping Summary'!$E$6:$E$423,MATCH('Peptide Map'!U22,'Mapping Summary'!$D$6:$D$423,0))</f>
        <v>2038.3333333333333</v>
      </c>
      <c r="V19" s="14">
        <f>INDEX('Mapping Summary'!$E$6:$E$423,MATCH('Peptide Map'!V22,'Mapping Summary'!$D$6:$D$423,0))</f>
        <v>3670.1666666666665</v>
      </c>
      <c r="W19" s="14">
        <f>INDEX('Mapping Summary'!$E$6:$E$423,MATCH('Peptide Map'!W22,'Mapping Summary'!$D$6:$D$423,0))</f>
        <v>667.33333333333337</v>
      </c>
      <c r="X19" s="14">
        <f>INDEX('Mapping Summary'!$E$6:$E$423,MATCH('Peptide Map'!X22,'Mapping Summary'!$D$6:$D$423,0))</f>
        <v>770.33333333333337</v>
      </c>
      <c r="Y19" s="14">
        <f>INDEX('Mapping Summary'!$E$6:$E$423,MATCH('Peptide Map'!Y22,'Mapping Summary'!$D$6:$D$423,0))</f>
        <v>152</v>
      </c>
      <c r="Z19" s="14">
        <f>INDEX('Mapping Summary'!$E$6:$E$423,MATCH('Peptide Map'!Z22,'Mapping Summary'!$D$6:$D$423,0))</f>
        <v>60.685714285714283</v>
      </c>
      <c r="AA19" s="14">
        <f>INDEX('Mapping Summary'!$E$6:$E$423,MATCH('Peptide Map'!AA22,'Mapping Summary'!$D$6:$D$423,0))</f>
        <v>553.16666666666663</v>
      </c>
      <c r="AB19" s="14">
        <f>INDEX('Mapping Summary'!$E$6:$E$423,MATCH('Peptide Map'!AB22,'Mapping Summary'!$D$6:$D$423,0))</f>
        <v>2317.1666666666665</v>
      </c>
      <c r="AC19" s="14">
        <f>INDEX('Mapping Summary'!$E$6:$E$423,MATCH('Peptide Map'!AC22,'Mapping Summary'!$D$6:$D$423,0))</f>
        <v>2129.5</v>
      </c>
      <c r="AD19" s="14">
        <f>INDEX('Mapping Summary'!$E$6:$E$423,MATCH('Peptide Map'!AD22,'Mapping Summary'!$D$6:$D$423,0))</f>
        <v>2443.8333333333335</v>
      </c>
      <c r="AE19" s="14">
        <f>INDEX('Mapping Summary'!$E$6:$E$423,MATCH('Peptide Map'!AE22,'Mapping Summary'!$D$6:$D$423,0))</f>
        <v>5127.833333333333</v>
      </c>
      <c r="AF19" s="14">
        <f>INDEX('Mapping Summary'!$E$6:$E$423,MATCH('Peptide Map'!AF22,'Mapping Summary'!$D$6:$D$423,0))</f>
        <v>409.33333333333331</v>
      </c>
      <c r="AG19" s="14">
        <f>INDEX('Mapping Summary'!$E$6:$E$423,MATCH('Peptide Map'!AG22,'Mapping Summary'!$D$6:$D$423,0))</f>
        <v>665</v>
      </c>
      <c r="AH19" s="14">
        <f>INDEX('Mapping Summary'!$E$6:$E$423,MATCH('Peptide Map'!AH22,'Mapping Summary'!$D$6:$D$423,0))</f>
        <v>1038.1666666666667</v>
      </c>
      <c r="AI19" s="14">
        <f>INDEX('Mapping Summary'!$E$6:$E$423,MATCH('Peptide Map'!AI22,'Mapping Summary'!$D$6:$D$423,0))</f>
        <v>259.33333333333331</v>
      </c>
      <c r="AJ19" s="14">
        <f>INDEX('Mapping Summary'!$E$6:$E$423,MATCH('Peptide Map'!AJ22,'Mapping Summary'!$D$6:$D$423,0))</f>
        <v>1347.5</v>
      </c>
      <c r="AK19" s="14">
        <f>INDEX('Mapping Summary'!$E$6:$E$423,MATCH('Peptide Map'!AK22,'Mapping Summary'!$D$6:$D$423,0))</f>
        <v>779</v>
      </c>
      <c r="AL19" s="14">
        <f>INDEX('Mapping Summary'!$E$6:$E$423,MATCH('Peptide Map'!AL22,'Mapping Summary'!$D$6:$D$423,0))</f>
        <v>819.83333333333337</v>
      </c>
      <c r="AM19" s="14">
        <f>INDEX('Mapping Summary'!$E$6:$E$423,MATCH('Peptide Map'!AM22,'Mapping Summary'!$D$6:$D$423,0))</f>
        <v>1212.1666666666667</v>
      </c>
      <c r="AN19" s="14">
        <f>INDEX('Mapping Summary'!$E$6:$E$423,MATCH('Peptide Map'!AN22,'Mapping Summary'!$D$6:$D$423,0))</f>
        <v>649.33333333333337</v>
      </c>
      <c r="AO19" s="14">
        <f>INDEX('Mapping Summary'!$E$6:$E$423,MATCH('Peptide Map'!AO22,'Mapping Summary'!$D$6:$D$423,0))</f>
        <v>624.83333333333337</v>
      </c>
      <c r="AP19" s="14">
        <f>INDEX('Mapping Summary'!$E$6:$E$423,MATCH('Peptide Map'!AP22,'Mapping Summary'!$D$6:$D$423,0))</f>
        <v>964.5</v>
      </c>
      <c r="AQ19" s="14">
        <f>INDEX('Mapping Summary'!$E$6:$E$423,MATCH('Peptide Map'!AQ22,'Mapping Summary'!$D$6:$D$423,0))</f>
        <v>1056.5</v>
      </c>
      <c r="AR19" s="14">
        <f>INDEX('Mapping Summary'!$E$6:$E$423,MATCH('Peptide Map'!AR22,'Mapping Summary'!$D$6:$D$423,0))</f>
        <v>899</v>
      </c>
      <c r="AS19" s="14">
        <f>INDEX('Mapping Summary'!$E$6:$E$423,MATCH('Peptide Map'!AS22,'Mapping Summary'!$D$6:$D$423,0))</f>
        <v>2038.3333333333333</v>
      </c>
      <c r="AT19" s="14">
        <f>INDEX('Mapping Summary'!$E$6:$E$423,MATCH('Peptide Map'!AT22,'Mapping Summary'!$D$6:$D$423,0))</f>
        <v>3670.1666666666665</v>
      </c>
      <c r="AU19" s="14">
        <f>INDEX('Mapping Summary'!$E$6:$E$423,MATCH('Peptide Map'!AU22,'Mapping Summary'!$D$6:$D$423,0))</f>
        <v>667.33333333333337</v>
      </c>
      <c r="AV19" s="14">
        <f>INDEX('Mapping Summary'!$E$6:$E$423,MATCH('Peptide Map'!AV22,'Mapping Summary'!$D$6:$D$423,0))</f>
        <v>770.33333333333337</v>
      </c>
      <c r="AW19" s="14">
        <f>INDEX('Mapping Summary'!$E$6:$E$423,MATCH('Peptide Map'!AW22,'Mapping Summary'!$D$6:$D$423,0))</f>
        <v>152</v>
      </c>
      <c r="AX19" s="14"/>
      <c r="AY19" s="14"/>
      <c r="AZ19" s="14"/>
      <c r="BA19" s="14"/>
      <c r="BB19" s="14"/>
      <c r="BC19" s="14"/>
      <c r="BD19" s="14"/>
      <c r="BE19" s="66" t="s">
        <v>16</v>
      </c>
      <c r="BF19" s="17"/>
    </row>
    <row r="20" spans="1:58">
      <c r="A20" s="5">
        <v>5</v>
      </c>
      <c r="B20" s="67" t="s">
        <v>4</v>
      </c>
      <c r="C20" s="14">
        <f>INDEX('Mapping Summary'!$E$6:$E$423,MATCH('Peptide Map'!C23,'Mapping Summary'!$D$6:$D$423,0))</f>
        <v>115</v>
      </c>
      <c r="D20" s="14">
        <f>INDEX('Mapping Summary'!$E$6:$E$423,MATCH('Peptide Map'!D23,'Mapping Summary'!$D$6:$D$423,0))</f>
        <v>801.16666666666663</v>
      </c>
      <c r="E20" s="14">
        <f>INDEX('Mapping Summary'!$E$6:$E$423,MATCH('Peptide Map'!E23,'Mapping Summary'!$D$6:$D$423,0))</f>
        <v>1633.6666666666667</v>
      </c>
      <c r="F20" s="14">
        <f>INDEX('Mapping Summary'!$E$6:$E$423,MATCH('Peptide Map'!F23,'Mapping Summary'!$D$6:$D$423,0))</f>
        <v>1347.5</v>
      </c>
      <c r="G20" s="14">
        <f>INDEX('Mapping Summary'!$E$6:$E$423,MATCH('Peptide Map'!G23,'Mapping Summary'!$D$6:$D$423,0))</f>
        <v>1233</v>
      </c>
      <c r="H20" s="14">
        <f>INDEX('Mapping Summary'!$E$6:$E$423,MATCH('Peptide Map'!H23,'Mapping Summary'!$D$6:$D$423,0))</f>
        <v>185</v>
      </c>
      <c r="I20" s="14">
        <f>INDEX('Mapping Summary'!$E$6:$E$423,MATCH('Peptide Map'!I23,'Mapping Summary'!$D$6:$D$423,0))</f>
        <v>144</v>
      </c>
      <c r="J20" s="14">
        <f>INDEX('Mapping Summary'!$E$6:$E$423,MATCH('Peptide Map'!J23,'Mapping Summary'!$D$6:$D$423,0))</f>
        <v>640</v>
      </c>
      <c r="K20" s="14">
        <f>INDEX('Mapping Summary'!$E$6:$E$423,MATCH('Peptide Map'!K23,'Mapping Summary'!$D$6:$D$423,0))</f>
        <v>74</v>
      </c>
      <c r="L20" s="14">
        <f>INDEX('Mapping Summary'!$E$6:$E$423,MATCH('Peptide Map'!L23,'Mapping Summary'!$D$6:$D$423,0))</f>
        <v>459.66666666666669</v>
      </c>
      <c r="M20" s="14">
        <f>INDEX('Mapping Summary'!$E$6:$E$423,MATCH('Peptide Map'!M23,'Mapping Summary'!$D$6:$D$423,0))</f>
        <v>181</v>
      </c>
      <c r="N20" s="14">
        <f>INDEX('Mapping Summary'!$E$6:$E$423,MATCH('Peptide Map'!N23,'Mapping Summary'!$D$6:$D$423,0))</f>
        <v>189</v>
      </c>
      <c r="O20" s="14">
        <f>INDEX('Mapping Summary'!$E$6:$E$423,MATCH('Peptide Map'!O23,'Mapping Summary'!$D$6:$D$423,0))</f>
        <v>375.33333333333331</v>
      </c>
      <c r="P20" s="14">
        <f>INDEX('Mapping Summary'!$E$6:$E$423,MATCH('Peptide Map'!P23,'Mapping Summary'!$D$6:$D$423,0))</f>
        <v>156.66666666666666</v>
      </c>
      <c r="Q20" s="14">
        <f>INDEX('Mapping Summary'!$E$6:$E$423,MATCH('Peptide Map'!Q23,'Mapping Summary'!$D$6:$D$423,0))</f>
        <v>132</v>
      </c>
      <c r="R20" s="14">
        <f>INDEX('Mapping Summary'!$E$6:$E$423,MATCH('Peptide Map'!R23,'Mapping Summary'!$D$6:$D$423,0))</f>
        <v>318.66666666666669</v>
      </c>
      <c r="S20" s="14">
        <f>INDEX('Mapping Summary'!$E$6:$E$423,MATCH('Peptide Map'!S23,'Mapping Summary'!$D$6:$D$423,0))</f>
        <v>276.5</v>
      </c>
      <c r="T20" s="14">
        <f>INDEX('Mapping Summary'!$E$6:$E$423,MATCH('Peptide Map'!T23,'Mapping Summary'!$D$6:$D$423,0))</f>
        <v>337.16666666666669</v>
      </c>
      <c r="U20" s="14">
        <f>INDEX('Mapping Summary'!$E$6:$E$423,MATCH('Peptide Map'!U23,'Mapping Summary'!$D$6:$D$423,0))</f>
        <v>498.66666666666669</v>
      </c>
      <c r="V20" s="14">
        <f>INDEX('Mapping Summary'!$E$6:$E$423,MATCH('Peptide Map'!V23,'Mapping Summary'!$D$6:$D$423,0))</f>
        <v>1189.3333333333333</v>
      </c>
      <c r="W20" s="14">
        <f>INDEX('Mapping Summary'!$E$6:$E$423,MATCH('Peptide Map'!W23,'Mapping Summary'!$D$6:$D$423,0))</f>
        <v>193.83333333333334</v>
      </c>
      <c r="X20" s="14">
        <f>INDEX('Mapping Summary'!$E$6:$E$423,MATCH('Peptide Map'!X23,'Mapping Summary'!$D$6:$D$423,0))</f>
        <v>372</v>
      </c>
      <c r="Y20" s="14">
        <f>INDEX('Mapping Summary'!$E$6:$E$423,MATCH('Peptide Map'!Y23,'Mapping Summary'!$D$6:$D$423,0))</f>
        <v>262.66666666666669</v>
      </c>
      <c r="Z20" s="14">
        <f>INDEX('Mapping Summary'!$E$6:$E$423,MATCH('Peptide Map'!Z23,'Mapping Summary'!$D$6:$D$423,0))</f>
        <v>36406.982758620688</v>
      </c>
      <c r="AA20" s="14">
        <f>INDEX('Mapping Summary'!$E$6:$E$423,MATCH('Peptide Map'!AA23,'Mapping Summary'!$D$6:$D$423,0))</f>
        <v>115</v>
      </c>
      <c r="AB20" s="14">
        <f>INDEX('Mapping Summary'!$E$6:$E$423,MATCH('Peptide Map'!AB23,'Mapping Summary'!$D$6:$D$423,0))</f>
        <v>801.16666666666663</v>
      </c>
      <c r="AC20" s="14">
        <f>INDEX('Mapping Summary'!$E$6:$E$423,MATCH('Peptide Map'!AC23,'Mapping Summary'!$D$6:$D$423,0))</f>
        <v>1633.6666666666667</v>
      </c>
      <c r="AD20" s="14">
        <f>INDEX('Mapping Summary'!$E$6:$E$423,MATCH('Peptide Map'!AD23,'Mapping Summary'!$D$6:$D$423,0))</f>
        <v>1347.5</v>
      </c>
      <c r="AE20" s="14">
        <f>INDEX('Mapping Summary'!$E$6:$E$423,MATCH('Peptide Map'!AE23,'Mapping Summary'!$D$6:$D$423,0))</f>
        <v>1233</v>
      </c>
      <c r="AF20" s="14">
        <f>INDEX('Mapping Summary'!$E$6:$E$423,MATCH('Peptide Map'!AF23,'Mapping Summary'!$D$6:$D$423,0))</f>
        <v>185</v>
      </c>
      <c r="AG20" s="14">
        <f>INDEX('Mapping Summary'!$E$6:$E$423,MATCH('Peptide Map'!AG23,'Mapping Summary'!$D$6:$D$423,0))</f>
        <v>144</v>
      </c>
      <c r="AH20" s="14">
        <f>INDEX('Mapping Summary'!$E$6:$E$423,MATCH('Peptide Map'!AH23,'Mapping Summary'!$D$6:$D$423,0))</f>
        <v>640</v>
      </c>
      <c r="AI20" s="14">
        <f>INDEX('Mapping Summary'!$E$6:$E$423,MATCH('Peptide Map'!AI23,'Mapping Summary'!$D$6:$D$423,0))</f>
        <v>74</v>
      </c>
      <c r="AJ20" s="14">
        <f>INDEX('Mapping Summary'!$E$6:$E$423,MATCH('Peptide Map'!AJ23,'Mapping Summary'!$D$6:$D$423,0))</f>
        <v>459.66666666666669</v>
      </c>
      <c r="AK20" s="14">
        <f>INDEX('Mapping Summary'!$E$6:$E$423,MATCH('Peptide Map'!AK23,'Mapping Summary'!$D$6:$D$423,0))</f>
        <v>181</v>
      </c>
      <c r="AL20" s="14">
        <f>INDEX('Mapping Summary'!$E$6:$E$423,MATCH('Peptide Map'!AL23,'Mapping Summary'!$D$6:$D$423,0))</f>
        <v>189</v>
      </c>
      <c r="AM20" s="14">
        <f>INDEX('Mapping Summary'!$E$6:$E$423,MATCH('Peptide Map'!AM23,'Mapping Summary'!$D$6:$D$423,0))</f>
        <v>375.33333333333331</v>
      </c>
      <c r="AN20" s="14">
        <f>INDEX('Mapping Summary'!$E$6:$E$423,MATCH('Peptide Map'!AN23,'Mapping Summary'!$D$6:$D$423,0))</f>
        <v>156.66666666666666</v>
      </c>
      <c r="AO20" s="14">
        <f>INDEX('Mapping Summary'!$E$6:$E$423,MATCH('Peptide Map'!AO23,'Mapping Summary'!$D$6:$D$423,0))</f>
        <v>132</v>
      </c>
      <c r="AP20" s="14">
        <f>INDEX('Mapping Summary'!$E$6:$E$423,MATCH('Peptide Map'!AP23,'Mapping Summary'!$D$6:$D$423,0))</f>
        <v>318.66666666666669</v>
      </c>
      <c r="AQ20" s="14">
        <f>INDEX('Mapping Summary'!$E$6:$E$423,MATCH('Peptide Map'!AQ23,'Mapping Summary'!$D$6:$D$423,0))</f>
        <v>276.5</v>
      </c>
      <c r="AR20" s="14">
        <f>INDEX('Mapping Summary'!$E$6:$E$423,MATCH('Peptide Map'!AR23,'Mapping Summary'!$D$6:$D$423,0))</f>
        <v>337.16666666666669</v>
      </c>
      <c r="AS20" s="14">
        <f>INDEX('Mapping Summary'!$E$6:$E$423,MATCH('Peptide Map'!AS23,'Mapping Summary'!$D$6:$D$423,0))</f>
        <v>498.66666666666669</v>
      </c>
      <c r="AT20" s="14">
        <f>INDEX('Mapping Summary'!$E$6:$E$423,MATCH('Peptide Map'!AT23,'Mapping Summary'!$D$6:$D$423,0))</f>
        <v>1189.3333333333333</v>
      </c>
      <c r="AU20" s="14">
        <f>INDEX('Mapping Summary'!$E$6:$E$423,MATCH('Peptide Map'!AU23,'Mapping Summary'!$D$6:$D$423,0))</f>
        <v>193.83333333333334</v>
      </c>
      <c r="AV20" s="14">
        <f>INDEX('Mapping Summary'!$E$6:$E$423,MATCH('Peptide Map'!AV23,'Mapping Summary'!$D$6:$D$423,0))</f>
        <v>372</v>
      </c>
      <c r="AW20" s="14">
        <f>INDEX('Mapping Summary'!$E$6:$E$423,MATCH('Peptide Map'!AW23,'Mapping Summary'!$D$6:$D$423,0))</f>
        <v>262.66666666666669</v>
      </c>
      <c r="AX20" s="14"/>
      <c r="AY20" s="14"/>
      <c r="AZ20" s="14"/>
      <c r="BA20" s="14"/>
      <c r="BB20" s="14"/>
      <c r="BC20" s="14"/>
      <c r="BD20" s="14"/>
      <c r="BE20" s="67" t="s">
        <v>4</v>
      </c>
      <c r="BF20" s="17"/>
    </row>
    <row r="21" spans="1:58">
      <c r="A21" s="5">
        <v>6</v>
      </c>
      <c r="B21" s="66" t="s">
        <v>16</v>
      </c>
      <c r="C21" s="14">
        <f>INDEX('Mapping Summary'!$E$6:$E$423,MATCH('Peptide Map'!C24,'Mapping Summary'!$D$6:$D$423,0))</f>
        <v>183</v>
      </c>
      <c r="D21" s="14">
        <f>INDEX('Mapping Summary'!$E$6:$E$423,MATCH('Peptide Map'!D24,'Mapping Summary'!$D$6:$D$423,0))</f>
        <v>1211.3333333333333</v>
      </c>
      <c r="E21" s="14">
        <f>INDEX('Mapping Summary'!$E$6:$E$423,MATCH('Peptide Map'!E24,'Mapping Summary'!$D$6:$D$423,0))</f>
        <v>1533.6666666666667</v>
      </c>
      <c r="F21" s="14">
        <f>INDEX('Mapping Summary'!$E$6:$E$423,MATCH('Peptide Map'!F24,'Mapping Summary'!$D$6:$D$423,0))</f>
        <v>1347.5</v>
      </c>
      <c r="G21" s="14">
        <f>INDEX('Mapping Summary'!$E$6:$E$423,MATCH('Peptide Map'!G24,'Mapping Summary'!$D$6:$D$423,0))</f>
        <v>1788.3333333333333</v>
      </c>
      <c r="H21" s="14">
        <f>INDEX('Mapping Summary'!$E$6:$E$423,MATCH('Peptide Map'!H24,'Mapping Summary'!$D$6:$D$423,0))</f>
        <v>183</v>
      </c>
      <c r="I21" s="14">
        <f>INDEX('Mapping Summary'!$E$6:$E$423,MATCH('Peptide Map'!I24,'Mapping Summary'!$D$6:$D$423,0))</f>
        <v>294.5</v>
      </c>
      <c r="J21" s="14">
        <f>INDEX('Mapping Summary'!$E$6:$E$423,MATCH('Peptide Map'!J24,'Mapping Summary'!$D$6:$D$423,0))</f>
        <v>3480.8333333333335</v>
      </c>
      <c r="K21" s="14">
        <f>INDEX('Mapping Summary'!$E$6:$E$423,MATCH('Peptide Map'!K24,'Mapping Summary'!$D$6:$D$423,0))</f>
        <v>71</v>
      </c>
      <c r="L21" s="14">
        <f>INDEX('Mapping Summary'!$E$6:$E$423,MATCH('Peptide Map'!L24,'Mapping Summary'!$D$6:$D$423,0))</f>
        <v>1135.3333333333333</v>
      </c>
      <c r="M21" s="14">
        <f>INDEX('Mapping Summary'!$E$6:$E$423,MATCH('Peptide Map'!M24,'Mapping Summary'!$D$6:$D$423,0))</f>
        <v>171.33333333333334</v>
      </c>
      <c r="N21" s="14">
        <f>INDEX('Mapping Summary'!$E$6:$E$423,MATCH('Peptide Map'!N24,'Mapping Summary'!$D$6:$D$423,0))</f>
        <v>251.5</v>
      </c>
      <c r="O21" s="14">
        <f>INDEX('Mapping Summary'!$E$6:$E$423,MATCH('Peptide Map'!O24,'Mapping Summary'!$D$6:$D$423,0))</f>
        <v>401.83333333333331</v>
      </c>
      <c r="P21" s="14">
        <f>INDEX('Mapping Summary'!$E$6:$E$423,MATCH('Peptide Map'!P24,'Mapping Summary'!$D$6:$D$423,0))</f>
        <v>127.66666666666667</v>
      </c>
      <c r="Q21" s="14">
        <f>INDEX('Mapping Summary'!$E$6:$E$423,MATCH('Peptide Map'!Q24,'Mapping Summary'!$D$6:$D$423,0))</f>
        <v>75.666666666666671</v>
      </c>
      <c r="R21" s="14">
        <f>INDEX('Mapping Summary'!$E$6:$E$423,MATCH('Peptide Map'!R24,'Mapping Summary'!$D$6:$D$423,0))</f>
        <v>208</v>
      </c>
      <c r="S21" s="14">
        <f>INDEX('Mapping Summary'!$E$6:$E$423,MATCH('Peptide Map'!S24,'Mapping Summary'!$D$6:$D$423,0))</f>
        <v>350.5</v>
      </c>
      <c r="T21" s="14">
        <f>INDEX('Mapping Summary'!$E$6:$E$423,MATCH('Peptide Map'!T24,'Mapping Summary'!$D$6:$D$423,0))</f>
        <v>3509.1666666666665</v>
      </c>
      <c r="U21" s="14">
        <f>INDEX('Mapping Summary'!$E$6:$E$423,MATCH('Peptide Map'!U24,'Mapping Summary'!$D$6:$D$423,0))</f>
        <v>827.83333333333337</v>
      </c>
      <c r="V21" s="14">
        <f>INDEX('Mapping Summary'!$E$6:$E$423,MATCH('Peptide Map'!V24,'Mapping Summary'!$D$6:$D$423,0))</f>
        <v>1167.1666666666667</v>
      </c>
      <c r="W21" s="14">
        <f>INDEX('Mapping Summary'!$E$6:$E$423,MATCH('Peptide Map'!W24,'Mapping Summary'!$D$6:$D$423,0))</f>
        <v>153.33333333333334</v>
      </c>
      <c r="X21" s="14">
        <f>INDEX('Mapping Summary'!$E$6:$E$423,MATCH('Peptide Map'!X24,'Mapping Summary'!$D$6:$D$423,0))</f>
        <v>386.16666666666669</v>
      </c>
      <c r="Y21" s="14">
        <f>INDEX('Mapping Summary'!$E$6:$E$423,MATCH('Peptide Map'!Y24,'Mapping Summary'!$D$6:$D$423,0))</f>
        <v>91.666666666666671</v>
      </c>
      <c r="Z21" s="14">
        <f>INDEX('Mapping Summary'!$E$6:$E$423,MATCH('Peptide Map'!Z24,'Mapping Summary'!$D$6:$D$423,0))</f>
        <v>60.685714285714283</v>
      </c>
      <c r="AA21" s="14">
        <f>INDEX('Mapping Summary'!$E$6:$E$423,MATCH('Peptide Map'!AA24,'Mapping Summary'!$D$6:$D$423,0))</f>
        <v>183</v>
      </c>
      <c r="AB21" s="14">
        <f>INDEX('Mapping Summary'!$E$6:$E$423,MATCH('Peptide Map'!AB24,'Mapping Summary'!$D$6:$D$423,0))</f>
        <v>1211.3333333333333</v>
      </c>
      <c r="AC21" s="14">
        <f>INDEX('Mapping Summary'!$E$6:$E$423,MATCH('Peptide Map'!AC24,'Mapping Summary'!$D$6:$D$423,0))</f>
        <v>1533.6666666666667</v>
      </c>
      <c r="AD21" s="14">
        <f>INDEX('Mapping Summary'!$E$6:$E$423,MATCH('Peptide Map'!AD24,'Mapping Summary'!$D$6:$D$423,0))</f>
        <v>1347.5</v>
      </c>
      <c r="AE21" s="14">
        <f>INDEX('Mapping Summary'!$E$6:$E$423,MATCH('Peptide Map'!AE24,'Mapping Summary'!$D$6:$D$423,0))</f>
        <v>1788.3333333333333</v>
      </c>
      <c r="AF21" s="14">
        <f>INDEX('Mapping Summary'!$E$6:$E$423,MATCH('Peptide Map'!AF24,'Mapping Summary'!$D$6:$D$423,0))</f>
        <v>183</v>
      </c>
      <c r="AG21" s="14">
        <f>INDEX('Mapping Summary'!$E$6:$E$423,MATCH('Peptide Map'!AG24,'Mapping Summary'!$D$6:$D$423,0))</f>
        <v>294.5</v>
      </c>
      <c r="AH21" s="14">
        <f>INDEX('Mapping Summary'!$E$6:$E$423,MATCH('Peptide Map'!AH24,'Mapping Summary'!$D$6:$D$423,0))</f>
        <v>3480.8333333333335</v>
      </c>
      <c r="AI21" s="14">
        <f>INDEX('Mapping Summary'!$E$6:$E$423,MATCH('Peptide Map'!AI24,'Mapping Summary'!$D$6:$D$423,0))</f>
        <v>71</v>
      </c>
      <c r="AJ21" s="14">
        <f>INDEX('Mapping Summary'!$E$6:$E$423,MATCH('Peptide Map'!AJ24,'Mapping Summary'!$D$6:$D$423,0))</f>
        <v>1135.3333333333333</v>
      </c>
      <c r="AK21" s="14">
        <f>INDEX('Mapping Summary'!$E$6:$E$423,MATCH('Peptide Map'!AK24,'Mapping Summary'!$D$6:$D$423,0))</f>
        <v>171.33333333333334</v>
      </c>
      <c r="AL21" s="14">
        <f>INDEX('Mapping Summary'!$E$6:$E$423,MATCH('Peptide Map'!AL24,'Mapping Summary'!$D$6:$D$423,0))</f>
        <v>251.5</v>
      </c>
      <c r="AM21" s="14">
        <f>INDEX('Mapping Summary'!$E$6:$E$423,MATCH('Peptide Map'!AM24,'Mapping Summary'!$D$6:$D$423,0))</f>
        <v>401.83333333333331</v>
      </c>
      <c r="AN21" s="14">
        <f>INDEX('Mapping Summary'!$E$6:$E$423,MATCH('Peptide Map'!AN24,'Mapping Summary'!$D$6:$D$423,0))</f>
        <v>127.66666666666667</v>
      </c>
      <c r="AO21" s="14">
        <f>INDEX('Mapping Summary'!$E$6:$E$423,MATCH('Peptide Map'!AO24,'Mapping Summary'!$D$6:$D$423,0))</f>
        <v>75.666666666666671</v>
      </c>
      <c r="AP21" s="14">
        <f>INDEX('Mapping Summary'!$E$6:$E$423,MATCH('Peptide Map'!AP24,'Mapping Summary'!$D$6:$D$423,0))</f>
        <v>208</v>
      </c>
      <c r="AQ21" s="14">
        <f>INDEX('Mapping Summary'!$E$6:$E$423,MATCH('Peptide Map'!AQ24,'Mapping Summary'!$D$6:$D$423,0))</f>
        <v>350.5</v>
      </c>
      <c r="AR21" s="14">
        <f>INDEX('Mapping Summary'!$E$6:$E$423,MATCH('Peptide Map'!AR24,'Mapping Summary'!$D$6:$D$423,0))</f>
        <v>3509.1666666666665</v>
      </c>
      <c r="AS21" s="14">
        <f>INDEX('Mapping Summary'!$E$6:$E$423,MATCH('Peptide Map'!AS24,'Mapping Summary'!$D$6:$D$423,0))</f>
        <v>827.83333333333337</v>
      </c>
      <c r="AT21" s="14">
        <f>INDEX('Mapping Summary'!$E$6:$E$423,MATCH('Peptide Map'!AT24,'Mapping Summary'!$D$6:$D$423,0))</f>
        <v>1167.1666666666667</v>
      </c>
      <c r="AU21" s="14">
        <f>INDEX('Mapping Summary'!$E$6:$E$423,MATCH('Peptide Map'!AU24,'Mapping Summary'!$D$6:$D$423,0))</f>
        <v>153.33333333333334</v>
      </c>
      <c r="AV21" s="14">
        <f>INDEX('Mapping Summary'!$E$6:$E$423,MATCH('Peptide Map'!AV24,'Mapping Summary'!$D$6:$D$423,0))</f>
        <v>386.16666666666669</v>
      </c>
      <c r="AW21" s="14">
        <f>INDEX('Mapping Summary'!$E$6:$E$423,MATCH('Peptide Map'!AW24,'Mapping Summary'!$D$6:$D$423,0))</f>
        <v>91.666666666666671</v>
      </c>
      <c r="AX21" s="14"/>
      <c r="AY21" s="14"/>
      <c r="AZ21" s="14"/>
      <c r="BA21" s="14"/>
      <c r="BB21" s="14"/>
      <c r="BC21" s="14"/>
      <c r="BD21" s="14"/>
      <c r="BE21" s="66" t="s">
        <v>16</v>
      </c>
      <c r="BF21" s="17"/>
    </row>
    <row r="22" spans="1:58">
      <c r="A22" s="5">
        <v>7</v>
      </c>
      <c r="B22" s="67" t="s">
        <v>4</v>
      </c>
      <c r="C22" s="14">
        <f>INDEX('Mapping Summary'!$E$6:$E$423,MATCH('Peptide Map'!C25,'Mapping Summary'!$D$6:$D$423,0))</f>
        <v>523.33333333333337</v>
      </c>
      <c r="D22" s="14">
        <f>INDEX('Mapping Summary'!$E$6:$E$423,MATCH('Peptide Map'!D25,'Mapping Summary'!$D$6:$D$423,0))</f>
        <v>2373.8333333333335</v>
      </c>
      <c r="E22" s="14">
        <f>INDEX('Mapping Summary'!$E$6:$E$423,MATCH('Peptide Map'!E25,'Mapping Summary'!$D$6:$D$423,0))</f>
        <v>2295</v>
      </c>
      <c r="F22" s="14">
        <f>INDEX('Mapping Summary'!$E$6:$E$423,MATCH('Peptide Map'!F25,'Mapping Summary'!$D$6:$D$423,0))</f>
        <v>2560.5</v>
      </c>
      <c r="G22" s="14">
        <f>INDEX('Mapping Summary'!$E$6:$E$423,MATCH('Peptide Map'!G25,'Mapping Summary'!$D$6:$D$423,0))</f>
        <v>3759.1666666666665</v>
      </c>
      <c r="H22" s="14">
        <f>INDEX('Mapping Summary'!$E$6:$E$423,MATCH('Peptide Map'!H25,'Mapping Summary'!$D$6:$D$423,0))</f>
        <v>324.83333333333331</v>
      </c>
      <c r="I22" s="14">
        <f>INDEX('Mapping Summary'!$E$6:$E$423,MATCH('Peptide Map'!I25,'Mapping Summary'!$D$6:$D$423,0))</f>
        <v>440.66666666666669</v>
      </c>
      <c r="J22" s="14">
        <f>INDEX('Mapping Summary'!$E$6:$E$423,MATCH('Peptide Map'!J25,'Mapping Summary'!$D$6:$D$423,0))</f>
        <v>1520.3333333333333</v>
      </c>
      <c r="K22" s="14">
        <f>INDEX('Mapping Summary'!$E$6:$E$423,MATCH('Peptide Map'!K25,'Mapping Summary'!$D$6:$D$423,0))</f>
        <v>249.66666666666666</v>
      </c>
      <c r="L22" s="14">
        <f>INDEX('Mapping Summary'!$E$6:$E$423,MATCH('Peptide Map'!L25,'Mapping Summary'!$D$6:$D$423,0))</f>
        <v>1347.5</v>
      </c>
      <c r="M22" s="14">
        <f>INDEX('Mapping Summary'!$E$6:$E$423,MATCH('Peptide Map'!M25,'Mapping Summary'!$D$6:$D$423,0))</f>
        <v>406</v>
      </c>
      <c r="N22" s="14">
        <f>INDEX('Mapping Summary'!$E$6:$E$423,MATCH('Peptide Map'!N25,'Mapping Summary'!$D$6:$D$423,0))</f>
        <v>685</v>
      </c>
      <c r="O22" s="14">
        <f>INDEX('Mapping Summary'!$E$6:$E$423,MATCH('Peptide Map'!O25,'Mapping Summary'!$D$6:$D$423,0))</f>
        <v>473.66666666666669</v>
      </c>
      <c r="P22" s="14">
        <f>INDEX('Mapping Summary'!$E$6:$E$423,MATCH('Peptide Map'!P25,'Mapping Summary'!$D$6:$D$423,0))</f>
        <v>539</v>
      </c>
      <c r="Q22" s="14">
        <f>INDEX('Mapping Summary'!$E$6:$E$423,MATCH('Peptide Map'!Q25,'Mapping Summary'!$D$6:$D$423,0))</f>
        <v>366.33333333333331</v>
      </c>
      <c r="R22" s="14">
        <f>INDEX('Mapping Summary'!$E$6:$E$423,MATCH('Peptide Map'!R25,'Mapping Summary'!$D$6:$D$423,0))</f>
        <v>588.33333333333337</v>
      </c>
      <c r="S22" s="14">
        <f>INDEX('Mapping Summary'!$E$6:$E$423,MATCH('Peptide Map'!S25,'Mapping Summary'!$D$6:$D$423,0))</f>
        <v>595.66666666666663</v>
      </c>
      <c r="T22" s="14">
        <f>INDEX('Mapping Summary'!$E$6:$E$423,MATCH('Peptide Map'!T25,'Mapping Summary'!$D$6:$D$423,0))</f>
        <v>1051</v>
      </c>
      <c r="U22" s="14">
        <f>INDEX('Mapping Summary'!$E$6:$E$423,MATCH('Peptide Map'!U25,'Mapping Summary'!$D$6:$D$423,0))</f>
        <v>4002.5</v>
      </c>
      <c r="V22" s="14">
        <f>INDEX('Mapping Summary'!$E$6:$E$423,MATCH('Peptide Map'!V25,'Mapping Summary'!$D$6:$D$423,0))</f>
        <v>2421.5</v>
      </c>
      <c r="W22" s="14">
        <f>INDEX('Mapping Summary'!$E$6:$E$423,MATCH('Peptide Map'!W25,'Mapping Summary'!$D$6:$D$423,0))</f>
        <v>236.16666666666666</v>
      </c>
      <c r="X22" s="14">
        <f>INDEX('Mapping Summary'!$E$6:$E$423,MATCH('Peptide Map'!X25,'Mapping Summary'!$D$6:$D$423,0))</f>
        <v>134.33333333333334</v>
      </c>
      <c r="Y22" s="14">
        <f>INDEX('Mapping Summary'!$E$6:$E$423,MATCH('Peptide Map'!Y25,'Mapping Summary'!$D$6:$D$423,0))</f>
        <v>637.83333333333337</v>
      </c>
      <c r="Z22" s="14">
        <f>INDEX('Mapping Summary'!$E$6:$E$423,MATCH('Peptide Map'!Z25,'Mapping Summary'!$D$6:$D$423,0))</f>
        <v>36406.982758620688</v>
      </c>
      <c r="AA22" s="14">
        <f>INDEX('Mapping Summary'!$E$6:$E$423,MATCH('Peptide Map'!AA25,'Mapping Summary'!$D$6:$D$423,0))</f>
        <v>523.33333333333337</v>
      </c>
      <c r="AB22" s="14">
        <f>INDEX('Mapping Summary'!$E$6:$E$423,MATCH('Peptide Map'!AB25,'Mapping Summary'!$D$6:$D$423,0))</f>
        <v>2373.8333333333335</v>
      </c>
      <c r="AC22" s="14">
        <f>INDEX('Mapping Summary'!$E$6:$E$423,MATCH('Peptide Map'!AC25,'Mapping Summary'!$D$6:$D$423,0))</f>
        <v>2295</v>
      </c>
      <c r="AD22" s="14">
        <f>INDEX('Mapping Summary'!$E$6:$E$423,MATCH('Peptide Map'!AD25,'Mapping Summary'!$D$6:$D$423,0))</f>
        <v>2560.5</v>
      </c>
      <c r="AE22" s="14">
        <f>INDEX('Mapping Summary'!$E$6:$E$423,MATCH('Peptide Map'!AE25,'Mapping Summary'!$D$6:$D$423,0))</f>
        <v>3759.1666666666665</v>
      </c>
      <c r="AF22" s="14">
        <f>INDEX('Mapping Summary'!$E$6:$E$423,MATCH('Peptide Map'!AF25,'Mapping Summary'!$D$6:$D$423,0))</f>
        <v>324.83333333333331</v>
      </c>
      <c r="AG22" s="14">
        <f>INDEX('Mapping Summary'!$E$6:$E$423,MATCH('Peptide Map'!AG25,'Mapping Summary'!$D$6:$D$423,0))</f>
        <v>440.66666666666669</v>
      </c>
      <c r="AH22" s="14">
        <f>INDEX('Mapping Summary'!$E$6:$E$423,MATCH('Peptide Map'!AH25,'Mapping Summary'!$D$6:$D$423,0))</f>
        <v>1520.3333333333333</v>
      </c>
      <c r="AI22" s="14">
        <f>INDEX('Mapping Summary'!$E$6:$E$423,MATCH('Peptide Map'!AI25,'Mapping Summary'!$D$6:$D$423,0))</f>
        <v>249.66666666666666</v>
      </c>
      <c r="AJ22" s="14">
        <f>INDEX('Mapping Summary'!$E$6:$E$423,MATCH('Peptide Map'!AJ25,'Mapping Summary'!$D$6:$D$423,0))</f>
        <v>1347.5</v>
      </c>
      <c r="AK22" s="14">
        <f>INDEX('Mapping Summary'!$E$6:$E$423,MATCH('Peptide Map'!AK25,'Mapping Summary'!$D$6:$D$423,0))</f>
        <v>406</v>
      </c>
      <c r="AL22" s="14">
        <f>INDEX('Mapping Summary'!$E$6:$E$423,MATCH('Peptide Map'!AL25,'Mapping Summary'!$D$6:$D$423,0))</f>
        <v>685</v>
      </c>
      <c r="AM22" s="14">
        <f>INDEX('Mapping Summary'!$E$6:$E$423,MATCH('Peptide Map'!AM25,'Mapping Summary'!$D$6:$D$423,0))</f>
        <v>473.66666666666669</v>
      </c>
      <c r="AN22" s="14">
        <f>INDEX('Mapping Summary'!$E$6:$E$423,MATCH('Peptide Map'!AN25,'Mapping Summary'!$D$6:$D$423,0))</f>
        <v>539</v>
      </c>
      <c r="AO22" s="14">
        <f>INDEX('Mapping Summary'!$E$6:$E$423,MATCH('Peptide Map'!AO25,'Mapping Summary'!$D$6:$D$423,0))</f>
        <v>366.33333333333331</v>
      </c>
      <c r="AP22" s="14">
        <f>INDEX('Mapping Summary'!$E$6:$E$423,MATCH('Peptide Map'!AP25,'Mapping Summary'!$D$6:$D$423,0))</f>
        <v>588.33333333333337</v>
      </c>
      <c r="AQ22" s="14">
        <f>INDEX('Mapping Summary'!$E$6:$E$423,MATCH('Peptide Map'!AQ25,'Mapping Summary'!$D$6:$D$423,0))</f>
        <v>595.66666666666663</v>
      </c>
      <c r="AR22" s="14">
        <f>INDEX('Mapping Summary'!$E$6:$E$423,MATCH('Peptide Map'!AR25,'Mapping Summary'!$D$6:$D$423,0))</f>
        <v>1051</v>
      </c>
      <c r="AS22" s="14">
        <f>INDEX('Mapping Summary'!$E$6:$E$423,MATCH('Peptide Map'!AS25,'Mapping Summary'!$D$6:$D$423,0))</f>
        <v>4002.5</v>
      </c>
      <c r="AT22" s="14">
        <f>INDEX('Mapping Summary'!$E$6:$E$423,MATCH('Peptide Map'!AT25,'Mapping Summary'!$D$6:$D$423,0))</f>
        <v>2421.5</v>
      </c>
      <c r="AU22" s="14">
        <f>INDEX('Mapping Summary'!$E$6:$E$423,MATCH('Peptide Map'!AU25,'Mapping Summary'!$D$6:$D$423,0))</f>
        <v>236.16666666666666</v>
      </c>
      <c r="AV22" s="14">
        <f>INDEX('Mapping Summary'!$E$6:$E$423,MATCH('Peptide Map'!AV25,'Mapping Summary'!$D$6:$D$423,0))</f>
        <v>134.33333333333334</v>
      </c>
      <c r="AW22" s="14">
        <f>INDEX('Mapping Summary'!$E$6:$E$423,MATCH('Peptide Map'!AW25,'Mapping Summary'!$D$6:$D$423,0))</f>
        <v>637.83333333333337</v>
      </c>
      <c r="AX22" s="14"/>
      <c r="AY22" s="14"/>
      <c r="AZ22" s="14"/>
      <c r="BA22" s="14"/>
      <c r="BB22" s="14"/>
      <c r="BC22" s="14"/>
      <c r="BD22" s="14"/>
      <c r="BE22" s="67" t="s">
        <v>4</v>
      </c>
      <c r="BF22" s="17"/>
    </row>
    <row r="23" spans="1:58">
      <c r="A23" s="5">
        <v>8</v>
      </c>
      <c r="B23" s="66" t="s">
        <v>16</v>
      </c>
      <c r="C23" s="14">
        <f>INDEX('Mapping Summary'!$E$6:$E$423,MATCH('Peptide Map'!C26,'Mapping Summary'!$D$6:$D$423,0))</f>
        <v>418.33333333333331</v>
      </c>
      <c r="D23" s="14">
        <f>INDEX('Mapping Summary'!$E$6:$E$423,MATCH('Peptide Map'!D26,'Mapping Summary'!$D$6:$D$423,0))</f>
        <v>2343.8333333333335</v>
      </c>
      <c r="E23" s="14">
        <f>INDEX('Mapping Summary'!$E$6:$E$423,MATCH('Peptide Map'!E26,'Mapping Summary'!$D$6:$D$423,0))</f>
        <v>2872</v>
      </c>
      <c r="F23" s="14">
        <f>INDEX('Mapping Summary'!$E$6:$E$423,MATCH('Peptide Map'!F26,'Mapping Summary'!$D$6:$D$423,0))</f>
        <v>1927.6666666666667</v>
      </c>
      <c r="G23" s="14">
        <f>INDEX('Mapping Summary'!$E$6:$E$423,MATCH('Peptide Map'!G26,'Mapping Summary'!$D$6:$D$423,0))</f>
        <v>3623</v>
      </c>
      <c r="H23" s="14">
        <f>INDEX('Mapping Summary'!$E$6:$E$423,MATCH('Peptide Map'!H26,'Mapping Summary'!$D$6:$D$423,0))</f>
        <v>303.66666666666669</v>
      </c>
      <c r="I23" s="14">
        <f>INDEX('Mapping Summary'!$E$6:$E$423,MATCH('Peptide Map'!I26,'Mapping Summary'!$D$6:$D$423,0))</f>
        <v>401.33333333333331</v>
      </c>
      <c r="J23" s="14">
        <f>INDEX('Mapping Summary'!$E$6:$E$423,MATCH('Peptide Map'!J26,'Mapping Summary'!$D$6:$D$423,0))</f>
        <v>1347.5</v>
      </c>
      <c r="K23" s="14">
        <f>INDEX('Mapping Summary'!$E$6:$E$423,MATCH('Peptide Map'!K26,'Mapping Summary'!$D$6:$D$423,0))</f>
        <v>262</v>
      </c>
      <c r="L23" s="14">
        <f>INDEX('Mapping Summary'!$E$6:$E$423,MATCH('Peptide Map'!L26,'Mapping Summary'!$D$6:$D$423,0))</f>
        <v>1604.3333333333333</v>
      </c>
      <c r="M23" s="14">
        <f>INDEX('Mapping Summary'!$E$6:$E$423,MATCH('Peptide Map'!M26,'Mapping Summary'!$D$6:$D$423,0))</f>
        <v>378</v>
      </c>
      <c r="N23" s="14">
        <f>INDEX('Mapping Summary'!$E$6:$E$423,MATCH('Peptide Map'!N26,'Mapping Summary'!$D$6:$D$423,0))</f>
        <v>469</v>
      </c>
      <c r="O23" s="14">
        <f>INDEX('Mapping Summary'!$E$6:$E$423,MATCH('Peptide Map'!O26,'Mapping Summary'!$D$6:$D$423,0))</f>
        <v>272.83333333333331</v>
      </c>
      <c r="P23" s="14">
        <f>INDEX('Mapping Summary'!$E$6:$E$423,MATCH('Peptide Map'!P26,'Mapping Summary'!$D$6:$D$423,0))</f>
        <v>469</v>
      </c>
      <c r="Q23" s="14">
        <f>INDEX('Mapping Summary'!$E$6:$E$423,MATCH('Peptide Map'!Q26,'Mapping Summary'!$D$6:$D$423,0))</f>
        <v>244.33333333333334</v>
      </c>
      <c r="R23" s="14">
        <f>INDEX('Mapping Summary'!$E$6:$E$423,MATCH('Peptide Map'!R26,'Mapping Summary'!$D$6:$D$423,0))</f>
        <v>394.16666666666669</v>
      </c>
      <c r="S23" s="14">
        <f>INDEX('Mapping Summary'!$E$6:$E$423,MATCH('Peptide Map'!S26,'Mapping Summary'!$D$6:$D$423,0))</f>
        <v>441.66666666666669</v>
      </c>
      <c r="T23" s="14">
        <f>INDEX('Mapping Summary'!$E$6:$E$423,MATCH('Peptide Map'!T26,'Mapping Summary'!$D$6:$D$423,0))</f>
        <v>850.5</v>
      </c>
      <c r="U23" s="14">
        <f>INDEX('Mapping Summary'!$E$6:$E$423,MATCH('Peptide Map'!U26,'Mapping Summary'!$D$6:$D$423,0))</f>
        <v>2864.8333333333335</v>
      </c>
      <c r="V23" s="14">
        <f>INDEX('Mapping Summary'!$E$6:$E$423,MATCH('Peptide Map'!V26,'Mapping Summary'!$D$6:$D$423,0))</f>
        <v>2338.6666666666665</v>
      </c>
      <c r="W23" s="14">
        <f>INDEX('Mapping Summary'!$E$6:$E$423,MATCH('Peptide Map'!W26,'Mapping Summary'!$D$6:$D$423,0))</f>
        <v>182</v>
      </c>
      <c r="X23" s="14">
        <f>INDEX('Mapping Summary'!$E$6:$E$423,MATCH('Peptide Map'!X26,'Mapping Summary'!$D$6:$D$423,0))</f>
        <v>47.666666666666664</v>
      </c>
      <c r="Y23" s="14">
        <f>INDEX('Mapping Summary'!$E$6:$E$423,MATCH('Peptide Map'!Y26,'Mapping Summary'!$D$6:$D$423,0))</f>
        <v>215.33333333333334</v>
      </c>
      <c r="Z23" s="14">
        <f>INDEX('Mapping Summary'!$E$6:$E$423,MATCH('Peptide Map'!Z26,'Mapping Summary'!$D$6:$D$423,0))</f>
        <v>60.685714285714283</v>
      </c>
      <c r="AA23" s="14">
        <f>INDEX('Mapping Summary'!$E$6:$E$423,MATCH('Peptide Map'!AA26,'Mapping Summary'!$D$6:$D$423,0))</f>
        <v>418.33333333333331</v>
      </c>
      <c r="AB23" s="14">
        <f>INDEX('Mapping Summary'!$E$6:$E$423,MATCH('Peptide Map'!AB26,'Mapping Summary'!$D$6:$D$423,0))</f>
        <v>2343.8333333333335</v>
      </c>
      <c r="AC23" s="14">
        <f>INDEX('Mapping Summary'!$E$6:$E$423,MATCH('Peptide Map'!AC26,'Mapping Summary'!$D$6:$D$423,0))</f>
        <v>2872</v>
      </c>
      <c r="AD23" s="14">
        <f>INDEX('Mapping Summary'!$E$6:$E$423,MATCH('Peptide Map'!AD26,'Mapping Summary'!$D$6:$D$423,0))</f>
        <v>1927.6666666666667</v>
      </c>
      <c r="AE23" s="14">
        <f>INDEX('Mapping Summary'!$E$6:$E$423,MATCH('Peptide Map'!AE26,'Mapping Summary'!$D$6:$D$423,0))</f>
        <v>3623</v>
      </c>
      <c r="AF23" s="14">
        <f>INDEX('Mapping Summary'!$E$6:$E$423,MATCH('Peptide Map'!AF26,'Mapping Summary'!$D$6:$D$423,0))</f>
        <v>303.66666666666669</v>
      </c>
      <c r="AG23" s="14">
        <f>INDEX('Mapping Summary'!$E$6:$E$423,MATCH('Peptide Map'!AG26,'Mapping Summary'!$D$6:$D$423,0))</f>
        <v>401.33333333333331</v>
      </c>
      <c r="AH23" s="14">
        <f>INDEX('Mapping Summary'!$E$6:$E$423,MATCH('Peptide Map'!AH26,'Mapping Summary'!$D$6:$D$423,0))</f>
        <v>1347.5</v>
      </c>
      <c r="AI23" s="14">
        <f>INDEX('Mapping Summary'!$E$6:$E$423,MATCH('Peptide Map'!AI26,'Mapping Summary'!$D$6:$D$423,0))</f>
        <v>262</v>
      </c>
      <c r="AJ23" s="14">
        <f>INDEX('Mapping Summary'!$E$6:$E$423,MATCH('Peptide Map'!AJ26,'Mapping Summary'!$D$6:$D$423,0))</f>
        <v>1604.3333333333333</v>
      </c>
      <c r="AK23" s="14">
        <f>INDEX('Mapping Summary'!$E$6:$E$423,MATCH('Peptide Map'!AK26,'Mapping Summary'!$D$6:$D$423,0))</f>
        <v>378</v>
      </c>
      <c r="AL23" s="14">
        <f>INDEX('Mapping Summary'!$E$6:$E$423,MATCH('Peptide Map'!AL26,'Mapping Summary'!$D$6:$D$423,0))</f>
        <v>469</v>
      </c>
      <c r="AM23" s="14">
        <f>INDEX('Mapping Summary'!$E$6:$E$423,MATCH('Peptide Map'!AM26,'Mapping Summary'!$D$6:$D$423,0))</f>
        <v>272.83333333333331</v>
      </c>
      <c r="AN23" s="14">
        <f>INDEX('Mapping Summary'!$E$6:$E$423,MATCH('Peptide Map'!AN26,'Mapping Summary'!$D$6:$D$423,0))</f>
        <v>469</v>
      </c>
      <c r="AO23" s="14">
        <f>INDEX('Mapping Summary'!$E$6:$E$423,MATCH('Peptide Map'!AO26,'Mapping Summary'!$D$6:$D$423,0))</f>
        <v>244.33333333333334</v>
      </c>
      <c r="AP23" s="14">
        <f>INDEX('Mapping Summary'!$E$6:$E$423,MATCH('Peptide Map'!AP26,'Mapping Summary'!$D$6:$D$423,0))</f>
        <v>394.16666666666669</v>
      </c>
      <c r="AQ23" s="14">
        <f>INDEX('Mapping Summary'!$E$6:$E$423,MATCH('Peptide Map'!AQ26,'Mapping Summary'!$D$6:$D$423,0))</f>
        <v>441.66666666666669</v>
      </c>
      <c r="AR23" s="14">
        <f>INDEX('Mapping Summary'!$E$6:$E$423,MATCH('Peptide Map'!AR26,'Mapping Summary'!$D$6:$D$423,0))</f>
        <v>850.5</v>
      </c>
      <c r="AS23" s="14">
        <f>INDEX('Mapping Summary'!$E$6:$E$423,MATCH('Peptide Map'!AS26,'Mapping Summary'!$D$6:$D$423,0))</f>
        <v>2864.8333333333335</v>
      </c>
      <c r="AT23" s="14">
        <f>INDEX('Mapping Summary'!$E$6:$E$423,MATCH('Peptide Map'!AT26,'Mapping Summary'!$D$6:$D$423,0))</f>
        <v>2338.6666666666665</v>
      </c>
      <c r="AU23" s="14">
        <f>INDEX('Mapping Summary'!$E$6:$E$423,MATCH('Peptide Map'!AU26,'Mapping Summary'!$D$6:$D$423,0))</f>
        <v>182</v>
      </c>
      <c r="AV23" s="14">
        <f>INDEX('Mapping Summary'!$E$6:$E$423,MATCH('Peptide Map'!AV26,'Mapping Summary'!$D$6:$D$423,0))</f>
        <v>47.666666666666664</v>
      </c>
      <c r="AW23" s="14">
        <f>INDEX('Mapping Summary'!$E$6:$E$423,MATCH('Peptide Map'!AW26,'Mapping Summary'!$D$6:$D$423,0))</f>
        <v>215.33333333333334</v>
      </c>
      <c r="AX23" s="14"/>
      <c r="AY23" s="14"/>
      <c r="AZ23" s="14"/>
      <c r="BA23" s="14"/>
      <c r="BB23" s="14"/>
      <c r="BC23" s="14"/>
      <c r="BD23" s="14"/>
      <c r="BE23" s="66" t="s">
        <v>16</v>
      </c>
      <c r="BF23" s="17"/>
    </row>
    <row r="24" spans="1:58">
      <c r="A24" s="5">
        <v>9</v>
      </c>
      <c r="B24" s="67" t="s">
        <v>4</v>
      </c>
      <c r="C24" s="14">
        <f>INDEX('Mapping Summary'!$E$6:$E$423,MATCH('Peptide Map'!C27,'Mapping Summary'!$D$6:$D$423,0))</f>
        <v>1760.3333333333333</v>
      </c>
      <c r="D24" s="14">
        <f>INDEX('Mapping Summary'!$E$6:$E$423,MATCH('Peptide Map'!D27,'Mapping Summary'!$D$6:$D$423,0))</f>
        <v>6426.166666666667</v>
      </c>
      <c r="E24" s="14">
        <f>INDEX('Mapping Summary'!$E$6:$E$423,MATCH('Peptide Map'!E27,'Mapping Summary'!$D$6:$D$423,0))</f>
        <v>8508.6666666666661</v>
      </c>
      <c r="F24" s="14">
        <f>INDEX('Mapping Summary'!$E$6:$E$423,MATCH('Peptide Map'!F27,'Mapping Summary'!$D$6:$D$423,0))</f>
        <v>7848.833333333333</v>
      </c>
      <c r="G24" s="14">
        <f>INDEX('Mapping Summary'!$E$6:$E$423,MATCH('Peptide Map'!G27,'Mapping Summary'!$D$6:$D$423,0))</f>
        <v>24305.666666666668</v>
      </c>
      <c r="H24" s="14">
        <f>INDEX('Mapping Summary'!$E$6:$E$423,MATCH('Peptide Map'!H27,'Mapping Summary'!$D$6:$D$423,0))</f>
        <v>622.33333333333337</v>
      </c>
      <c r="I24" s="14">
        <f>INDEX('Mapping Summary'!$E$6:$E$423,MATCH('Peptide Map'!I27,'Mapping Summary'!$D$6:$D$423,0))</f>
        <v>1738.6666666666667</v>
      </c>
      <c r="J24" s="14">
        <f>INDEX('Mapping Summary'!$E$6:$E$423,MATCH('Peptide Map'!J27,'Mapping Summary'!$D$6:$D$423,0))</f>
        <v>10150.5</v>
      </c>
      <c r="K24" s="14">
        <f>INDEX('Mapping Summary'!$E$6:$E$423,MATCH('Peptide Map'!K27,'Mapping Summary'!$D$6:$D$423,0))</f>
        <v>888.5</v>
      </c>
      <c r="L24" s="14">
        <f>INDEX('Mapping Summary'!$E$6:$E$423,MATCH('Peptide Map'!L27,'Mapping Summary'!$D$6:$D$423,0))</f>
        <v>11008.333333333334</v>
      </c>
      <c r="M24" s="14">
        <f>INDEX('Mapping Summary'!$E$6:$E$423,MATCH('Peptide Map'!M27,'Mapping Summary'!$D$6:$D$423,0))</f>
        <v>1768.6666666666667</v>
      </c>
      <c r="N24" s="14">
        <f>INDEX('Mapping Summary'!$E$6:$E$423,MATCH('Peptide Map'!N27,'Mapping Summary'!$D$6:$D$423,0))</f>
        <v>1436.3333333333333</v>
      </c>
      <c r="O24" s="14">
        <f>INDEX('Mapping Summary'!$E$6:$E$423,MATCH('Peptide Map'!O27,'Mapping Summary'!$D$6:$D$423,0))</f>
        <v>1347.5</v>
      </c>
      <c r="P24" s="14">
        <f>INDEX('Mapping Summary'!$E$6:$E$423,MATCH('Peptide Map'!P27,'Mapping Summary'!$D$6:$D$423,0))</f>
        <v>1539.6666666666667</v>
      </c>
      <c r="Q24" s="14">
        <f>INDEX('Mapping Summary'!$E$6:$E$423,MATCH('Peptide Map'!Q27,'Mapping Summary'!$D$6:$D$423,0))</f>
        <v>810.66666666666663</v>
      </c>
      <c r="R24" s="14">
        <f>INDEX('Mapping Summary'!$E$6:$E$423,MATCH('Peptide Map'!R27,'Mapping Summary'!$D$6:$D$423,0))</f>
        <v>1530.3333333333333</v>
      </c>
      <c r="S24" s="14">
        <f>INDEX('Mapping Summary'!$E$6:$E$423,MATCH('Peptide Map'!S27,'Mapping Summary'!$D$6:$D$423,0))</f>
        <v>1486.1666666666667</v>
      </c>
      <c r="T24" s="14">
        <f>INDEX('Mapping Summary'!$E$6:$E$423,MATCH('Peptide Map'!T27,'Mapping Summary'!$D$6:$D$423,0))</f>
        <v>6974.166666666667</v>
      </c>
      <c r="U24" s="14">
        <f>INDEX('Mapping Summary'!$E$6:$E$423,MATCH('Peptide Map'!U27,'Mapping Summary'!$D$6:$D$423,0))</f>
        <v>9520</v>
      </c>
      <c r="V24" s="14">
        <f>INDEX('Mapping Summary'!$E$6:$E$423,MATCH('Peptide Map'!V27,'Mapping Summary'!$D$6:$D$423,0))</f>
        <v>17372.333333333332</v>
      </c>
      <c r="W24" s="14">
        <f>INDEX('Mapping Summary'!$E$6:$E$423,MATCH('Peptide Map'!W27,'Mapping Summary'!$D$6:$D$423,0))</f>
        <v>1302.3333333333333</v>
      </c>
      <c r="X24" s="14">
        <f>INDEX('Mapping Summary'!$E$6:$E$423,MATCH('Peptide Map'!X27,'Mapping Summary'!$D$6:$D$423,0))</f>
        <v>1942.6666666666667</v>
      </c>
      <c r="Y24" s="14">
        <f>INDEX('Mapping Summary'!$E$6:$E$423,MATCH('Peptide Map'!Y27,'Mapping Summary'!$D$6:$D$423,0))</f>
        <v>556</v>
      </c>
      <c r="Z24" s="14">
        <f>INDEX('Mapping Summary'!$E$6:$E$423,MATCH('Peptide Map'!Z27,'Mapping Summary'!$D$6:$D$423,0))</f>
        <v>36406.982758620688</v>
      </c>
      <c r="AA24" s="14">
        <f>INDEX('Mapping Summary'!$E$6:$E$423,MATCH('Peptide Map'!AA27,'Mapping Summary'!$D$6:$D$423,0))</f>
        <v>1760.3333333333333</v>
      </c>
      <c r="AB24" s="14">
        <f>INDEX('Mapping Summary'!$E$6:$E$423,MATCH('Peptide Map'!AB27,'Mapping Summary'!$D$6:$D$423,0))</f>
        <v>6426.166666666667</v>
      </c>
      <c r="AC24" s="14">
        <f>INDEX('Mapping Summary'!$E$6:$E$423,MATCH('Peptide Map'!AC27,'Mapping Summary'!$D$6:$D$423,0))</f>
        <v>8508.6666666666661</v>
      </c>
      <c r="AD24" s="14">
        <f>INDEX('Mapping Summary'!$E$6:$E$423,MATCH('Peptide Map'!AD27,'Mapping Summary'!$D$6:$D$423,0))</f>
        <v>7848.833333333333</v>
      </c>
      <c r="AE24" s="14">
        <f>INDEX('Mapping Summary'!$E$6:$E$423,MATCH('Peptide Map'!AE27,'Mapping Summary'!$D$6:$D$423,0))</f>
        <v>24305.666666666668</v>
      </c>
      <c r="AF24" s="14">
        <f>INDEX('Mapping Summary'!$E$6:$E$423,MATCH('Peptide Map'!AF27,'Mapping Summary'!$D$6:$D$423,0))</f>
        <v>622.33333333333337</v>
      </c>
      <c r="AG24" s="14">
        <f>INDEX('Mapping Summary'!$E$6:$E$423,MATCH('Peptide Map'!AG27,'Mapping Summary'!$D$6:$D$423,0))</f>
        <v>1738.6666666666667</v>
      </c>
      <c r="AH24" s="14">
        <f>INDEX('Mapping Summary'!$E$6:$E$423,MATCH('Peptide Map'!AH27,'Mapping Summary'!$D$6:$D$423,0))</f>
        <v>10150.5</v>
      </c>
      <c r="AI24" s="14">
        <f>INDEX('Mapping Summary'!$E$6:$E$423,MATCH('Peptide Map'!AI27,'Mapping Summary'!$D$6:$D$423,0))</f>
        <v>888.5</v>
      </c>
      <c r="AJ24" s="14">
        <f>INDEX('Mapping Summary'!$E$6:$E$423,MATCH('Peptide Map'!AJ27,'Mapping Summary'!$D$6:$D$423,0))</f>
        <v>11008.333333333334</v>
      </c>
      <c r="AK24" s="14">
        <f>INDEX('Mapping Summary'!$E$6:$E$423,MATCH('Peptide Map'!AK27,'Mapping Summary'!$D$6:$D$423,0))</f>
        <v>1768.6666666666667</v>
      </c>
      <c r="AL24" s="14">
        <f>INDEX('Mapping Summary'!$E$6:$E$423,MATCH('Peptide Map'!AL27,'Mapping Summary'!$D$6:$D$423,0))</f>
        <v>1436.3333333333333</v>
      </c>
      <c r="AM24" s="14">
        <f>INDEX('Mapping Summary'!$E$6:$E$423,MATCH('Peptide Map'!AM27,'Mapping Summary'!$D$6:$D$423,0))</f>
        <v>1347.5</v>
      </c>
      <c r="AN24" s="14">
        <f>INDEX('Mapping Summary'!$E$6:$E$423,MATCH('Peptide Map'!AN27,'Mapping Summary'!$D$6:$D$423,0))</f>
        <v>1539.6666666666667</v>
      </c>
      <c r="AO24" s="14">
        <f>INDEX('Mapping Summary'!$E$6:$E$423,MATCH('Peptide Map'!AO27,'Mapping Summary'!$D$6:$D$423,0))</f>
        <v>810.66666666666663</v>
      </c>
      <c r="AP24" s="14">
        <f>INDEX('Mapping Summary'!$E$6:$E$423,MATCH('Peptide Map'!AP27,'Mapping Summary'!$D$6:$D$423,0))</f>
        <v>1530.3333333333333</v>
      </c>
      <c r="AQ24" s="14">
        <f>INDEX('Mapping Summary'!$E$6:$E$423,MATCH('Peptide Map'!AQ27,'Mapping Summary'!$D$6:$D$423,0))</f>
        <v>1486.1666666666667</v>
      </c>
      <c r="AR24" s="14">
        <f>INDEX('Mapping Summary'!$E$6:$E$423,MATCH('Peptide Map'!AR27,'Mapping Summary'!$D$6:$D$423,0))</f>
        <v>6974.166666666667</v>
      </c>
      <c r="AS24" s="14">
        <f>INDEX('Mapping Summary'!$E$6:$E$423,MATCH('Peptide Map'!AS27,'Mapping Summary'!$D$6:$D$423,0))</f>
        <v>9520</v>
      </c>
      <c r="AT24" s="14">
        <f>INDEX('Mapping Summary'!$E$6:$E$423,MATCH('Peptide Map'!AT27,'Mapping Summary'!$D$6:$D$423,0))</f>
        <v>17372.333333333332</v>
      </c>
      <c r="AU24" s="14">
        <f>INDEX('Mapping Summary'!$E$6:$E$423,MATCH('Peptide Map'!AU27,'Mapping Summary'!$D$6:$D$423,0))</f>
        <v>1302.3333333333333</v>
      </c>
      <c r="AV24" s="14">
        <f>INDEX('Mapping Summary'!$E$6:$E$423,MATCH('Peptide Map'!AV27,'Mapping Summary'!$D$6:$D$423,0))</f>
        <v>1942.6666666666667</v>
      </c>
      <c r="AW24" s="14">
        <f>INDEX('Mapping Summary'!$E$6:$E$423,MATCH('Peptide Map'!AW27,'Mapping Summary'!$D$6:$D$423,0))</f>
        <v>556</v>
      </c>
      <c r="AX24" s="14"/>
      <c r="AY24" s="14"/>
      <c r="AZ24" s="14"/>
      <c r="BA24" s="14"/>
      <c r="BB24" s="14"/>
      <c r="BC24" s="14"/>
      <c r="BD24" s="14"/>
      <c r="BE24" s="67" t="s">
        <v>4</v>
      </c>
      <c r="BF24" s="17"/>
    </row>
    <row r="25" spans="1:58">
      <c r="A25" s="5">
        <v>10</v>
      </c>
      <c r="B25" s="66" t="s">
        <v>16</v>
      </c>
      <c r="C25" s="14">
        <f>INDEX('Mapping Summary'!$E$6:$E$423,MATCH('Peptide Map'!C28,'Mapping Summary'!$D$6:$D$423,0))</f>
        <v>0</v>
      </c>
      <c r="D25" s="14">
        <f>INDEX('Mapping Summary'!$E$6:$E$423,MATCH('Peptide Map'!D28,'Mapping Summary'!$D$6:$D$423,0))</f>
        <v>653.33333333333337</v>
      </c>
      <c r="E25" s="14">
        <f>INDEX('Mapping Summary'!$E$6:$E$423,MATCH('Peptide Map'!E28,'Mapping Summary'!$D$6:$D$423,0))</f>
        <v>1347.5</v>
      </c>
      <c r="F25" s="14">
        <f>INDEX('Mapping Summary'!$E$6:$E$423,MATCH('Peptide Map'!F28,'Mapping Summary'!$D$6:$D$423,0))</f>
        <v>1534</v>
      </c>
      <c r="G25" s="14">
        <f>INDEX('Mapping Summary'!$E$6:$E$423,MATCH('Peptide Map'!G28,'Mapping Summary'!$D$6:$D$423,0))</f>
        <v>253</v>
      </c>
      <c r="H25" s="14">
        <f>INDEX('Mapping Summary'!$E$6:$E$423,MATCH('Peptide Map'!H28,'Mapping Summary'!$D$6:$D$423,0))</f>
        <v>37.666666666666664</v>
      </c>
      <c r="I25" s="14">
        <f>INDEX('Mapping Summary'!$E$6:$E$423,MATCH('Peptide Map'!I28,'Mapping Summary'!$D$6:$D$423,0))</f>
        <v>9</v>
      </c>
      <c r="J25" s="14">
        <f>INDEX('Mapping Summary'!$E$6:$E$423,MATCH('Peptide Map'!J28,'Mapping Summary'!$D$6:$D$423,0))</f>
        <v>296.83333333333331</v>
      </c>
      <c r="K25" s="14">
        <f>INDEX('Mapping Summary'!$E$6:$E$423,MATCH('Peptide Map'!K28,'Mapping Summary'!$D$6:$D$423,0))</f>
        <v>0</v>
      </c>
      <c r="L25" s="14">
        <f>INDEX('Mapping Summary'!$E$6:$E$423,MATCH('Peptide Map'!L28,'Mapping Summary'!$D$6:$D$423,0))</f>
        <v>107</v>
      </c>
      <c r="M25" s="14">
        <f>INDEX('Mapping Summary'!$E$6:$E$423,MATCH('Peptide Map'!M28,'Mapping Summary'!$D$6:$D$423,0))</f>
        <v>62.333333333333336</v>
      </c>
      <c r="N25" s="14">
        <f>INDEX('Mapping Summary'!$E$6:$E$423,MATCH('Peptide Map'!N28,'Mapping Summary'!$D$6:$D$423,0))</f>
        <v>8.6666666666666661</v>
      </c>
      <c r="O25" s="14">
        <f>INDEX('Mapping Summary'!$E$6:$E$423,MATCH('Peptide Map'!O28,'Mapping Summary'!$D$6:$D$423,0))</f>
        <v>25</v>
      </c>
      <c r="P25" s="14">
        <f>INDEX('Mapping Summary'!$E$6:$E$423,MATCH('Peptide Map'!P28,'Mapping Summary'!$D$6:$D$423,0))</f>
        <v>47</v>
      </c>
      <c r="Q25" s="14">
        <f>INDEX('Mapping Summary'!$E$6:$E$423,MATCH('Peptide Map'!Q28,'Mapping Summary'!$D$6:$D$423,0))</f>
        <v>0</v>
      </c>
      <c r="R25" s="14">
        <f>INDEX('Mapping Summary'!$E$6:$E$423,MATCH('Peptide Map'!R28,'Mapping Summary'!$D$6:$D$423,0))</f>
        <v>26.166666666666668</v>
      </c>
      <c r="S25" s="14">
        <f>INDEX('Mapping Summary'!$E$6:$E$423,MATCH('Peptide Map'!S28,'Mapping Summary'!$D$6:$D$423,0))</f>
        <v>90</v>
      </c>
      <c r="T25" s="14">
        <f>INDEX('Mapping Summary'!$E$6:$E$423,MATCH('Peptide Map'!T28,'Mapping Summary'!$D$6:$D$423,0))</f>
        <v>370.66666666666669</v>
      </c>
      <c r="U25" s="14">
        <f>INDEX('Mapping Summary'!$E$6:$E$423,MATCH('Peptide Map'!U28,'Mapping Summary'!$D$6:$D$423,0))</f>
        <v>39</v>
      </c>
      <c r="V25" s="14">
        <f>INDEX('Mapping Summary'!$E$6:$E$423,MATCH('Peptide Map'!V28,'Mapping Summary'!$D$6:$D$423,0))</f>
        <v>343</v>
      </c>
      <c r="W25" s="14">
        <f>INDEX('Mapping Summary'!$E$6:$E$423,MATCH('Peptide Map'!W28,'Mapping Summary'!$D$6:$D$423,0))</f>
        <v>0</v>
      </c>
      <c r="X25" s="14">
        <f>INDEX('Mapping Summary'!$E$6:$E$423,MATCH('Peptide Map'!X28,'Mapping Summary'!$D$6:$D$423,0))</f>
        <v>0</v>
      </c>
      <c r="Y25" s="14">
        <f>INDEX('Mapping Summary'!$E$6:$E$423,MATCH('Peptide Map'!Y28,'Mapping Summary'!$D$6:$D$423,0))</f>
        <v>0</v>
      </c>
      <c r="Z25" s="14"/>
      <c r="AA25" s="14">
        <f>INDEX('Mapping Summary'!$E$6:$E$423,MATCH('Peptide Map'!AA28,'Mapping Summary'!$D$6:$D$423,0))</f>
        <v>0</v>
      </c>
      <c r="AB25" s="14">
        <f>INDEX('Mapping Summary'!$E$6:$E$423,MATCH('Peptide Map'!AB28,'Mapping Summary'!$D$6:$D$423,0))</f>
        <v>653.33333333333337</v>
      </c>
      <c r="AC25" s="14">
        <f>INDEX('Mapping Summary'!$E$6:$E$423,MATCH('Peptide Map'!AC28,'Mapping Summary'!$D$6:$D$423,0))</f>
        <v>1347.5</v>
      </c>
      <c r="AD25" s="14">
        <f>INDEX('Mapping Summary'!$E$6:$E$423,MATCH('Peptide Map'!AD28,'Mapping Summary'!$D$6:$D$423,0))</f>
        <v>1534</v>
      </c>
      <c r="AE25" s="14">
        <f>INDEX('Mapping Summary'!$E$6:$E$423,MATCH('Peptide Map'!AE28,'Mapping Summary'!$D$6:$D$423,0))</f>
        <v>253</v>
      </c>
      <c r="AF25" s="14">
        <f>INDEX('Mapping Summary'!$E$6:$E$423,MATCH('Peptide Map'!AF28,'Mapping Summary'!$D$6:$D$423,0))</f>
        <v>37.666666666666664</v>
      </c>
      <c r="AG25" s="14">
        <f>INDEX('Mapping Summary'!$E$6:$E$423,MATCH('Peptide Map'!AG28,'Mapping Summary'!$D$6:$D$423,0))</f>
        <v>9</v>
      </c>
      <c r="AH25" s="14">
        <f>INDEX('Mapping Summary'!$E$6:$E$423,MATCH('Peptide Map'!AH28,'Mapping Summary'!$D$6:$D$423,0))</f>
        <v>296.83333333333331</v>
      </c>
      <c r="AI25" s="14">
        <f>INDEX('Mapping Summary'!$E$6:$E$423,MATCH('Peptide Map'!AI28,'Mapping Summary'!$D$6:$D$423,0))</f>
        <v>0</v>
      </c>
      <c r="AJ25" s="14">
        <f>INDEX('Mapping Summary'!$E$6:$E$423,MATCH('Peptide Map'!AJ28,'Mapping Summary'!$D$6:$D$423,0))</f>
        <v>107</v>
      </c>
      <c r="AK25" s="14">
        <f>INDEX('Mapping Summary'!$E$6:$E$423,MATCH('Peptide Map'!AK28,'Mapping Summary'!$D$6:$D$423,0))</f>
        <v>62.333333333333336</v>
      </c>
      <c r="AL25" s="14">
        <f>INDEX('Mapping Summary'!$E$6:$E$423,MATCH('Peptide Map'!AL28,'Mapping Summary'!$D$6:$D$423,0))</f>
        <v>8.6666666666666661</v>
      </c>
      <c r="AM25" s="14">
        <f>INDEX('Mapping Summary'!$E$6:$E$423,MATCH('Peptide Map'!AM28,'Mapping Summary'!$D$6:$D$423,0))</f>
        <v>25</v>
      </c>
      <c r="AN25" s="14">
        <f>INDEX('Mapping Summary'!$E$6:$E$423,MATCH('Peptide Map'!AN28,'Mapping Summary'!$D$6:$D$423,0))</f>
        <v>47</v>
      </c>
      <c r="AO25" s="14">
        <f>INDEX('Mapping Summary'!$E$6:$E$423,MATCH('Peptide Map'!AO28,'Mapping Summary'!$D$6:$D$423,0))</f>
        <v>0</v>
      </c>
      <c r="AP25" s="14">
        <f>INDEX('Mapping Summary'!$E$6:$E$423,MATCH('Peptide Map'!AP28,'Mapping Summary'!$D$6:$D$423,0))</f>
        <v>26.166666666666668</v>
      </c>
      <c r="AQ25" s="14">
        <f>INDEX('Mapping Summary'!$E$6:$E$423,MATCH('Peptide Map'!AQ28,'Mapping Summary'!$D$6:$D$423,0))</f>
        <v>90</v>
      </c>
      <c r="AR25" s="14">
        <f>INDEX('Mapping Summary'!$E$6:$E$423,MATCH('Peptide Map'!AR28,'Mapping Summary'!$D$6:$D$423,0))</f>
        <v>370.66666666666669</v>
      </c>
      <c r="AS25" s="14">
        <f>INDEX('Mapping Summary'!$E$6:$E$423,MATCH('Peptide Map'!AS28,'Mapping Summary'!$D$6:$D$423,0))</f>
        <v>39</v>
      </c>
      <c r="AT25" s="14">
        <f>INDEX('Mapping Summary'!$E$6:$E$423,MATCH('Peptide Map'!AT28,'Mapping Summary'!$D$6:$D$423,0))</f>
        <v>343</v>
      </c>
      <c r="AU25" s="14">
        <f>INDEX('Mapping Summary'!$E$6:$E$423,MATCH('Peptide Map'!AU28,'Mapping Summary'!$D$6:$D$423,0))</f>
        <v>0</v>
      </c>
      <c r="AV25" s="14">
        <f>INDEX('Mapping Summary'!$E$6:$E$423,MATCH('Peptide Map'!AV28,'Mapping Summary'!$D$6:$D$423,0))</f>
        <v>0</v>
      </c>
      <c r="AW25" s="14">
        <f>INDEX('Mapping Summary'!$E$6:$E$423,MATCH('Peptide Map'!AW28,'Mapping Summary'!$D$6:$D$423,0))</f>
        <v>0</v>
      </c>
      <c r="AX25" s="14"/>
      <c r="AY25" s="14"/>
      <c r="AZ25" s="14"/>
      <c r="BA25" s="14"/>
      <c r="BB25" s="14"/>
      <c r="BC25" s="14"/>
      <c r="BD25" s="14"/>
      <c r="BE25" s="66" t="s">
        <v>16</v>
      </c>
      <c r="BF25" s="17"/>
    </row>
    <row r="26" spans="1:58">
      <c r="A26" s="5">
        <v>11</v>
      </c>
      <c r="B26" s="67" t="s">
        <v>4</v>
      </c>
      <c r="C26" s="14">
        <f>INDEX('Mapping Summary'!$E$6:$E$423,MATCH('Peptide Map'!C29,'Mapping Summary'!$D$6:$D$423,0))</f>
        <v>0</v>
      </c>
      <c r="D26" s="14">
        <f>INDEX('Mapping Summary'!$E$6:$E$423,MATCH('Peptide Map'!D29,'Mapping Summary'!$D$6:$D$423,0))</f>
        <v>469.66666666666669</v>
      </c>
      <c r="E26" s="14">
        <f>INDEX('Mapping Summary'!$E$6:$E$423,MATCH('Peptide Map'!E29,'Mapping Summary'!$D$6:$D$423,0))</f>
        <v>96.333333333333329</v>
      </c>
      <c r="F26" s="14">
        <f>INDEX('Mapping Summary'!$E$6:$E$423,MATCH('Peptide Map'!F29,'Mapping Summary'!$D$6:$D$423,0))</f>
        <v>161</v>
      </c>
      <c r="G26" s="14">
        <f>INDEX('Mapping Summary'!$E$6:$E$423,MATCH('Peptide Map'!G29,'Mapping Summary'!$D$6:$D$423,0))</f>
        <v>357.5</v>
      </c>
      <c r="H26" s="14">
        <f>INDEX('Mapping Summary'!$E$6:$E$423,MATCH('Peptide Map'!H29,'Mapping Summary'!$D$6:$D$423,0))</f>
        <v>0</v>
      </c>
      <c r="I26" s="14">
        <f>INDEX('Mapping Summary'!$E$6:$E$423,MATCH('Peptide Map'!I29,'Mapping Summary'!$D$6:$D$423,0))</f>
        <v>0</v>
      </c>
      <c r="J26" s="14">
        <f>INDEX('Mapping Summary'!$E$6:$E$423,MATCH('Peptide Map'!J29,'Mapping Summary'!$D$6:$D$423,0))</f>
        <v>0</v>
      </c>
      <c r="K26" s="14">
        <f>INDEX('Mapping Summary'!$E$6:$E$423,MATCH('Peptide Map'!K29,'Mapping Summary'!$D$6:$D$423,0))</f>
        <v>0</v>
      </c>
      <c r="L26" s="14">
        <f>INDEX('Mapping Summary'!$E$6:$E$423,MATCH('Peptide Map'!L29,'Mapping Summary'!$D$6:$D$423,0))</f>
        <v>27</v>
      </c>
      <c r="M26" s="14">
        <f>INDEX('Mapping Summary'!$E$6:$E$423,MATCH('Peptide Map'!M29,'Mapping Summary'!$D$6:$D$423,0))</f>
        <v>2</v>
      </c>
      <c r="N26" s="14">
        <f>INDEX('Mapping Summary'!$E$6:$E$423,MATCH('Peptide Map'!N29,'Mapping Summary'!$D$6:$D$423,0))</f>
        <v>0</v>
      </c>
      <c r="O26" s="14">
        <f>INDEX('Mapping Summary'!$E$6:$E$423,MATCH('Peptide Map'!O29,'Mapping Summary'!$D$6:$D$423,0))</f>
        <v>0</v>
      </c>
      <c r="P26" s="14">
        <f>INDEX('Mapping Summary'!$E$6:$E$423,MATCH('Peptide Map'!P29,'Mapping Summary'!$D$6:$D$423,0))</f>
        <v>0</v>
      </c>
      <c r="Q26" s="14">
        <f>INDEX('Mapping Summary'!$E$6:$E$423,MATCH('Peptide Map'!Q29,'Mapping Summary'!$D$6:$D$423,0))</f>
        <v>0</v>
      </c>
      <c r="R26" s="14">
        <f>INDEX('Mapping Summary'!$E$6:$E$423,MATCH('Peptide Map'!R29,'Mapping Summary'!$D$6:$D$423,0))</f>
        <v>7.333333333333333</v>
      </c>
      <c r="S26" s="14">
        <f>INDEX('Mapping Summary'!$E$6:$E$423,MATCH('Peptide Map'!S29,'Mapping Summary'!$D$6:$D$423,0))</f>
        <v>6.666666666666667</v>
      </c>
      <c r="T26" s="14">
        <f>INDEX('Mapping Summary'!$E$6:$E$423,MATCH('Peptide Map'!T29,'Mapping Summary'!$D$6:$D$423,0))</f>
        <v>7</v>
      </c>
      <c r="U26" s="14">
        <f>INDEX('Mapping Summary'!$E$6:$E$423,MATCH('Peptide Map'!U29,'Mapping Summary'!$D$6:$D$423,0))</f>
        <v>1347.5</v>
      </c>
      <c r="V26" s="14">
        <f>INDEX('Mapping Summary'!$E$6:$E$423,MATCH('Peptide Map'!V29,'Mapping Summary'!$D$6:$D$423,0))</f>
        <v>411</v>
      </c>
      <c r="W26" s="14">
        <f>INDEX('Mapping Summary'!$E$6:$E$423,MATCH('Peptide Map'!W29,'Mapping Summary'!$D$6:$D$423,0))</f>
        <v>0</v>
      </c>
      <c r="X26" s="14">
        <f>INDEX('Mapping Summary'!$E$6:$E$423,MATCH('Peptide Map'!X29,'Mapping Summary'!$D$6:$D$423,0))</f>
        <v>0</v>
      </c>
      <c r="Y26" s="14">
        <f>INDEX('Mapping Summary'!$E$6:$E$423,MATCH('Peptide Map'!Y29,'Mapping Summary'!$D$6:$D$423,0))</f>
        <v>6.333333333333333</v>
      </c>
      <c r="Z26" s="14"/>
      <c r="AA26" s="14">
        <f>INDEX('Mapping Summary'!$E$6:$E$423,MATCH('Peptide Map'!AA29,'Mapping Summary'!$D$6:$D$423,0))</f>
        <v>0</v>
      </c>
      <c r="AB26" s="14">
        <f>INDEX('Mapping Summary'!$E$6:$E$423,MATCH('Peptide Map'!AB29,'Mapping Summary'!$D$6:$D$423,0))</f>
        <v>469.66666666666669</v>
      </c>
      <c r="AC26" s="14">
        <f>INDEX('Mapping Summary'!$E$6:$E$423,MATCH('Peptide Map'!AC29,'Mapping Summary'!$D$6:$D$423,0))</f>
        <v>96.333333333333329</v>
      </c>
      <c r="AD26" s="14">
        <f>INDEX('Mapping Summary'!$E$6:$E$423,MATCH('Peptide Map'!AD29,'Mapping Summary'!$D$6:$D$423,0))</f>
        <v>161</v>
      </c>
      <c r="AE26" s="14">
        <f>INDEX('Mapping Summary'!$E$6:$E$423,MATCH('Peptide Map'!AE29,'Mapping Summary'!$D$6:$D$423,0))</f>
        <v>357.5</v>
      </c>
      <c r="AF26" s="14">
        <f>INDEX('Mapping Summary'!$E$6:$E$423,MATCH('Peptide Map'!AF29,'Mapping Summary'!$D$6:$D$423,0))</f>
        <v>0</v>
      </c>
      <c r="AG26" s="14">
        <f>INDEX('Mapping Summary'!$E$6:$E$423,MATCH('Peptide Map'!AG29,'Mapping Summary'!$D$6:$D$423,0))</f>
        <v>0</v>
      </c>
      <c r="AH26" s="14">
        <f>INDEX('Mapping Summary'!$E$6:$E$423,MATCH('Peptide Map'!AH29,'Mapping Summary'!$D$6:$D$423,0))</f>
        <v>0</v>
      </c>
      <c r="AI26" s="14">
        <f>INDEX('Mapping Summary'!$E$6:$E$423,MATCH('Peptide Map'!AI29,'Mapping Summary'!$D$6:$D$423,0))</f>
        <v>0</v>
      </c>
      <c r="AJ26" s="14">
        <f>INDEX('Mapping Summary'!$E$6:$E$423,MATCH('Peptide Map'!AJ29,'Mapping Summary'!$D$6:$D$423,0))</f>
        <v>27</v>
      </c>
      <c r="AK26" s="14">
        <f>INDEX('Mapping Summary'!$E$6:$E$423,MATCH('Peptide Map'!AK29,'Mapping Summary'!$D$6:$D$423,0))</f>
        <v>2</v>
      </c>
      <c r="AL26" s="14">
        <f>INDEX('Mapping Summary'!$E$6:$E$423,MATCH('Peptide Map'!AL29,'Mapping Summary'!$D$6:$D$423,0))</f>
        <v>0</v>
      </c>
      <c r="AM26" s="14">
        <f>INDEX('Mapping Summary'!$E$6:$E$423,MATCH('Peptide Map'!AM29,'Mapping Summary'!$D$6:$D$423,0))</f>
        <v>0</v>
      </c>
      <c r="AN26" s="14">
        <f>INDEX('Mapping Summary'!$E$6:$E$423,MATCH('Peptide Map'!AN29,'Mapping Summary'!$D$6:$D$423,0))</f>
        <v>0</v>
      </c>
      <c r="AO26" s="14">
        <f>INDEX('Mapping Summary'!$E$6:$E$423,MATCH('Peptide Map'!AO29,'Mapping Summary'!$D$6:$D$423,0))</f>
        <v>0</v>
      </c>
      <c r="AP26" s="14">
        <f>INDEX('Mapping Summary'!$E$6:$E$423,MATCH('Peptide Map'!AP29,'Mapping Summary'!$D$6:$D$423,0))</f>
        <v>7.333333333333333</v>
      </c>
      <c r="AQ26" s="14">
        <f>INDEX('Mapping Summary'!$E$6:$E$423,MATCH('Peptide Map'!AQ29,'Mapping Summary'!$D$6:$D$423,0))</f>
        <v>6.666666666666667</v>
      </c>
      <c r="AR26" s="14">
        <f>INDEX('Mapping Summary'!$E$6:$E$423,MATCH('Peptide Map'!AR29,'Mapping Summary'!$D$6:$D$423,0))</f>
        <v>7</v>
      </c>
      <c r="AS26" s="14">
        <f>INDEX('Mapping Summary'!$E$6:$E$423,MATCH('Peptide Map'!AS29,'Mapping Summary'!$D$6:$D$423,0))</f>
        <v>1347.5</v>
      </c>
      <c r="AT26" s="14">
        <f>INDEX('Mapping Summary'!$E$6:$E$423,MATCH('Peptide Map'!AT29,'Mapping Summary'!$D$6:$D$423,0))</f>
        <v>411</v>
      </c>
      <c r="AU26" s="14">
        <f>INDEX('Mapping Summary'!$E$6:$E$423,MATCH('Peptide Map'!AU29,'Mapping Summary'!$D$6:$D$423,0))</f>
        <v>0</v>
      </c>
      <c r="AV26" s="14">
        <f>INDEX('Mapping Summary'!$E$6:$E$423,MATCH('Peptide Map'!AV29,'Mapping Summary'!$D$6:$D$423,0))</f>
        <v>0</v>
      </c>
      <c r="AW26" s="14">
        <f>INDEX('Mapping Summary'!$E$6:$E$423,MATCH('Peptide Map'!AW29,'Mapping Summary'!$D$6:$D$423,0))</f>
        <v>6.333333333333333</v>
      </c>
      <c r="AX26" s="14"/>
      <c r="AY26" s="14"/>
      <c r="AZ26" s="14"/>
      <c r="BA26" s="14"/>
      <c r="BB26" s="14"/>
      <c r="BC26" s="14"/>
      <c r="BD26" s="14"/>
      <c r="BE26" s="67" t="s">
        <v>4</v>
      </c>
      <c r="BF26" s="17"/>
    </row>
    <row r="27" spans="1:58">
      <c r="A27" s="5">
        <v>12</v>
      </c>
      <c r="B27" s="66" t="s">
        <v>16</v>
      </c>
      <c r="C27" s="14">
        <f>INDEX('Mapping Summary'!$E$6:$E$423,MATCH('Peptide Map'!C30,'Mapping Summary'!$D$6:$D$423,0))</f>
        <v>243.33333333333334</v>
      </c>
      <c r="D27" s="14">
        <f>INDEX('Mapping Summary'!$E$6:$E$423,MATCH('Peptide Map'!D30,'Mapping Summary'!$D$6:$D$423,0))</f>
        <v>904.66666666666663</v>
      </c>
      <c r="E27" s="14">
        <f>INDEX('Mapping Summary'!$E$6:$E$423,MATCH('Peptide Map'!E30,'Mapping Summary'!$D$6:$D$423,0))</f>
        <v>1852.5</v>
      </c>
      <c r="F27" s="14">
        <f>INDEX('Mapping Summary'!$E$6:$E$423,MATCH('Peptide Map'!F30,'Mapping Summary'!$D$6:$D$423,0))</f>
        <v>1347.5</v>
      </c>
      <c r="G27" s="14">
        <f>INDEX('Mapping Summary'!$E$6:$E$423,MATCH('Peptide Map'!G30,'Mapping Summary'!$D$6:$D$423,0))</f>
        <v>294.33333333333331</v>
      </c>
      <c r="H27" s="14">
        <f>INDEX('Mapping Summary'!$E$6:$E$423,MATCH('Peptide Map'!H30,'Mapping Summary'!$D$6:$D$423,0))</f>
        <v>415</v>
      </c>
      <c r="I27" s="14">
        <f>INDEX('Mapping Summary'!$E$6:$E$423,MATCH('Peptide Map'!I30,'Mapping Summary'!$D$6:$D$423,0))</f>
        <v>230</v>
      </c>
      <c r="J27" s="14">
        <f>INDEX('Mapping Summary'!$E$6:$E$423,MATCH('Peptide Map'!J30,'Mapping Summary'!$D$6:$D$423,0))</f>
        <v>324</v>
      </c>
      <c r="K27" s="14">
        <f>INDEX('Mapping Summary'!$E$6:$E$423,MATCH('Peptide Map'!K30,'Mapping Summary'!$D$6:$D$423,0))</f>
        <v>159.66666666666666</v>
      </c>
      <c r="L27" s="14">
        <f>INDEX('Mapping Summary'!$E$6:$E$423,MATCH('Peptide Map'!L30,'Mapping Summary'!$D$6:$D$423,0))</f>
        <v>195</v>
      </c>
      <c r="M27" s="14">
        <f>INDEX('Mapping Summary'!$E$6:$E$423,MATCH('Peptide Map'!M30,'Mapping Summary'!$D$6:$D$423,0))</f>
        <v>197</v>
      </c>
      <c r="N27" s="14">
        <f>INDEX('Mapping Summary'!$E$6:$E$423,MATCH('Peptide Map'!N30,'Mapping Summary'!$D$6:$D$423,0))</f>
        <v>245</v>
      </c>
      <c r="O27" s="14">
        <f>INDEX('Mapping Summary'!$E$6:$E$423,MATCH('Peptide Map'!O30,'Mapping Summary'!$D$6:$D$423,0))</f>
        <v>250.83333333333334</v>
      </c>
      <c r="P27" s="14">
        <f>INDEX('Mapping Summary'!$E$6:$E$423,MATCH('Peptide Map'!P30,'Mapping Summary'!$D$6:$D$423,0))</f>
        <v>262.5</v>
      </c>
      <c r="Q27" s="14">
        <f>INDEX('Mapping Summary'!$E$6:$E$423,MATCH('Peptide Map'!Q30,'Mapping Summary'!$D$6:$D$423,0))</f>
        <v>181.33333333333334</v>
      </c>
      <c r="R27" s="14">
        <f>INDEX('Mapping Summary'!$E$6:$E$423,MATCH('Peptide Map'!R30,'Mapping Summary'!$D$6:$D$423,0))</f>
        <v>291</v>
      </c>
      <c r="S27" s="14">
        <f>INDEX('Mapping Summary'!$E$6:$E$423,MATCH('Peptide Map'!S30,'Mapping Summary'!$D$6:$D$423,0))</f>
        <v>223.66666666666666</v>
      </c>
      <c r="T27" s="14">
        <f>INDEX('Mapping Summary'!$E$6:$E$423,MATCH('Peptide Map'!T30,'Mapping Summary'!$D$6:$D$423,0))</f>
        <v>282.33333333333331</v>
      </c>
      <c r="U27" s="14">
        <f>INDEX('Mapping Summary'!$E$6:$E$423,MATCH('Peptide Map'!U30,'Mapping Summary'!$D$6:$D$423,0))</f>
        <v>356.5</v>
      </c>
      <c r="V27" s="14">
        <f>INDEX('Mapping Summary'!$E$6:$E$423,MATCH('Peptide Map'!V30,'Mapping Summary'!$D$6:$D$423,0))</f>
        <v>286.66666666666669</v>
      </c>
      <c r="W27" s="14">
        <f>INDEX('Mapping Summary'!$E$6:$E$423,MATCH('Peptide Map'!W30,'Mapping Summary'!$D$6:$D$423,0))</f>
        <v>170.66666666666666</v>
      </c>
      <c r="X27" s="14">
        <f>INDEX('Mapping Summary'!$E$6:$E$423,MATCH('Peptide Map'!X30,'Mapping Summary'!$D$6:$D$423,0))</f>
        <v>138</v>
      </c>
      <c r="Y27" s="14">
        <f>INDEX('Mapping Summary'!$E$6:$E$423,MATCH('Peptide Map'!Y30,'Mapping Summary'!$D$6:$D$423,0))</f>
        <v>187.66666666666666</v>
      </c>
      <c r="Z27" s="14"/>
      <c r="AA27" s="14">
        <f>INDEX('Mapping Summary'!$E$6:$E$423,MATCH('Peptide Map'!AA30,'Mapping Summary'!$D$6:$D$423,0))</f>
        <v>243.33333333333334</v>
      </c>
      <c r="AB27" s="14">
        <f>INDEX('Mapping Summary'!$E$6:$E$423,MATCH('Peptide Map'!AB30,'Mapping Summary'!$D$6:$D$423,0))</f>
        <v>904.66666666666663</v>
      </c>
      <c r="AC27" s="14">
        <f>INDEX('Mapping Summary'!$E$6:$E$423,MATCH('Peptide Map'!AC30,'Mapping Summary'!$D$6:$D$423,0))</f>
        <v>1852.5</v>
      </c>
      <c r="AD27" s="14">
        <f>INDEX('Mapping Summary'!$E$6:$E$423,MATCH('Peptide Map'!AD30,'Mapping Summary'!$D$6:$D$423,0))</f>
        <v>1347.5</v>
      </c>
      <c r="AE27" s="14">
        <f>INDEX('Mapping Summary'!$E$6:$E$423,MATCH('Peptide Map'!AE30,'Mapping Summary'!$D$6:$D$423,0))</f>
        <v>294.33333333333331</v>
      </c>
      <c r="AF27" s="14">
        <f>INDEX('Mapping Summary'!$E$6:$E$423,MATCH('Peptide Map'!AF30,'Mapping Summary'!$D$6:$D$423,0))</f>
        <v>415</v>
      </c>
      <c r="AG27" s="14">
        <f>INDEX('Mapping Summary'!$E$6:$E$423,MATCH('Peptide Map'!AG30,'Mapping Summary'!$D$6:$D$423,0))</f>
        <v>230</v>
      </c>
      <c r="AH27" s="14">
        <f>INDEX('Mapping Summary'!$E$6:$E$423,MATCH('Peptide Map'!AH30,'Mapping Summary'!$D$6:$D$423,0))</f>
        <v>324</v>
      </c>
      <c r="AI27" s="14">
        <f>INDEX('Mapping Summary'!$E$6:$E$423,MATCH('Peptide Map'!AI30,'Mapping Summary'!$D$6:$D$423,0))</f>
        <v>159.66666666666666</v>
      </c>
      <c r="AJ27" s="14">
        <f>INDEX('Mapping Summary'!$E$6:$E$423,MATCH('Peptide Map'!AJ30,'Mapping Summary'!$D$6:$D$423,0))</f>
        <v>195</v>
      </c>
      <c r="AK27" s="14">
        <f>INDEX('Mapping Summary'!$E$6:$E$423,MATCH('Peptide Map'!AK30,'Mapping Summary'!$D$6:$D$423,0))</f>
        <v>197</v>
      </c>
      <c r="AL27" s="14">
        <f>INDEX('Mapping Summary'!$E$6:$E$423,MATCH('Peptide Map'!AL30,'Mapping Summary'!$D$6:$D$423,0))</f>
        <v>245</v>
      </c>
      <c r="AM27" s="14">
        <f>INDEX('Mapping Summary'!$E$6:$E$423,MATCH('Peptide Map'!AM30,'Mapping Summary'!$D$6:$D$423,0))</f>
        <v>250.83333333333334</v>
      </c>
      <c r="AN27" s="14">
        <f>INDEX('Mapping Summary'!$E$6:$E$423,MATCH('Peptide Map'!AN30,'Mapping Summary'!$D$6:$D$423,0))</f>
        <v>262.5</v>
      </c>
      <c r="AO27" s="14">
        <f>INDEX('Mapping Summary'!$E$6:$E$423,MATCH('Peptide Map'!AO30,'Mapping Summary'!$D$6:$D$423,0))</f>
        <v>181.33333333333334</v>
      </c>
      <c r="AP27" s="14">
        <f>INDEX('Mapping Summary'!$E$6:$E$423,MATCH('Peptide Map'!AP30,'Mapping Summary'!$D$6:$D$423,0))</f>
        <v>291</v>
      </c>
      <c r="AQ27" s="14">
        <f>INDEX('Mapping Summary'!$E$6:$E$423,MATCH('Peptide Map'!AQ30,'Mapping Summary'!$D$6:$D$423,0))</f>
        <v>223.66666666666666</v>
      </c>
      <c r="AR27" s="14">
        <f>INDEX('Mapping Summary'!$E$6:$E$423,MATCH('Peptide Map'!AR30,'Mapping Summary'!$D$6:$D$423,0))</f>
        <v>282.33333333333331</v>
      </c>
      <c r="AS27" s="14">
        <f>INDEX('Mapping Summary'!$E$6:$E$423,MATCH('Peptide Map'!AS30,'Mapping Summary'!$D$6:$D$423,0))</f>
        <v>356.5</v>
      </c>
      <c r="AT27" s="14">
        <f>INDEX('Mapping Summary'!$E$6:$E$423,MATCH('Peptide Map'!AT30,'Mapping Summary'!$D$6:$D$423,0))</f>
        <v>286.66666666666669</v>
      </c>
      <c r="AU27" s="14">
        <f>INDEX('Mapping Summary'!$E$6:$E$423,MATCH('Peptide Map'!AU30,'Mapping Summary'!$D$6:$D$423,0))</f>
        <v>170.66666666666666</v>
      </c>
      <c r="AV27" s="14">
        <f>INDEX('Mapping Summary'!$E$6:$E$423,MATCH('Peptide Map'!AV30,'Mapping Summary'!$D$6:$D$423,0))</f>
        <v>138</v>
      </c>
      <c r="AW27" s="14">
        <f>INDEX('Mapping Summary'!$E$6:$E$423,MATCH('Peptide Map'!AW30,'Mapping Summary'!$D$6:$D$423,0))</f>
        <v>187.66666666666666</v>
      </c>
      <c r="AX27" s="14"/>
      <c r="AY27" s="14"/>
      <c r="AZ27" s="14"/>
      <c r="BA27" s="14"/>
      <c r="BB27" s="14"/>
      <c r="BC27" s="14"/>
      <c r="BD27" s="14"/>
      <c r="BE27" s="66" t="s">
        <v>16</v>
      </c>
      <c r="BF27" s="17"/>
    </row>
    <row r="28" spans="1:58">
      <c r="A28" s="5">
        <v>13</v>
      </c>
      <c r="B28" s="67" t="s">
        <v>4</v>
      </c>
      <c r="C28" s="14">
        <f>INDEX('Mapping Summary'!$E$6:$E$423,MATCH('Peptide Map'!C31,'Mapping Summary'!$D$6:$D$423,0))</f>
        <v>1398</v>
      </c>
      <c r="D28" s="14">
        <f>INDEX('Mapping Summary'!$E$6:$E$423,MATCH('Peptide Map'!D31,'Mapping Summary'!$D$6:$D$423,0))</f>
        <v>3236</v>
      </c>
      <c r="E28" s="14">
        <f>INDEX('Mapping Summary'!$E$6:$E$423,MATCH('Peptide Map'!E31,'Mapping Summary'!$D$6:$D$423,0))</f>
        <v>4296.666666666667</v>
      </c>
      <c r="F28" s="14">
        <f>INDEX('Mapping Summary'!$E$6:$E$423,MATCH('Peptide Map'!F31,'Mapping Summary'!$D$6:$D$423,0))</f>
        <v>4148.5</v>
      </c>
      <c r="G28" s="14">
        <f>INDEX('Mapping Summary'!$E$6:$E$423,MATCH('Peptide Map'!G31,'Mapping Summary'!$D$6:$D$423,0))</f>
        <v>2110.6666666666665</v>
      </c>
      <c r="H28" s="14">
        <f>INDEX('Mapping Summary'!$E$6:$E$423,MATCH('Peptide Map'!H31,'Mapping Summary'!$D$6:$D$423,0))</f>
        <v>1429.3333333333333</v>
      </c>
      <c r="I28" s="14">
        <f>INDEX('Mapping Summary'!$E$6:$E$423,MATCH('Peptide Map'!I31,'Mapping Summary'!$D$6:$D$423,0))</f>
        <v>1113</v>
      </c>
      <c r="J28" s="14">
        <f>INDEX('Mapping Summary'!$E$6:$E$423,MATCH('Peptide Map'!J31,'Mapping Summary'!$D$6:$D$423,0))</f>
        <v>1894</v>
      </c>
      <c r="K28" s="14">
        <f>INDEX('Mapping Summary'!$E$6:$E$423,MATCH('Peptide Map'!K31,'Mapping Summary'!$D$6:$D$423,0))</f>
        <v>791.33333333333337</v>
      </c>
      <c r="L28" s="14">
        <f>INDEX('Mapping Summary'!$E$6:$E$423,MATCH('Peptide Map'!L31,'Mapping Summary'!$D$6:$D$423,0))</f>
        <v>1508.3333333333333</v>
      </c>
      <c r="M28" s="14">
        <f>INDEX('Mapping Summary'!$E$6:$E$423,MATCH('Peptide Map'!M31,'Mapping Summary'!$D$6:$D$423,0))</f>
        <v>1023.8333333333334</v>
      </c>
      <c r="N28" s="14">
        <f>INDEX('Mapping Summary'!$E$6:$E$423,MATCH('Peptide Map'!N31,'Mapping Summary'!$D$6:$D$423,0))</f>
        <v>1352.1666666666667</v>
      </c>
      <c r="O28" s="14">
        <f>INDEX('Mapping Summary'!$E$6:$E$423,MATCH('Peptide Map'!O31,'Mapping Summary'!$D$6:$D$423,0))</f>
        <v>977.66666666666663</v>
      </c>
      <c r="P28" s="14">
        <f>INDEX('Mapping Summary'!$E$6:$E$423,MATCH('Peptide Map'!P31,'Mapping Summary'!$D$6:$D$423,0))</f>
        <v>1534.8333333333333</v>
      </c>
      <c r="Q28" s="14">
        <f>INDEX('Mapping Summary'!$E$6:$E$423,MATCH('Peptide Map'!Q31,'Mapping Summary'!$D$6:$D$423,0))</f>
        <v>1326.5</v>
      </c>
      <c r="R28" s="14">
        <f>INDEX('Mapping Summary'!$E$6:$E$423,MATCH('Peptide Map'!R31,'Mapping Summary'!$D$6:$D$423,0))</f>
        <v>1347.5</v>
      </c>
      <c r="S28" s="14">
        <f>INDEX('Mapping Summary'!$E$6:$E$423,MATCH('Peptide Map'!S31,'Mapping Summary'!$D$6:$D$423,0))</f>
        <v>1333.6666666666667</v>
      </c>
      <c r="T28" s="14">
        <f>INDEX('Mapping Summary'!$E$6:$E$423,MATCH('Peptide Map'!T31,'Mapping Summary'!$D$6:$D$423,0))</f>
        <v>1544.3333333333333</v>
      </c>
      <c r="U28" s="14">
        <f>INDEX('Mapping Summary'!$E$6:$E$423,MATCH('Peptide Map'!U31,'Mapping Summary'!$D$6:$D$423,0))</f>
        <v>3385</v>
      </c>
      <c r="V28" s="14">
        <f>INDEX('Mapping Summary'!$E$6:$E$423,MATCH('Peptide Map'!V31,'Mapping Summary'!$D$6:$D$423,0))</f>
        <v>1998.6666666666667</v>
      </c>
      <c r="W28" s="14">
        <f>INDEX('Mapping Summary'!$E$6:$E$423,MATCH('Peptide Map'!W31,'Mapping Summary'!$D$6:$D$423,0))</f>
        <v>1274.1666666666667</v>
      </c>
      <c r="X28" s="14">
        <f>INDEX('Mapping Summary'!$E$6:$E$423,MATCH('Peptide Map'!X31,'Mapping Summary'!$D$6:$D$423,0))</f>
        <v>1088.3333333333333</v>
      </c>
      <c r="Y28" s="14">
        <f>INDEX('Mapping Summary'!$E$6:$E$423,MATCH('Peptide Map'!Y31,'Mapping Summary'!$D$6:$D$423,0))</f>
        <v>1322</v>
      </c>
      <c r="Z28" s="14"/>
      <c r="AA28" s="14">
        <f>INDEX('Mapping Summary'!$E$6:$E$423,MATCH('Peptide Map'!AA31,'Mapping Summary'!$D$6:$D$423,0))</f>
        <v>1398</v>
      </c>
      <c r="AB28" s="14">
        <f>INDEX('Mapping Summary'!$E$6:$E$423,MATCH('Peptide Map'!AB31,'Mapping Summary'!$D$6:$D$423,0))</f>
        <v>3236</v>
      </c>
      <c r="AC28" s="14">
        <f>INDEX('Mapping Summary'!$E$6:$E$423,MATCH('Peptide Map'!AC31,'Mapping Summary'!$D$6:$D$423,0))</f>
        <v>4296.666666666667</v>
      </c>
      <c r="AD28" s="14">
        <f>INDEX('Mapping Summary'!$E$6:$E$423,MATCH('Peptide Map'!AD31,'Mapping Summary'!$D$6:$D$423,0))</f>
        <v>4148.5</v>
      </c>
      <c r="AE28" s="14">
        <f>INDEX('Mapping Summary'!$E$6:$E$423,MATCH('Peptide Map'!AE31,'Mapping Summary'!$D$6:$D$423,0))</f>
        <v>2110.6666666666665</v>
      </c>
      <c r="AF28" s="14">
        <f>INDEX('Mapping Summary'!$E$6:$E$423,MATCH('Peptide Map'!AF31,'Mapping Summary'!$D$6:$D$423,0))</f>
        <v>1429.3333333333333</v>
      </c>
      <c r="AG28" s="14">
        <f>INDEX('Mapping Summary'!$E$6:$E$423,MATCH('Peptide Map'!AG31,'Mapping Summary'!$D$6:$D$423,0))</f>
        <v>1113</v>
      </c>
      <c r="AH28" s="14">
        <f>INDEX('Mapping Summary'!$E$6:$E$423,MATCH('Peptide Map'!AH31,'Mapping Summary'!$D$6:$D$423,0))</f>
        <v>1894</v>
      </c>
      <c r="AI28" s="14">
        <f>INDEX('Mapping Summary'!$E$6:$E$423,MATCH('Peptide Map'!AI31,'Mapping Summary'!$D$6:$D$423,0))</f>
        <v>791.33333333333337</v>
      </c>
      <c r="AJ28" s="14">
        <f>INDEX('Mapping Summary'!$E$6:$E$423,MATCH('Peptide Map'!AJ31,'Mapping Summary'!$D$6:$D$423,0))</f>
        <v>1508.3333333333333</v>
      </c>
      <c r="AK28" s="14">
        <f>INDEX('Mapping Summary'!$E$6:$E$423,MATCH('Peptide Map'!AK31,'Mapping Summary'!$D$6:$D$423,0))</f>
        <v>1023.8333333333334</v>
      </c>
      <c r="AL28" s="14">
        <f>INDEX('Mapping Summary'!$E$6:$E$423,MATCH('Peptide Map'!AL31,'Mapping Summary'!$D$6:$D$423,0))</f>
        <v>1352.1666666666667</v>
      </c>
      <c r="AM28" s="14">
        <f>INDEX('Mapping Summary'!$E$6:$E$423,MATCH('Peptide Map'!AM31,'Mapping Summary'!$D$6:$D$423,0))</f>
        <v>977.66666666666663</v>
      </c>
      <c r="AN28" s="14">
        <f>INDEX('Mapping Summary'!$E$6:$E$423,MATCH('Peptide Map'!AN31,'Mapping Summary'!$D$6:$D$423,0))</f>
        <v>1534.8333333333333</v>
      </c>
      <c r="AO28" s="14">
        <f>INDEX('Mapping Summary'!$E$6:$E$423,MATCH('Peptide Map'!AO31,'Mapping Summary'!$D$6:$D$423,0))</f>
        <v>1326.5</v>
      </c>
      <c r="AP28" s="14">
        <f>INDEX('Mapping Summary'!$E$6:$E$423,MATCH('Peptide Map'!AP31,'Mapping Summary'!$D$6:$D$423,0))</f>
        <v>1347.5</v>
      </c>
      <c r="AQ28" s="14">
        <f>INDEX('Mapping Summary'!$E$6:$E$423,MATCH('Peptide Map'!AQ31,'Mapping Summary'!$D$6:$D$423,0))</f>
        <v>1333.6666666666667</v>
      </c>
      <c r="AR28" s="14">
        <f>INDEX('Mapping Summary'!$E$6:$E$423,MATCH('Peptide Map'!AR31,'Mapping Summary'!$D$6:$D$423,0))</f>
        <v>1544.3333333333333</v>
      </c>
      <c r="AS28" s="14">
        <f>INDEX('Mapping Summary'!$E$6:$E$423,MATCH('Peptide Map'!AS31,'Mapping Summary'!$D$6:$D$423,0))</f>
        <v>3385</v>
      </c>
      <c r="AT28" s="14">
        <f>INDEX('Mapping Summary'!$E$6:$E$423,MATCH('Peptide Map'!AT31,'Mapping Summary'!$D$6:$D$423,0))</f>
        <v>1998.6666666666667</v>
      </c>
      <c r="AU28" s="14">
        <f>INDEX('Mapping Summary'!$E$6:$E$423,MATCH('Peptide Map'!AU31,'Mapping Summary'!$D$6:$D$423,0))</f>
        <v>1274.1666666666667</v>
      </c>
      <c r="AV28" s="14">
        <f>INDEX('Mapping Summary'!$E$6:$E$423,MATCH('Peptide Map'!AV31,'Mapping Summary'!$D$6:$D$423,0))</f>
        <v>1088.3333333333333</v>
      </c>
      <c r="AW28" s="14">
        <f>INDEX('Mapping Summary'!$E$6:$E$423,MATCH('Peptide Map'!AW31,'Mapping Summary'!$D$6:$D$423,0))</f>
        <v>1322</v>
      </c>
      <c r="AX28" s="14"/>
      <c r="AY28" s="14"/>
      <c r="AZ28" s="14"/>
      <c r="BA28" s="14"/>
      <c r="BB28" s="14"/>
      <c r="BC28" s="14"/>
      <c r="BD28" s="14"/>
      <c r="BE28" s="67" t="s">
        <v>4</v>
      </c>
      <c r="BF28" s="17"/>
    </row>
    <row r="29" spans="1:58">
      <c r="A29" s="5">
        <v>14</v>
      </c>
      <c r="B29" s="66" t="s">
        <v>16</v>
      </c>
      <c r="C29" s="14">
        <f>INDEX('Mapping Summary'!$E$6:$E$423,MATCH('Peptide Map'!C32,'Mapping Summary'!$D$6:$D$423,0))</f>
        <v>1376.5</v>
      </c>
      <c r="D29" s="14">
        <f>INDEX('Mapping Summary'!$E$6:$E$423,MATCH('Peptide Map'!D32,'Mapping Summary'!$D$6:$D$423,0))</f>
        <v>3269.8333333333335</v>
      </c>
      <c r="E29" s="14">
        <f>INDEX('Mapping Summary'!$E$6:$E$423,MATCH('Peptide Map'!E32,'Mapping Summary'!$D$6:$D$423,0))</f>
        <v>3282</v>
      </c>
      <c r="F29" s="14">
        <f>INDEX('Mapping Summary'!$E$6:$E$423,MATCH('Peptide Map'!F32,'Mapping Summary'!$D$6:$D$423,0))</f>
        <v>2750.3333333333335</v>
      </c>
      <c r="G29" s="14">
        <f>INDEX('Mapping Summary'!$E$6:$E$423,MATCH('Peptide Map'!G32,'Mapping Summary'!$D$6:$D$423,0))</f>
        <v>2249</v>
      </c>
      <c r="H29" s="14">
        <f>INDEX('Mapping Summary'!$E$6:$E$423,MATCH('Peptide Map'!H32,'Mapping Summary'!$D$6:$D$423,0))</f>
        <v>1530.5</v>
      </c>
      <c r="I29" s="14">
        <f>INDEX('Mapping Summary'!$E$6:$E$423,MATCH('Peptide Map'!I32,'Mapping Summary'!$D$6:$D$423,0))</f>
        <v>1177.8333333333333</v>
      </c>
      <c r="J29" s="14">
        <f>INDEX('Mapping Summary'!$E$6:$E$423,MATCH('Peptide Map'!J32,'Mapping Summary'!$D$6:$D$423,0))</f>
        <v>1881.5</v>
      </c>
      <c r="K29" s="14">
        <f>INDEX('Mapping Summary'!$E$6:$E$423,MATCH('Peptide Map'!K32,'Mapping Summary'!$D$6:$D$423,0))</f>
        <v>884.33333333333337</v>
      </c>
      <c r="L29" s="14">
        <f>INDEX('Mapping Summary'!$E$6:$E$423,MATCH('Peptide Map'!L32,'Mapping Summary'!$D$6:$D$423,0))</f>
        <v>1849.5</v>
      </c>
      <c r="M29" s="14">
        <f>INDEX('Mapping Summary'!$E$6:$E$423,MATCH('Peptide Map'!M32,'Mapping Summary'!$D$6:$D$423,0))</f>
        <v>1154.3333333333333</v>
      </c>
      <c r="N29" s="14">
        <f>INDEX('Mapping Summary'!$E$6:$E$423,MATCH('Peptide Map'!N32,'Mapping Summary'!$D$6:$D$423,0))</f>
        <v>1544.1666666666667</v>
      </c>
      <c r="O29" s="14">
        <f>INDEX('Mapping Summary'!$E$6:$E$423,MATCH('Peptide Map'!O32,'Mapping Summary'!$D$6:$D$423,0))</f>
        <v>1326.6666666666667</v>
      </c>
      <c r="P29" s="14">
        <f>INDEX('Mapping Summary'!$E$6:$E$423,MATCH('Peptide Map'!P32,'Mapping Summary'!$D$6:$D$423,0))</f>
        <v>1541.1666666666667</v>
      </c>
      <c r="Q29" s="14">
        <f>INDEX('Mapping Summary'!$E$6:$E$423,MATCH('Peptide Map'!Q32,'Mapping Summary'!$D$6:$D$423,0))</f>
        <v>1691.3333333333333</v>
      </c>
      <c r="R29" s="14">
        <f>INDEX('Mapping Summary'!$E$6:$E$423,MATCH('Peptide Map'!R32,'Mapping Summary'!$D$6:$D$423,0))</f>
        <v>1528.8333333333333</v>
      </c>
      <c r="S29" s="14">
        <f>INDEX('Mapping Summary'!$E$6:$E$423,MATCH('Peptide Map'!S32,'Mapping Summary'!$D$6:$D$423,0))</f>
        <v>1404.5</v>
      </c>
      <c r="T29" s="14">
        <f>INDEX('Mapping Summary'!$E$6:$E$423,MATCH('Peptide Map'!T32,'Mapping Summary'!$D$6:$D$423,0))</f>
        <v>1347.5</v>
      </c>
      <c r="U29" s="14">
        <f>INDEX('Mapping Summary'!$E$6:$E$423,MATCH('Peptide Map'!U32,'Mapping Summary'!$D$6:$D$423,0))</f>
        <v>3032</v>
      </c>
      <c r="V29" s="14">
        <f>INDEX('Mapping Summary'!$E$6:$E$423,MATCH('Peptide Map'!V32,'Mapping Summary'!$D$6:$D$423,0))</f>
        <v>2284.6666666666665</v>
      </c>
      <c r="W29" s="14">
        <f>INDEX('Mapping Summary'!$E$6:$E$423,MATCH('Peptide Map'!W32,'Mapping Summary'!$D$6:$D$423,0))</f>
        <v>1309.3333333333333</v>
      </c>
      <c r="X29" s="14">
        <f>INDEX('Mapping Summary'!$E$6:$E$423,MATCH('Peptide Map'!X32,'Mapping Summary'!$D$6:$D$423,0))</f>
        <v>1060.8333333333333</v>
      </c>
      <c r="Y29" s="14">
        <f>INDEX('Mapping Summary'!$E$6:$E$423,MATCH('Peptide Map'!Y32,'Mapping Summary'!$D$6:$D$423,0))</f>
        <v>1113.1666666666667</v>
      </c>
      <c r="Z29" s="14"/>
      <c r="AA29" s="14">
        <f>INDEX('Mapping Summary'!$E$6:$E$423,MATCH('Peptide Map'!AA32,'Mapping Summary'!$D$6:$D$423,0))</f>
        <v>1376.5</v>
      </c>
      <c r="AB29" s="14">
        <f>INDEX('Mapping Summary'!$E$6:$E$423,MATCH('Peptide Map'!AB32,'Mapping Summary'!$D$6:$D$423,0))</f>
        <v>3269.8333333333335</v>
      </c>
      <c r="AC29" s="14">
        <f>INDEX('Mapping Summary'!$E$6:$E$423,MATCH('Peptide Map'!AC32,'Mapping Summary'!$D$6:$D$423,0))</f>
        <v>3282</v>
      </c>
      <c r="AD29" s="14">
        <f>INDEX('Mapping Summary'!$E$6:$E$423,MATCH('Peptide Map'!AD32,'Mapping Summary'!$D$6:$D$423,0))</f>
        <v>2750.3333333333335</v>
      </c>
      <c r="AE29" s="14">
        <f>INDEX('Mapping Summary'!$E$6:$E$423,MATCH('Peptide Map'!AE32,'Mapping Summary'!$D$6:$D$423,0))</f>
        <v>2249</v>
      </c>
      <c r="AF29" s="14">
        <f>INDEX('Mapping Summary'!$E$6:$E$423,MATCH('Peptide Map'!AF32,'Mapping Summary'!$D$6:$D$423,0))</f>
        <v>1530.5</v>
      </c>
      <c r="AG29" s="14">
        <f>INDEX('Mapping Summary'!$E$6:$E$423,MATCH('Peptide Map'!AG32,'Mapping Summary'!$D$6:$D$423,0))</f>
        <v>1177.8333333333333</v>
      </c>
      <c r="AH29" s="14">
        <f>INDEX('Mapping Summary'!$E$6:$E$423,MATCH('Peptide Map'!AH32,'Mapping Summary'!$D$6:$D$423,0))</f>
        <v>1881.5</v>
      </c>
      <c r="AI29" s="14">
        <f>INDEX('Mapping Summary'!$E$6:$E$423,MATCH('Peptide Map'!AI32,'Mapping Summary'!$D$6:$D$423,0))</f>
        <v>884.33333333333337</v>
      </c>
      <c r="AJ29" s="14">
        <f>INDEX('Mapping Summary'!$E$6:$E$423,MATCH('Peptide Map'!AJ32,'Mapping Summary'!$D$6:$D$423,0))</f>
        <v>1849.5</v>
      </c>
      <c r="AK29" s="14">
        <f>INDEX('Mapping Summary'!$E$6:$E$423,MATCH('Peptide Map'!AK32,'Mapping Summary'!$D$6:$D$423,0))</f>
        <v>1154.3333333333333</v>
      </c>
      <c r="AL29" s="14">
        <f>INDEX('Mapping Summary'!$E$6:$E$423,MATCH('Peptide Map'!AL32,'Mapping Summary'!$D$6:$D$423,0))</f>
        <v>1544.1666666666667</v>
      </c>
      <c r="AM29" s="14">
        <f>INDEX('Mapping Summary'!$E$6:$E$423,MATCH('Peptide Map'!AM32,'Mapping Summary'!$D$6:$D$423,0))</f>
        <v>1326.6666666666667</v>
      </c>
      <c r="AN29" s="14">
        <f>INDEX('Mapping Summary'!$E$6:$E$423,MATCH('Peptide Map'!AN32,'Mapping Summary'!$D$6:$D$423,0))</f>
        <v>1541.1666666666667</v>
      </c>
      <c r="AO29" s="14">
        <f>INDEX('Mapping Summary'!$E$6:$E$423,MATCH('Peptide Map'!AO32,'Mapping Summary'!$D$6:$D$423,0))</f>
        <v>1691.3333333333333</v>
      </c>
      <c r="AP29" s="14">
        <f>INDEX('Mapping Summary'!$E$6:$E$423,MATCH('Peptide Map'!AP32,'Mapping Summary'!$D$6:$D$423,0))</f>
        <v>1528.8333333333333</v>
      </c>
      <c r="AQ29" s="14">
        <f>INDEX('Mapping Summary'!$E$6:$E$423,MATCH('Peptide Map'!AQ32,'Mapping Summary'!$D$6:$D$423,0))</f>
        <v>1404.5</v>
      </c>
      <c r="AR29" s="14">
        <f>INDEX('Mapping Summary'!$E$6:$E$423,MATCH('Peptide Map'!AR32,'Mapping Summary'!$D$6:$D$423,0))</f>
        <v>1347.5</v>
      </c>
      <c r="AS29" s="14">
        <f>INDEX('Mapping Summary'!$E$6:$E$423,MATCH('Peptide Map'!AS32,'Mapping Summary'!$D$6:$D$423,0))</f>
        <v>3032</v>
      </c>
      <c r="AT29" s="14">
        <f>INDEX('Mapping Summary'!$E$6:$E$423,MATCH('Peptide Map'!AT32,'Mapping Summary'!$D$6:$D$423,0))</f>
        <v>2284.6666666666665</v>
      </c>
      <c r="AU29" s="14">
        <f>INDEX('Mapping Summary'!$E$6:$E$423,MATCH('Peptide Map'!AU32,'Mapping Summary'!$D$6:$D$423,0))</f>
        <v>1309.3333333333333</v>
      </c>
      <c r="AV29" s="14">
        <f>INDEX('Mapping Summary'!$E$6:$E$423,MATCH('Peptide Map'!AV32,'Mapping Summary'!$D$6:$D$423,0))</f>
        <v>1060.8333333333333</v>
      </c>
      <c r="AW29" s="14">
        <f>INDEX('Mapping Summary'!$E$6:$E$423,MATCH('Peptide Map'!AW32,'Mapping Summary'!$D$6:$D$423,0))</f>
        <v>1113.1666666666667</v>
      </c>
      <c r="AX29" s="14"/>
      <c r="AY29" s="14"/>
      <c r="AZ29" s="14"/>
      <c r="BA29" s="14"/>
      <c r="BB29" s="14"/>
      <c r="BC29" s="14"/>
      <c r="BD29" s="14"/>
      <c r="BE29" s="66" t="s">
        <v>16</v>
      </c>
      <c r="BF29" s="17"/>
    </row>
    <row r="30" spans="1:58">
      <c r="A30" s="5">
        <v>15</v>
      </c>
      <c r="B30" s="67" t="s">
        <v>4</v>
      </c>
      <c r="C30" s="14">
        <f>INDEX('Mapping Summary'!$E$6:$E$423,MATCH('Peptide Map'!C33,'Mapping Summary'!$D$6:$D$423,0))</f>
        <v>1666.8333333333333</v>
      </c>
      <c r="D30" s="14">
        <f>INDEX('Mapping Summary'!$E$6:$E$423,MATCH('Peptide Map'!D33,'Mapping Summary'!$D$6:$D$423,0))</f>
        <v>5779.166666666667</v>
      </c>
      <c r="E30" s="14">
        <f>INDEX('Mapping Summary'!$E$6:$E$423,MATCH('Peptide Map'!E33,'Mapping Summary'!$D$6:$D$423,0))</f>
        <v>3451.6666666666665</v>
      </c>
      <c r="F30" s="14">
        <f>INDEX('Mapping Summary'!$E$6:$E$423,MATCH('Peptide Map'!F33,'Mapping Summary'!$D$6:$D$423,0))</f>
        <v>2821.3333333333335</v>
      </c>
      <c r="G30" s="14">
        <f>INDEX('Mapping Summary'!$E$6:$E$423,MATCH('Peptide Map'!G33,'Mapping Summary'!$D$6:$D$423,0))</f>
        <v>2315</v>
      </c>
      <c r="H30" s="14">
        <f>INDEX('Mapping Summary'!$E$6:$E$423,MATCH('Peptide Map'!H33,'Mapping Summary'!$D$6:$D$423,0))</f>
        <v>1347.5</v>
      </c>
      <c r="I30" s="14">
        <f>INDEX('Mapping Summary'!$E$6:$E$423,MATCH('Peptide Map'!I33,'Mapping Summary'!$D$6:$D$423,0))</f>
        <v>1591.8333333333333</v>
      </c>
      <c r="J30" s="14">
        <f>INDEX('Mapping Summary'!$E$6:$E$423,MATCH('Peptide Map'!J33,'Mapping Summary'!$D$6:$D$423,0))</f>
        <v>2158.6666666666665</v>
      </c>
      <c r="K30" s="14">
        <f>INDEX('Mapping Summary'!$E$6:$E$423,MATCH('Peptide Map'!K33,'Mapping Summary'!$D$6:$D$423,0))</f>
        <v>1405.6666666666667</v>
      </c>
      <c r="L30" s="14">
        <f>INDEX('Mapping Summary'!$E$6:$E$423,MATCH('Peptide Map'!L33,'Mapping Summary'!$D$6:$D$423,0))</f>
        <v>2129.1666666666665</v>
      </c>
      <c r="M30" s="14">
        <f>INDEX('Mapping Summary'!$E$6:$E$423,MATCH('Peptide Map'!M33,'Mapping Summary'!$D$6:$D$423,0))</f>
        <v>1689.5</v>
      </c>
      <c r="N30" s="14">
        <f>INDEX('Mapping Summary'!$E$6:$E$423,MATCH('Peptide Map'!N33,'Mapping Summary'!$D$6:$D$423,0))</f>
        <v>1826.8333333333333</v>
      </c>
      <c r="O30" s="14">
        <f>INDEX('Mapping Summary'!$E$6:$E$423,MATCH('Peptide Map'!O33,'Mapping Summary'!$D$6:$D$423,0))</f>
        <v>1472.3333333333333</v>
      </c>
      <c r="P30" s="14">
        <f>INDEX('Mapping Summary'!$E$6:$E$423,MATCH('Peptide Map'!P33,'Mapping Summary'!$D$6:$D$423,0))</f>
        <v>2287.8333333333335</v>
      </c>
      <c r="Q30" s="14">
        <f>INDEX('Mapping Summary'!$E$6:$E$423,MATCH('Peptide Map'!Q33,'Mapping Summary'!$D$6:$D$423,0))</f>
        <v>1778.8333333333333</v>
      </c>
      <c r="R30" s="14">
        <f>INDEX('Mapping Summary'!$E$6:$E$423,MATCH('Peptide Map'!R33,'Mapping Summary'!$D$6:$D$423,0))</f>
        <v>2245.5</v>
      </c>
      <c r="S30" s="14">
        <f>INDEX('Mapping Summary'!$E$6:$E$423,MATCH('Peptide Map'!S33,'Mapping Summary'!$D$6:$D$423,0))</f>
        <v>2001.8333333333333</v>
      </c>
      <c r="T30" s="14">
        <f>INDEX('Mapping Summary'!$E$6:$E$423,MATCH('Peptide Map'!T33,'Mapping Summary'!$D$6:$D$423,0))</f>
        <v>2249.1666666666665</v>
      </c>
      <c r="U30" s="14">
        <f>INDEX('Mapping Summary'!$E$6:$E$423,MATCH('Peptide Map'!U33,'Mapping Summary'!$D$6:$D$423,0))</f>
        <v>4139.833333333333</v>
      </c>
      <c r="V30" s="14">
        <f>INDEX('Mapping Summary'!$E$6:$E$423,MATCH('Peptide Map'!V33,'Mapping Summary'!$D$6:$D$423,0))</f>
        <v>3144.5</v>
      </c>
      <c r="W30" s="14">
        <f>INDEX('Mapping Summary'!$E$6:$E$423,MATCH('Peptide Map'!W33,'Mapping Summary'!$D$6:$D$423,0))</f>
        <v>2066.1666666666665</v>
      </c>
      <c r="X30" s="14">
        <f>INDEX('Mapping Summary'!$E$6:$E$423,MATCH('Peptide Map'!X33,'Mapping Summary'!$D$6:$D$423,0))</f>
        <v>1311.8333333333333</v>
      </c>
      <c r="Y30" s="14">
        <f>INDEX('Mapping Summary'!$E$6:$E$423,MATCH('Peptide Map'!Y33,'Mapping Summary'!$D$6:$D$423,0))</f>
        <v>2028.6666666666667</v>
      </c>
      <c r="Z30" s="14"/>
      <c r="AA30" s="14">
        <f>INDEX('Mapping Summary'!$E$6:$E$423,MATCH('Peptide Map'!AA33,'Mapping Summary'!$D$6:$D$423,0))</f>
        <v>1666.8333333333333</v>
      </c>
      <c r="AB30" s="14">
        <f>INDEX('Mapping Summary'!$E$6:$E$423,MATCH('Peptide Map'!AB33,'Mapping Summary'!$D$6:$D$423,0))</f>
        <v>5779.166666666667</v>
      </c>
      <c r="AC30" s="14">
        <f>INDEX('Mapping Summary'!$E$6:$E$423,MATCH('Peptide Map'!AC33,'Mapping Summary'!$D$6:$D$423,0))</f>
        <v>3451.6666666666665</v>
      </c>
      <c r="AD30" s="14">
        <f>INDEX('Mapping Summary'!$E$6:$E$423,MATCH('Peptide Map'!AD33,'Mapping Summary'!$D$6:$D$423,0))</f>
        <v>2821.3333333333335</v>
      </c>
      <c r="AE30" s="14">
        <f>INDEX('Mapping Summary'!$E$6:$E$423,MATCH('Peptide Map'!AE33,'Mapping Summary'!$D$6:$D$423,0))</f>
        <v>2315</v>
      </c>
      <c r="AF30" s="14">
        <f>INDEX('Mapping Summary'!$E$6:$E$423,MATCH('Peptide Map'!AF33,'Mapping Summary'!$D$6:$D$423,0))</f>
        <v>1347.5</v>
      </c>
      <c r="AG30" s="14">
        <f>INDEX('Mapping Summary'!$E$6:$E$423,MATCH('Peptide Map'!AG33,'Mapping Summary'!$D$6:$D$423,0))</f>
        <v>1591.8333333333333</v>
      </c>
      <c r="AH30" s="14">
        <f>INDEX('Mapping Summary'!$E$6:$E$423,MATCH('Peptide Map'!AH33,'Mapping Summary'!$D$6:$D$423,0))</f>
        <v>2158.6666666666665</v>
      </c>
      <c r="AI30" s="14">
        <f>INDEX('Mapping Summary'!$E$6:$E$423,MATCH('Peptide Map'!AI33,'Mapping Summary'!$D$6:$D$423,0))</f>
        <v>1405.6666666666667</v>
      </c>
      <c r="AJ30" s="14">
        <f>INDEX('Mapping Summary'!$E$6:$E$423,MATCH('Peptide Map'!AJ33,'Mapping Summary'!$D$6:$D$423,0))</f>
        <v>2129.1666666666665</v>
      </c>
      <c r="AK30" s="14">
        <f>INDEX('Mapping Summary'!$E$6:$E$423,MATCH('Peptide Map'!AK33,'Mapping Summary'!$D$6:$D$423,0))</f>
        <v>1689.5</v>
      </c>
      <c r="AL30" s="14">
        <f>INDEX('Mapping Summary'!$E$6:$E$423,MATCH('Peptide Map'!AL33,'Mapping Summary'!$D$6:$D$423,0))</f>
        <v>1826.8333333333333</v>
      </c>
      <c r="AM30" s="14">
        <f>INDEX('Mapping Summary'!$E$6:$E$423,MATCH('Peptide Map'!AM33,'Mapping Summary'!$D$6:$D$423,0))</f>
        <v>1472.3333333333333</v>
      </c>
      <c r="AN30" s="14">
        <f>INDEX('Mapping Summary'!$E$6:$E$423,MATCH('Peptide Map'!AN33,'Mapping Summary'!$D$6:$D$423,0))</f>
        <v>2287.8333333333335</v>
      </c>
      <c r="AO30" s="14">
        <f>INDEX('Mapping Summary'!$E$6:$E$423,MATCH('Peptide Map'!AO33,'Mapping Summary'!$D$6:$D$423,0))</f>
        <v>1778.8333333333333</v>
      </c>
      <c r="AP30" s="14">
        <f>INDEX('Mapping Summary'!$E$6:$E$423,MATCH('Peptide Map'!AP33,'Mapping Summary'!$D$6:$D$423,0))</f>
        <v>2245.5</v>
      </c>
      <c r="AQ30" s="14">
        <f>INDEX('Mapping Summary'!$E$6:$E$423,MATCH('Peptide Map'!AQ33,'Mapping Summary'!$D$6:$D$423,0))</f>
        <v>2001.8333333333333</v>
      </c>
      <c r="AR30" s="14">
        <f>INDEX('Mapping Summary'!$E$6:$E$423,MATCH('Peptide Map'!AR33,'Mapping Summary'!$D$6:$D$423,0))</f>
        <v>2249.1666666666665</v>
      </c>
      <c r="AS30" s="14">
        <f>INDEX('Mapping Summary'!$E$6:$E$423,MATCH('Peptide Map'!AS33,'Mapping Summary'!$D$6:$D$423,0))</f>
        <v>4139.833333333333</v>
      </c>
      <c r="AT30" s="14">
        <f>INDEX('Mapping Summary'!$E$6:$E$423,MATCH('Peptide Map'!AT33,'Mapping Summary'!$D$6:$D$423,0))</f>
        <v>3144.5</v>
      </c>
      <c r="AU30" s="14">
        <f>INDEX('Mapping Summary'!$E$6:$E$423,MATCH('Peptide Map'!AU33,'Mapping Summary'!$D$6:$D$423,0))</f>
        <v>2066.1666666666665</v>
      </c>
      <c r="AV30" s="14">
        <f>INDEX('Mapping Summary'!$E$6:$E$423,MATCH('Peptide Map'!AV33,'Mapping Summary'!$D$6:$D$423,0))</f>
        <v>1311.8333333333333</v>
      </c>
      <c r="AW30" s="14">
        <f>INDEX('Mapping Summary'!$E$6:$E$423,MATCH('Peptide Map'!AW33,'Mapping Summary'!$D$6:$D$423,0))</f>
        <v>2028.6666666666667</v>
      </c>
      <c r="AX30" s="14"/>
      <c r="AY30" s="14"/>
      <c r="AZ30" s="14"/>
      <c r="BA30" s="14"/>
      <c r="BB30" s="14"/>
      <c r="BC30" s="14"/>
      <c r="BD30" s="14"/>
      <c r="BE30" s="67" t="s">
        <v>4</v>
      </c>
      <c r="BF30" s="17"/>
    </row>
    <row r="31" spans="1:58">
      <c r="A31" s="5">
        <v>16</v>
      </c>
      <c r="B31" s="66" t="s">
        <v>16</v>
      </c>
      <c r="C31" s="14">
        <f>INDEX('Mapping Summary'!$E$6:$E$423,MATCH('Peptide Map'!C34,'Mapping Summary'!$D$6:$D$423,0))</f>
        <v>36406.982758620688</v>
      </c>
      <c r="D31" s="14">
        <f>INDEX('Mapping Summary'!$E$6:$E$423,MATCH('Peptide Map'!D34,'Mapping Summary'!$D$6:$D$423,0))</f>
        <v>60.685714285714283</v>
      </c>
      <c r="E31" s="14">
        <f>INDEX('Mapping Summary'!$E$6:$E$423,MATCH('Peptide Map'!E34,'Mapping Summary'!$D$6:$D$423,0))</f>
        <v>36406.982758620688</v>
      </c>
      <c r="F31" s="14">
        <f>INDEX('Mapping Summary'!$E$6:$E$423,MATCH('Peptide Map'!F34,'Mapping Summary'!$D$6:$D$423,0))</f>
        <v>60.685714285714283</v>
      </c>
      <c r="G31" s="14">
        <f>INDEX('Mapping Summary'!$E$6:$E$423,MATCH('Peptide Map'!G34,'Mapping Summary'!$D$6:$D$423,0))</f>
        <v>36406.982758620688</v>
      </c>
      <c r="H31" s="14">
        <f>INDEX('Mapping Summary'!$E$6:$E$423,MATCH('Peptide Map'!H34,'Mapping Summary'!$D$6:$D$423,0))</f>
        <v>60.685714285714283</v>
      </c>
      <c r="I31" s="14">
        <f>INDEX('Mapping Summary'!$E$6:$E$423,MATCH('Peptide Map'!I34,'Mapping Summary'!$D$6:$D$423,0))</f>
        <v>36406.982758620688</v>
      </c>
      <c r="J31" s="14">
        <f>INDEX('Mapping Summary'!$E$6:$E$423,MATCH('Peptide Map'!J34,'Mapping Summary'!$D$6:$D$423,0))</f>
        <v>60.685714285714283</v>
      </c>
      <c r="K31" s="14">
        <f>INDEX('Mapping Summary'!$E$6:$E$423,MATCH('Peptide Map'!K34,'Mapping Summary'!$D$6:$D$423,0))</f>
        <v>36406.982758620688</v>
      </c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>
        <f>INDEX('Mapping Summary'!$E$6:$E$423,MATCH('Peptide Map'!AV34,'Mapping Summary'!$D$6:$D$423,0))</f>
        <v>36406.982758620688</v>
      </c>
      <c r="AW31" s="14">
        <f>INDEX('Mapping Summary'!$E$6:$E$423,MATCH('Peptide Map'!AW34,'Mapping Summary'!$D$6:$D$423,0))</f>
        <v>60.685714285714283</v>
      </c>
      <c r="AX31" s="14">
        <f>INDEX('Mapping Summary'!$E$6:$E$423,MATCH('Peptide Map'!AX34,'Mapping Summary'!$D$6:$D$423,0))</f>
        <v>36406.982758620688</v>
      </c>
      <c r="AY31" s="14">
        <f>INDEX('Mapping Summary'!$E$6:$E$423,MATCH('Peptide Map'!AY34,'Mapping Summary'!$D$6:$D$423,0))</f>
        <v>60.685714285714283</v>
      </c>
      <c r="AZ31" s="14">
        <f>INDEX('Mapping Summary'!$E$6:$E$423,MATCH('Peptide Map'!AZ34,'Mapping Summary'!$D$6:$D$423,0))</f>
        <v>36406.982758620688</v>
      </c>
      <c r="BA31" s="14">
        <f>INDEX('Mapping Summary'!$E$6:$E$423,MATCH('Peptide Map'!BA34,'Mapping Summary'!$D$6:$D$423,0))</f>
        <v>60.685714285714283</v>
      </c>
      <c r="BB31" s="14">
        <f>INDEX('Mapping Summary'!$E$6:$E$423,MATCH('Peptide Map'!BB34,'Mapping Summary'!$D$6:$D$423,0))</f>
        <v>36406.982758620688</v>
      </c>
      <c r="BC31" s="14">
        <f>INDEX('Mapping Summary'!$E$6:$E$423,MATCH('Peptide Map'!BC34,'Mapping Summary'!$D$6:$D$423,0))</f>
        <v>60.685714285714283</v>
      </c>
      <c r="BD31" s="14">
        <f>INDEX('Mapping Summary'!$E$6:$E$423,MATCH('Peptide Map'!BD34,'Mapping Summary'!$D$6:$D$423,0))</f>
        <v>36406.982758620688</v>
      </c>
      <c r="BE31" s="66" t="s">
        <v>16</v>
      </c>
      <c r="BF31" s="17"/>
    </row>
    <row r="32" spans="1:58">
      <c r="A32" s="5">
        <v>17</v>
      </c>
      <c r="B32" s="67" t="s">
        <v>4</v>
      </c>
      <c r="C32" s="14">
        <f>INDEX('Mapping Summary'!$E$6:$E$423,MATCH('Peptide Map'!C35,'Mapping Summary'!$D$6:$D$423,0))</f>
        <v>1021.6666666666666</v>
      </c>
      <c r="D32" s="14">
        <f>INDEX('Mapping Summary'!$E$6:$E$423,MATCH('Peptide Map'!D35,'Mapping Summary'!$D$6:$D$423,0))</f>
        <v>2795.3333333333335</v>
      </c>
      <c r="E32" s="14">
        <f>INDEX('Mapping Summary'!$E$6:$E$423,MATCH('Peptide Map'!E35,'Mapping Summary'!$D$6:$D$423,0))</f>
        <v>2930</v>
      </c>
      <c r="F32" s="14">
        <f>INDEX('Mapping Summary'!$E$6:$E$423,MATCH('Peptide Map'!F35,'Mapping Summary'!$D$6:$D$423,0))</f>
        <v>3245</v>
      </c>
      <c r="G32" s="14">
        <f>INDEX('Mapping Summary'!$E$6:$E$423,MATCH('Peptide Map'!G35,'Mapping Summary'!$D$6:$D$423,0))</f>
        <v>5557.666666666667</v>
      </c>
      <c r="H32" s="14">
        <f>INDEX('Mapping Summary'!$E$6:$E$423,MATCH('Peptide Map'!H35,'Mapping Summary'!$D$6:$D$423,0))</f>
        <v>272.33333333333331</v>
      </c>
      <c r="I32" s="14">
        <f>INDEX('Mapping Summary'!$E$6:$E$423,MATCH('Peptide Map'!I35,'Mapping Summary'!$D$6:$D$423,0))</f>
        <v>1471.1666666666667</v>
      </c>
      <c r="J32" s="14">
        <f>INDEX('Mapping Summary'!$E$6:$E$423,MATCH('Peptide Map'!J35,'Mapping Summary'!$D$6:$D$423,0))</f>
        <v>2835</v>
      </c>
      <c r="K32" s="14">
        <f>INDEX('Mapping Summary'!$E$6:$E$423,MATCH('Peptide Map'!K35,'Mapping Summary'!$D$6:$D$423,0))</f>
        <v>233.66666666666666</v>
      </c>
      <c r="L32" s="14">
        <f>INDEX('Mapping Summary'!$E$6:$E$423,MATCH('Peptide Map'!L35,'Mapping Summary'!$D$6:$D$423,0))</f>
        <v>1890.6666666666667</v>
      </c>
      <c r="M32" s="14">
        <f>INDEX('Mapping Summary'!$E$6:$E$423,MATCH('Peptide Map'!M35,'Mapping Summary'!$D$6:$D$423,0))</f>
        <v>1347.5</v>
      </c>
      <c r="N32" s="14">
        <f>INDEX('Mapping Summary'!$E$6:$E$423,MATCH('Peptide Map'!N35,'Mapping Summary'!$D$6:$D$423,0))</f>
        <v>992.33333333333337</v>
      </c>
      <c r="O32" s="14">
        <f>INDEX('Mapping Summary'!$E$6:$E$423,MATCH('Peptide Map'!O35,'Mapping Summary'!$D$6:$D$423,0))</f>
        <v>856</v>
      </c>
      <c r="P32" s="14">
        <f>INDEX('Mapping Summary'!$E$6:$E$423,MATCH('Peptide Map'!P35,'Mapping Summary'!$D$6:$D$423,0))</f>
        <v>707.5</v>
      </c>
      <c r="Q32" s="14">
        <f>INDEX('Mapping Summary'!$E$6:$E$423,MATCH('Peptide Map'!Q35,'Mapping Summary'!$D$6:$D$423,0))</f>
        <v>1052</v>
      </c>
      <c r="R32" s="14">
        <f>INDEX('Mapping Summary'!$E$6:$E$423,MATCH('Peptide Map'!R35,'Mapping Summary'!$D$6:$D$423,0))</f>
        <v>1163.8333333333333</v>
      </c>
      <c r="S32" s="14">
        <f>INDEX('Mapping Summary'!$E$6:$E$423,MATCH('Peptide Map'!S35,'Mapping Summary'!$D$6:$D$423,0))</f>
        <v>1106</v>
      </c>
      <c r="T32" s="14">
        <f>INDEX('Mapping Summary'!$E$6:$E$423,MATCH('Peptide Map'!T35,'Mapping Summary'!$D$6:$D$423,0))</f>
        <v>1855.3333333333333</v>
      </c>
      <c r="U32" s="14">
        <f>INDEX('Mapping Summary'!$E$6:$E$423,MATCH('Peptide Map'!U35,'Mapping Summary'!$D$6:$D$423,0))</f>
        <v>2432.6666666666665</v>
      </c>
      <c r="V32" s="14">
        <f>INDEX('Mapping Summary'!$E$6:$E$423,MATCH('Peptide Map'!V35,'Mapping Summary'!$D$6:$D$423,0))</f>
        <v>5645.833333333333</v>
      </c>
      <c r="W32" s="14">
        <f>INDEX('Mapping Summary'!$E$6:$E$423,MATCH('Peptide Map'!W35,'Mapping Summary'!$D$6:$D$423,0))</f>
        <v>526</v>
      </c>
      <c r="X32" s="14">
        <f>INDEX('Mapping Summary'!$E$6:$E$423,MATCH('Peptide Map'!X35,'Mapping Summary'!$D$6:$D$423,0))</f>
        <v>603.83333333333337</v>
      </c>
      <c r="Y32" s="14">
        <f>INDEX('Mapping Summary'!$E$6:$E$423,MATCH('Peptide Map'!Y35,'Mapping Summary'!$D$6:$D$423,0))</f>
        <v>1038.5</v>
      </c>
      <c r="Z32" s="14"/>
      <c r="AA32" s="14">
        <f>INDEX('Mapping Summary'!$E$6:$E$423,MATCH('Peptide Map'!AA35,'Mapping Summary'!$D$6:$D$423,0))</f>
        <v>1347.5</v>
      </c>
      <c r="AB32" s="14">
        <f>INDEX('Mapping Summary'!$E$6:$E$423,MATCH('Peptide Map'!AB35,'Mapping Summary'!$D$6:$D$423,0))</f>
        <v>3984</v>
      </c>
      <c r="AC32" s="14">
        <f>INDEX('Mapping Summary'!$E$6:$E$423,MATCH('Peptide Map'!AC35,'Mapping Summary'!$D$6:$D$423,0))</f>
        <v>3675</v>
      </c>
      <c r="AD32" s="14">
        <f>INDEX('Mapping Summary'!$E$6:$E$423,MATCH('Peptide Map'!AD35,'Mapping Summary'!$D$6:$D$423,0))</f>
        <v>5096.833333333333</v>
      </c>
      <c r="AE32" s="14">
        <f>INDEX('Mapping Summary'!$E$6:$E$423,MATCH('Peptide Map'!AE35,'Mapping Summary'!$D$6:$D$423,0))</f>
        <v>5726.666666666667</v>
      </c>
      <c r="AF32" s="14">
        <f>INDEX('Mapping Summary'!$E$6:$E$423,MATCH('Peptide Map'!AF35,'Mapping Summary'!$D$6:$D$423,0))</f>
        <v>2357.3333333333335</v>
      </c>
      <c r="AG32" s="14">
        <f>INDEX('Mapping Summary'!$E$6:$E$423,MATCH('Peptide Map'!AG35,'Mapping Summary'!$D$6:$D$423,0))</f>
        <v>662.16666666666663</v>
      </c>
      <c r="AH32" s="14">
        <f>INDEX('Mapping Summary'!$E$6:$E$423,MATCH('Peptide Map'!AH35,'Mapping Summary'!$D$6:$D$423,0))</f>
        <v>623.5</v>
      </c>
      <c r="AI32" s="14">
        <f>INDEX('Mapping Summary'!$E$6:$E$423,MATCH('Peptide Map'!AI35,'Mapping Summary'!$D$6:$D$423,0))</f>
        <v>878.66666666666663</v>
      </c>
      <c r="AJ32" s="14">
        <f>INDEX('Mapping Summary'!$E$6:$E$423,MATCH('Peptide Map'!AJ35,'Mapping Summary'!$D$6:$D$423,0))</f>
        <v>1245.6666666666667</v>
      </c>
      <c r="AK32" s="14">
        <f>INDEX('Mapping Summary'!$E$6:$E$423,MATCH('Peptide Map'!AK35,'Mapping Summary'!$D$6:$D$423,0))</f>
        <v>3.3333333333333335</v>
      </c>
      <c r="AL32" s="14">
        <f>INDEX('Mapping Summary'!$E$6:$E$423,MATCH('Peptide Map'!AL35,'Mapping Summary'!$D$6:$D$423,0))</f>
        <v>0</v>
      </c>
      <c r="AM32" s="14">
        <f>INDEX('Mapping Summary'!$E$6:$E$423,MATCH('Peptide Map'!AM35,'Mapping Summary'!$D$6:$D$423,0))</f>
        <v>0</v>
      </c>
      <c r="AN32" s="14">
        <f>INDEX('Mapping Summary'!$E$6:$E$423,MATCH('Peptide Map'!AN35,'Mapping Summary'!$D$6:$D$423,0))</f>
        <v>0</v>
      </c>
      <c r="AO32" s="14">
        <f>INDEX('Mapping Summary'!$E$6:$E$423,MATCH('Peptide Map'!AO35,'Mapping Summary'!$D$6:$D$423,0))</f>
        <v>60.685714285714283</v>
      </c>
      <c r="AP32" s="14">
        <f>INDEX('Mapping Summary'!$E$6:$E$423,MATCH('Peptide Map'!AP35,'Mapping Summary'!$D$6:$D$423,0))</f>
        <v>1347.5</v>
      </c>
      <c r="AQ32" s="14">
        <f>INDEX('Mapping Summary'!$E$6:$E$423,MATCH('Peptide Map'!AQ35,'Mapping Summary'!$D$6:$D$423,0))</f>
        <v>2089.5</v>
      </c>
      <c r="AR32" s="14">
        <f>INDEX('Mapping Summary'!$E$6:$E$423,MATCH('Peptide Map'!AR35,'Mapping Summary'!$D$6:$D$423,0))</f>
        <v>1483.1666666666667</v>
      </c>
      <c r="AS32" s="14">
        <f>INDEX('Mapping Summary'!$E$6:$E$423,MATCH('Peptide Map'!AS35,'Mapping Summary'!$D$6:$D$423,0))</f>
        <v>2214</v>
      </c>
      <c r="AT32" s="14">
        <f>INDEX('Mapping Summary'!$E$6:$E$423,MATCH('Peptide Map'!AT35,'Mapping Summary'!$D$6:$D$423,0))</f>
        <v>918.33333333333337</v>
      </c>
      <c r="AU32" s="14">
        <f>INDEX('Mapping Summary'!$E$6:$E$423,MATCH('Peptide Map'!AU35,'Mapping Summary'!$D$6:$D$423,0))</f>
        <v>306.33333333333331</v>
      </c>
      <c r="AV32" s="14">
        <f>INDEX('Mapping Summary'!$E$6:$E$423,MATCH('Peptide Map'!AV35,'Mapping Summary'!$D$6:$D$423,0))</f>
        <v>180.66666666666666</v>
      </c>
      <c r="AW32" s="14">
        <f>INDEX('Mapping Summary'!$E$6:$E$423,MATCH('Peptide Map'!AW35,'Mapping Summary'!$D$6:$D$423,0))</f>
        <v>200.66666666666666</v>
      </c>
      <c r="AX32" s="14">
        <f>INDEX('Mapping Summary'!$E$6:$E$423,MATCH('Peptide Map'!AX35,'Mapping Summary'!$D$6:$D$423,0))</f>
        <v>188.33333333333334</v>
      </c>
      <c r="AY32" s="14">
        <f>INDEX('Mapping Summary'!$E$6:$E$423,MATCH('Peptide Map'!AY35,'Mapping Summary'!$D$6:$D$423,0))</f>
        <v>221.33333333333334</v>
      </c>
      <c r="AZ32" s="14">
        <f>INDEX('Mapping Summary'!$E$6:$E$423,MATCH('Peptide Map'!AZ35,'Mapping Summary'!$D$6:$D$423,0))</f>
        <v>21</v>
      </c>
      <c r="BA32" s="14">
        <f>INDEX('Mapping Summary'!$E$6:$E$423,MATCH('Peptide Map'!BA35,'Mapping Summary'!$D$6:$D$423,0))</f>
        <v>0</v>
      </c>
      <c r="BB32" s="14">
        <f>INDEX('Mapping Summary'!$E$6:$E$423,MATCH('Peptide Map'!BB35,'Mapping Summary'!$D$6:$D$423,0))</f>
        <v>0</v>
      </c>
      <c r="BC32" s="14">
        <f>INDEX('Mapping Summary'!$E$6:$E$423,MATCH('Peptide Map'!BC35,'Mapping Summary'!$D$6:$D$423,0))</f>
        <v>0</v>
      </c>
      <c r="BD32" s="14">
        <f>INDEX('Mapping Summary'!$E$6:$E$423,MATCH('Peptide Map'!BD35,'Mapping Summary'!$D$6:$D$423,0))</f>
        <v>0</v>
      </c>
      <c r="BE32" s="67" t="s">
        <v>4</v>
      </c>
      <c r="BF32" s="17"/>
    </row>
    <row r="33" spans="1:58">
      <c r="A33" s="5">
        <v>18</v>
      </c>
      <c r="B33" s="66" t="s">
        <v>16</v>
      </c>
      <c r="C33" s="14">
        <f>INDEX('Mapping Summary'!$E$6:$E$423,MATCH('Peptide Map'!C36,'Mapping Summary'!$D$6:$D$423,0))</f>
        <v>132.16666666666666</v>
      </c>
      <c r="D33" s="14">
        <f>INDEX('Mapping Summary'!$E$6:$E$423,MATCH('Peptide Map'!D36,'Mapping Summary'!$D$6:$D$423,0))</f>
        <v>646.33333333333337</v>
      </c>
      <c r="E33" s="14">
        <f>INDEX('Mapping Summary'!$E$6:$E$423,MATCH('Peptide Map'!E36,'Mapping Summary'!$D$6:$D$423,0))</f>
        <v>1247.3333333333333</v>
      </c>
      <c r="F33" s="14">
        <f>INDEX('Mapping Summary'!$E$6:$E$423,MATCH('Peptide Map'!F36,'Mapping Summary'!$D$6:$D$423,0))</f>
        <v>1347.5</v>
      </c>
      <c r="G33" s="14">
        <f>INDEX('Mapping Summary'!$E$6:$E$423,MATCH('Peptide Map'!G36,'Mapping Summary'!$D$6:$D$423,0))</f>
        <v>895.5</v>
      </c>
      <c r="H33" s="14">
        <f>INDEX('Mapping Summary'!$E$6:$E$423,MATCH('Peptide Map'!H36,'Mapping Summary'!$D$6:$D$423,0))</f>
        <v>61</v>
      </c>
      <c r="I33" s="14">
        <f>INDEX('Mapping Summary'!$E$6:$E$423,MATCH('Peptide Map'!I36,'Mapping Summary'!$D$6:$D$423,0))</f>
        <v>257.33333333333331</v>
      </c>
      <c r="J33" s="14">
        <f>INDEX('Mapping Summary'!$E$6:$E$423,MATCH('Peptide Map'!J36,'Mapping Summary'!$D$6:$D$423,0))</f>
        <v>598.66666666666663</v>
      </c>
      <c r="K33" s="14">
        <f>INDEX('Mapping Summary'!$E$6:$E$423,MATCH('Peptide Map'!K36,'Mapping Summary'!$D$6:$D$423,0))</f>
        <v>13.166666666666666</v>
      </c>
      <c r="L33" s="14">
        <f>INDEX('Mapping Summary'!$E$6:$E$423,MATCH('Peptide Map'!L36,'Mapping Summary'!$D$6:$D$423,0))</f>
        <v>218.66666666666666</v>
      </c>
      <c r="M33" s="14">
        <f>INDEX('Mapping Summary'!$E$6:$E$423,MATCH('Peptide Map'!M36,'Mapping Summary'!$D$6:$D$423,0))</f>
        <v>169</v>
      </c>
      <c r="N33" s="14">
        <f>INDEX('Mapping Summary'!$E$6:$E$423,MATCH('Peptide Map'!N36,'Mapping Summary'!$D$6:$D$423,0))</f>
        <v>229.66666666666666</v>
      </c>
      <c r="O33" s="14">
        <f>INDEX('Mapping Summary'!$E$6:$E$423,MATCH('Peptide Map'!O36,'Mapping Summary'!$D$6:$D$423,0))</f>
        <v>275.66666666666669</v>
      </c>
      <c r="P33" s="14">
        <f>INDEX('Mapping Summary'!$E$6:$E$423,MATCH('Peptide Map'!P36,'Mapping Summary'!$D$6:$D$423,0))</f>
        <v>95.666666666666671</v>
      </c>
      <c r="Q33" s="14">
        <f>INDEX('Mapping Summary'!$E$6:$E$423,MATCH('Peptide Map'!Q36,'Mapping Summary'!$D$6:$D$423,0))</f>
        <v>3.3333333333333335</v>
      </c>
      <c r="R33" s="14">
        <f>INDEX('Mapping Summary'!$E$6:$E$423,MATCH('Peptide Map'!R36,'Mapping Summary'!$D$6:$D$423,0))</f>
        <v>129.5</v>
      </c>
      <c r="S33" s="14">
        <f>INDEX('Mapping Summary'!$E$6:$E$423,MATCH('Peptide Map'!S36,'Mapping Summary'!$D$6:$D$423,0))</f>
        <v>291.66666666666669</v>
      </c>
      <c r="T33" s="14">
        <f>INDEX('Mapping Summary'!$E$6:$E$423,MATCH('Peptide Map'!T36,'Mapping Summary'!$D$6:$D$423,0))</f>
        <v>398.16666666666669</v>
      </c>
      <c r="U33" s="14">
        <f>INDEX('Mapping Summary'!$E$6:$E$423,MATCH('Peptide Map'!U36,'Mapping Summary'!$D$6:$D$423,0))</f>
        <v>410.5</v>
      </c>
      <c r="V33" s="14">
        <f>INDEX('Mapping Summary'!$E$6:$E$423,MATCH('Peptide Map'!V36,'Mapping Summary'!$D$6:$D$423,0))</f>
        <v>1315.3333333333333</v>
      </c>
      <c r="W33" s="14">
        <f>INDEX('Mapping Summary'!$E$6:$E$423,MATCH('Peptide Map'!W36,'Mapping Summary'!$D$6:$D$423,0))</f>
        <v>8.3333333333333339</v>
      </c>
      <c r="X33" s="14">
        <f>INDEX('Mapping Summary'!$E$6:$E$423,MATCH('Peptide Map'!X36,'Mapping Summary'!$D$6:$D$423,0))</f>
        <v>171.33333333333334</v>
      </c>
      <c r="Y33" s="14">
        <f>INDEX('Mapping Summary'!$E$6:$E$423,MATCH('Peptide Map'!Y36,'Mapping Summary'!$D$6:$D$423,0))</f>
        <v>5</v>
      </c>
      <c r="Z33" s="14"/>
      <c r="AA33" s="14">
        <f>INDEX('Mapping Summary'!$E$6:$E$423,MATCH('Peptide Map'!AA36,'Mapping Summary'!$D$6:$D$423,0))</f>
        <v>1347.5</v>
      </c>
      <c r="AB33" s="14">
        <f>INDEX('Mapping Summary'!$E$6:$E$423,MATCH('Peptide Map'!AB36,'Mapping Summary'!$D$6:$D$423,0))</f>
        <v>3984</v>
      </c>
      <c r="AC33" s="14">
        <f>INDEX('Mapping Summary'!$E$6:$E$423,MATCH('Peptide Map'!AC36,'Mapping Summary'!$D$6:$D$423,0))</f>
        <v>3675</v>
      </c>
      <c r="AD33" s="14">
        <f>INDEX('Mapping Summary'!$E$6:$E$423,MATCH('Peptide Map'!AD36,'Mapping Summary'!$D$6:$D$423,0))</f>
        <v>5096.833333333333</v>
      </c>
      <c r="AE33" s="14">
        <f>INDEX('Mapping Summary'!$E$6:$E$423,MATCH('Peptide Map'!AE36,'Mapping Summary'!$D$6:$D$423,0))</f>
        <v>5726.666666666667</v>
      </c>
      <c r="AF33" s="14">
        <f>INDEX('Mapping Summary'!$E$6:$E$423,MATCH('Peptide Map'!AF36,'Mapping Summary'!$D$6:$D$423,0))</f>
        <v>2357.3333333333335</v>
      </c>
      <c r="AG33" s="14">
        <f>INDEX('Mapping Summary'!$E$6:$E$423,MATCH('Peptide Map'!AG36,'Mapping Summary'!$D$6:$D$423,0))</f>
        <v>662.16666666666663</v>
      </c>
      <c r="AH33" s="14">
        <f>INDEX('Mapping Summary'!$E$6:$E$423,MATCH('Peptide Map'!AH36,'Mapping Summary'!$D$6:$D$423,0))</f>
        <v>623.5</v>
      </c>
      <c r="AI33" s="14">
        <f>INDEX('Mapping Summary'!$E$6:$E$423,MATCH('Peptide Map'!AI36,'Mapping Summary'!$D$6:$D$423,0))</f>
        <v>878.66666666666663</v>
      </c>
      <c r="AJ33" s="14">
        <f>INDEX('Mapping Summary'!$E$6:$E$423,MATCH('Peptide Map'!AJ36,'Mapping Summary'!$D$6:$D$423,0))</f>
        <v>1245.6666666666667</v>
      </c>
      <c r="AK33" s="14">
        <f>INDEX('Mapping Summary'!$E$6:$E$423,MATCH('Peptide Map'!AK36,'Mapping Summary'!$D$6:$D$423,0))</f>
        <v>3.3333333333333335</v>
      </c>
      <c r="AL33" s="14">
        <f>INDEX('Mapping Summary'!$E$6:$E$423,MATCH('Peptide Map'!AL36,'Mapping Summary'!$D$6:$D$423,0))</f>
        <v>0</v>
      </c>
      <c r="AM33" s="14">
        <f>INDEX('Mapping Summary'!$E$6:$E$423,MATCH('Peptide Map'!AM36,'Mapping Summary'!$D$6:$D$423,0))</f>
        <v>0</v>
      </c>
      <c r="AN33" s="14">
        <f>INDEX('Mapping Summary'!$E$6:$E$423,MATCH('Peptide Map'!AN36,'Mapping Summary'!$D$6:$D$423,0))</f>
        <v>0</v>
      </c>
      <c r="AO33" s="14">
        <f>INDEX('Mapping Summary'!$E$6:$E$423,MATCH('Peptide Map'!AO36,'Mapping Summary'!$D$6:$D$423,0))</f>
        <v>60.685714285714283</v>
      </c>
      <c r="AP33" s="14">
        <f>INDEX('Mapping Summary'!$E$6:$E$423,MATCH('Peptide Map'!AP36,'Mapping Summary'!$D$6:$D$423,0))</f>
        <v>1347.5</v>
      </c>
      <c r="AQ33" s="14">
        <f>INDEX('Mapping Summary'!$E$6:$E$423,MATCH('Peptide Map'!AQ36,'Mapping Summary'!$D$6:$D$423,0))</f>
        <v>2089.5</v>
      </c>
      <c r="AR33" s="14">
        <f>INDEX('Mapping Summary'!$E$6:$E$423,MATCH('Peptide Map'!AR36,'Mapping Summary'!$D$6:$D$423,0))</f>
        <v>1483.1666666666667</v>
      </c>
      <c r="AS33" s="14">
        <f>INDEX('Mapping Summary'!$E$6:$E$423,MATCH('Peptide Map'!AS36,'Mapping Summary'!$D$6:$D$423,0))</f>
        <v>2214</v>
      </c>
      <c r="AT33" s="14">
        <f>INDEX('Mapping Summary'!$E$6:$E$423,MATCH('Peptide Map'!AT36,'Mapping Summary'!$D$6:$D$423,0))</f>
        <v>918.33333333333337</v>
      </c>
      <c r="AU33" s="14">
        <f>INDEX('Mapping Summary'!$E$6:$E$423,MATCH('Peptide Map'!AU36,'Mapping Summary'!$D$6:$D$423,0))</f>
        <v>306.33333333333331</v>
      </c>
      <c r="AV33" s="14">
        <f>INDEX('Mapping Summary'!$E$6:$E$423,MATCH('Peptide Map'!AV36,'Mapping Summary'!$D$6:$D$423,0))</f>
        <v>180.66666666666666</v>
      </c>
      <c r="AW33" s="14">
        <f>INDEX('Mapping Summary'!$E$6:$E$423,MATCH('Peptide Map'!AW36,'Mapping Summary'!$D$6:$D$423,0))</f>
        <v>200.66666666666666</v>
      </c>
      <c r="AX33" s="14">
        <f>INDEX('Mapping Summary'!$E$6:$E$423,MATCH('Peptide Map'!AX36,'Mapping Summary'!$D$6:$D$423,0))</f>
        <v>188.33333333333334</v>
      </c>
      <c r="AY33" s="14">
        <f>INDEX('Mapping Summary'!$E$6:$E$423,MATCH('Peptide Map'!AY36,'Mapping Summary'!$D$6:$D$423,0))</f>
        <v>221.33333333333334</v>
      </c>
      <c r="AZ33" s="14">
        <f>INDEX('Mapping Summary'!$E$6:$E$423,MATCH('Peptide Map'!AZ36,'Mapping Summary'!$D$6:$D$423,0))</f>
        <v>21</v>
      </c>
      <c r="BA33" s="14">
        <f>INDEX('Mapping Summary'!$E$6:$E$423,MATCH('Peptide Map'!BA36,'Mapping Summary'!$D$6:$D$423,0))</f>
        <v>0</v>
      </c>
      <c r="BB33" s="14">
        <f>INDEX('Mapping Summary'!$E$6:$E$423,MATCH('Peptide Map'!BB36,'Mapping Summary'!$D$6:$D$423,0))</f>
        <v>0</v>
      </c>
      <c r="BC33" s="14">
        <f>INDEX('Mapping Summary'!$E$6:$E$423,MATCH('Peptide Map'!BC36,'Mapping Summary'!$D$6:$D$423,0))</f>
        <v>0</v>
      </c>
      <c r="BD33" s="14">
        <f>INDEX('Mapping Summary'!$E$6:$E$423,MATCH('Peptide Map'!BD36,'Mapping Summary'!$D$6:$D$423,0))</f>
        <v>0</v>
      </c>
      <c r="BE33" s="66" t="s">
        <v>16</v>
      </c>
      <c r="BF33" s="17"/>
    </row>
    <row r="34" spans="1:58">
      <c r="A34" s="5">
        <v>19</v>
      </c>
      <c r="B34" s="67" t="s">
        <v>4</v>
      </c>
      <c r="C34" s="14">
        <f>INDEX('Mapping Summary'!$E$6:$E$423,MATCH('Peptide Map'!C37,'Mapping Summary'!$D$6:$D$423,0))</f>
        <v>778.33333333333337</v>
      </c>
      <c r="D34" s="14">
        <f>INDEX('Mapping Summary'!$E$6:$E$423,MATCH('Peptide Map'!D37,'Mapping Summary'!$D$6:$D$423,0))</f>
        <v>3567.8333333333335</v>
      </c>
      <c r="E34" s="14">
        <f>INDEX('Mapping Summary'!$E$6:$E$423,MATCH('Peptide Map'!E37,'Mapping Summary'!$D$6:$D$423,0))</f>
        <v>3956.6666666666665</v>
      </c>
      <c r="F34" s="14">
        <f>INDEX('Mapping Summary'!$E$6:$E$423,MATCH('Peptide Map'!F37,'Mapping Summary'!$D$6:$D$423,0))</f>
        <v>4504.666666666667</v>
      </c>
      <c r="G34" s="14">
        <f>INDEX('Mapping Summary'!$E$6:$E$423,MATCH('Peptide Map'!G37,'Mapping Summary'!$D$6:$D$423,0))</f>
        <v>7625.333333333333</v>
      </c>
      <c r="H34" s="14">
        <f>INDEX('Mapping Summary'!$E$6:$E$423,MATCH('Peptide Map'!H37,'Mapping Summary'!$D$6:$D$423,0))</f>
        <v>1203.6666666666667</v>
      </c>
      <c r="I34" s="14">
        <f>INDEX('Mapping Summary'!$E$6:$E$423,MATCH('Peptide Map'!I37,'Mapping Summary'!$D$6:$D$423,0))</f>
        <v>1734.3333333333333</v>
      </c>
      <c r="J34" s="14">
        <f>INDEX('Mapping Summary'!$E$6:$E$423,MATCH('Peptide Map'!J37,'Mapping Summary'!$D$6:$D$423,0))</f>
        <v>3486</v>
      </c>
      <c r="K34" s="14">
        <f>INDEX('Mapping Summary'!$E$6:$E$423,MATCH('Peptide Map'!K37,'Mapping Summary'!$D$6:$D$423,0))</f>
        <v>477.16666666666669</v>
      </c>
      <c r="L34" s="14">
        <f>INDEX('Mapping Summary'!$E$6:$E$423,MATCH('Peptide Map'!L37,'Mapping Summary'!$D$6:$D$423,0))</f>
        <v>2345.3333333333335</v>
      </c>
      <c r="M34" s="14">
        <f>INDEX('Mapping Summary'!$E$6:$E$423,MATCH('Peptide Map'!M37,'Mapping Summary'!$D$6:$D$423,0))</f>
        <v>1129.1666666666667</v>
      </c>
      <c r="N34" s="14">
        <f>INDEX('Mapping Summary'!$E$6:$E$423,MATCH('Peptide Map'!N37,'Mapping Summary'!$D$6:$D$423,0))</f>
        <v>1501.3333333333333</v>
      </c>
      <c r="O34" s="14">
        <f>INDEX('Mapping Summary'!$E$6:$E$423,MATCH('Peptide Map'!O37,'Mapping Summary'!$D$6:$D$423,0))</f>
        <v>1447.6666666666667</v>
      </c>
      <c r="P34" s="14">
        <f>INDEX('Mapping Summary'!$E$6:$E$423,MATCH('Peptide Map'!P37,'Mapping Summary'!$D$6:$D$423,0))</f>
        <v>1347.5</v>
      </c>
      <c r="Q34" s="14">
        <f>INDEX('Mapping Summary'!$E$6:$E$423,MATCH('Peptide Map'!Q37,'Mapping Summary'!$D$6:$D$423,0))</f>
        <v>1027.8333333333333</v>
      </c>
      <c r="R34" s="14">
        <f>INDEX('Mapping Summary'!$E$6:$E$423,MATCH('Peptide Map'!R37,'Mapping Summary'!$D$6:$D$423,0))</f>
        <v>1516</v>
      </c>
      <c r="S34" s="14">
        <f>INDEX('Mapping Summary'!$E$6:$E$423,MATCH('Peptide Map'!S37,'Mapping Summary'!$D$6:$D$423,0))</f>
        <v>2147.5</v>
      </c>
      <c r="T34" s="14">
        <f>INDEX('Mapping Summary'!$E$6:$E$423,MATCH('Peptide Map'!T37,'Mapping Summary'!$D$6:$D$423,0))</f>
        <v>2321</v>
      </c>
      <c r="U34" s="14">
        <f>INDEX('Mapping Summary'!$E$6:$E$423,MATCH('Peptide Map'!U37,'Mapping Summary'!$D$6:$D$423,0))</f>
        <v>3951.5</v>
      </c>
      <c r="V34" s="14">
        <f>INDEX('Mapping Summary'!$E$6:$E$423,MATCH('Peptide Map'!V37,'Mapping Summary'!$D$6:$D$423,0))</f>
        <v>6888.333333333333</v>
      </c>
      <c r="W34" s="14">
        <f>INDEX('Mapping Summary'!$E$6:$E$423,MATCH('Peptide Map'!W37,'Mapping Summary'!$D$6:$D$423,0))</f>
        <v>981.66666666666663</v>
      </c>
      <c r="X34" s="14">
        <f>INDEX('Mapping Summary'!$E$6:$E$423,MATCH('Peptide Map'!X37,'Mapping Summary'!$D$6:$D$423,0))</f>
        <v>1388.6666666666667</v>
      </c>
      <c r="Y34" s="14">
        <f>INDEX('Mapping Summary'!$E$6:$E$423,MATCH('Peptide Map'!Y37,'Mapping Summary'!$D$6:$D$423,0))</f>
        <v>972.83333333333337</v>
      </c>
      <c r="Z34" s="14"/>
      <c r="AA34" s="14">
        <f>INDEX('Mapping Summary'!$E$6:$E$423,MATCH('Peptide Map'!AA37,'Mapping Summary'!$D$6:$D$423,0))</f>
        <v>1347.5</v>
      </c>
      <c r="AB34" s="14">
        <f>INDEX('Mapping Summary'!$E$6:$E$423,MATCH('Peptide Map'!AB37,'Mapping Summary'!$D$6:$D$423,0))</f>
        <v>3984</v>
      </c>
      <c r="AC34" s="14">
        <f>INDEX('Mapping Summary'!$E$6:$E$423,MATCH('Peptide Map'!AC37,'Mapping Summary'!$D$6:$D$423,0))</f>
        <v>3675</v>
      </c>
      <c r="AD34" s="14">
        <f>INDEX('Mapping Summary'!$E$6:$E$423,MATCH('Peptide Map'!AD37,'Mapping Summary'!$D$6:$D$423,0))</f>
        <v>5096.833333333333</v>
      </c>
      <c r="AE34" s="14">
        <f>INDEX('Mapping Summary'!$E$6:$E$423,MATCH('Peptide Map'!AE37,'Mapping Summary'!$D$6:$D$423,0))</f>
        <v>5726.666666666667</v>
      </c>
      <c r="AF34" s="14">
        <f>INDEX('Mapping Summary'!$E$6:$E$423,MATCH('Peptide Map'!AF37,'Mapping Summary'!$D$6:$D$423,0))</f>
        <v>2357.3333333333335</v>
      </c>
      <c r="AG34" s="14">
        <f>INDEX('Mapping Summary'!$E$6:$E$423,MATCH('Peptide Map'!AG37,'Mapping Summary'!$D$6:$D$423,0))</f>
        <v>662.16666666666663</v>
      </c>
      <c r="AH34" s="14">
        <f>INDEX('Mapping Summary'!$E$6:$E$423,MATCH('Peptide Map'!AH37,'Mapping Summary'!$D$6:$D$423,0))</f>
        <v>623.5</v>
      </c>
      <c r="AI34" s="14">
        <f>INDEX('Mapping Summary'!$E$6:$E$423,MATCH('Peptide Map'!AI37,'Mapping Summary'!$D$6:$D$423,0))</f>
        <v>878.66666666666663</v>
      </c>
      <c r="AJ34" s="14">
        <f>INDEX('Mapping Summary'!$E$6:$E$423,MATCH('Peptide Map'!AJ37,'Mapping Summary'!$D$6:$D$423,0))</f>
        <v>1245.6666666666667</v>
      </c>
      <c r="AK34" s="14">
        <f>INDEX('Mapping Summary'!$E$6:$E$423,MATCH('Peptide Map'!AK37,'Mapping Summary'!$D$6:$D$423,0))</f>
        <v>3.3333333333333335</v>
      </c>
      <c r="AL34" s="14">
        <f>INDEX('Mapping Summary'!$E$6:$E$423,MATCH('Peptide Map'!AL37,'Mapping Summary'!$D$6:$D$423,0))</f>
        <v>0</v>
      </c>
      <c r="AM34" s="14">
        <f>INDEX('Mapping Summary'!$E$6:$E$423,MATCH('Peptide Map'!AM37,'Mapping Summary'!$D$6:$D$423,0))</f>
        <v>0</v>
      </c>
      <c r="AN34" s="14">
        <f>INDEX('Mapping Summary'!$E$6:$E$423,MATCH('Peptide Map'!AN37,'Mapping Summary'!$D$6:$D$423,0))</f>
        <v>0</v>
      </c>
      <c r="AO34" s="14">
        <f>INDEX('Mapping Summary'!$E$6:$E$423,MATCH('Peptide Map'!AO37,'Mapping Summary'!$D$6:$D$423,0))</f>
        <v>60.685714285714283</v>
      </c>
      <c r="AP34" s="14">
        <f>INDEX('Mapping Summary'!$E$6:$E$423,MATCH('Peptide Map'!AP37,'Mapping Summary'!$D$6:$D$423,0))</f>
        <v>1347.5</v>
      </c>
      <c r="AQ34" s="14">
        <f>INDEX('Mapping Summary'!$E$6:$E$423,MATCH('Peptide Map'!AQ37,'Mapping Summary'!$D$6:$D$423,0))</f>
        <v>2089.5</v>
      </c>
      <c r="AR34" s="14">
        <f>INDEX('Mapping Summary'!$E$6:$E$423,MATCH('Peptide Map'!AR37,'Mapping Summary'!$D$6:$D$423,0))</f>
        <v>1483.1666666666667</v>
      </c>
      <c r="AS34" s="14">
        <f>INDEX('Mapping Summary'!$E$6:$E$423,MATCH('Peptide Map'!AS37,'Mapping Summary'!$D$6:$D$423,0))</f>
        <v>2214</v>
      </c>
      <c r="AT34" s="14">
        <f>INDEX('Mapping Summary'!$E$6:$E$423,MATCH('Peptide Map'!AT37,'Mapping Summary'!$D$6:$D$423,0))</f>
        <v>918.33333333333337</v>
      </c>
      <c r="AU34" s="14">
        <f>INDEX('Mapping Summary'!$E$6:$E$423,MATCH('Peptide Map'!AU37,'Mapping Summary'!$D$6:$D$423,0))</f>
        <v>306.33333333333331</v>
      </c>
      <c r="AV34" s="14">
        <f>INDEX('Mapping Summary'!$E$6:$E$423,MATCH('Peptide Map'!AV37,'Mapping Summary'!$D$6:$D$423,0))</f>
        <v>180.66666666666666</v>
      </c>
      <c r="AW34" s="14">
        <f>INDEX('Mapping Summary'!$E$6:$E$423,MATCH('Peptide Map'!AW37,'Mapping Summary'!$D$6:$D$423,0))</f>
        <v>200.66666666666666</v>
      </c>
      <c r="AX34" s="14">
        <f>INDEX('Mapping Summary'!$E$6:$E$423,MATCH('Peptide Map'!AX37,'Mapping Summary'!$D$6:$D$423,0))</f>
        <v>188.33333333333334</v>
      </c>
      <c r="AY34" s="14">
        <f>INDEX('Mapping Summary'!$E$6:$E$423,MATCH('Peptide Map'!AY37,'Mapping Summary'!$D$6:$D$423,0))</f>
        <v>221.33333333333334</v>
      </c>
      <c r="AZ34" s="14">
        <f>INDEX('Mapping Summary'!$E$6:$E$423,MATCH('Peptide Map'!AZ37,'Mapping Summary'!$D$6:$D$423,0))</f>
        <v>21</v>
      </c>
      <c r="BA34" s="14">
        <f>INDEX('Mapping Summary'!$E$6:$E$423,MATCH('Peptide Map'!BA37,'Mapping Summary'!$D$6:$D$423,0))</f>
        <v>0</v>
      </c>
      <c r="BB34" s="14">
        <f>INDEX('Mapping Summary'!$E$6:$E$423,MATCH('Peptide Map'!BB37,'Mapping Summary'!$D$6:$D$423,0))</f>
        <v>0</v>
      </c>
      <c r="BC34" s="14">
        <f>INDEX('Mapping Summary'!$E$6:$E$423,MATCH('Peptide Map'!BC37,'Mapping Summary'!$D$6:$D$423,0))</f>
        <v>0</v>
      </c>
      <c r="BD34" s="14">
        <f>INDEX('Mapping Summary'!$E$6:$E$423,MATCH('Peptide Map'!BD37,'Mapping Summary'!$D$6:$D$423,0))</f>
        <v>0</v>
      </c>
      <c r="BE34" s="67" t="s">
        <v>4</v>
      </c>
      <c r="BF34" s="17"/>
    </row>
    <row r="35" spans="1:58">
      <c r="A35" s="5">
        <v>20</v>
      </c>
      <c r="B35" s="66" t="s">
        <v>16</v>
      </c>
      <c r="C35" s="14">
        <f>INDEX('Mapping Summary'!$E$6:$E$423,MATCH('Peptide Map'!C38,'Mapping Summary'!$D$6:$D$423,0))</f>
        <v>553.16666666666663</v>
      </c>
      <c r="D35" s="14">
        <f>INDEX('Mapping Summary'!$E$6:$E$423,MATCH('Peptide Map'!D38,'Mapping Summary'!$D$6:$D$423,0))</f>
        <v>2317.1666666666665</v>
      </c>
      <c r="E35" s="14">
        <f>INDEX('Mapping Summary'!$E$6:$E$423,MATCH('Peptide Map'!E38,'Mapping Summary'!$D$6:$D$423,0))</f>
        <v>2129.5</v>
      </c>
      <c r="F35" s="14">
        <f>INDEX('Mapping Summary'!$E$6:$E$423,MATCH('Peptide Map'!F38,'Mapping Summary'!$D$6:$D$423,0))</f>
        <v>2443.8333333333335</v>
      </c>
      <c r="G35" s="14">
        <f>INDEX('Mapping Summary'!$E$6:$E$423,MATCH('Peptide Map'!G38,'Mapping Summary'!$D$6:$D$423,0))</f>
        <v>5127.833333333333</v>
      </c>
      <c r="H35" s="14">
        <f>INDEX('Mapping Summary'!$E$6:$E$423,MATCH('Peptide Map'!H38,'Mapping Summary'!$D$6:$D$423,0))</f>
        <v>409.33333333333331</v>
      </c>
      <c r="I35" s="14">
        <f>INDEX('Mapping Summary'!$E$6:$E$423,MATCH('Peptide Map'!I38,'Mapping Summary'!$D$6:$D$423,0))</f>
        <v>665</v>
      </c>
      <c r="J35" s="14">
        <f>INDEX('Mapping Summary'!$E$6:$E$423,MATCH('Peptide Map'!J38,'Mapping Summary'!$D$6:$D$423,0))</f>
        <v>1038.1666666666667</v>
      </c>
      <c r="K35" s="14">
        <f>INDEX('Mapping Summary'!$E$6:$E$423,MATCH('Peptide Map'!K38,'Mapping Summary'!$D$6:$D$423,0))</f>
        <v>259.33333333333331</v>
      </c>
      <c r="L35" s="14">
        <f>INDEX('Mapping Summary'!$E$6:$E$423,MATCH('Peptide Map'!L38,'Mapping Summary'!$D$6:$D$423,0))</f>
        <v>1347.5</v>
      </c>
      <c r="M35" s="14">
        <f>INDEX('Mapping Summary'!$E$6:$E$423,MATCH('Peptide Map'!M38,'Mapping Summary'!$D$6:$D$423,0))</f>
        <v>779</v>
      </c>
      <c r="N35" s="14">
        <f>INDEX('Mapping Summary'!$E$6:$E$423,MATCH('Peptide Map'!N38,'Mapping Summary'!$D$6:$D$423,0))</f>
        <v>819.83333333333337</v>
      </c>
      <c r="O35" s="14">
        <f>INDEX('Mapping Summary'!$E$6:$E$423,MATCH('Peptide Map'!O38,'Mapping Summary'!$D$6:$D$423,0))</f>
        <v>1212.1666666666667</v>
      </c>
      <c r="P35" s="14">
        <f>INDEX('Mapping Summary'!$E$6:$E$423,MATCH('Peptide Map'!P38,'Mapping Summary'!$D$6:$D$423,0))</f>
        <v>649.33333333333337</v>
      </c>
      <c r="Q35" s="14">
        <f>INDEX('Mapping Summary'!$E$6:$E$423,MATCH('Peptide Map'!Q38,'Mapping Summary'!$D$6:$D$423,0))</f>
        <v>624.83333333333337</v>
      </c>
      <c r="R35" s="14">
        <f>INDEX('Mapping Summary'!$E$6:$E$423,MATCH('Peptide Map'!R38,'Mapping Summary'!$D$6:$D$423,0))</f>
        <v>964.5</v>
      </c>
      <c r="S35" s="14">
        <f>INDEX('Mapping Summary'!$E$6:$E$423,MATCH('Peptide Map'!S38,'Mapping Summary'!$D$6:$D$423,0))</f>
        <v>1056.5</v>
      </c>
      <c r="T35" s="14">
        <f>INDEX('Mapping Summary'!$E$6:$E$423,MATCH('Peptide Map'!T38,'Mapping Summary'!$D$6:$D$423,0))</f>
        <v>899</v>
      </c>
      <c r="U35" s="14">
        <f>INDEX('Mapping Summary'!$E$6:$E$423,MATCH('Peptide Map'!U38,'Mapping Summary'!$D$6:$D$423,0))</f>
        <v>2038.3333333333333</v>
      </c>
      <c r="V35" s="14">
        <f>INDEX('Mapping Summary'!$E$6:$E$423,MATCH('Peptide Map'!V38,'Mapping Summary'!$D$6:$D$423,0))</f>
        <v>3670.1666666666665</v>
      </c>
      <c r="W35" s="14">
        <f>INDEX('Mapping Summary'!$E$6:$E$423,MATCH('Peptide Map'!W38,'Mapping Summary'!$D$6:$D$423,0))</f>
        <v>667.33333333333337</v>
      </c>
      <c r="X35" s="14">
        <f>INDEX('Mapping Summary'!$E$6:$E$423,MATCH('Peptide Map'!X38,'Mapping Summary'!$D$6:$D$423,0))</f>
        <v>770.33333333333337</v>
      </c>
      <c r="Y35" s="14">
        <f>INDEX('Mapping Summary'!$E$6:$E$423,MATCH('Peptide Map'!Y38,'Mapping Summary'!$D$6:$D$423,0))</f>
        <v>152</v>
      </c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66" t="s">
        <v>16</v>
      </c>
      <c r="BF35" s="17"/>
    </row>
    <row r="36" spans="1:58">
      <c r="A36" s="5">
        <v>21</v>
      </c>
      <c r="B36" s="67" t="s">
        <v>4</v>
      </c>
      <c r="C36" s="14">
        <f>INDEX('Mapping Summary'!$E$6:$E$423,MATCH('Peptide Map'!C39,'Mapping Summary'!$D$6:$D$423,0))</f>
        <v>115</v>
      </c>
      <c r="D36" s="14">
        <f>INDEX('Mapping Summary'!$E$6:$E$423,MATCH('Peptide Map'!D39,'Mapping Summary'!$D$6:$D$423,0))</f>
        <v>801.16666666666663</v>
      </c>
      <c r="E36" s="14">
        <f>INDEX('Mapping Summary'!$E$6:$E$423,MATCH('Peptide Map'!E39,'Mapping Summary'!$D$6:$D$423,0))</f>
        <v>1633.6666666666667</v>
      </c>
      <c r="F36" s="14">
        <f>INDEX('Mapping Summary'!$E$6:$E$423,MATCH('Peptide Map'!F39,'Mapping Summary'!$D$6:$D$423,0))</f>
        <v>1347.5</v>
      </c>
      <c r="G36" s="14">
        <f>INDEX('Mapping Summary'!$E$6:$E$423,MATCH('Peptide Map'!G39,'Mapping Summary'!$D$6:$D$423,0))</f>
        <v>1233</v>
      </c>
      <c r="H36" s="14">
        <f>INDEX('Mapping Summary'!$E$6:$E$423,MATCH('Peptide Map'!H39,'Mapping Summary'!$D$6:$D$423,0))</f>
        <v>185</v>
      </c>
      <c r="I36" s="14">
        <f>INDEX('Mapping Summary'!$E$6:$E$423,MATCH('Peptide Map'!I39,'Mapping Summary'!$D$6:$D$423,0))</f>
        <v>144</v>
      </c>
      <c r="J36" s="14">
        <f>INDEX('Mapping Summary'!$E$6:$E$423,MATCH('Peptide Map'!J39,'Mapping Summary'!$D$6:$D$423,0))</f>
        <v>640</v>
      </c>
      <c r="K36" s="14">
        <f>INDEX('Mapping Summary'!$E$6:$E$423,MATCH('Peptide Map'!K39,'Mapping Summary'!$D$6:$D$423,0))</f>
        <v>74</v>
      </c>
      <c r="L36" s="14">
        <f>INDEX('Mapping Summary'!$E$6:$E$423,MATCH('Peptide Map'!L39,'Mapping Summary'!$D$6:$D$423,0))</f>
        <v>459.66666666666669</v>
      </c>
      <c r="M36" s="14">
        <f>INDEX('Mapping Summary'!$E$6:$E$423,MATCH('Peptide Map'!M39,'Mapping Summary'!$D$6:$D$423,0))</f>
        <v>181</v>
      </c>
      <c r="N36" s="14">
        <f>INDEX('Mapping Summary'!$E$6:$E$423,MATCH('Peptide Map'!N39,'Mapping Summary'!$D$6:$D$423,0))</f>
        <v>189</v>
      </c>
      <c r="O36" s="14">
        <f>INDEX('Mapping Summary'!$E$6:$E$423,MATCH('Peptide Map'!O39,'Mapping Summary'!$D$6:$D$423,0))</f>
        <v>375.33333333333331</v>
      </c>
      <c r="P36" s="14">
        <f>INDEX('Mapping Summary'!$E$6:$E$423,MATCH('Peptide Map'!P39,'Mapping Summary'!$D$6:$D$423,0))</f>
        <v>156.66666666666666</v>
      </c>
      <c r="Q36" s="14">
        <f>INDEX('Mapping Summary'!$E$6:$E$423,MATCH('Peptide Map'!Q39,'Mapping Summary'!$D$6:$D$423,0))</f>
        <v>132</v>
      </c>
      <c r="R36" s="14">
        <f>INDEX('Mapping Summary'!$E$6:$E$423,MATCH('Peptide Map'!R39,'Mapping Summary'!$D$6:$D$423,0))</f>
        <v>318.66666666666669</v>
      </c>
      <c r="S36" s="14">
        <f>INDEX('Mapping Summary'!$E$6:$E$423,MATCH('Peptide Map'!S39,'Mapping Summary'!$D$6:$D$423,0))</f>
        <v>276.5</v>
      </c>
      <c r="T36" s="14">
        <f>INDEX('Mapping Summary'!$E$6:$E$423,MATCH('Peptide Map'!T39,'Mapping Summary'!$D$6:$D$423,0))</f>
        <v>337.16666666666669</v>
      </c>
      <c r="U36" s="14">
        <f>INDEX('Mapping Summary'!$E$6:$E$423,MATCH('Peptide Map'!U39,'Mapping Summary'!$D$6:$D$423,0))</f>
        <v>498.66666666666669</v>
      </c>
      <c r="V36" s="14">
        <f>INDEX('Mapping Summary'!$E$6:$E$423,MATCH('Peptide Map'!V39,'Mapping Summary'!$D$6:$D$423,0))</f>
        <v>1189.3333333333333</v>
      </c>
      <c r="W36" s="14">
        <f>INDEX('Mapping Summary'!$E$6:$E$423,MATCH('Peptide Map'!W39,'Mapping Summary'!$D$6:$D$423,0))</f>
        <v>193.83333333333334</v>
      </c>
      <c r="X36" s="14">
        <f>INDEX('Mapping Summary'!$E$6:$E$423,MATCH('Peptide Map'!X39,'Mapping Summary'!$D$6:$D$423,0))</f>
        <v>372</v>
      </c>
      <c r="Y36" s="14">
        <f>INDEX('Mapping Summary'!$E$6:$E$423,MATCH('Peptide Map'!Y39,'Mapping Summary'!$D$6:$D$423,0))</f>
        <v>262.66666666666669</v>
      </c>
      <c r="Z36" s="14"/>
      <c r="AA36" s="14">
        <f>INDEX('Mapping Summary'!$E$6:$E$423,MATCH('Peptide Map'!AA39,'Mapping Summary'!$D$6:$D$423,0))</f>
        <v>35864.433333333334</v>
      </c>
      <c r="AB36" s="14">
        <f>INDEX('Mapping Summary'!$E$6:$E$423,MATCH('Peptide Map'!AB39,'Mapping Summary'!$D$6:$D$423,0))</f>
        <v>24631.166666666668</v>
      </c>
      <c r="AC36" s="14">
        <f>INDEX('Mapping Summary'!$E$6:$E$423,MATCH('Peptide Map'!AC39,'Mapping Summary'!$D$6:$D$423,0))</f>
        <v>25805.5</v>
      </c>
      <c r="AD36" s="14">
        <f>INDEX('Mapping Summary'!$E$6:$E$423,MATCH('Peptide Map'!AD39,'Mapping Summary'!$D$6:$D$423,0))</f>
        <v>22043.166666666668</v>
      </c>
      <c r="AE36" s="14">
        <f>INDEX('Mapping Summary'!$E$6:$E$423,MATCH('Peptide Map'!AE39,'Mapping Summary'!$D$6:$D$423,0))</f>
        <v>31093.5</v>
      </c>
      <c r="AF36" s="14">
        <f>INDEX('Mapping Summary'!$E$6:$E$423,MATCH('Peptide Map'!AF39,'Mapping Summary'!$D$6:$D$423,0))</f>
        <v>25003.166666666668</v>
      </c>
      <c r="AG36" s="14">
        <f>INDEX('Mapping Summary'!$E$6:$E$423,MATCH('Peptide Map'!AG39,'Mapping Summary'!$D$6:$D$423,0))</f>
        <v>961</v>
      </c>
      <c r="AH36" s="14">
        <f>INDEX('Mapping Summary'!$E$6:$E$423,MATCH('Peptide Map'!AH39,'Mapping Summary'!$D$6:$D$423,0))</f>
        <v>36406.982758620688</v>
      </c>
      <c r="AI36" s="14">
        <f>INDEX('Mapping Summary'!$E$6:$E$423,MATCH('Peptide Map'!AI39,'Mapping Summary'!$D$6:$D$423,0))</f>
        <v>13684.333333333334</v>
      </c>
      <c r="AJ36" s="14">
        <f>INDEX('Mapping Summary'!$E$6:$E$423,MATCH('Peptide Map'!AJ39,'Mapping Summary'!$D$6:$D$423,0))</f>
        <v>11928.666666666666</v>
      </c>
      <c r="AK36" s="14">
        <f>INDEX('Mapping Summary'!$E$6:$E$423,MATCH('Peptide Map'!AK39,'Mapping Summary'!$D$6:$D$423,0))</f>
        <v>24065.833333333332</v>
      </c>
      <c r="AL36" s="14">
        <f>INDEX('Mapping Summary'!$E$6:$E$423,MATCH('Peptide Map'!AL39,'Mapping Summary'!$D$6:$D$423,0))</f>
        <v>36406.982758620688</v>
      </c>
      <c r="AM36" s="14">
        <f>INDEX('Mapping Summary'!$E$6:$E$423,MATCH('Peptide Map'!AM39,'Mapping Summary'!$D$6:$D$423,0))</f>
        <v>36406.982758620688</v>
      </c>
      <c r="AN36" s="14">
        <f>INDEX('Mapping Summary'!$E$6:$E$423,MATCH('Peptide Map'!AN39,'Mapping Summary'!$D$6:$D$423,0))</f>
        <v>31794.166666666668</v>
      </c>
      <c r="AO36" s="14">
        <f>INDEX('Mapping Summary'!$E$6:$E$423,MATCH('Peptide Map'!AO39,'Mapping Summary'!$D$6:$D$423,0))</f>
        <v>29670.5</v>
      </c>
      <c r="AP36" s="14">
        <f>INDEX('Mapping Summary'!$E$6:$E$423,MATCH('Peptide Map'!AP39,'Mapping Summary'!$D$6:$D$423,0))</f>
        <v>35864.433333333334</v>
      </c>
      <c r="AQ36" s="14">
        <f>INDEX('Mapping Summary'!$E$6:$E$423,MATCH('Peptide Map'!AQ39,'Mapping Summary'!$D$6:$D$423,0))</f>
        <v>35684.916666666664</v>
      </c>
      <c r="AR36" s="14">
        <f>INDEX('Mapping Summary'!$E$6:$E$423,MATCH('Peptide Map'!AR39,'Mapping Summary'!$D$6:$D$423,0))</f>
        <v>38449.333333333336</v>
      </c>
      <c r="AS36" s="14">
        <f>INDEX('Mapping Summary'!$E$6:$E$423,MATCH('Peptide Map'!AS39,'Mapping Summary'!$D$6:$D$423,0))</f>
        <v>32808.666666666664</v>
      </c>
      <c r="AT36" s="14">
        <f>INDEX('Mapping Summary'!$E$6:$E$423,MATCH('Peptide Map'!AT39,'Mapping Summary'!$D$6:$D$423,0))</f>
        <v>51356.166666666664</v>
      </c>
      <c r="AU36" s="14">
        <f>INDEX('Mapping Summary'!$E$6:$E$423,MATCH('Peptide Map'!AU39,'Mapping Summary'!$D$6:$D$423,0))</f>
        <v>48851.333333333336</v>
      </c>
      <c r="AV36" s="14">
        <f>INDEX('Mapping Summary'!$E$6:$E$423,MATCH('Peptide Map'!AV39,'Mapping Summary'!$D$6:$D$423,0))</f>
        <v>4493.166666666667</v>
      </c>
      <c r="AW36" s="14">
        <f>INDEX('Mapping Summary'!$E$6:$E$423,MATCH('Peptide Map'!AW39,'Mapping Summary'!$D$6:$D$423,0))</f>
        <v>35864.433333333334</v>
      </c>
      <c r="AX36" s="14">
        <f>INDEX('Mapping Summary'!$E$6:$E$423,MATCH('Peptide Map'!AX39,'Mapping Summary'!$D$6:$D$423,0))</f>
        <v>28333.5</v>
      </c>
      <c r="AY36" s="14">
        <f>INDEX('Mapping Summary'!$E$6:$E$423,MATCH('Peptide Map'!AY39,'Mapping Summary'!$D$6:$D$423,0))</f>
        <v>25661.333333333332</v>
      </c>
      <c r="AZ36" s="14">
        <f>INDEX('Mapping Summary'!$E$6:$E$423,MATCH('Peptide Map'!AZ39,'Mapping Summary'!$D$6:$D$423,0))</f>
        <v>50847.5</v>
      </c>
      <c r="BA36" s="14">
        <f>INDEX('Mapping Summary'!$E$6:$E$423,MATCH('Peptide Map'!BA39,'Mapping Summary'!$D$6:$D$423,0))</f>
        <v>35864.433333333334</v>
      </c>
      <c r="BB36" s="14">
        <f>INDEX('Mapping Summary'!$E$6:$E$423,MATCH('Peptide Map'!BB39,'Mapping Summary'!$D$6:$D$423,0))</f>
        <v>35864.433333333334</v>
      </c>
      <c r="BC36" s="14">
        <f>INDEX('Mapping Summary'!$E$6:$E$423,MATCH('Peptide Map'!BC39,'Mapping Summary'!$D$6:$D$423,0))</f>
        <v>58288</v>
      </c>
      <c r="BD36" s="14">
        <f>INDEX('Mapping Summary'!$E$6:$E$423,MATCH('Peptide Map'!BD39,'Mapping Summary'!$D$6:$D$423,0))</f>
        <v>53277</v>
      </c>
      <c r="BE36" s="67" t="s">
        <v>4</v>
      </c>
      <c r="BF36" s="17"/>
    </row>
    <row r="37" spans="1:58">
      <c r="A37" s="5">
        <v>22</v>
      </c>
      <c r="B37" s="66" t="s">
        <v>16</v>
      </c>
      <c r="C37" s="14">
        <f>INDEX('Mapping Summary'!$E$6:$E$423,MATCH('Peptide Map'!C40,'Mapping Summary'!$D$6:$D$423,0))</f>
        <v>183</v>
      </c>
      <c r="D37" s="14">
        <f>INDEX('Mapping Summary'!$E$6:$E$423,MATCH('Peptide Map'!D40,'Mapping Summary'!$D$6:$D$423,0))</f>
        <v>1211.3333333333333</v>
      </c>
      <c r="E37" s="14">
        <f>INDEX('Mapping Summary'!$E$6:$E$423,MATCH('Peptide Map'!E40,'Mapping Summary'!$D$6:$D$423,0))</f>
        <v>1533.6666666666667</v>
      </c>
      <c r="F37" s="14">
        <f>INDEX('Mapping Summary'!$E$6:$E$423,MATCH('Peptide Map'!F40,'Mapping Summary'!$D$6:$D$423,0))</f>
        <v>1347.5</v>
      </c>
      <c r="G37" s="14">
        <f>INDEX('Mapping Summary'!$E$6:$E$423,MATCH('Peptide Map'!G40,'Mapping Summary'!$D$6:$D$423,0))</f>
        <v>1788.3333333333333</v>
      </c>
      <c r="H37" s="14">
        <f>INDEX('Mapping Summary'!$E$6:$E$423,MATCH('Peptide Map'!H40,'Mapping Summary'!$D$6:$D$423,0))</f>
        <v>183</v>
      </c>
      <c r="I37" s="14">
        <f>INDEX('Mapping Summary'!$E$6:$E$423,MATCH('Peptide Map'!I40,'Mapping Summary'!$D$6:$D$423,0))</f>
        <v>294.5</v>
      </c>
      <c r="J37" s="14">
        <f>INDEX('Mapping Summary'!$E$6:$E$423,MATCH('Peptide Map'!J40,'Mapping Summary'!$D$6:$D$423,0))</f>
        <v>3480.8333333333335</v>
      </c>
      <c r="K37" s="14">
        <f>INDEX('Mapping Summary'!$E$6:$E$423,MATCH('Peptide Map'!K40,'Mapping Summary'!$D$6:$D$423,0))</f>
        <v>71</v>
      </c>
      <c r="L37" s="14">
        <f>INDEX('Mapping Summary'!$E$6:$E$423,MATCH('Peptide Map'!L40,'Mapping Summary'!$D$6:$D$423,0))</f>
        <v>1135.3333333333333</v>
      </c>
      <c r="M37" s="14">
        <f>INDEX('Mapping Summary'!$E$6:$E$423,MATCH('Peptide Map'!M40,'Mapping Summary'!$D$6:$D$423,0))</f>
        <v>171.33333333333334</v>
      </c>
      <c r="N37" s="14">
        <f>INDEX('Mapping Summary'!$E$6:$E$423,MATCH('Peptide Map'!N40,'Mapping Summary'!$D$6:$D$423,0))</f>
        <v>251.5</v>
      </c>
      <c r="O37" s="14">
        <f>INDEX('Mapping Summary'!$E$6:$E$423,MATCH('Peptide Map'!O40,'Mapping Summary'!$D$6:$D$423,0))</f>
        <v>401.83333333333331</v>
      </c>
      <c r="P37" s="14">
        <f>INDEX('Mapping Summary'!$E$6:$E$423,MATCH('Peptide Map'!P40,'Mapping Summary'!$D$6:$D$423,0))</f>
        <v>127.66666666666667</v>
      </c>
      <c r="Q37" s="14">
        <f>INDEX('Mapping Summary'!$E$6:$E$423,MATCH('Peptide Map'!Q40,'Mapping Summary'!$D$6:$D$423,0))</f>
        <v>75.666666666666671</v>
      </c>
      <c r="R37" s="14">
        <f>INDEX('Mapping Summary'!$E$6:$E$423,MATCH('Peptide Map'!R40,'Mapping Summary'!$D$6:$D$423,0))</f>
        <v>208</v>
      </c>
      <c r="S37" s="14">
        <f>INDEX('Mapping Summary'!$E$6:$E$423,MATCH('Peptide Map'!S40,'Mapping Summary'!$D$6:$D$423,0))</f>
        <v>350.5</v>
      </c>
      <c r="T37" s="14">
        <f>INDEX('Mapping Summary'!$E$6:$E$423,MATCH('Peptide Map'!T40,'Mapping Summary'!$D$6:$D$423,0))</f>
        <v>3509.1666666666665</v>
      </c>
      <c r="U37" s="14">
        <f>INDEX('Mapping Summary'!$E$6:$E$423,MATCH('Peptide Map'!U40,'Mapping Summary'!$D$6:$D$423,0))</f>
        <v>827.83333333333337</v>
      </c>
      <c r="V37" s="14">
        <f>INDEX('Mapping Summary'!$E$6:$E$423,MATCH('Peptide Map'!V40,'Mapping Summary'!$D$6:$D$423,0))</f>
        <v>1167.1666666666667</v>
      </c>
      <c r="W37" s="14">
        <f>INDEX('Mapping Summary'!$E$6:$E$423,MATCH('Peptide Map'!W40,'Mapping Summary'!$D$6:$D$423,0))</f>
        <v>153.33333333333334</v>
      </c>
      <c r="X37" s="14">
        <f>INDEX('Mapping Summary'!$E$6:$E$423,MATCH('Peptide Map'!X40,'Mapping Summary'!$D$6:$D$423,0))</f>
        <v>386.16666666666669</v>
      </c>
      <c r="Y37" s="14">
        <f>INDEX('Mapping Summary'!$E$6:$E$423,MATCH('Peptide Map'!Y40,'Mapping Summary'!$D$6:$D$423,0))</f>
        <v>91.666666666666671</v>
      </c>
      <c r="Z37" s="14"/>
      <c r="AA37" s="14">
        <f>INDEX('Mapping Summary'!$E$6:$E$423,MATCH('Peptide Map'!AA40,'Mapping Summary'!$D$6:$D$423,0))</f>
        <v>35864.433333333334</v>
      </c>
      <c r="AB37" s="14">
        <f>INDEX('Mapping Summary'!$E$6:$E$423,MATCH('Peptide Map'!AB40,'Mapping Summary'!$D$6:$D$423,0))</f>
        <v>24631.166666666668</v>
      </c>
      <c r="AC37" s="14">
        <f>INDEX('Mapping Summary'!$E$6:$E$423,MATCH('Peptide Map'!AC40,'Mapping Summary'!$D$6:$D$423,0))</f>
        <v>25805.5</v>
      </c>
      <c r="AD37" s="14">
        <f>INDEX('Mapping Summary'!$E$6:$E$423,MATCH('Peptide Map'!AD40,'Mapping Summary'!$D$6:$D$423,0))</f>
        <v>22043.166666666668</v>
      </c>
      <c r="AE37" s="14">
        <f>INDEX('Mapping Summary'!$E$6:$E$423,MATCH('Peptide Map'!AE40,'Mapping Summary'!$D$6:$D$423,0))</f>
        <v>31093.5</v>
      </c>
      <c r="AF37" s="14">
        <f>INDEX('Mapping Summary'!$E$6:$E$423,MATCH('Peptide Map'!AF40,'Mapping Summary'!$D$6:$D$423,0))</f>
        <v>25003.166666666668</v>
      </c>
      <c r="AG37" s="14">
        <f>INDEX('Mapping Summary'!$E$6:$E$423,MATCH('Peptide Map'!AG40,'Mapping Summary'!$D$6:$D$423,0))</f>
        <v>961</v>
      </c>
      <c r="AH37" s="14">
        <f>INDEX('Mapping Summary'!$E$6:$E$423,MATCH('Peptide Map'!AH40,'Mapping Summary'!$D$6:$D$423,0))</f>
        <v>36406.982758620688</v>
      </c>
      <c r="AI37" s="14">
        <f>INDEX('Mapping Summary'!$E$6:$E$423,MATCH('Peptide Map'!AI40,'Mapping Summary'!$D$6:$D$423,0))</f>
        <v>13684.333333333334</v>
      </c>
      <c r="AJ37" s="14">
        <f>INDEX('Mapping Summary'!$E$6:$E$423,MATCH('Peptide Map'!AJ40,'Mapping Summary'!$D$6:$D$423,0))</f>
        <v>11928.666666666666</v>
      </c>
      <c r="AK37" s="14">
        <f>INDEX('Mapping Summary'!$E$6:$E$423,MATCH('Peptide Map'!AK40,'Mapping Summary'!$D$6:$D$423,0))</f>
        <v>24065.833333333332</v>
      </c>
      <c r="AL37" s="14">
        <f>INDEX('Mapping Summary'!$E$6:$E$423,MATCH('Peptide Map'!AL40,'Mapping Summary'!$D$6:$D$423,0))</f>
        <v>36406.982758620688</v>
      </c>
      <c r="AM37" s="14">
        <f>INDEX('Mapping Summary'!$E$6:$E$423,MATCH('Peptide Map'!AM40,'Mapping Summary'!$D$6:$D$423,0))</f>
        <v>36406.982758620688</v>
      </c>
      <c r="AN37" s="14">
        <f>INDEX('Mapping Summary'!$E$6:$E$423,MATCH('Peptide Map'!AN40,'Mapping Summary'!$D$6:$D$423,0))</f>
        <v>31794.166666666668</v>
      </c>
      <c r="AO37" s="14">
        <f>INDEX('Mapping Summary'!$E$6:$E$423,MATCH('Peptide Map'!AO40,'Mapping Summary'!$D$6:$D$423,0))</f>
        <v>29670.5</v>
      </c>
      <c r="AP37" s="14">
        <f>INDEX('Mapping Summary'!$E$6:$E$423,MATCH('Peptide Map'!AP40,'Mapping Summary'!$D$6:$D$423,0))</f>
        <v>35864.433333333334</v>
      </c>
      <c r="AQ37" s="14">
        <f>INDEX('Mapping Summary'!$E$6:$E$423,MATCH('Peptide Map'!AQ40,'Mapping Summary'!$D$6:$D$423,0))</f>
        <v>35684.916666666664</v>
      </c>
      <c r="AR37" s="14">
        <f>INDEX('Mapping Summary'!$E$6:$E$423,MATCH('Peptide Map'!AR40,'Mapping Summary'!$D$6:$D$423,0))</f>
        <v>38449.333333333336</v>
      </c>
      <c r="AS37" s="14">
        <f>INDEX('Mapping Summary'!$E$6:$E$423,MATCH('Peptide Map'!AS40,'Mapping Summary'!$D$6:$D$423,0))</f>
        <v>32808.666666666664</v>
      </c>
      <c r="AT37" s="14">
        <f>INDEX('Mapping Summary'!$E$6:$E$423,MATCH('Peptide Map'!AT40,'Mapping Summary'!$D$6:$D$423,0))</f>
        <v>51356.166666666664</v>
      </c>
      <c r="AU37" s="14">
        <f>INDEX('Mapping Summary'!$E$6:$E$423,MATCH('Peptide Map'!AU40,'Mapping Summary'!$D$6:$D$423,0))</f>
        <v>48851.333333333336</v>
      </c>
      <c r="AV37" s="14">
        <f>INDEX('Mapping Summary'!$E$6:$E$423,MATCH('Peptide Map'!AV40,'Mapping Summary'!$D$6:$D$423,0))</f>
        <v>4493.166666666667</v>
      </c>
      <c r="AW37" s="14">
        <f>INDEX('Mapping Summary'!$E$6:$E$423,MATCH('Peptide Map'!AW40,'Mapping Summary'!$D$6:$D$423,0))</f>
        <v>35864.433333333334</v>
      </c>
      <c r="AX37" s="14">
        <f>INDEX('Mapping Summary'!$E$6:$E$423,MATCH('Peptide Map'!AX40,'Mapping Summary'!$D$6:$D$423,0))</f>
        <v>28333.5</v>
      </c>
      <c r="AY37" s="14">
        <f>INDEX('Mapping Summary'!$E$6:$E$423,MATCH('Peptide Map'!AY40,'Mapping Summary'!$D$6:$D$423,0))</f>
        <v>25661.333333333332</v>
      </c>
      <c r="AZ37" s="14">
        <f>INDEX('Mapping Summary'!$E$6:$E$423,MATCH('Peptide Map'!AZ40,'Mapping Summary'!$D$6:$D$423,0))</f>
        <v>50847.5</v>
      </c>
      <c r="BA37" s="14">
        <f>INDEX('Mapping Summary'!$E$6:$E$423,MATCH('Peptide Map'!BA40,'Mapping Summary'!$D$6:$D$423,0))</f>
        <v>35864.433333333334</v>
      </c>
      <c r="BB37" s="14">
        <f>INDEX('Mapping Summary'!$E$6:$E$423,MATCH('Peptide Map'!BB40,'Mapping Summary'!$D$6:$D$423,0))</f>
        <v>35864.433333333334</v>
      </c>
      <c r="BC37" s="14">
        <f>INDEX('Mapping Summary'!$E$6:$E$423,MATCH('Peptide Map'!BC40,'Mapping Summary'!$D$6:$D$423,0))</f>
        <v>58288</v>
      </c>
      <c r="BD37" s="14">
        <f>INDEX('Mapping Summary'!$E$6:$E$423,MATCH('Peptide Map'!BD40,'Mapping Summary'!$D$6:$D$423,0))</f>
        <v>53277</v>
      </c>
      <c r="BE37" s="66" t="s">
        <v>16</v>
      </c>
      <c r="BF37" s="17"/>
    </row>
    <row r="38" spans="1:58">
      <c r="A38" s="5">
        <v>23</v>
      </c>
      <c r="B38" s="67" t="s">
        <v>4</v>
      </c>
      <c r="C38" s="14">
        <f>INDEX('Mapping Summary'!$E$6:$E$423,MATCH('Peptide Map'!C41,'Mapping Summary'!$D$6:$D$423,0))</f>
        <v>523.33333333333337</v>
      </c>
      <c r="D38" s="14">
        <f>INDEX('Mapping Summary'!$E$6:$E$423,MATCH('Peptide Map'!D41,'Mapping Summary'!$D$6:$D$423,0))</f>
        <v>2373.8333333333335</v>
      </c>
      <c r="E38" s="14">
        <f>INDEX('Mapping Summary'!$E$6:$E$423,MATCH('Peptide Map'!E41,'Mapping Summary'!$D$6:$D$423,0))</f>
        <v>2295</v>
      </c>
      <c r="F38" s="14">
        <f>INDEX('Mapping Summary'!$E$6:$E$423,MATCH('Peptide Map'!F41,'Mapping Summary'!$D$6:$D$423,0))</f>
        <v>2560.5</v>
      </c>
      <c r="G38" s="14">
        <f>INDEX('Mapping Summary'!$E$6:$E$423,MATCH('Peptide Map'!G41,'Mapping Summary'!$D$6:$D$423,0))</f>
        <v>3759.1666666666665</v>
      </c>
      <c r="H38" s="14">
        <f>INDEX('Mapping Summary'!$E$6:$E$423,MATCH('Peptide Map'!H41,'Mapping Summary'!$D$6:$D$423,0))</f>
        <v>324.83333333333331</v>
      </c>
      <c r="I38" s="14">
        <f>INDEX('Mapping Summary'!$E$6:$E$423,MATCH('Peptide Map'!I41,'Mapping Summary'!$D$6:$D$423,0))</f>
        <v>440.66666666666669</v>
      </c>
      <c r="J38" s="14">
        <f>INDEX('Mapping Summary'!$E$6:$E$423,MATCH('Peptide Map'!J41,'Mapping Summary'!$D$6:$D$423,0))</f>
        <v>1520.3333333333333</v>
      </c>
      <c r="K38" s="14">
        <f>INDEX('Mapping Summary'!$E$6:$E$423,MATCH('Peptide Map'!K41,'Mapping Summary'!$D$6:$D$423,0))</f>
        <v>249.66666666666666</v>
      </c>
      <c r="L38" s="14">
        <f>INDEX('Mapping Summary'!$E$6:$E$423,MATCH('Peptide Map'!L41,'Mapping Summary'!$D$6:$D$423,0))</f>
        <v>1347.5</v>
      </c>
      <c r="M38" s="14">
        <f>INDEX('Mapping Summary'!$E$6:$E$423,MATCH('Peptide Map'!M41,'Mapping Summary'!$D$6:$D$423,0))</f>
        <v>406</v>
      </c>
      <c r="N38" s="14">
        <f>INDEX('Mapping Summary'!$E$6:$E$423,MATCH('Peptide Map'!N41,'Mapping Summary'!$D$6:$D$423,0))</f>
        <v>685</v>
      </c>
      <c r="O38" s="14">
        <f>INDEX('Mapping Summary'!$E$6:$E$423,MATCH('Peptide Map'!O41,'Mapping Summary'!$D$6:$D$423,0))</f>
        <v>473.66666666666669</v>
      </c>
      <c r="P38" s="14">
        <f>INDEX('Mapping Summary'!$E$6:$E$423,MATCH('Peptide Map'!P41,'Mapping Summary'!$D$6:$D$423,0))</f>
        <v>539</v>
      </c>
      <c r="Q38" s="14">
        <f>INDEX('Mapping Summary'!$E$6:$E$423,MATCH('Peptide Map'!Q41,'Mapping Summary'!$D$6:$D$423,0))</f>
        <v>366.33333333333331</v>
      </c>
      <c r="R38" s="14">
        <f>INDEX('Mapping Summary'!$E$6:$E$423,MATCH('Peptide Map'!R41,'Mapping Summary'!$D$6:$D$423,0))</f>
        <v>588.33333333333337</v>
      </c>
      <c r="S38" s="14">
        <f>INDEX('Mapping Summary'!$E$6:$E$423,MATCH('Peptide Map'!S41,'Mapping Summary'!$D$6:$D$423,0))</f>
        <v>595.66666666666663</v>
      </c>
      <c r="T38" s="14">
        <f>INDEX('Mapping Summary'!$E$6:$E$423,MATCH('Peptide Map'!T41,'Mapping Summary'!$D$6:$D$423,0))</f>
        <v>1051</v>
      </c>
      <c r="U38" s="14">
        <f>INDEX('Mapping Summary'!$E$6:$E$423,MATCH('Peptide Map'!U41,'Mapping Summary'!$D$6:$D$423,0))</f>
        <v>4002.5</v>
      </c>
      <c r="V38" s="14">
        <f>INDEX('Mapping Summary'!$E$6:$E$423,MATCH('Peptide Map'!V41,'Mapping Summary'!$D$6:$D$423,0))</f>
        <v>2421.5</v>
      </c>
      <c r="W38" s="14">
        <f>INDEX('Mapping Summary'!$E$6:$E$423,MATCH('Peptide Map'!W41,'Mapping Summary'!$D$6:$D$423,0))</f>
        <v>236.16666666666666</v>
      </c>
      <c r="X38" s="14">
        <f>INDEX('Mapping Summary'!$E$6:$E$423,MATCH('Peptide Map'!X41,'Mapping Summary'!$D$6:$D$423,0))</f>
        <v>134.33333333333334</v>
      </c>
      <c r="Y38" s="14">
        <f>INDEX('Mapping Summary'!$E$6:$E$423,MATCH('Peptide Map'!Y41,'Mapping Summary'!$D$6:$D$423,0))</f>
        <v>637.83333333333337</v>
      </c>
      <c r="Z38" s="14">
        <f>INDEX('Mapping Summary'!$E$6:$E$423,MATCH('Peptide Map'!Z41,'Mapping Summary'!$D$6:$D$423,0))</f>
        <v>36406.982758620688</v>
      </c>
      <c r="AA38" s="14">
        <f>INDEX('Mapping Summary'!$E$6:$E$423,MATCH('Peptide Map'!AA41,'Mapping Summary'!$D$6:$D$423,0))</f>
        <v>35864.433333333334</v>
      </c>
      <c r="AB38" s="14">
        <f>INDEX('Mapping Summary'!$E$6:$E$423,MATCH('Peptide Map'!AB41,'Mapping Summary'!$D$6:$D$423,0))</f>
        <v>24631.166666666668</v>
      </c>
      <c r="AC38" s="14">
        <f>INDEX('Mapping Summary'!$E$6:$E$423,MATCH('Peptide Map'!AC41,'Mapping Summary'!$D$6:$D$423,0))</f>
        <v>25805.5</v>
      </c>
      <c r="AD38" s="14">
        <f>INDEX('Mapping Summary'!$E$6:$E$423,MATCH('Peptide Map'!AD41,'Mapping Summary'!$D$6:$D$423,0))</f>
        <v>22043.166666666668</v>
      </c>
      <c r="AE38" s="14">
        <f>INDEX('Mapping Summary'!$E$6:$E$423,MATCH('Peptide Map'!AE41,'Mapping Summary'!$D$6:$D$423,0))</f>
        <v>31093.5</v>
      </c>
      <c r="AF38" s="14">
        <f>INDEX('Mapping Summary'!$E$6:$E$423,MATCH('Peptide Map'!AF41,'Mapping Summary'!$D$6:$D$423,0))</f>
        <v>25003.166666666668</v>
      </c>
      <c r="AG38" s="14">
        <f>INDEX('Mapping Summary'!$E$6:$E$423,MATCH('Peptide Map'!AG41,'Mapping Summary'!$D$6:$D$423,0))</f>
        <v>961</v>
      </c>
      <c r="AH38" s="14">
        <f>INDEX('Mapping Summary'!$E$6:$E$423,MATCH('Peptide Map'!AH41,'Mapping Summary'!$D$6:$D$423,0))</f>
        <v>36406.982758620688</v>
      </c>
      <c r="AI38" s="14">
        <f>INDEX('Mapping Summary'!$E$6:$E$423,MATCH('Peptide Map'!AI41,'Mapping Summary'!$D$6:$D$423,0))</f>
        <v>13684.333333333334</v>
      </c>
      <c r="AJ38" s="14">
        <f>INDEX('Mapping Summary'!$E$6:$E$423,MATCH('Peptide Map'!AJ41,'Mapping Summary'!$D$6:$D$423,0))</f>
        <v>11928.666666666666</v>
      </c>
      <c r="AK38" s="14">
        <f>INDEX('Mapping Summary'!$E$6:$E$423,MATCH('Peptide Map'!AK41,'Mapping Summary'!$D$6:$D$423,0))</f>
        <v>24065.833333333332</v>
      </c>
      <c r="AL38" s="14">
        <f>INDEX('Mapping Summary'!$E$6:$E$423,MATCH('Peptide Map'!AL41,'Mapping Summary'!$D$6:$D$423,0))</f>
        <v>36406.982758620688</v>
      </c>
      <c r="AM38" s="14">
        <f>INDEX('Mapping Summary'!$E$6:$E$423,MATCH('Peptide Map'!AM41,'Mapping Summary'!$D$6:$D$423,0))</f>
        <v>36406.982758620688</v>
      </c>
      <c r="AN38" s="14">
        <f>INDEX('Mapping Summary'!$E$6:$E$423,MATCH('Peptide Map'!AN41,'Mapping Summary'!$D$6:$D$423,0))</f>
        <v>31794.166666666668</v>
      </c>
      <c r="AO38" s="14">
        <f>INDEX('Mapping Summary'!$E$6:$E$423,MATCH('Peptide Map'!AO41,'Mapping Summary'!$D$6:$D$423,0))</f>
        <v>29670.5</v>
      </c>
      <c r="AP38" s="14">
        <f>INDEX('Mapping Summary'!$E$6:$E$423,MATCH('Peptide Map'!AP41,'Mapping Summary'!$D$6:$D$423,0))</f>
        <v>35864.433333333334</v>
      </c>
      <c r="AQ38" s="14">
        <f>INDEX('Mapping Summary'!$E$6:$E$423,MATCH('Peptide Map'!AQ41,'Mapping Summary'!$D$6:$D$423,0))</f>
        <v>35684.916666666664</v>
      </c>
      <c r="AR38" s="14">
        <f>INDEX('Mapping Summary'!$E$6:$E$423,MATCH('Peptide Map'!AR41,'Mapping Summary'!$D$6:$D$423,0))</f>
        <v>38449.333333333336</v>
      </c>
      <c r="AS38" s="14">
        <f>INDEX('Mapping Summary'!$E$6:$E$423,MATCH('Peptide Map'!AS41,'Mapping Summary'!$D$6:$D$423,0))</f>
        <v>32808.666666666664</v>
      </c>
      <c r="AT38" s="14">
        <f>INDEX('Mapping Summary'!$E$6:$E$423,MATCH('Peptide Map'!AT41,'Mapping Summary'!$D$6:$D$423,0))</f>
        <v>51356.166666666664</v>
      </c>
      <c r="AU38" s="14">
        <f>INDEX('Mapping Summary'!$E$6:$E$423,MATCH('Peptide Map'!AU41,'Mapping Summary'!$D$6:$D$423,0))</f>
        <v>48851.333333333336</v>
      </c>
      <c r="AV38" s="14">
        <f>INDEX('Mapping Summary'!$E$6:$E$423,MATCH('Peptide Map'!AV41,'Mapping Summary'!$D$6:$D$423,0))</f>
        <v>4493.166666666667</v>
      </c>
      <c r="AW38" s="14">
        <f>INDEX('Mapping Summary'!$E$6:$E$423,MATCH('Peptide Map'!AW41,'Mapping Summary'!$D$6:$D$423,0))</f>
        <v>35864.433333333334</v>
      </c>
      <c r="AX38" s="14">
        <f>INDEX('Mapping Summary'!$E$6:$E$423,MATCH('Peptide Map'!AX41,'Mapping Summary'!$D$6:$D$423,0))</f>
        <v>28333.5</v>
      </c>
      <c r="AY38" s="14">
        <f>INDEX('Mapping Summary'!$E$6:$E$423,MATCH('Peptide Map'!AY41,'Mapping Summary'!$D$6:$D$423,0))</f>
        <v>25661.333333333332</v>
      </c>
      <c r="AZ38" s="14">
        <f>INDEX('Mapping Summary'!$E$6:$E$423,MATCH('Peptide Map'!AZ41,'Mapping Summary'!$D$6:$D$423,0))</f>
        <v>50847.5</v>
      </c>
      <c r="BA38" s="14">
        <f>INDEX('Mapping Summary'!$E$6:$E$423,MATCH('Peptide Map'!BA41,'Mapping Summary'!$D$6:$D$423,0))</f>
        <v>35864.433333333334</v>
      </c>
      <c r="BB38" s="14">
        <f>INDEX('Mapping Summary'!$E$6:$E$423,MATCH('Peptide Map'!BB41,'Mapping Summary'!$D$6:$D$423,0))</f>
        <v>35864.433333333334</v>
      </c>
      <c r="BC38" s="14">
        <f>INDEX('Mapping Summary'!$E$6:$E$423,MATCH('Peptide Map'!BC41,'Mapping Summary'!$D$6:$D$423,0))</f>
        <v>58288</v>
      </c>
      <c r="BD38" s="14">
        <f>INDEX('Mapping Summary'!$E$6:$E$423,MATCH('Peptide Map'!BD41,'Mapping Summary'!$D$6:$D$423,0))</f>
        <v>53277</v>
      </c>
      <c r="BE38" s="67" t="s">
        <v>4</v>
      </c>
      <c r="BF38" s="17"/>
    </row>
    <row r="39" spans="1:58">
      <c r="A39" s="5">
        <v>24</v>
      </c>
      <c r="B39" s="66" t="s">
        <v>16</v>
      </c>
      <c r="C39" s="14">
        <f>INDEX('Mapping Summary'!$E$6:$E$423,MATCH('Peptide Map'!C42,'Mapping Summary'!$D$6:$D$423,0))</f>
        <v>418.33333333333331</v>
      </c>
      <c r="D39" s="14">
        <f>INDEX('Mapping Summary'!$E$6:$E$423,MATCH('Peptide Map'!D42,'Mapping Summary'!$D$6:$D$423,0))</f>
        <v>2343.8333333333335</v>
      </c>
      <c r="E39" s="14">
        <f>INDEX('Mapping Summary'!$E$6:$E$423,MATCH('Peptide Map'!E42,'Mapping Summary'!$D$6:$D$423,0))</f>
        <v>2872</v>
      </c>
      <c r="F39" s="14">
        <f>INDEX('Mapping Summary'!$E$6:$E$423,MATCH('Peptide Map'!F42,'Mapping Summary'!$D$6:$D$423,0))</f>
        <v>1927.6666666666667</v>
      </c>
      <c r="G39" s="14">
        <f>INDEX('Mapping Summary'!$E$6:$E$423,MATCH('Peptide Map'!G42,'Mapping Summary'!$D$6:$D$423,0))</f>
        <v>3623</v>
      </c>
      <c r="H39" s="14">
        <f>INDEX('Mapping Summary'!$E$6:$E$423,MATCH('Peptide Map'!H42,'Mapping Summary'!$D$6:$D$423,0))</f>
        <v>303.66666666666669</v>
      </c>
      <c r="I39" s="14">
        <f>INDEX('Mapping Summary'!$E$6:$E$423,MATCH('Peptide Map'!I42,'Mapping Summary'!$D$6:$D$423,0))</f>
        <v>401.33333333333331</v>
      </c>
      <c r="J39" s="14">
        <f>INDEX('Mapping Summary'!$E$6:$E$423,MATCH('Peptide Map'!J42,'Mapping Summary'!$D$6:$D$423,0))</f>
        <v>1347.5</v>
      </c>
      <c r="K39" s="14">
        <f>INDEX('Mapping Summary'!$E$6:$E$423,MATCH('Peptide Map'!K42,'Mapping Summary'!$D$6:$D$423,0))</f>
        <v>262</v>
      </c>
      <c r="L39" s="14">
        <f>INDEX('Mapping Summary'!$E$6:$E$423,MATCH('Peptide Map'!L42,'Mapping Summary'!$D$6:$D$423,0))</f>
        <v>1604.3333333333333</v>
      </c>
      <c r="M39" s="14">
        <f>INDEX('Mapping Summary'!$E$6:$E$423,MATCH('Peptide Map'!M42,'Mapping Summary'!$D$6:$D$423,0))</f>
        <v>378</v>
      </c>
      <c r="N39" s="14">
        <f>INDEX('Mapping Summary'!$E$6:$E$423,MATCH('Peptide Map'!N42,'Mapping Summary'!$D$6:$D$423,0))</f>
        <v>469</v>
      </c>
      <c r="O39" s="14">
        <f>INDEX('Mapping Summary'!$E$6:$E$423,MATCH('Peptide Map'!O42,'Mapping Summary'!$D$6:$D$423,0))</f>
        <v>272.83333333333331</v>
      </c>
      <c r="P39" s="14">
        <f>INDEX('Mapping Summary'!$E$6:$E$423,MATCH('Peptide Map'!P42,'Mapping Summary'!$D$6:$D$423,0))</f>
        <v>469</v>
      </c>
      <c r="Q39" s="14">
        <f>INDEX('Mapping Summary'!$E$6:$E$423,MATCH('Peptide Map'!Q42,'Mapping Summary'!$D$6:$D$423,0))</f>
        <v>244.33333333333334</v>
      </c>
      <c r="R39" s="14">
        <f>INDEX('Mapping Summary'!$E$6:$E$423,MATCH('Peptide Map'!R42,'Mapping Summary'!$D$6:$D$423,0))</f>
        <v>394.16666666666669</v>
      </c>
      <c r="S39" s="14">
        <f>INDEX('Mapping Summary'!$E$6:$E$423,MATCH('Peptide Map'!S42,'Mapping Summary'!$D$6:$D$423,0))</f>
        <v>441.66666666666669</v>
      </c>
      <c r="T39" s="14">
        <f>INDEX('Mapping Summary'!$E$6:$E$423,MATCH('Peptide Map'!T42,'Mapping Summary'!$D$6:$D$423,0))</f>
        <v>850.5</v>
      </c>
      <c r="U39" s="14">
        <f>INDEX('Mapping Summary'!$E$6:$E$423,MATCH('Peptide Map'!U42,'Mapping Summary'!$D$6:$D$423,0))</f>
        <v>2864.8333333333335</v>
      </c>
      <c r="V39" s="14">
        <f>INDEX('Mapping Summary'!$E$6:$E$423,MATCH('Peptide Map'!V42,'Mapping Summary'!$D$6:$D$423,0))</f>
        <v>2338.6666666666665</v>
      </c>
      <c r="W39" s="14">
        <f>INDEX('Mapping Summary'!$E$6:$E$423,MATCH('Peptide Map'!W42,'Mapping Summary'!$D$6:$D$423,0))</f>
        <v>182</v>
      </c>
      <c r="X39" s="14">
        <f>INDEX('Mapping Summary'!$E$6:$E$423,MATCH('Peptide Map'!X42,'Mapping Summary'!$D$6:$D$423,0))</f>
        <v>47.666666666666664</v>
      </c>
      <c r="Y39" s="14">
        <f>INDEX('Mapping Summary'!$E$6:$E$423,MATCH('Peptide Map'!Y42,'Mapping Summary'!$D$6:$D$423,0))</f>
        <v>215.33333333333334</v>
      </c>
      <c r="Z39" s="14">
        <f>INDEX('Mapping Summary'!$E$6:$E$423,MATCH('Peptide Map'!Z42,'Mapping Summary'!$D$6:$D$423,0))</f>
        <v>60.685714285714283</v>
      </c>
      <c r="AA39" s="14">
        <f>INDEX('Mapping Summary'!$E$6:$E$423,MATCH('Peptide Map'!AA42,'Mapping Summary'!$D$6:$D$423,0))</f>
        <v>35684.916666666664</v>
      </c>
      <c r="AB39" s="14">
        <f>INDEX('Mapping Summary'!$E$6:$E$423,MATCH('Peptide Map'!AB42,'Mapping Summary'!$D$6:$D$423,0))</f>
        <v>35684.916666666664</v>
      </c>
      <c r="AC39" s="14">
        <f>INDEX('Mapping Summary'!$E$6:$E$423,MATCH('Peptide Map'!AC42,'Mapping Summary'!$D$6:$D$423,0))</f>
        <v>43043</v>
      </c>
      <c r="AD39" s="14">
        <f>INDEX('Mapping Summary'!$E$6:$E$423,MATCH('Peptide Map'!AD42,'Mapping Summary'!$D$6:$D$423,0))</f>
        <v>35597.833333333336</v>
      </c>
      <c r="AE39" s="14">
        <f>INDEX('Mapping Summary'!$E$6:$E$423,MATCH('Peptide Map'!AE42,'Mapping Summary'!$D$6:$D$423,0))</f>
        <v>45639.166666666664</v>
      </c>
      <c r="AF39" s="14">
        <f>INDEX('Mapping Summary'!$E$6:$E$423,MATCH('Peptide Map'!AF42,'Mapping Summary'!$D$6:$D$423,0))</f>
        <v>37965.833333333336</v>
      </c>
      <c r="AG39" s="14">
        <f>INDEX('Mapping Summary'!$E$6:$E$423,MATCH('Peptide Map'!AG42,'Mapping Summary'!$D$6:$D$423,0))</f>
        <v>5075.9761904761908</v>
      </c>
      <c r="AH39" s="14">
        <f>INDEX('Mapping Summary'!$E$6:$E$423,MATCH('Peptide Map'!AH42,'Mapping Summary'!$D$6:$D$423,0))</f>
        <v>35684.916666666664</v>
      </c>
      <c r="AI39" s="14">
        <f>INDEX('Mapping Summary'!$E$6:$E$423,MATCH('Peptide Map'!AI42,'Mapping Summary'!$D$6:$D$423,0))</f>
        <v>27498.833333333332</v>
      </c>
      <c r="AJ39" s="14">
        <f>INDEX('Mapping Summary'!$E$6:$E$423,MATCH('Peptide Map'!AJ42,'Mapping Summary'!$D$6:$D$423,0))</f>
        <v>24407.666666666668</v>
      </c>
      <c r="AK39" s="14">
        <f>INDEX('Mapping Summary'!$E$6:$E$423,MATCH('Peptide Map'!AK42,'Mapping Summary'!$D$6:$D$423,0))</f>
        <v>41913</v>
      </c>
      <c r="AL39" s="14">
        <f>INDEX('Mapping Summary'!$E$6:$E$423,MATCH('Peptide Map'!AL42,'Mapping Summary'!$D$6:$D$423,0))</f>
        <v>35684.916666666664</v>
      </c>
      <c r="AM39" s="14">
        <f>INDEX('Mapping Summary'!$E$6:$E$423,MATCH('Peptide Map'!AM42,'Mapping Summary'!$D$6:$D$423,0))</f>
        <v>35684.916666666664</v>
      </c>
      <c r="AN39" s="14">
        <f>INDEX('Mapping Summary'!$E$6:$E$423,MATCH('Peptide Map'!AN42,'Mapping Summary'!$D$6:$D$423,0))</f>
        <v>44331.166666666664</v>
      </c>
      <c r="AO39" s="14">
        <f>INDEX('Mapping Summary'!$E$6:$E$423,MATCH('Peptide Map'!AO42,'Mapping Summary'!$D$6:$D$423,0))</f>
        <v>50465.833333333336</v>
      </c>
      <c r="AP39" s="14">
        <f>INDEX('Mapping Summary'!$E$6:$E$423,MATCH('Peptide Map'!AP42,'Mapping Summary'!$D$6:$D$423,0))</f>
        <v>5075.9761904761908</v>
      </c>
      <c r="AQ39" s="14">
        <f>INDEX('Mapping Summary'!$E$6:$E$423,MATCH('Peptide Map'!AQ42,'Mapping Summary'!$D$6:$D$423,0))</f>
        <v>5075.9761904761908</v>
      </c>
      <c r="AR39" s="14">
        <f>INDEX('Mapping Summary'!$E$6:$E$423,MATCH('Peptide Map'!AR42,'Mapping Summary'!$D$6:$D$423,0))</f>
        <v>5377</v>
      </c>
      <c r="AS39" s="14">
        <f>INDEX('Mapping Summary'!$E$6:$E$423,MATCH('Peptide Map'!AS42,'Mapping Summary'!$D$6:$D$423,0))</f>
        <v>3739.6666666666665</v>
      </c>
      <c r="AT39" s="14">
        <f>INDEX('Mapping Summary'!$E$6:$E$423,MATCH('Peptide Map'!AT42,'Mapping Summary'!$D$6:$D$423,0))</f>
        <v>283</v>
      </c>
      <c r="AU39" s="14">
        <f>INDEX('Mapping Summary'!$E$6:$E$423,MATCH('Peptide Map'!AU42,'Mapping Summary'!$D$6:$D$423,0))</f>
        <v>4799.666666666667</v>
      </c>
      <c r="AV39" s="14">
        <f>INDEX('Mapping Summary'!$E$6:$E$423,MATCH('Peptide Map'!AV42,'Mapping Summary'!$D$6:$D$423,0))</f>
        <v>5075.9761904761908</v>
      </c>
      <c r="AW39" s="14">
        <f>INDEX('Mapping Summary'!$E$6:$E$423,MATCH('Peptide Map'!AW42,'Mapping Summary'!$D$6:$D$423,0))</f>
        <v>5075.9761904761908</v>
      </c>
      <c r="AX39" s="14">
        <f>INDEX('Mapping Summary'!$E$6:$E$423,MATCH('Peptide Map'!AX42,'Mapping Summary'!$D$6:$D$423,0))</f>
        <v>4025.1666666666665</v>
      </c>
      <c r="AY39" s="14">
        <f>INDEX('Mapping Summary'!$E$6:$E$423,MATCH('Peptide Map'!AY42,'Mapping Summary'!$D$6:$D$423,0))</f>
        <v>7397.166666666667</v>
      </c>
      <c r="AZ39" s="14">
        <f>INDEX('Mapping Summary'!$E$6:$E$423,MATCH('Peptide Map'!AZ42,'Mapping Summary'!$D$6:$D$423,0))</f>
        <v>5009.333333333333</v>
      </c>
      <c r="BA39" s="14">
        <f>INDEX('Mapping Summary'!$E$6:$E$423,MATCH('Peptide Map'!BA42,'Mapping Summary'!$D$6:$D$423,0))</f>
        <v>5075.9761904761908</v>
      </c>
      <c r="BB39" s="14">
        <f>INDEX('Mapping Summary'!$E$6:$E$423,MATCH('Peptide Map'!BB42,'Mapping Summary'!$D$6:$D$423,0))</f>
        <v>5075.9761904761908</v>
      </c>
      <c r="BC39" s="14">
        <f>INDEX('Mapping Summary'!$E$6:$E$423,MATCH('Peptide Map'!BC42,'Mapping Summary'!$D$6:$D$423,0))</f>
        <v>10821.3125</v>
      </c>
      <c r="BD39" s="14">
        <f>INDEX('Mapping Summary'!$E$6:$E$423,MATCH('Peptide Map'!BD42,'Mapping Summary'!$D$6:$D$423,0))</f>
        <v>10100.166666666666</v>
      </c>
      <c r="BE39" s="66" t="s">
        <v>16</v>
      </c>
      <c r="BF39" s="17"/>
    </row>
    <row r="40" spans="1:58">
      <c r="A40" s="5">
        <v>25</v>
      </c>
      <c r="B40" s="67" t="s">
        <v>4</v>
      </c>
      <c r="C40" s="14">
        <f>INDEX('Mapping Summary'!$E$6:$E$423,MATCH('Peptide Map'!C43,'Mapping Summary'!$D$6:$D$423,0))</f>
        <v>1760.3333333333333</v>
      </c>
      <c r="D40" s="14">
        <f>INDEX('Mapping Summary'!$E$6:$E$423,MATCH('Peptide Map'!D43,'Mapping Summary'!$D$6:$D$423,0))</f>
        <v>6426.166666666667</v>
      </c>
      <c r="E40" s="14">
        <f>INDEX('Mapping Summary'!$E$6:$E$423,MATCH('Peptide Map'!E43,'Mapping Summary'!$D$6:$D$423,0))</f>
        <v>8508.6666666666661</v>
      </c>
      <c r="F40" s="14">
        <f>INDEX('Mapping Summary'!$E$6:$E$423,MATCH('Peptide Map'!F43,'Mapping Summary'!$D$6:$D$423,0))</f>
        <v>7848.833333333333</v>
      </c>
      <c r="G40" s="14">
        <f>INDEX('Mapping Summary'!$E$6:$E$423,MATCH('Peptide Map'!G43,'Mapping Summary'!$D$6:$D$423,0))</f>
        <v>24305.666666666668</v>
      </c>
      <c r="H40" s="14">
        <f>INDEX('Mapping Summary'!$E$6:$E$423,MATCH('Peptide Map'!H43,'Mapping Summary'!$D$6:$D$423,0))</f>
        <v>622.33333333333337</v>
      </c>
      <c r="I40" s="14">
        <f>INDEX('Mapping Summary'!$E$6:$E$423,MATCH('Peptide Map'!I43,'Mapping Summary'!$D$6:$D$423,0))</f>
        <v>1738.6666666666667</v>
      </c>
      <c r="J40" s="14">
        <f>INDEX('Mapping Summary'!$E$6:$E$423,MATCH('Peptide Map'!J43,'Mapping Summary'!$D$6:$D$423,0))</f>
        <v>10150.5</v>
      </c>
      <c r="K40" s="14">
        <f>INDEX('Mapping Summary'!$E$6:$E$423,MATCH('Peptide Map'!K43,'Mapping Summary'!$D$6:$D$423,0))</f>
        <v>888.5</v>
      </c>
      <c r="L40" s="14">
        <f>INDEX('Mapping Summary'!$E$6:$E$423,MATCH('Peptide Map'!L43,'Mapping Summary'!$D$6:$D$423,0))</f>
        <v>11008.333333333334</v>
      </c>
      <c r="M40" s="14">
        <f>INDEX('Mapping Summary'!$E$6:$E$423,MATCH('Peptide Map'!M43,'Mapping Summary'!$D$6:$D$423,0))</f>
        <v>1768.6666666666667</v>
      </c>
      <c r="N40" s="14">
        <f>INDEX('Mapping Summary'!$E$6:$E$423,MATCH('Peptide Map'!N43,'Mapping Summary'!$D$6:$D$423,0))</f>
        <v>1436.3333333333333</v>
      </c>
      <c r="O40" s="14">
        <f>INDEX('Mapping Summary'!$E$6:$E$423,MATCH('Peptide Map'!O43,'Mapping Summary'!$D$6:$D$423,0))</f>
        <v>1347.5</v>
      </c>
      <c r="P40" s="14">
        <f>INDEX('Mapping Summary'!$E$6:$E$423,MATCH('Peptide Map'!P43,'Mapping Summary'!$D$6:$D$423,0))</f>
        <v>1539.6666666666667</v>
      </c>
      <c r="Q40" s="14">
        <f>INDEX('Mapping Summary'!$E$6:$E$423,MATCH('Peptide Map'!Q43,'Mapping Summary'!$D$6:$D$423,0))</f>
        <v>810.66666666666663</v>
      </c>
      <c r="R40" s="14">
        <f>INDEX('Mapping Summary'!$E$6:$E$423,MATCH('Peptide Map'!R43,'Mapping Summary'!$D$6:$D$423,0))</f>
        <v>1530.3333333333333</v>
      </c>
      <c r="S40" s="14">
        <f>INDEX('Mapping Summary'!$E$6:$E$423,MATCH('Peptide Map'!S43,'Mapping Summary'!$D$6:$D$423,0))</f>
        <v>1486.1666666666667</v>
      </c>
      <c r="T40" s="14">
        <f>INDEX('Mapping Summary'!$E$6:$E$423,MATCH('Peptide Map'!T43,'Mapping Summary'!$D$6:$D$423,0))</f>
        <v>6974.166666666667</v>
      </c>
      <c r="U40" s="14">
        <f>INDEX('Mapping Summary'!$E$6:$E$423,MATCH('Peptide Map'!U43,'Mapping Summary'!$D$6:$D$423,0))</f>
        <v>9520</v>
      </c>
      <c r="V40" s="14">
        <f>INDEX('Mapping Summary'!$E$6:$E$423,MATCH('Peptide Map'!V43,'Mapping Summary'!$D$6:$D$423,0))</f>
        <v>17372.333333333332</v>
      </c>
      <c r="W40" s="14">
        <f>INDEX('Mapping Summary'!$E$6:$E$423,MATCH('Peptide Map'!W43,'Mapping Summary'!$D$6:$D$423,0))</f>
        <v>1302.3333333333333</v>
      </c>
      <c r="X40" s="14">
        <f>INDEX('Mapping Summary'!$E$6:$E$423,MATCH('Peptide Map'!X43,'Mapping Summary'!$D$6:$D$423,0))</f>
        <v>1942.6666666666667</v>
      </c>
      <c r="Y40" s="14">
        <f>INDEX('Mapping Summary'!$E$6:$E$423,MATCH('Peptide Map'!Y43,'Mapping Summary'!$D$6:$D$423,0))</f>
        <v>556</v>
      </c>
      <c r="Z40" s="14">
        <f>INDEX('Mapping Summary'!$E$6:$E$423,MATCH('Peptide Map'!Z43,'Mapping Summary'!$D$6:$D$423,0))</f>
        <v>36406.982758620688</v>
      </c>
      <c r="AA40" s="14">
        <f>INDEX('Mapping Summary'!$E$6:$E$423,MATCH('Peptide Map'!AA43,'Mapping Summary'!$D$6:$D$423,0))</f>
        <v>35684.916666666664</v>
      </c>
      <c r="AB40" s="14">
        <f>INDEX('Mapping Summary'!$E$6:$E$423,MATCH('Peptide Map'!AB43,'Mapping Summary'!$D$6:$D$423,0))</f>
        <v>35684.916666666664</v>
      </c>
      <c r="AC40" s="14">
        <f>INDEX('Mapping Summary'!$E$6:$E$423,MATCH('Peptide Map'!AC43,'Mapping Summary'!$D$6:$D$423,0))</f>
        <v>43043</v>
      </c>
      <c r="AD40" s="14">
        <f>INDEX('Mapping Summary'!$E$6:$E$423,MATCH('Peptide Map'!AD43,'Mapping Summary'!$D$6:$D$423,0))</f>
        <v>35597.833333333336</v>
      </c>
      <c r="AE40" s="14">
        <f>INDEX('Mapping Summary'!$E$6:$E$423,MATCH('Peptide Map'!AE43,'Mapping Summary'!$D$6:$D$423,0))</f>
        <v>45639.166666666664</v>
      </c>
      <c r="AF40" s="14">
        <f>INDEX('Mapping Summary'!$E$6:$E$423,MATCH('Peptide Map'!AF43,'Mapping Summary'!$D$6:$D$423,0))</f>
        <v>37965.833333333336</v>
      </c>
      <c r="AG40" s="14">
        <f>INDEX('Mapping Summary'!$E$6:$E$423,MATCH('Peptide Map'!AG43,'Mapping Summary'!$D$6:$D$423,0))</f>
        <v>5075.9761904761908</v>
      </c>
      <c r="AH40" s="14">
        <f>INDEX('Mapping Summary'!$E$6:$E$423,MATCH('Peptide Map'!AH43,'Mapping Summary'!$D$6:$D$423,0))</f>
        <v>35684.916666666664</v>
      </c>
      <c r="AI40" s="14">
        <f>INDEX('Mapping Summary'!$E$6:$E$423,MATCH('Peptide Map'!AI43,'Mapping Summary'!$D$6:$D$423,0))</f>
        <v>27498.833333333332</v>
      </c>
      <c r="AJ40" s="14">
        <f>INDEX('Mapping Summary'!$E$6:$E$423,MATCH('Peptide Map'!AJ43,'Mapping Summary'!$D$6:$D$423,0))</f>
        <v>24407.666666666668</v>
      </c>
      <c r="AK40" s="14">
        <f>INDEX('Mapping Summary'!$E$6:$E$423,MATCH('Peptide Map'!AK43,'Mapping Summary'!$D$6:$D$423,0))</f>
        <v>41913</v>
      </c>
      <c r="AL40" s="14">
        <f>INDEX('Mapping Summary'!$E$6:$E$423,MATCH('Peptide Map'!AL43,'Mapping Summary'!$D$6:$D$423,0))</f>
        <v>35684.916666666664</v>
      </c>
      <c r="AM40" s="14">
        <f>INDEX('Mapping Summary'!$E$6:$E$423,MATCH('Peptide Map'!AM43,'Mapping Summary'!$D$6:$D$423,0))</f>
        <v>35684.916666666664</v>
      </c>
      <c r="AN40" s="14">
        <f>INDEX('Mapping Summary'!$E$6:$E$423,MATCH('Peptide Map'!AN43,'Mapping Summary'!$D$6:$D$423,0))</f>
        <v>44331.166666666664</v>
      </c>
      <c r="AO40" s="14">
        <f>INDEX('Mapping Summary'!$E$6:$E$423,MATCH('Peptide Map'!AO43,'Mapping Summary'!$D$6:$D$423,0))</f>
        <v>50465.833333333336</v>
      </c>
      <c r="AP40" s="14">
        <f>INDEX('Mapping Summary'!$E$6:$E$423,MATCH('Peptide Map'!AP43,'Mapping Summary'!$D$6:$D$423,0))</f>
        <v>5075.9761904761908</v>
      </c>
      <c r="AQ40" s="14">
        <f>INDEX('Mapping Summary'!$E$6:$E$423,MATCH('Peptide Map'!AQ43,'Mapping Summary'!$D$6:$D$423,0))</f>
        <v>5075.9761904761908</v>
      </c>
      <c r="AR40" s="14">
        <f>INDEX('Mapping Summary'!$E$6:$E$423,MATCH('Peptide Map'!AR43,'Mapping Summary'!$D$6:$D$423,0))</f>
        <v>5377</v>
      </c>
      <c r="AS40" s="14">
        <f>INDEX('Mapping Summary'!$E$6:$E$423,MATCH('Peptide Map'!AS43,'Mapping Summary'!$D$6:$D$423,0))</f>
        <v>3739.6666666666665</v>
      </c>
      <c r="AT40" s="14">
        <f>INDEX('Mapping Summary'!$E$6:$E$423,MATCH('Peptide Map'!AT43,'Mapping Summary'!$D$6:$D$423,0))</f>
        <v>283</v>
      </c>
      <c r="AU40" s="14">
        <f>INDEX('Mapping Summary'!$E$6:$E$423,MATCH('Peptide Map'!AU43,'Mapping Summary'!$D$6:$D$423,0))</f>
        <v>4799.666666666667</v>
      </c>
      <c r="AV40" s="14">
        <f>INDEX('Mapping Summary'!$E$6:$E$423,MATCH('Peptide Map'!AV43,'Mapping Summary'!$D$6:$D$423,0))</f>
        <v>5075.9761904761908</v>
      </c>
      <c r="AW40" s="14">
        <f>INDEX('Mapping Summary'!$E$6:$E$423,MATCH('Peptide Map'!AW43,'Mapping Summary'!$D$6:$D$423,0))</f>
        <v>5075.9761904761908</v>
      </c>
      <c r="AX40" s="14">
        <f>INDEX('Mapping Summary'!$E$6:$E$423,MATCH('Peptide Map'!AX43,'Mapping Summary'!$D$6:$D$423,0))</f>
        <v>4025.1666666666665</v>
      </c>
      <c r="AY40" s="14">
        <f>INDEX('Mapping Summary'!$E$6:$E$423,MATCH('Peptide Map'!AY43,'Mapping Summary'!$D$6:$D$423,0))</f>
        <v>7397.166666666667</v>
      </c>
      <c r="AZ40" s="14">
        <f>INDEX('Mapping Summary'!$E$6:$E$423,MATCH('Peptide Map'!AZ43,'Mapping Summary'!$D$6:$D$423,0))</f>
        <v>5009.333333333333</v>
      </c>
      <c r="BA40" s="14">
        <f>INDEX('Mapping Summary'!$E$6:$E$423,MATCH('Peptide Map'!BA43,'Mapping Summary'!$D$6:$D$423,0))</f>
        <v>5075.9761904761908</v>
      </c>
      <c r="BB40" s="14">
        <f>INDEX('Mapping Summary'!$E$6:$E$423,MATCH('Peptide Map'!BB43,'Mapping Summary'!$D$6:$D$423,0))</f>
        <v>5075.9761904761908</v>
      </c>
      <c r="BC40" s="14">
        <f>INDEX('Mapping Summary'!$E$6:$E$423,MATCH('Peptide Map'!BC43,'Mapping Summary'!$D$6:$D$423,0))</f>
        <v>10821.3125</v>
      </c>
      <c r="BD40" s="14">
        <f>INDEX('Mapping Summary'!$E$6:$E$423,MATCH('Peptide Map'!BD43,'Mapping Summary'!$D$6:$D$423,0))</f>
        <v>10100.166666666666</v>
      </c>
      <c r="BE40" s="67" t="s">
        <v>4</v>
      </c>
      <c r="BF40" s="17"/>
    </row>
    <row r="41" spans="1:58">
      <c r="A41" s="5">
        <v>26</v>
      </c>
      <c r="B41" s="66" t="s">
        <v>16</v>
      </c>
      <c r="C41" s="14">
        <f>INDEX('Mapping Summary'!$E$6:$E$423,MATCH('Peptide Map'!C44,'Mapping Summary'!$D$6:$D$423,0))</f>
        <v>0</v>
      </c>
      <c r="D41" s="14">
        <f>INDEX('Mapping Summary'!$E$6:$E$423,MATCH('Peptide Map'!D44,'Mapping Summary'!$D$6:$D$423,0))</f>
        <v>653.33333333333337</v>
      </c>
      <c r="E41" s="14">
        <f>INDEX('Mapping Summary'!$E$6:$E$423,MATCH('Peptide Map'!E44,'Mapping Summary'!$D$6:$D$423,0))</f>
        <v>1347.5</v>
      </c>
      <c r="F41" s="14">
        <f>INDEX('Mapping Summary'!$E$6:$E$423,MATCH('Peptide Map'!F44,'Mapping Summary'!$D$6:$D$423,0))</f>
        <v>1534</v>
      </c>
      <c r="G41" s="14">
        <f>INDEX('Mapping Summary'!$E$6:$E$423,MATCH('Peptide Map'!G44,'Mapping Summary'!$D$6:$D$423,0))</f>
        <v>253</v>
      </c>
      <c r="H41" s="14">
        <f>INDEX('Mapping Summary'!$E$6:$E$423,MATCH('Peptide Map'!H44,'Mapping Summary'!$D$6:$D$423,0))</f>
        <v>37.666666666666664</v>
      </c>
      <c r="I41" s="14">
        <f>INDEX('Mapping Summary'!$E$6:$E$423,MATCH('Peptide Map'!I44,'Mapping Summary'!$D$6:$D$423,0))</f>
        <v>9</v>
      </c>
      <c r="J41" s="14">
        <f>INDEX('Mapping Summary'!$E$6:$E$423,MATCH('Peptide Map'!J44,'Mapping Summary'!$D$6:$D$423,0))</f>
        <v>296.83333333333331</v>
      </c>
      <c r="K41" s="14">
        <f>INDEX('Mapping Summary'!$E$6:$E$423,MATCH('Peptide Map'!K44,'Mapping Summary'!$D$6:$D$423,0))</f>
        <v>0</v>
      </c>
      <c r="L41" s="14">
        <f>INDEX('Mapping Summary'!$E$6:$E$423,MATCH('Peptide Map'!L44,'Mapping Summary'!$D$6:$D$423,0))</f>
        <v>107</v>
      </c>
      <c r="M41" s="14">
        <f>INDEX('Mapping Summary'!$E$6:$E$423,MATCH('Peptide Map'!M44,'Mapping Summary'!$D$6:$D$423,0))</f>
        <v>62.333333333333336</v>
      </c>
      <c r="N41" s="14">
        <f>INDEX('Mapping Summary'!$E$6:$E$423,MATCH('Peptide Map'!N44,'Mapping Summary'!$D$6:$D$423,0))</f>
        <v>8.6666666666666661</v>
      </c>
      <c r="O41" s="14">
        <f>INDEX('Mapping Summary'!$E$6:$E$423,MATCH('Peptide Map'!O44,'Mapping Summary'!$D$6:$D$423,0))</f>
        <v>25</v>
      </c>
      <c r="P41" s="14">
        <f>INDEX('Mapping Summary'!$E$6:$E$423,MATCH('Peptide Map'!P44,'Mapping Summary'!$D$6:$D$423,0))</f>
        <v>47</v>
      </c>
      <c r="Q41" s="14">
        <f>INDEX('Mapping Summary'!$E$6:$E$423,MATCH('Peptide Map'!Q44,'Mapping Summary'!$D$6:$D$423,0))</f>
        <v>0</v>
      </c>
      <c r="R41" s="14">
        <f>INDEX('Mapping Summary'!$E$6:$E$423,MATCH('Peptide Map'!R44,'Mapping Summary'!$D$6:$D$423,0))</f>
        <v>26.166666666666668</v>
      </c>
      <c r="S41" s="14">
        <f>INDEX('Mapping Summary'!$E$6:$E$423,MATCH('Peptide Map'!S44,'Mapping Summary'!$D$6:$D$423,0))</f>
        <v>90</v>
      </c>
      <c r="T41" s="14">
        <f>INDEX('Mapping Summary'!$E$6:$E$423,MATCH('Peptide Map'!T44,'Mapping Summary'!$D$6:$D$423,0))</f>
        <v>370.66666666666669</v>
      </c>
      <c r="U41" s="14">
        <f>INDEX('Mapping Summary'!$E$6:$E$423,MATCH('Peptide Map'!U44,'Mapping Summary'!$D$6:$D$423,0))</f>
        <v>39</v>
      </c>
      <c r="V41" s="14">
        <f>INDEX('Mapping Summary'!$E$6:$E$423,MATCH('Peptide Map'!V44,'Mapping Summary'!$D$6:$D$423,0))</f>
        <v>343</v>
      </c>
      <c r="W41" s="14">
        <f>INDEX('Mapping Summary'!$E$6:$E$423,MATCH('Peptide Map'!W44,'Mapping Summary'!$D$6:$D$423,0))</f>
        <v>0</v>
      </c>
      <c r="X41" s="14">
        <f>INDEX('Mapping Summary'!$E$6:$E$423,MATCH('Peptide Map'!X44,'Mapping Summary'!$D$6:$D$423,0))</f>
        <v>0</v>
      </c>
      <c r="Y41" s="14">
        <f>INDEX('Mapping Summary'!$E$6:$E$423,MATCH('Peptide Map'!Y44,'Mapping Summary'!$D$6:$D$423,0))</f>
        <v>0</v>
      </c>
      <c r="Z41" s="14">
        <f>INDEX('Mapping Summary'!$E$6:$E$423,MATCH('Peptide Map'!Z44,'Mapping Summary'!$D$6:$D$423,0))</f>
        <v>60.685714285714283</v>
      </c>
      <c r="AA41" s="14">
        <f>INDEX('Mapping Summary'!$E$6:$E$423,MATCH('Peptide Map'!AA44,'Mapping Summary'!$D$6:$D$423,0))</f>
        <v>35684.916666666664</v>
      </c>
      <c r="AB41" s="14">
        <f>INDEX('Mapping Summary'!$E$6:$E$423,MATCH('Peptide Map'!AB44,'Mapping Summary'!$D$6:$D$423,0))</f>
        <v>35684.916666666664</v>
      </c>
      <c r="AC41" s="14">
        <f>INDEX('Mapping Summary'!$E$6:$E$423,MATCH('Peptide Map'!AC44,'Mapping Summary'!$D$6:$D$423,0))</f>
        <v>43043</v>
      </c>
      <c r="AD41" s="14">
        <f>INDEX('Mapping Summary'!$E$6:$E$423,MATCH('Peptide Map'!AD44,'Mapping Summary'!$D$6:$D$423,0))</f>
        <v>35597.833333333336</v>
      </c>
      <c r="AE41" s="14">
        <f>INDEX('Mapping Summary'!$E$6:$E$423,MATCH('Peptide Map'!AE44,'Mapping Summary'!$D$6:$D$423,0))</f>
        <v>45639.166666666664</v>
      </c>
      <c r="AF41" s="14">
        <f>INDEX('Mapping Summary'!$E$6:$E$423,MATCH('Peptide Map'!AF44,'Mapping Summary'!$D$6:$D$423,0))</f>
        <v>37965.833333333336</v>
      </c>
      <c r="AG41" s="14">
        <f>INDEX('Mapping Summary'!$E$6:$E$423,MATCH('Peptide Map'!AG44,'Mapping Summary'!$D$6:$D$423,0))</f>
        <v>5075.9761904761908</v>
      </c>
      <c r="AH41" s="14">
        <f>INDEX('Mapping Summary'!$E$6:$E$423,MATCH('Peptide Map'!AH44,'Mapping Summary'!$D$6:$D$423,0))</f>
        <v>35684.916666666664</v>
      </c>
      <c r="AI41" s="14">
        <f>INDEX('Mapping Summary'!$E$6:$E$423,MATCH('Peptide Map'!AI44,'Mapping Summary'!$D$6:$D$423,0))</f>
        <v>27498.833333333332</v>
      </c>
      <c r="AJ41" s="14">
        <f>INDEX('Mapping Summary'!$E$6:$E$423,MATCH('Peptide Map'!AJ44,'Mapping Summary'!$D$6:$D$423,0))</f>
        <v>24407.666666666668</v>
      </c>
      <c r="AK41" s="14">
        <f>INDEX('Mapping Summary'!$E$6:$E$423,MATCH('Peptide Map'!AK44,'Mapping Summary'!$D$6:$D$423,0))</f>
        <v>41913</v>
      </c>
      <c r="AL41" s="14">
        <f>INDEX('Mapping Summary'!$E$6:$E$423,MATCH('Peptide Map'!AL44,'Mapping Summary'!$D$6:$D$423,0))</f>
        <v>35684.916666666664</v>
      </c>
      <c r="AM41" s="14">
        <f>INDEX('Mapping Summary'!$E$6:$E$423,MATCH('Peptide Map'!AM44,'Mapping Summary'!$D$6:$D$423,0))</f>
        <v>35684.916666666664</v>
      </c>
      <c r="AN41" s="14">
        <f>INDEX('Mapping Summary'!$E$6:$E$423,MATCH('Peptide Map'!AN44,'Mapping Summary'!$D$6:$D$423,0))</f>
        <v>44331.166666666664</v>
      </c>
      <c r="AO41" s="14">
        <f>INDEX('Mapping Summary'!$E$6:$E$423,MATCH('Peptide Map'!AO44,'Mapping Summary'!$D$6:$D$423,0))</f>
        <v>50465.833333333336</v>
      </c>
      <c r="AP41" s="14">
        <f>INDEX('Mapping Summary'!$E$6:$E$423,MATCH('Peptide Map'!AP44,'Mapping Summary'!$D$6:$D$423,0))</f>
        <v>5075.9761904761908</v>
      </c>
      <c r="AQ41" s="14">
        <f>INDEX('Mapping Summary'!$E$6:$E$423,MATCH('Peptide Map'!AQ44,'Mapping Summary'!$D$6:$D$423,0))</f>
        <v>5075.9761904761908</v>
      </c>
      <c r="AR41" s="14">
        <f>INDEX('Mapping Summary'!$E$6:$E$423,MATCH('Peptide Map'!AR44,'Mapping Summary'!$D$6:$D$423,0))</f>
        <v>5377</v>
      </c>
      <c r="AS41" s="14">
        <f>INDEX('Mapping Summary'!$E$6:$E$423,MATCH('Peptide Map'!AS44,'Mapping Summary'!$D$6:$D$423,0))</f>
        <v>3739.6666666666665</v>
      </c>
      <c r="AT41" s="14">
        <f>INDEX('Mapping Summary'!$E$6:$E$423,MATCH('Peptide Map'!AT44,'Mapping Summary'!$D$6:$D$423,0))</f>
        <v>283</v>
      </c>
      <c r="AU41" s="14">
        <f>INDEX('Mapping Summary'!$E$6:$E$423,MATCH('Peptide Map'!AU44,'Mapping Summary'!$D$6:$D$423,0))</f>
        <v>4799.666666666667</v>
      </c>
      <c r="AV41" s="14">
        <f>INDEX('Mapping Summary'!$E$6:$E$423,MATCH('Peptide Map'!AV44,'Mapping Summary'!$D$6:$D$423,0))</f>
        <v>5075.9761904761908</v>
      </c>
      <c r="AW41" s="14">
        <f>INDEX('Mapping Summary'!$E$6:$E$423,MATCH('Peptide Map'!AW44,'Mapping Summary'!$D$6:$D$423,0))</f>
        <v>5075.9761904761908</v>
      </c>
      <c r="AX41" s="14">
        <f>INDEX('Mapping Summary'!$E$6:$E$423,MATCH('Peptide Map'!AX44,'Mapping Summary'!$D$6:$D$423,0))</f>
        <v>4025.1666666666665</v>
      </c>
      <c r="AY41" s="14">
        <f>INDEX('Mapping Summary'!$E$6:$E$423,MATCH('Peptide Map'!AY44,'Mapping Summary'!$D$6:$D$423,0))</f>
        <v>7397.166666666667</v>
      </c>
      <c r="AZ41" s="14">
        <f>INDEX('Mapping Summary'!$E$6:$E$423,MATCH('Peptide Map'!AZ44,'Mapping Summary'!$D$6:$D$423,0))</f>
        <v>5009.333333333333</v>
      </c>
      <c r="BA41" s="14">
        <f>INDEX('Mapping Summary'!$E$6:$E$423,MATCH('Peptide Map'!BA44,'Mapping Summary'!$D$6:$D$423,0))</f>
        <v>5075.9761904761908</v>
      </c>
      <c r="BB41" s="14">
        <f>INDEX('Mapping Summary'!$E$6:$E$423,MATCH('Peptide Map'!BB44,'Mapping Summary'!$D$6:$D$423,0))</f>
        <v>5075.9761904761908</v>
      </c>
      <c r="BC41" s="14">
        <f>INDEX('Mapping Summary'!$E$6:$E$423,MATCH('Peptide Map'!BC44,'Mapping Summary'!$D$6:$D$423,0))</f>
        <v>10821.3125</v>
      </c>
      <c r="BD41" s="14">
        <f>INDEX('Mapping Summary'!$E$6:$E$423,MATCH('Peptide Map'!BD44,'Mapping Summary'!$D$6:$D$423,0))</f>
        <v>10100.166666666666</v>
      </c>
      <c r="BE41" s="66" t="s">
        <v>16</v>
      </c>
      <c r="BF41" s="17"/>
    </row>
    <row r="42" spans="1:58">
      <c r="A42" s="5">
        <v>27</v>
      </c>
      <c r="B42" s="67" t="s">
        <v>4</v>
      </c>
      <c r="C42" s="14">
        <f>INDEX('Mapping Summary'!$E$6:$E$423,MATCH('Peptide Map'!C45,'Mapping Summary'!$D$6:$D$423,0))</f>
        <v>0</v>
      </c>
      <c r="D42" s="14">
        <f>INDEX('Mapping Summary'!$E$6:$E$423,MATCH('Peptide Map'!D45,'Mapping Summary'!$D$6:$D$423,0))</f>
        <v>469.66666666666669</v>
      </c>
      <c r="E42" s="14">
        <f>INDEX('Mapping Summary'!$E$6:$E$423,MATCH('Peptide Map'!E45,'Mapping Summary'!$D$6:$D$423,0))</f>
        <v>96.333333333333329</v>
      </c>
      <c r="F42" s="14">
        <f>INDEX('Mapping Summary'!$E$6:$E$423,MATCH('Peptide Map'!F45,'Mapping Summary'!$D$6:$D$423,0))</f>
        <v>161</v>
      </c>
      <c r="G42" s="14">
        <f>INDEX('Mapping Summary'!$E$6:$E$423,MATCH('Peptide Map'!G45,'Mapping Summary'!$D$6:$D$423,0))</f>
        <v>357.5</v>
      </c>
      <c r="H42" s="14">
        <f>INDEX('Mapping Summary'!$E$6:$E$423,MATCH('Peptide Map'!H45,'Mapping Summary'!$D$6:$D$423,0))</f>
        <v>0</v>
      </c>
      <c r="I42" s="14">
        <f>INDEX('Mapping Summary'!$E$6:$E$423,MATCH('Peptide Map'!I45,'Mapping Summary'!$D$6:$D$423,0))</f>
        <v>0</v>
      </c>
      <c r="J42" s="14">
        <f>INDEX('Mapping Summary'!$E$6:$E$423,MATCH('Peptide Map'!J45,'Mapping Summary'!$D$6:$D$423,0))</f>
        <v>0</v>
      </c>
      <c r="K42" s="14">
        <f>INDEX('Mapping Summary'!$E$6:$E$423,MATCH('Peptide Map'!K45,'Mapping Summary'!$D$6:$D$423,0))</f>
        <v>0</v>
      </c>
      <c r="L42" s="14">
        <f>INDEX('Mapping Summary'!$E$6:$E$423,MATCH('Peptide Map'!L45,'Mapping Summary'!$D$6:$D$423,0))</f>
        <v>27</v>
      </c>
      <c r="M42" s="14">
        <f>INDEX('Mapping Summary'!$E$6:$E$423,MATCH('Peptide Map'!M45,'Mapping Summary'!$D$6:$D$423,0))</f>
        <v>2</v>
      </c>
      <c r="N42" s="14">
        <f>INDEX('Mapping Summary'!$E$6:$E$423,MATCH('Peptide Map'!N45,'Mapping Summary'!$D$6:$D$423,0))</f>
        <v>0</v>
      </c>
      <c r="O42" s="14">
        <f>INDEX('Mapping Summary'!$E$6:$E$423,MATCH('Peptide Map'!O45,'Mapping Summary'!$D$6:$D$423,0))</f>
        <v>0</v>
      </c>
      <c r="P42" s="14">
        <f>INDEX('Mapping Summary'!$E$6:$E$423,MATCH('Peptide Map'!P45,'Mapping Summary'!$D$6:$D$423,0))</f>
        <v>0</v>
      </c>
      <c r="Q42" s="14">
        <f>INDEX('Mapping Summary'!$E$6:$E$423,MATCH('Peptide Map'!Q45,'Mapping Summary'!$D$6:$D$423,0))</f>
        <v>0</v>
      </c>
      <c r="R42" s="14">
        <f>INDEX('Mapping Summary'!$E$6:$E$423,MATCH('Peptide Map'!R45,'Mapping Summary'!$D$6:$D$423,0))</f>
        <v>7.333333333333333</v>
      </c>
      <c r="S42" s="14">
        <f>INDEX('Mapping Summary'!$E$6:$E$423,MATCH('Peptide Map'!S45,'Mapping Summary'!$D$6:$D$423,0))</f>
        <v>6.666666666666667</v>
      </c>
      <c r="T42" s="14">
        <f>INDEX('Mapping Summary'!$E$6:$E$423,MATCH('Peptide Map'!T45,'Mapping Summary'!$D$6:$D$423,0))</f>
        <v>7</v>
      </c>
      <c r="U42" s="14">
        <f>INDEX('Mapping Summary'!$E$6:$E$423,MATCH('Peptide Map'!U45,'Mapping Summary'!$D$6:$D$423,0))</f>
        <v>1347.5</v>
      </c>
      <c r="V42" s="14">
        <f>INDEX('Mapping Summary'!$E$6:$E$423,MATCH('Peptide Map'!V45,'Mapping Summary'!$D$6:$D$423,0))</f>
        <v>411</v>
      </c>
      <c r="W42" s="14">
        <f>INDEX('Mapping Summary'!$E$6:$E$423,MATCH('Peptide Map'!W45,'Mapping Summary'!$D$6:$D$423,0))</f>
        <v>0</v>
      </c>
      <c r="X42" s="14">
        <f>INDEX('Mapping Summary'!$E$6:$E$423,MATCH('Peptide Map'!X45,'Mapping Summary'!$D$6:$D$423,0))</f>
        <v>0</v>
      </c>
      <c r="Y42" s="14">
        <f>INDEX('Mapping Summary'!$E$6:$E$423,MATCH('Peptide Map'!Y45,'Mapping Summary'!$D$6:$D$423,0))</f>
        <v>6.333333333333333</v>
      </c>
      <c r="Z42" s="14">
        <f>INDEX('Mapping Summary'!$E$6:$E$423,MATCH('Peptide Map'!Z45,'Mapping Summary'!$D$6:$D$423,0))</f>
        <v>36406.982758620688</v>
      </c>
      <c r="AA42" s="14">
        <f>INDEX('Mapping Summary'!$E$6:$E$423,MATCH('Peptide Map'!AA45,'Mapping Summary'!$D$6:$D$423,0))</f>
        <v>10821.3125</v>
      </c>
      <c r="AB42" s="14">
        <f>INDEX('Mapping Summary'!$E$6:$E$423,MATCH('Peptide Map'!AB45,'Mapping Summary'!$D$6:$D$423,0))</f>
        <v>10821.3125</v>
      </c>
      <c r="AC42" s="14">
        <f>INDEX('Mapping Summary'!$E$6:$E$423,MATCH('Peptide Map'!AC45,'Mapping Summary'!$D$6:$D$423,0))</f>
        <v>11358.666666666666</v>
      </c>
      <c r="AD42" s="14">
        <f>INDEX('Mapping Summary'!$E$6:$E$423,MATCH('Peptide Map'!AD45,'Mapping Summary'!$D$6:$D$423,0))</f>
        <v>9052.5</v>
      </c>
      <c r="AE42" s="14">
        <f>INDEX('Mapping Summary'!$E$6:$E$423,MATCH('Peptide Map'!AE45,'Mapping Summary'!$D$6:$D$423,0))</f>
        <v>1555.1666666666667</v>
      </c>
      <c r="AF42" s="14">
        <f>INDEX('Mapping Summary'!$E$6:$E$423,MATCH('Peptide Map'!AF45,'Mapping Summary'!$D$6:$D$423,0))</f>
        <v>11464.333333333334</v>
      </c>
      <c r="AG42" s="14">
        <f>INDEX('Mapping Summary'!$E$6:$E$423,MATCH('Peptide Map'!AG45,'Mapping Summary'!$D$6:$D$423,0))</f>
        <v>10821.3125</v>
      </c>
      <c r="AH42" s="14">
        <f>INDEX('Mapping Summary'!$E$6:$E$423,MATCH('Peptide Map'!AH45,'Mapping Summary'!$D$6:$D$423,0))</f>
        <v>10821.3125</v>
      </c>
      <c r="AI42" s="14">
        <f>INDEX('Mapping Summary'!$E$6:$E$423,MATCH('Peptide Map'!AI45,'Mapping Summary'!$D$6:$D$423,0))</f>
        <v>7928</v>
      </c>
      <c r="AJ42" s="14">
        <f>INDEX('Mapping Summary'!$E$6:$E$423,MATCH('Peptide Map'!AJ45,'Mapping Summary'!$D$6:$D$423,0))</f>
        <v>10376.5</v>
      </c>
      <c r="AK42" s="14">
        <f>INDEX('Mapping Summary'!$E$6:$E$423,MATCH('Peptide Map'!AK45,'Mapping Summary'!$D$6:$D$423,0))</f>
        <v>7149</v>
      </c>
      <c r="AL42" s="14">
        <f>INDEX('Mapping Summary'!$E$6:$E$423,MATCH('Peptide Map'!AL45,'Mapping Summary'!$D$6:$D$423,0))</f>
        <v>10821.3125</v>
      </c>
      <c r="AM42" s="14">
        <f>INDEX('Mapping Summary'!$E$6:$E$423,MATCH('Peptide Map'!AM45,'Mapping Summary'!$D$6:$D$423,0))</f>
        <v>10821.3125</v>
      </c>
      <c r="AN42" s="14">
        <f>INDEX('Mapping Summary'!$E$6:$E$423,MATCH('Peptide Map'!AN45,'Mapping Summary'!$D$6:$D$423,0))</f>
        <v>10821.3125</v>
      </c>
      <c r="AO42" s="14">
        <f>INDEX('Mapping Summary'!$E$6:$E$423,MATCH('Peptide Map'!AO45,'Mapping Summary'!$D$6:$D$423,0))</f>
        <v>16601.129629629631</v>
      </c>
      <c r="AP42" s="14">
        <f>INDEX('Mapping Summary'!$E$6:$E$423,MATCH('Peptide Map'!AP45,'Mapping Summary'!$D$6:$D$423,0))</f>
        <v>16601.129629629631</v>
      </c>
      <c r="AQ42" s="14">
        <f>INDEX('Mapping Summary'!$E$6:$E$423,MATCH('Peptide Map'!AQ45,'Mapping Summary'!$D$6:$D$423,0))</f>
        <v>16601.129629629631</v>
      </c>
      <c r="AR42" s="14">
        <f>INDEX('Mapping Summary'!$E$6:$E$423,MATCH('Peptide Map'!AR45,'Mapping Summary'!$D$6:$D$423,0))</f>
        <v>16187.333333333334</v>
      </c>
      <c r="AS42" s="14">
        <f>INDEX('Mapping Summary'!$E$6:$E$423,MATCH('Peptide Map'!AS45,'Mapping Summary'!$D$6:$D$423,0))</f>
        <v>13217</v>
      </c>
      <c r="AT42" s="14">
        <f>INDEX('Mapping Summary'!$E$6:$E$423,MATCH('Peptide Map'!AT45,'Mapping Summary'!$D$6:$D$423,0))</f>
        <v>4840</v>
      </c>
      <c r="AU42" s="14">
        <f>INDEX('Mapping Summary'!$E$6:$E$423,MATCH('Peptide Map'!AU45,'Mapping Summary'!$D$6:$D$423,0))</f>
        <v>13819</v>
      </c>
      <c r="AV42" s="14">
        <f>INDEX('Mapping Summary'!$E$6:$E$423,MATCH('Peptide Map'!AV45,'Mapping Summary'!$D$6:$D$423,0))</f>
        <v>16601.129629629631</v>
      </c>
      <c r="AW42" s="14">
        <f>INDEX('Mapping Summary'!$E$6:$E$423,MATCH('Peptide Map'!AW45,'Mapping Summary'!$D$6:$D$423,0))</f>
        <v>16601.129629629631</v>
      </c>
      <c r="AX42" s="14">
        <f>INDEX('Mapping Summary'!$E$6:$E$423,MATCH('Peptide Map'!AX45,'Mapping Summary'!$D$6:$D$423,0))</f>
        <v>10446.833333333334</v>
      </c>
      <c r="AY42" s="14">
        <f>INDEX('Mapping Summary'!$E$6:$E$423,MATCH('Peptide Map'!AY45,'Mapping Summary'!$D$6:$D$423,0))</f>
        <v>15982.833333333334</v>
      </c>
      <c r="AZ42" s="14">
        <f>INDEX('Mapping Summary'!$E$6:$E$423,MATCH('Peptide Map'!AZ45,'Mapping Summary'!$D$6:$D$423,0))</f>
        <v>11699.333333333334</v>
      </c>
      <c r="BA42" s="14">
        <f>INDEX('Mapping Summary'!$E$6:$E$423,MATCH('Peptide Map'!BA45,'Mapping Summary'!$D$6:$D$423,0))</f>
        <v>16601.129629629631</v>
      </c>
      <c r="BB42" s="14">
        <f>INDEX('Mapping Summary'!$E$6:$E$423,MATCH('Peptide Map'!BB45,'Mapping Summary'!$D$6:$D$423,0))</f>
        <v>16601.129629629631</v>
      </c>
      <c r="BC42" s="14">
        <f>INDEX('Mapping Summary'!$E$6:$E$423,MATCH('Peptide Map'!BC45,'Mapping Summary'!$D$6:$D$423,0))</f>
        <v>16601.129629629631</v>
      </c>
      <c r="BD42" s="14">
        <f>INDEX('Mapping Summary'!$E$6:$E$423,MATCH('Peptide Map'!BD45,'Mapping Summary'!$D$6:$D$423,0))</f>
        <v>16601.129629629631</v>
      </c>
      <c r="BE42" s="67" t="s">
        <v>4</v>
      </c>
      <c r="BF42" s="17"/>
    </row>
    <row r="43" spans="1:58">
      <c r="A43" s="5">
        <v>28</v>
      </c>
      <c r="B43" s="66" t="s">
        <v>16</v>
      </c>
      <c r="C43" s="14">
        <f>INDEX('Mapping Summary'!$E$6:$E$423,MATCH('Peptide Map'!C46,'Mapping Summary'!$D$6:$D$423,0))</f>
        <v>243.33333333333334</v>
      </c>
      <c r="D43" s="14">
        <f>INDEX('Mapping Summary'!$E$6:$E$423,MATCH('Peptide Map'!D46,'Mapping Summary'!$D$6:$D$423,0))</f>
        <v>904.66666666666663</v>
      </c>
      <c r="E43" s="14">
        <f>INDEX('Mapping Summary'!$E$6:$E$423,MATCH('Peptide Map'!E46,'Mapping Summary'!$D$6:$D$423,0))</f>
        <v>1852.5</v>
      </c>
      <c r="F43" s="14">
        <f>INDEX('Mapping Summary'!$E$6:$E$423,MATCH('Peptide Map'!F46,'Mapping Summary'!$D$6:$D$423,0))</f>
        <v>1347.5</v>
      </c>
      <c r="G43" s="14">
        <f>INDEX('Mapping Summary'!$E$6:$E$423,MATCH('Peptide Map'!G46,'Mapping Summary'!$D$6:$D$423,0))</f>
        <v>294.33333333333331</v>
      </c>
      <c r="H43" s="14">
        <f>INDEX('Mapping Summary'!$E$6:$E$423,MATCH('Peptide Map'!H46,'Mapping Summary'!$D$6:$D$423,0))</f>
        <v>415</v>
      </c>
      <c r="I43" s="14">
        <f>INDEX('Mapping Summary'!$E$6:$E$423,MATCH('Peptide Map'!I46,'Mapping Summary'!$D$6:$D$423,0))</f>
        <v>230</v>
      </c>
      <c r="J43" s="14">
        <f>INDEX('Mapping Summary'!$E$6:$E$423,MATCH('Peptide Map'!J46,'Mapping Summary'!$D$6:$D$423,0))</f>
        <v>324</v>
      </c>
      <c r="K43" s="14">
        <f>INDEX('Mapping Summary'!$E$6:$E$423,MATCH('Peptide Map'!K46,'Mapping Summary'!$D$6:$D$423,0))</f>
        <v>159.66666666666666</v>
      </c>
      <c r="L43" s="14">
        <f>INDEX('Mapping Summary'!$E$6:$E$423,MATCH('Peptide Map'!L46,'Mapping Summary'!$D$6:$D$423,0))</f>
        <v>195</v>
      </c>
      <c r="M43" s="14">
        <f>INDEX('Mapping Summary'!$E$6:$E$423,MATCH('Peptide Map'!M46,'Mapping Summary'!$D$6:$D$423,0))</f>
        <v>197</v>
      </c>
      <c r="N43" s="14">
        <f>INDEX('Mapping Summary'!$E$6:$E$423,MATCH('Peptide Map'!N46,'Mapping Summary'!$D$6:$D$423,0))</f>
        <v>245</v>
      </c>
      <c r="O43" s="14">
        <f>INDEX('Mapping Summary'!$E$6:$E$423,MATCH('Peptide Map'!O46,'Mapping Summary'!$D$6:$D$423,0))</f>
        <v>250.83333333333334</v>
      </c>
      <c r="P43" s="14">
        <f>INDEX('Mapping Summary'!$E$6:$E$423,MATCH('Peptide Map'!P46,'Mapping Summary'!$D$6:$D$423,0))</f>
        <v>262.5</v>
      </c>
      <c r="Q43" s="14">
        <f>INDEX('Mapping Summary'!$E$6:$E$423,MATCH('Peptide Map'!Q46,'Mapping Summary'!$D$6:$D$423,0))</f>
        <v>181.33333333333334</v>
      </c>
      <c r="R43" s="14">
        <f>INDEX('Mapping Summary'!$E$6:$E$423,MATCH('Peptide Map'!R46,'Mapping Summary'!$D$6:$D$423,0))</f>
        <v>291</v>
      </c>
      <c r="S43" s="14">
        <f>INDEX('Mapping Summary'!$E$6:$E$423,MATCH('Peptide Map'!S46,'Mapping Summary'!$D$6:$D$423,0))</f>
        <v>223.66666666666666</v>
      </c>
      <c r="T43" s="14">
        <f>INDEX('Mapping Summary'!$E$6:$E$423,MATCH('Peptide Map'!T46,'Mapping Summary'!$D$6:$D$423,0))</f>
        <v>282.33333333333331</v>
      </c>
      <c r="U43" s="14">
        <f>INDEX('Mapping Summary'!$E$6:$E$423,MATCH('Peptide Map'!U46,'Mapping Summary'!$D$6:$D$423,0))</f>
        <v>356.5</v>
      </c>
      <c r="V43" s="14">
        <f>INDEX('Mapping Summary'!$E$6:$E$423,MATCH('Peptide Map'!V46,'Mapping Summary'!$D$6:$D$423,0))</f>
        <v>286.66666666666669</v>
      </c>
      <c r="W43" s="14">
        <f>INDEX('Mapping Summary'!$E$6:$E$423,MATCH('Peptide Map'!W46,'Mapping Summary'!$D$6:$D$423,0))</f>
        <v>170.66666666666666</v>
      </c>
      <c r="X43" s="14">
        <f>INDEX('Mapping Summary'!$E$6:$E$423,MATCH('Peptide Map'!X46,'Mapping Summary'!$D$6:$D$423,0))</f>
        <v>138</v>
      </c>
      <c r="Y43" s="14">
        <f>INDEX('Mapping Summary'!$E$6:$E$423,MATCH('Peptide Map'!Y46,'Mapping Summary'!$D$6:$D$423,0))</f>
        <v>187.66666666666666</v>
      </c>
      <c r="Z43" s="14">
        <f>INDEX('Mapping Summary'!$E$6:$E$423,MATCH('Peptide Map'!Z46,'Mapping Summary'!$D$6:$D$423,0))</f>
        <v>60.685714285714283</v>
      </c>
      <c r="AA43" s="14">
        <f>INDEX('Mapping Summary'!$E$6:$E$423,MATCH('Peptide Map'!AA46,'Mapping Summary'!$D$6:$D$423,0))</f>
        <v>10821.3125</v>
      </c>
      <c r="AB43" s="14">
        <f>INDEX('Mapping Summary'!$E$6:$E$423,MATCH('Peptide Map'!AB46,'Mapping Summary'!$D$6:$D$423,0))</f>
        <v>10821.3125</v>
      </c>
      <c r="AC43" s="14">
        <f>INDEX('Mapping Summary'!$E$6:$E$423,MATCH('Peptide Map'!AC46,'Mapping Summary'!$D$6:$D$423,0))</f>
        <v>11358.666666666666</v>
      </c>
      <c r="AD43" s="14">
        <f>INDEX('Mapping Summary'!$E$6:$E$423,MATCH('Peptide Map'!AD46,'Mapping Summary'!$D$6:$D$423,0))</f>
        <v>9052.5</v>
      </c>
      <c r="AE43" s="14">
        <f>INDEX('Mapping Summary'!$E$6:$E$423,MATCH('Peptide Map'!AE46,'Mapping Summary'!$D$6:$D$423,0))</f>
        <v>1555.1666666666667</v>
      </c>
      <c r="AF43" s="14">
        <f>INDEX('Mapping Summary'!$E$6:$E$423,MATCH('Peptide Map'!AF46,'Mapping Summary'!$D$6:$D$423,0))</f>
        <v>11464.333333333334</v>
      </c>
      <c r="AG43" s="14">
        <f>INDEX('Mapping Summary'!$E$6:$E$423,MATCH('Peptide Map'!AG46,'Mapping Summary'!$D$6:$D$423,0))</f>
        <v>10821.3125</v>
      </c>
      <c r="AH43" s="14">
        <f>INDEX('Mapping Summary'!$E$6:$E$423,MATCH('Peptide Map'!AH46,'Mapping Summary'!$D$6:$D$423,0))</f>
        <v>10821.3125</v>
      </c>
      <c r="AI43" s="14">
        <f>INDEX('Mapping Summary'!$E$6:$E$423,MATCH('Peptide Map'!AI46,'Mapping Summary'!$D$6:$D$423,0))</f>
        <v>7928</v>
      </c>
      <c r="AJ43" s="14">
        <f>INDEX('Mapping Summary'!$E$6:$E$423,MATCH('Peptide Map'!AJ46,'Mapping Summary'!$D$6:$D$423,0))</f>
        <v>10376.5</v>
      </c>
      <c r="AK43" s="14">
        <f>INDEX('Mapping Summary'!$E$6:$E$423,MATCH('Peptide Map'!AK46,'Mapping Summary'!$D$6:$D$423,0))</f>
        <v>7149</v>
      </c>
      <c r="AL43" s="14">
        <f>INDEX('Mapping Summary'!$E$6:$E$423,MATCH('Peptide Map'!AL46,'Mapping Summary'!$D$6:$D$423,0))</f>
        <v>10821.3125</v>
      </c>
      <c r="AM43" s="14">
        <f>INDEX('Mapping Summary'!$E$6:$E$423,MATCH('Peptide Map'!AM46,'Mapping Summary'!$D$6:$D$423,0))</f>
        <v>10821.3125</v>
      </c>
      <c r="AN43" s="14">
        <f>INDEX('Mapping Summary'!$E$6:$E$423,MATCH('Peptide Map'!AN46,'Mapping Summary'!$D$6:$D$423,0))</f>
        <v>10821.3125</v>
      </c>
      <c r="AO43" s="14">
        <f>INDEX('Mapping Summary'!$E$6:$E$423,MATCH('Peptide Map'!AO46,'Mapping Summary'!$D$6:$D$423,0))</f>
        <v>16601.129629629631</v>
      </c>
      <c r="AP43" s="14">
        <f>INDEX('Mapping Summary'!$E$6:$E$423,MATCH('Peptide Map'!AP46,'Mapping Summary'!$D$6:$D$423,0))</f>
        <v>16601.129629629631</v>
      </c>
      <c r="AQ43" s="14">
        <f>INDEX('Mapping Summary'!$E$6:$E$423,MATCH('Peptide Map'!AQ46,'Mapping Summary'!$D$6:$D$423,0))</f>
        <v>16601.129629629631</v>
      </c>
      <c r="AR43" s="14">
        <f>INDEX('Mapping Summary'!$E$6:$E$423,MATCH('Peptide Map'!AR46,'Mapping Summary'!$D$6:$D$423,0))</f>
        <v>16187.333333333334</v>
      </c>
      <c r="AS43" s="14">
        <f>INDEX('Mapping Summary'!$E$6:$E$423,MATCH('Peptide Map'!AS46,'Mapping Summary'!$D$6:$D$423,0))</f>
        <v>13217</v>
      </c>
      <c r="AT43" s="14">
        <f>INDEX('Mapping Summary'!$E$6:$E$423,MATCH('Peptide Map'!AT46,'Mapping Summary'!$D$6:$D$423,0))</f>
        <v>4840</v>
      </c>
      <c r="AU43" s="14">
        <f>INDEX('Mapping Summary'!$E$6:$E$423,MATCH('Peptide Map'!AU46,'Mapping Summary'!$D$6:$D$423,0))</f>
        <v>13819</v>
      </c>
      <c r="AV43" s="14">
        <f>INDEX('Mapping Summary'!$E$6:$E$423,MATCH('Peptide Map'!AV46,'Mapping Summary'!$D$6:$D$423,0))</f>
        <v>16601.129629629631</v>
      </c>
      <c r="AW43" s="14">
        <f>INDEX('Mapping Summary'!$E$6:$E$423,MATCH('Peptide Map'!AW46,'Mapping Summary'!$D$6:$D$423,0))</f>
        <v>16601.129629629631</v>
      </c>
      <c r="AX43" s="14">
        <f>INDEX('Mapping Summary'!$E$6:$E$423,MATCH('Peptide Map'!AX46,'Mapping Summary'!$D$6:$D$423,0))</f>
        <v>10446.833333333334</v>
      </c>
      <c r="AY43" s="14">
        <f>INDEX('Mapping Summary'!$E$6:$E$423,MATCH('Peptide Map'!AY46,'Mapping Summary'!$D$6:$D$423,0))</f>
        <v>15982.833333333334</v>
      </c>
      <c r="AZ43" s="14">
        <f>INDEX('Mapping Summary'!$E$6:$E$423,MATCH('Peptide Map'!AZ46,'Mapping Summary'!$D$6:$D$423,0))</f>
        <v>11699.333333333334</v>
      </c>
      <c r="BA43" s="14">
        <f>INDEX('Mapping Summary'!$E$6:$E$423,MATCH('Peptide Map'!BA46,'Mapping Summary'!$D$6:$D$423,0))</f>
        <v>16601.129629629631</v>
      </c>
      <c r="BB43" s="14">
        <f>INDEX('Mapping Summary'!$E$6:$E$423,MATCH('Peptide Map'!BB46,'Mapping Summary'!$D$6:$D$423,0))</f>
        <v>16601.129629629631</v>
      </c>
      <c r="BC43" s="14">
        <f>INDEX('Mapping Summary'!$E$6:$E$423,MATCH('Peptide Map'!BC46,'Mapping Summary'!$D$6:$D$423,0))</f>
        <v>16601.129629629631</v>
      </c>
      <c r="BD43" s="14">
        <f>INDEX('Mapping Summary'!$E$6:$E$423,MATCH('Peptide Map'!BD46,'Mapping Summary'!$D$6:$D$423,0))</f>
        <v>16601.129629629631</v>
      </c>
      <c r="BE43" s="66" t="s">
        <v>16</v>
      </c>
      <c r="BF43" s="17"/>
    </row>
    <row r="44" spans="1:58">
      <c r="A44" s="5">
        <v>29</v>
      </c>
      <c r="B44" s="67" t="s">
        <v>4</v>
      </c>
      <c r="C44" s="14">
        <f>INDEX('Mapping Summary'!$E$6:$E$423,MATCH('Peptide Map'!C47,'Mapping Summary'!$D$6:$D$423,0))</f>
        <v>1398</v>
      </c>
      <c r="D44" s="14">
        <f>INDEX('Mapping Summary'!$E$6:$E$423,MATCH('Peptide Map'!D47,'Mapping Summary'!$D$6:$D$423,0))</f>
        <v>3236</v>
      </c>
      <c r="E44" s="14">
        <f>INDEX('Mapping Summary'!$E$6:$E$423,MATCH('Peptide Map'!E47,'Mapping Summary'!$D$6:$D$423,0))</f>
        <v>4296.666666666667</v>
      </c>
      <c r="F44" s="14">
        <f>INDEX('Mapping Summary'!$E$6:$E$423,MATCH('Peptide Map'!F47,'Mapping Summary'!$D$6:$D$423,0))</f>
        <v>4148.5</v>
      </c>
      <c r="G44" s="14">
        <f>INDEX('Mapping Summary'!$E$6:$E$423,MATCH('Peptide Map'!G47,'Mapping Summary'!$D$6:$D$423,0))</f>
        <v>2110.6666666666665</v>
      </c>
      <c r="H44" s="14">
        <f>INDEX('Mapping Summary'!$E$6:$E$423,MATCH('Peptide Map'!H47,'Mapping Summary'!$D$6:$D$423,0))</f>
        <v>1429.3333333333333</v>
      </c>
      <c r="I44" s="14">
        <f>INDEX('Mapping Summary'!$E$6:$E$423,MATCH('Peptide Map'!I47,'Mapping Summary'!$D$6:$D$423,0))</f>
        <v>1113</v>
      </c>
      <c r="J44" s="14">
        <f>INDEX('Mapping Summary'!$E$6:$E$423,MATCH('Peptide Map'!J47,'Mapping Summary'!$D$6:$D$423,0))</f>
        <v>1894</v>
      </c>
      <c r="K44" s="14">
        <f>INDEX('Mapping Summary'!$E$6:$E$423,MATCH('Peptide Map'!K47,'Mapping Summary'!$D$6:$D$423,0))</f>
        <v>791.33333333333337</v>
      </c>
      <c r="L44" s="14">
        <f>INDEX('Mapping Summary'!$E$6:$E$423,MATCH('Peptide Map'!L47,'Mapping Summary'!$D$6:$D$423,0))</f>
        <v>1508.3333333333333</v>
      </c>
      <c r="M44" s="14">
        <f>INDEX('Mapping Summary'!$E$6:$E$423,MATCH('Peptide Map'!M47,'Mapping Summary'!$D$6:$D$423,0))</f>
        <v>1023.8333333333334</v>
      </c>
      <c r="N44" s="14">
        <f>INDEX('Mapping Summary'!$E$6:$E$423,MATCH('Peptide Map'!N47,'Mapping Summary'!$D$6:$D$423,0))</f>
        <v>1352.1666666666667</v>
      </c>
      <c r="O44" s="14">
        <f>INDEX('Mapping Summary'!$E$6:$E$423,MATCH('Peptide Map'!O47,'Mapping Summary'!$D$6:$D$423,0))</f>
        <v>977.66666666666663</v>
      </c>
      <c r="P44" s="14">
        <f>INDEX('Mapping Summary'!$E$6:$E$423,MATCH('Peptide Map'!P47,'Mapping Summary'!$D$6:$D$423,0))</f>
        <v>1534.8333333333333</v>
      </c>
      <c r="Q44" s="14">
        <f>INDEX('Mapping Summary'!$E$6:$E$423,MATCH('Peptide Map'!Q47,'Mapping Summary'!$D$6:$D$423,0))</f>
        <v>1326.5</v>
      </c>
      <c r="R44" s="14">
        <f>INDEX('Mapping Summary'!$E$6:$E$423,MATCH('Peptide Map'!R47,'Mapping Summary'!$D$6:$D$423,0))</f>
        <v>1347.5</v>
      </c>
      <c r="S44" s="14">
        <f>INDEX('Mapping Summary'!$E$6:$E$423,MATCH('Peptide Map'!S47,'Mapping Summary'!$D$6:$D$423,0))</f>
        <v>1333.6666666666667</v>
      </c>
      <c r="T44" s="14">
        <f>INDEX('Mapping Summary'!$E$6:$E$423,MATCH('Peptide Map'!T47,'Mapping Summary'!$D$6:$D$423,0))</f>
        <v>1544.3333333333333</v>
      </c>
      <c r="U44" s="14">
        <f>INDEX('Mapping Summary'!$E$6:$E$423,MATCH('Peptide Map'!U47,'Mapping Summary'!$D$6:$D$423,0))</f>
        <v>3385</v>
      </c>
      <c r="V44" s="14">
        <f>INDEX('Mapping Summary'!$E$6:$E$423,MATCH('Peptide Map'!V47,'Mapping Summary'!$D$6:$D$423,0))</f>
        <v>1998.6666666666667</v>
      </c>
      <c r="W44" s="14">
        <f>INDEX('Mapping Summary'!$E$6:$E$423,MATCH('Peptide Map'!W47,'Mapping Summary'!$D$6:$D$423,0))</f>
        <v>1274.1666666666667</v>
      </c>
      <c r="X44" s="14">
        <f>INDEX('Mapping Summary'!$E$6:$E$423,MATCH('Peptide Map'!X47,'Mapping Summary'!$D$6:$D$423,0))</f>
        <v>1088.3333333333333</v>
      </c>
      <c r="Y44" s="14">
        <f>INDEX('Mapping Summary'!$E$6:$E$423,MATCH('Peptide Map'!Y47,'Mapping Summary'!$D$6:$D$423,0))</f>
        <v>1322</v>
      </c>
      <c r="Z44" s="14">
        <f>INDEX('Mapping Summary'!$E$6:$E$423,MATCH('Peptide Map'!Z47,'Mapping Summary'!$D$6:$D$423,0))</f>
        <v>36406.982758620688</v>
      </c>
      <c r="AA44" s="14">
        <f>INDEX('Mapping Summary'!$E$6:$E$423,MATCH('Peptide Map'!AA47,'Mapping Summary'!$D$6:$D$423,0))</f>
        <v>10821.3125</v>
      </c>
      <c r="AB44" s="14">
        <f>INDEX('Mapping Summary'!$E$6:$E$423,MATCH('Peptide Map'!AB47,'Mapping Summary'!$D$6:$D$423,0))</f>
        <v>10821.3125</v>
      </c>
      <c r="AC44" s="14">
        <f>INDEX('Mapping Summary'!$E$6:$E$423,MATCH('Peptide Map'!AC47,'Mapping Summary'!$D$6:$D$423,0))</f>
        <v>11358.666666666666</v>
      </c>
      <c r="AD44" s="14">
        <f>INDEX('Mapping Summary'!$E$6:$E$423,MATCH('Peptide Map'!AD47,'Mapping Summary'!$D$6:$D$423,0))</f>
        <v>9052.5</v>
      </c>
      <c r="AE44" s="14">
        <f>INDEX('Mapping Summary'!$E$6:$E$423,MATCH('Peptide Map'!AE47,'Mapping Summary'!$D$6:$D$423,0))</f>
        <v>1555.1666666666667</v>
      </c>
      <c r="AF44" s="14">
        <f>INDEX('Mapping Summary'!$E$6:$E$423,MATCH('Peptide Map'!AF47,'Mapping Summary'!$D$6:$D$423,0))</f>
        <v>11464.333333333334</v>
      </c>
      <c r="AG44" s="14">
        <f>INDEX('Mapping Summary'!$E$6:$E$423,MATCH('Peptide Map'!AG47,'Mapping Summary'!$D$6:$D$423,0))</f>
        <v>10821.3125</v>
      </c>
      <c r="AH44" s="14">
        <f>INDEX('Mapping Summary'!$E$6:$E$423,MATCH('Peptide Map'!AH47,'Mapping Summary'!$D$6:$D$423,0))</f>
        <v>10821.3125</v>
      </c>
      <c r="AI44" s="14">
        <f>INDEX('Mapping Summary'!$E$6:$E$423,MATCH('Peptide Map'!AI47,'Mapping Summary'!$D$6:$D$423,0))</f>
        <v>7928</v>
      </c>
      <c r="AJ44" s="14">
        <f>INDEX('Mapping Summary'!$E$6:$E$423,MATCH('Peptide Map'!AJ47,'Mapping Summary'!$D$6:$D$423,0))</f>
        <v>10376.5</v>
      </c>
      <c r="AK44" s="14">
        <f>INDEX('Mapping Summary'!$E$6:$E$423,MATCH('Peptide Map'!AK47,'Mapping Summary'!$D$6:$D$423,0))</f>
        <v>7149</v>
      </c>
      <c r="AL44" s="14">
        <f>INDEX('Mapping Summary'!$E$6:$E$423,MATCH('Peptide Map'!AL47,'Mapping Summary'!$D$6:$D$423,0))</f>
        <v>10821.3125</v>
      </c>
      <c r="AM44" s="14">
        <f>INDEX('Mapping Summary'!$E$6:$E$423,MATCH('Peptide Map'!AM47,'Mapping Summary'!$D$6:$D$423,0))</f>
        <v>10821.3125</v>
      </c>
      <c r="AN44" s="14">
        <f>INDEX('Mapping Summary'!$E$6:$E$423,MATCH('Peptide Map'!AN47,'Mapping Summary'!$D$6:$D$423,0))</f>
        <v>10821.3125</v>
      </c>
      <c r="AO44" s="14">
        <f>INDEX('Mapping Summary'!$E$6:$E$423,MATCH('Peptide Map'!AO47,'Mapping Summary'!$D$6:$D$423,0))</f>
        <v>16601.129629629631</v>
      </c>
      <c r="AP44" s="14">
        <f>INDEX('Mapping Summary'!$E$6:$E$423,MATCH('Peptide Map'!AP47,'Mapping Summary'!$D$6:$D$423,0))</f>
        <v>16601.129629629631</v>
      </c>
      <c r="AQ44" s="14">
        <f>INDEX('Mapping Summary'!$E$6:$E$423,MATCH('Peptide Map'!AQ47,'Mapping Summary'!$D$6:$D$423,0))</f>
        <v>16601.129629629631</v>
      </c>
      <c r="AR44" s="14">
        <f>INDEX('Mapping Summary'!$E$6:$E$423,MATCH('Peptide Map'!AR47,'Mapping Summary'!$D$6:$D$423,0))</f>
        <v>16187.333333333334</v>
      </c>
      <c r="AS44" s="14">
        <f>INDEX('Mapping Summary'!$E$6:$E$423,MATCH('Peptide Map'!AS47,'Mapping Summary'!$D$6:$D$423,0))</f>
        <v>13217</v>
      </c>
      <c r="AT44" s="14">
        <f>INDEX('Mapping Summary'!$E$6:$E$423,MATCH('Peptide Map'!AT47,'Mapping Summary'!$D$6:$D$423,0))</f>
        <v>4840</v>
      </c>
      <c r="AU44" s="14">
        <f>INDEX('Mapping Summary'!$E$6:$E$423,MATCH('Peptide Map'!AU47,'Mapping Summary'!$D$6:$D$423,0))</f>
        <v>13819</v>
      </c>
      <c r="AV44" s="14">
        <f>INDEX('Mapping Summary'!$E$6:$E$423,MATCH('Peptide Map'!AV47,'Mapping Summary'!$D$6:$D$423,0))</f>
        <v>16601.129629629631</v>
      </c>
      <c r="AW44" s="14">
        <f>INDEX('Mapping Summary'!$E$6:$E$423,MATCH('Peptide Map'!AW47,'Mapping Summary'!$D$6:$D$423,0))</f>
        <v>16601.129629629631</v>
      </c>
      <c r="AX44" s="14">
        <f>INDEX('Mapping Summary'!$E$6:$E$423,MATCH('Peptide Map'!AX47,'Mapping Summary'!$D$6:$D$423,0))</f>
        <v>10446.833333333334</v>
      </c>
      <c r="AY44" s="14">
        <f>INDEX('Mapping Summary'!$E$6:$E$423,MATCH('Peptide Map'!AY47,'Mapping Summary'!$D$6:$D$423,0))</f>
        <v>15982.833333333334</v>
      </c>
      <c r="AZ44" s="14">
        <f>INDEX('Mapping Summary'!$E$6:$E$423,MATCH('Peptide Map'!AZ47,'Mapping Summary'!$D$6:$D$423,0))</f>
        <v>11699.333333333334</v>
      </c>
      <c r="BA44" s="14">
        <f>INDEX('Mapping Summary'!$E$6:$E$423,MATCH('Peptide Map'!BA47,'Mapping Summary'!$D$6:$D$423,0))</f>
        <v>16601.129629629631</v>
      </c>
      <c r="BB44" s="14">
        <f>INDEX('Mapping Summary'!$E$6:$E$423,MATCH('Peptide Map'!BB47,'Mapping Summary'!$D$6:$D$423,0))</f>
        <v>16601.129629629631</v>
      </c>
      <c r="BC44" s="14">
        <f>INDEX('Mapping Summary'!$E$6:$E$423,MATCH('Peptide Map'!BC47,'Mapping Summary'!$D$6:$D$423,0))</f>
        <v>16601.129629629631</v>
      </c>
      <c r="BD44" s="14">
        <f>INDEX('Mapping Summary'!$E$6:$E$423,MATCH('Peptide Map'!BD47,'Mapping Summary'!$D$6:$D$423,0))</f>
        <v>16601.129629629631</v>
      </c>
      <c r="BE44" s="67" t="s">
        <v>4</v>
      </c>
      <c r="BF44" s="17"/>
    </row>
    <row r="45" spans="1:58">
      <c r="A45" s="5">
        <v>30</v>
      </c>
      <c r="B45" s="66" t="s">
        <v>16</v>
      </c>
      <c r="C45" s="14">
        <f>INDEX('Mapping Summary'!$E$6:$E$423,MATCH('Peptide Map'!C48,'Mapping Summary'!$D$6:$D$423,0))</f>
        <v>1376.5</v>
      </c>
      <c r="D45" s="14">
        <f>INDEX('Mapping Summary'!$E$6:$E$423,MATCH('Peptide Map'!D48,'Mapping Summary'!$D$6:$D$423,0))</f>
        <v>3269.8333333333335</v>
      </c>
      <c r="E45" s="14">
        <f>INDEX('Mapping Summary'!$E$6:$E$423,MATCH('Peptide Map'!E48,'Mapping Summary'!$D$6:$D$423,0))</f>
        <v>3282</v>
      </c>
      <c r="F45" s="14">
        <f>INDEX('Mapping Summary'!$E$6:$E$423,MATCH('Peptide Map'!F48,'Mapping Summary'!$D$6:$D$423,0))</f>
        <v>2750.3333333333335</v>
      </c>
      <c r="G45" s="14">
        <f>INDEX('Mapping Summary'!$E$6:$E$423,MATCH('Peptide Map'!G48,'Mapping Summary'!$D$6:$D$423,0))</f>
        <v>2249</v>
      </c>
      <c r="H45" s="14">
        <f>INDEX('Mapping Summary'!$E$6:$E$423,MATCH('Peptide Map'!H48,'Mapping Summary'!$D$6:$D$423,0))</f>
        <v>1530.5</v>
      </c>
      <c r="I45" s="14">
        <f>INDEX('Mapping Summary'!$E$6:$E$423,MATCH('Peptide Map'!I48,'Mapping Summary'!$D$6:$D$423,0))</f>
        <v>1177.8333333333333</v>
      </c>
      <c r="J45" s="14">
        <f>INDEX('Mapping Summary'!$E$6:$E$423,MATCH('Peptide Map'!J48,'Mapping Summary'!$D$6:$D$423,0))</f>
        <v>1881.5</v>
      </c>
      <c r="K45" s="14">
        <f>INDEX('Mapping Summary'!$E$6:$E$423,MATCH('Peptide Map'!K48,'Mapping Summary'!$D$6:$D$423,0))</f>
        <v>884.33333333333337</v>
      </c>
      <c r="L45" s="14">
        <f>INDEX('Mapping Summary'!$E$6:$E$423,MATCH('Peptide Map'!L48,'Mapping Summary'!$D$6:$D$423,0))</f>
        <v>1849.5</v>
      </c>
      <c r="M45" s="14">
        <f>INDEX('Mapping Summary'!$E$6:$E$423,MATCH('Peptide Map'!M48,'Mapping Summary'!$D$6:$D$423,0))</f>
        <v>1154.3333333333333</v>
      </c>
      <c r="N45" s="14">
        <f>INDEX('Mapping Summary'!$E$6:$E$423,MATCH('Peptide Map'!N48,'Mapping Summary'!$D$6:$D$423,0))</f>
        <v>1544.1666666666667</v>
      </c>
      <c r="O45" s="14">
        <f>INDEX('Mapping Summary'!$E$6:$E$423,MATCH('Peptide Map'!O48,'Mapping Summary'!$D$6:$D$423,0))</f>
        <v>1326.6666666666667</v>
      </c>
      <c r="P45" s="14">
        <f>INDEX('Mapping Summary'!$E$6:$E$423,MATCH('Peptide Map'!P48,'Mapping Summary'!$D$6:$D$423,0))</f>
        <v>1541.1666666666667</v>
      </c>
      <c r="Q45" s="14">
        <f>INDEX('Mapping Summary'!$E$6:$E$423,MATCH('Peptide Map'!Q48,'Mapping Summary'!$D$6:$D$423,0))</f>
        <v>1691.3333333333333</v>
      </c>
      <c r="R45" s="14">
        <f>INDEX('Mapping Summary'!$E$6:$E$423,MATCH('Peptide Map'!R48,'Mapping Summary'!$D$6:$D$423,0))</f>
        <v>1528.8333333333333</v>
      </c>
      <c r="S45" s="14">
        <f>INDEX('Mapping Summary'!$E$6:$E$423,MATCH('Peptide Map'!S48,'Mapping Summary'!$D$6:$D$423,0))</f>
        <v>1404.5</v>
      </c>
      <c r="T45" s="14">
        <f>INDEX('Mapping Summary'!$E$6:$E$423,MATCH('Peptide Map'!T48,'Mapping Summary'!$D$6:$D$423,0))</f>
        <v>1347.5</v>
      </c>
      <c r="U45" s="14">
        <f>INDEX('Mapping Summary'!$E$6:$E$423,MATCH('Peptide Map'!U48,'Mapping Summary'!$D$6:$D$423,0))</f>
        <v>3032</v>
      </c>
      <c r="V45" s="14">
        <f>INDEX('Mapping Summary'!$E$6:$E$423,MATCH('Peptide Map'!V48,'Mapping Summary'!$D$6:$D$423,0))</f>
        <v>2284.6666666666665</v>
      </c>
      <c r="W45" s="14">
        <f>INDEX('Mapping Summary'!$E$6:$E$423,MATCH('Peptide Map'!W48,'Mapping Summary'!$D$6:$D$423,0))</f>
        <v>1309.3333333333333</v>
      </c>
      <c r="X45" s="14">
        <f>INDEX('Mapping Summary'!$E$6:$E$423,MATCH('Peptide Map'!X48,'Mapping Summary'!$D$6:$D$423,0))</f>
        <v>1060.8333333333333</v>
      </c>
      <c r="Y45" s="14">
        <f>INDEX('Mapping Summary'!$E$6:$E$423,MATCH('Peptide Map'!Y48,'Mapping Summary'!$D$6:$D$423,0))</f>
        <v>1113.1666666666667</v>
      </c>
      <c r="Z45" s="14">
        <f>INDEX('Mapping Summary'!$E$6:$E$423,MATCH('Peptide Map'!Z48,'Mapping Summary'!$D$6:$D$423,0))</f>
        <v>60.685714285714283</v>
      </c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66" t="s">
        <v>16</v>
      </c>
      <c r="BF45" s="17"/>
    </row>
    <row r="46" spans="1:58">
      <c r="A46" s="5">
        <v>31</v>
      </c>
      <c r="B46" s="67" t="s">
        <v>4</v>
      </c>
      <c r="C46" s="14">
        <f>INDEX('Mapping Summary'!$E$6:$E$423,MATCH('Peptide Map'!C49,'Mapping Summary'!$D$6:$D$423,0))</f>
        <v>1666.8333333333333</v>
      </c>
      <c r="D46" s="14">
        <f>INDEX('Mapping Summary'!$E$6:$E$423,MATCH('Peptide Map'!D49,'Mapping Summary'!$D$6:$D$423,0))</f>
        <v>5779.166666666667</v>
      </c>
      <c r="E46" s="14">
        <f>INDEX('Mapping Summary'!$E$6:$E$423,MATCH('Peptide Map'!E49,'Mapping Summary'!$D$6:$D$423,0))</f>
        <v>3451.6666666666665</v>
      </c>
      <c r="F46" s="14">
        <f>INDEX('Mapping Summary'!$E$6:$E$423,MATCH('Peptide Map'!F49,'Mapping Summary'!$D$6:$D$423,0))</f>
        <v>2821.3333333333335</v>
      </c>
      <c r="G46" s="14">
        <f>INDEX('Mapping Summary'!$E$6:$E$423,MATCH('Peptide Map'!G49,'Mapping Summary'!$D$6:$D$423,0))</f>
        <v>2315</v>
      </c>
      <c r="H46" s="14">
        <f>INDEX('Mapping Summary'!$E$6:$E$423,MATCH('Peptide Map'!H49,'Mapping Summary'!$D$6:$D$423,0))</f>
        <v>1347.5</v>
      </c>
      <c r="I46" s="14">
        <f>INDEX('Mapping Summary'!$E$6:$E$423,MATCH('Peptide Map'!I49,'Mapping Summary'!$D$6:$D$423,0))</f>
        <v>1591.8333333333333</v>
      </c>
      <c r="J46" s="14">
        <f>INDEX('Mapping Summary'!$E$6:$E$423,MATCH('Peptide Map'!J49,'Mapping Summary'!$D$6:$D$423,0))</f>
        <v>2158.6666666666665</v>
      </c>
      <c r="K46" s="14">
        <f>INDEX('Mapping Summary'!$E$6:$E$423,MATCH('Peptide Map'!K49,'Mapping Summary'!$D$6:$D$423,0))</f>
        <v>1405.6666666666667</v>
      </c>
      <c r="L46" s="14">
        <f>INDEX('Mapping Summary'!$E$6:$E$423,MATCH('Peptide Map'!L49,'Mapping Summary'!$D$6:$D$423,0))</f>
        <v>2129.1666666666665</v>
      </c>
      <c r="M46" s="14">
        <f>INDEX('Mapping Summary'!$E$6:$E$423,MATCH('Peptide Map'!M49,'Mapping Summary'!$D$6:$D$423,0))</f>
        <v>1689.5</v>
      </c>
      <c r="N46" s="14">
        <f>INDEX('Mapping Summary'!$E$6:$E$423,MATCH('Peptide Map'!N49,'Mapping Summary'!$D$6:$D$423,0))</f>
        <v>1826.8333333333333</v>
      </c>
      <c r="O46" s="14">
        <f>INDEX('Mapping Summary'!$E$6:$E$423,MATCH('Peptide Map'!O49,'Mapping Summary'!$D$6:$D$423,0))</f>
        <v>1472.3333333333333</v>
      </c>
      <c r="P46" s="14">
        <f>INDEX('Mapping Summary'!$E$6:$E$423,MATCH('Peptide Map'!P49,'Mapping Summary'!$D$6:$D$423,0))</f>
        <v>2287.8333333333335</v>
      </c>
      <c r="Q46" s="14">
        <f>INDEX('Mapping Summary'!$E$6:$E$423,MATCH('Peptide Map'!Q49,'Mapping Summary'!$D$6:$D$423,0))</f>
        <v>1778.8333333333333</v>
      </c>
      <c r="R46" s="14">
        <f>INDEX('Mapping Summary'!$E$6:$E$423,MATCH('Peptide Map'!R49,'Mapping Summary'!$D$6:$D$423,0))</f>
        <v>2245.5</v>
      </c>
      <c r="S46" s="14">
        <f>INDEX('Mapping Summary'!$E$6:$E$423,MATCH('Peptide Map'!S49,'Mapping Summary'!$D$6:$D$423,0))</f>
        <v>2001.8333333333333</v>
      </c>
      <c r="T46" s="14">
        <f>INDEX('Mapping Summary'!$E$6:$E$423,MATCH('Peptide Map'!T49,'Mapping Summary'!$D$6:$D$423,0))</f>
        <v>2249.1666666666665</v>
      </c>
      <c r="U46" s="14">
        <f>INDEX('Mapping Summary'!$E$6:$E$423,MATCH('Peptide Map'!U49,'Mapping Summary'!$D$6:$D$423,0))</f>
        <v>4139.833333333333</v>
      </c>
      <c r="V46" s="14">
        <f>INDEX('Mapping Summary'!$E$6:$E$423,MATCH('Peptide Map'!V49,'Mapping Summary'!$D$6:$D$423,0))</f>
        <v>3144.5</v>
      </c>
      <c r="W46" s="14">
        <f>INDEX('Mapping Summary'!$E$6:$E$423,MATCH('Peptide Map'!W49,'Mapping Summary'!$D$6:$D$423,0))</f>
        <v>2066.1666666666665</v>
      </c>
      <c r="X46" s="14">
        <f>INDEX('Mapping Summary'!$E$6:$E$423,MATCH('Peptide Map'!X49,'Mapping Summary'!$D$6:$D$423,0))</f>
        <v>1311.8333333333333</v>
      </c>
      <c r="Y46" s="14">
        <f>INDEX('Mapping Summary'!$E$6:$E$423,MATCH('Peptide Map'!Y49,'Mapping Summary'!$D$6:$D$423,0))</f>
        <v>2028.6666666666667</v>
      </c>
      <c r="Z46" s="14">
        <f>INDEX('Mapping Summary'!$E$6:$E$423,MATCH('Peptide Map'!Z49,'Mapping Summary'!$D$6:$D$423,0))</f>
        <v>36406.982758620688</v>
      </c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67" t="s">
        <v>4</v>
      </c>
      <c r="BF46" s="17"/>
    </row>
    <row r="47" spans="1:58">
      <c r="B47" s="67" t="s">
        <v>4</v>
      </c>
      <c r="C47" s="66" t="s">
        <v>16</v>
      </c>
      <c r="D47" s="67" t="s">
        <v>4</v>
      </c>
      <c r="E47" s="66" t="s">
        <v>16</v>
      </c>
      <c r="F47" s="67" t="s">
        <v>4</v>
      </c>
      <c r="G47" s="66" t="s">
        <v>16</v>
      </c>
      <c r="H47" s="67" t="s">
        <v>4</v>
      </c>
      <c r="I47" s="66" t="s">
        <v>16</v>
      </c>
      <c r="J47" s="67" t="s">
        <v>4</v>
      </c>
      <c r="K47" s="66" t="s">
        <v>16</v>
      </c>
      <c r="L47" s="67" t="s">
        <v>4</v>
      </c>
      <c r="M47" s="66" t="s">
        <v>16</v>
      </c>
      <c r="N47" s="67" t="s">
        <v>4</v>
      </c>
      <c r="O47" s="66" t="s">
        <v>16</v>
      </c>
      <c r="P47" s="67" t="s">
        <v>4</v>
      </c>
      <c r="Q47" s="66" t="s">
        <v>16</v>
      </c>
      <c r="R47" s="67" t="s">
        <v>4</v>
      </c>
      <c r="S47" s="66" t="s">
        <v>16</v>
      </c>
      <c r="T47" s="67" t="s">
        <v>4</v>
      </c>
      <c r="U47" s="66" t="s">
        <v>16</v>
      </c>
      <c r="V47" s="67" t="s">
        <v>4</v>
      </c>
      <c r="W47" s="66" t="s">
        <v>16</v>
      </c>
      <c r="X47" s="67" t="s">
        <v>4</v>
      </c>
      <c r="Y47" s="66" t="s">
        <v>16</v>
      </c>
      <c r="Z47" s="67" t="s">
        <v>4</v>
      </c>
      <c r="AA47" s="66" t="s">
        <v>16</v>
      </c>
      <c r="AB47" s="67" t="s">
        <v>4</v>
      </c>
      <c r="AC47" s="66" t="s">
        <v>16</v>
      </c>
      <c r="AD47" s="67" t="s">
        <v>4</v>
      </c>
      <c r="AE47" s="66" t="s">
        <v>16</v>
      </c>
      <c r="AF47" s="67" t="s">
        <v>4</v>
      </c>
      <c r="AG47" s="66" t="s">
        <v>16</v>
      </c>
      <c r="AH47" s="67" t="s">
        <v>4</v>
      </c>
      <c r="AI47" s="66" t="s">
        <v>16</v>
      </c>
      <c r="AJ47" s="67" t="s">
        <v>4</v>
      </c>
      <c r="AK47" s="66" t="s">
        <v>16</v>
      </c>
      <c r="AL47" s="67" t="s">
        <v>4</v>
      </c>
      <c r="AM47" s="66" t="s">
        <v>16</v>
      </c>
      <c r="AN47" s="67" t="s">
        <v>4</v>
      </c>
      <c r="AO47" s="66" t="s">
        <v>16</v>
      </c>
      <c r="AP47" s="67" t="s">
        <v>4</v>
      </c>
      <c r="AQ47" s="66" t="s">
        <v>16</v>
      </c>
      <c r="AR47" s="67" t="s">
        <v>4</v>
      </c>
      <c r="AS47" s="66" t="s">
        <v>16</v>
      </c>
      <c r="AT47" s="67" t="s">
        <v>4</v>
      </c>
      <c r="AU47" s="66" t="s">
        <v>16</v>
      </c>
      <c r="AV47" s="67" t="s">
        <v>4</v>
      </c>
      <c r="AW47" s="66" t="s">
        <v>16</v>
      </c>
      <c r="AX47" s="67" t="s">
        <v>4</v>
      </c>
      <c r="AY47" s="66" t="s">
        <v>16</v>
      </c>
      <c r="AZ47" s="67" t="s">
        <v>4</v>
      </c>
      <c r="BA47" s="66" t="s">
        <v>16</v>
      </c>
      <c r="BB47" s="67" t="s">
        <v>4</v>
      </c>
      <c r="BC47" s="66" t="s">
        <v>16</v>
      </c>
      <c r="BD47" s="67" t="s">
        <v>4</v>
      </c>
      <c r="BE47" s="66" t="s">
        <v>16</v>
      </c>
      <c r="BF47" s="17"/>
    </row>
  </sheetData>
  <conditionalFormatting sqref="C15:BE15 BE16:BE24 C16:BD46">
    <cfRule type="colorScale" priority="206">
      <colorScale>
        <cfvo type="min"/>
        <cfvo type="max"/>
        <color theme="0"/>
        <color rgb="FFFF0000"/>
      </colorScale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V18"/>
  <sheetViews>
    <sheetView zoomScale="75" zoomScaleNormal="75" workbookViewId="0"/>
  </sheetViews>
  <sheetFormatPr baseColWidth="10" defaultColWidth="11.5" defaultRowHeight="15"/>
  <cols>
    <col min="1" max="20" width="2.6640625" customWidth="1"/>
    <col min="21" max="23" width="2.6640625" style="195" customWidth="1"/>
    <col min="24" max="24" width="2.6640625" customWidth="1"/>
    <col min="25" max="25" width="5.6640625" customWidth="1"/>
    <col min="26" max="44" width="2.6640625" customWidth="1"/>
    <col min="45" max="47" width="2.6640625" style="195" customWidth="1"/>
    <col min="48" max="49" width="2.6640625" customWidth="1"/>
    <col min="50" max="50" width="5.6640625" customWidth="1"/>
    <col min="51" max="70" width="2.6640625" customWidth="1"/>
    <col min="71" max="73" width="2.6640625" style="195" customWidth="1"/>
    <col min="74" max="74" width="2.6640625" customWidth="1"/>
  </cols>
  <sheetData>
    <row r="1" spans="1:74" ht="23" customHeight="1">
      <c r="A1" s="1" t="s">
        <v>462</v>
      </c>
      <c r="Z1" s="15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Y1" s="15"/>
    </row>
    <row r="2" spans="1:74" ht="18.75" customHeight="1">
      <c r="Z2" s="15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5"/>
    </row>
    <row r="3" spans="1:74">
      <c r="A3" s="18"/>
      <c r="B3" s="19" t="s">
        <v>11</v>
      </c>
      <c r="C3" s="19" t="s">
        <v>12</v>
      </c>
      <c r="D3" s="19" t="s">
        <v>13</v>
      </c>
      <c r="E3" s="19" t="s">
        <v>14</v>
      </c>
      <c r="F3" s="19" t="s">
        <v>15</v>
      </c>
      <c r="G3" s="19" t="s">
        <v>16</v>
      </c>
      <c r="H3" s="19" t="s">
        <v>17</v>
      </c>
      <c r="I3" s="19" t="s">
        <v>18</v>
      </c>
      <c r="J3" s="19" t="s">
        <v>19</v>
      </c>
      <c r="K3" s="19" t="s">
        <v>20</v>
      </c>
      <c r="L3" s="19" t="s">
        <v>21</v>
      </c>
      <c r="M3" s="19" t="s">
        <v>22</v>
      </c>
      <c r="N3" s="19" t="s">
        <v>23</v>
      </c>
      <c r="O3" s="19" t="s">
        <v>24</v>
      </c>
      <c r="P3" s="19" t="s">
        <v>25</v>
      </c>
      <c r="Q3" s="19" t="s">
        <v>26</v>
      </c>
      <c r="R3" s="19" t="s">
        <v>27</v>
      </c>
      <c r="S3" s="19" t="s">
        <v>28</v>
      </c>
      <c r="T3" s="19" t="s">
        <v>29</v>
      </c>
      <c r="U3" s="19" t="s">
        <v>30</v>
      </c>
      <c r="V3" s="19" t="s">
        <v>480</v>
      </c>
      <c r="W3" s="19" t="s">
        <v>481</v>
      </c>
      <c r="X3" s="19" t="s">
        <v>482</v>
      </c>
      <c r="Z3" s="19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17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</row>
    <row r="4" spans="1:74">
      <c r="A4" s="19" t="s">
        <v>21</v>
      </c>
      <c r="B4" s="20">
        <f>'Intensity Map'!C16</f>
        <v>1021.6666666666666</v>
      </c>
      <c r="C4" s="20">
        <f>'Intensity Map'!D16</f>
        <v>2795.3333333333335</v>
      </c>
      <c r="D4" s="20">
        <f>'Intensity Map'!E16</f>
        <v>2930</v>
      </c>
      <c r="E4" s="20">
        <f>'Intensity Map'!F16</f>
        <v>3245</v>
      </c>
      <c r="F4" s="20">
        <f>'Intensity Map'!G16</f>
        <v>5557.666666666667</v>
      </c>
      <c r="G4" s="20">
        <f>'Intensity Map'!H16</f>
        <v>272.33333333333331</v>
      </c>
      <c r="H4" s="20">
        <f>'Intensity Map'!I16</f>
        <v>1471.1666666666667</v>
      </c>
      <c r="I4" s="20">
        <f>'Intensity Map'!J16</f>
        <v>2835</v>
      </c>
      <c r="J4" s="20">
        <f>'Intensity Map'!K16</f>
        <v>233.66666666666666</v>
      </c>
      <c r="K4" s="20">
        <f>'Intensity Map'!L16</f>
        <v>1890.6666666666667</v>
      </c>
      <c r="L4" s="20">
        <f>'Intensity Map'!M16</f>
        <v>1347.5</v>
      </c>
      <c r="M4" s="20">
        <f>'Intensity Map'!N16</f>
        <v>992.33333333333337</v>
      </c>
      <c r="N4" s="20">
        <f>'Intensity Map'!O16</f>
        <v>856</v>
      </c>
      <c r="O4" s="20">
        <f>'Intensity Map'!P16</f>
        <v>707.5</v>
      </c>
      <c r="P4" s="20">
        <f>'Intensity Map'!Q16</f>
        <v>1052</v>
      </c>
      <c r="Q4" s="20">
        <f>'Intensity Map'!R16</f>
        <v>1163.8333333333333</v>
      </c>
      <c r="R4" s="20">
        <f>'Intensity Map'!S16</f>
        <v>1106</v>
      </c>
      <c r="S4" s="20">
        <f>'Intensity Map'!T16</f>
        <v>1855.3333333333333</v>
      </c>
      <c r="T4" s="20">
        <f>'Intensity Map'!U16</f>
        <v>2432.6666666666665</v>
      </c>
      <c r="U4" s="20">
        <f>'Intensity Map'!V16</f>
        <v>5645.833333333333</v>
      </c>
      <c r="V4" s="20">
        <f>'Intensity Map'!W16</f>
        <v>526</v>
      </c>
      <c r="W4" s="20">
        <f>'Intensity Map'!X16</f>
        <v>603.83333333333337</v>
      </c>
      <c r="X4" s="20">
        <f>'Intensity Map'!Y16</f>
        <v>1038.5</v>
      </c>
      <c r="Z4" s="19" t="s">
        <v>21</v>
      </c>
      <c r="AA4" s="202" t="str">
        <f t="array" ref="AA4:AW18">TRANSPOSE(Calculation!B121:P143)</f>
        <v>Y</v>
      </c>
      <c r="AB4" s="203" t="str">
        <v>F</v>
      </c>
      <c r="AC4" s="204" t="str">
        <v>E</v>
      </c>
      <c r="AD4" s="135" t="str">
        <v>D</v>
      </c>
      <c r="AE4" s="205" t="str">
        <v>I</v>
      </c>
      <c r="AF4" s="205" t="str">
        <v>C</v>
      </c>
      <c r="AG4" s="27" t="str">
        <v>W</v>
      </c>
      <c r="AH4" s="25" t="str">
        <v>L</v>
      </c>
      <c r="AI4" s="16" t="str">
        <v>V</v>
      </c>
      <c r="AJ4" s="130" t="str">
        <v>H</v>
      </c>
      <c r="AK4" s="206" t="str">
        <v>M</v>
      </c>
      <c r="AL4" s="207" t="str">
        <v>S</v>
      </c>
      <c r="AM4" s="208" t="str">
        <v>T</v>
      </c>
      <c r="AN4" s="209" t="str">
        <v>R</v>
      </c>
      <c r="AO4" s="210" t="str">
        <v>U</v>
      </c>
      <c r="AP4" s="122" t="str">
        <v>A</v>
      </c>
      <c r="AQ4" s="103" t="str">
        <v>N</v>
      </c>
      <c r="AR4" s="211" t="str">
        <v>P</v>
      </c>
      <c r="AS4" s="212" t="str">
        <v>Q</v>
      </c>
      <c r="AT4" s="213" t="str">
        <v>O</v>
      </c>
      <c r="AU4" s="94" t="str">
        <v>Z</v>
      </c>
      <c r="AV4" s="311" t="str">
        <v>G</v>
      </c>
      <c r="AW4" s="312" t="str">
        <v>K</v>
      </c>
      <c r="AX4" s="17"/>
      <c r="AY4" s="19" t="s">
        <v>21</v>
      </c>
      <c r="AZ4" s="28">
        <f t="array" ref="AZ4:BV18">TRANSPOSE(Calculation!B95:P117)</f>
        <v>3.1230084394001496</v>
      </c>
      <c r="BA4" s="28">
        <v>3.0742386634788899</v>
      </c>
      <c r="BB4" s="28">
        <v>1.794980699861872</v>
      </c>
      <c r="BC4" s="28">
        <v>1.6207375871942327</v>
      </c>
      <c r="BD4" s="28">
        <v>1.5681880240087542</v>
      </c>
      <c r="BE4" s="28">
        <v>1.5462463574506069</v>
      </c>
      <c r="BF4" s="28">
        <v>1.3456363860618326</v>
      </c>
      <c r="BG4" s="28">
        <v>1.0458274045194185</v>
      </c>
      <c r="BH4" s="28">
        <v>1.0262828432995561</v>
      </c>
      <c r="BI4" s="28">
        <v>0.81377984734775266</v>
      </c>
      <c r="BJ4" s="28">
        <v>0.74537324807823502</v>
      </c>
      <c r="BK4" s="28">
        <v>0.64377768258630985</v>
      </c>
      <c r="BL4" s="28">
        <v>0.61178702403304475</v>
      </c>
      <c r="BM4" s="28">
        <v>0.58191675443287805</v>
      </c>
      <c r="BN4" s="28">
        <v>0.57444926403283647</v>
      </c>
      <c r="BO4" s="28">
        <v>0.56513773706488313</v>
      </c>
      <c r="BP4" s="28">
        <v>0.54891194246726183</v>
      </c>
      <c r="BQ4" s="28">
        <v>0.47349879143968027</v>
      </c>
      <c r="BR4" s="28">
        <v>0.39135561503922173</v>
      </c>
      <c r="BS4" s="28">
        <v>0.33401219117717323</v>
      </c>
      <c r="BT4" s="28">
        <v>0.29095845721643904</v>
      </c>
      <c r="BU4" s="28">
        <v>0.15064187779837179</v>
      </c>
      <c r="BV4" s="28">
        <v>0.12925327401059808</v>
      </c>
    </row>
    <row r="5" spans="1:74">
      <c r="A5" s="19" t="s">
        <v>14</v>
      </c>
      <c r="B5" s="20">
        <f>'Intensity Map'!C17</f>
        <v>132.16666666666666</v>
      </c>
      <c r="C5" s="20">
        <f>'Intensity Map'!D17</f>
        <v>646.33333333333337</v>
      </c>
      <c r="D5" s="20">
        <f>'Intensity Map'!E17</f>
        <v>1247.3333333333333</v>
      </c>
      <c r="E5" s="20">
        <f>'Intensity Map'!F17</f>
        <v>1347.5</v>
      </c>
      <c r="F5" s="20">
        <f>'Intensity Map'!G17</f>
        <v>895.5</v>
      </c>
      <c r="G5" s="20">
        <f>'Intensity Map'!H17</f>
        <v>61</v>
      </c>
      <c r="H5" s="20">
        <f>'Intensity Map'!I17</f>
        <v>257.33333333333331</v>
      </c>
      <c r="I5" s="20">
        <f>'Intensity Map'!J17</f>
        <v>598.66666666666663</v>
      </c>
      <c r="J5" s="20">
        <f>'Intensity Map'!K17</f>
        <v>13.166666666666666</v>
      </c>
      <c r="K5" s="20">
        <f>'Intensity Map'!L17</f>
        <v>218.66666666666666</v>
      </c>
      <c r="L5" s="20">
        <f>'Intensity Map'!M17</f>
        <v>169</v>
      </c>
      <c r="M5" s="20">
        <f>'Intensity Map'!N17</f>
        <v>229.66666666666666</v>
      </c>
      <c r="N5" s="20">
        <f>'Intensity Map'!O17</f>
        <v>275.66666666666669</v>
      </c>
      <c r="O5" s="20">
        <f>'Intensity Map'!P17</f>
        <v>95.666666666666671</v>
      </c>
      <c r="P5" s="20">
        <f>'Intensity Map'!Q17</f>
        <v>3.3333333333333335</v>
      </c>
      <c r="Q5" s="20">
        <f>'Intensity Map'!R17</f>
        <v>129.5</v>
      </c>
      <c r="R5" s="20">
        <f>'Intensity Map'!S17</f>
        <v>291.66666666666669</v>
      </c>
      <c r="S5" s="20">
        <f>'Intensity Map'!T17</f>
        <v>398.16666666666669</v>
      </c>
      <c r="T5" s="20">
        <f>'Intensity Map'!U17</f>
        <v>410.5</v>
      </c>
      <c r="U5" s="20">
        <f>'Intensity Map'!V17</f>
        <v>1315.3333333333333</v>
      </c>
      <c r="V5" s="20">
        <f>'Intensity Map'!W17</f>
        <v>8.3333333333333339</v>
      </c>
      <c r="W5" s="20">
        <f>'Intensity Map'!X17</f>
        <v>171.33333333333334</v>
      </c>
      <c r="X5" s="20">
        <f>'Intensity Map'!Y17</f>
        <v>5</v>
      </c>
      <c r="Z5" s="19" t="s">
        <v>14</v>
      </c>
      <c r="AA5" s="214" t="str">
        <v>E</v>
      </c>
      <c r="AB5" s="215" t="str">
        <v>Y</v>
      </c>
      <c r="AC5" s="216" t="str">
        <v>D</v>
      </c>
      <c r="AD5" s="217" t="str">
        <v>F</v>
      </c>
      <c r="AE5" s="118" t="str">
        <v>C</v>
      </c>
      <c r="AF5" s="205" t="str">
        <v>I</v>
      </c>
      <c r="AG5" s="25" t="str">
        <v>W</v>
      </c>
      <c r="AH5" s="16" t="str">
        <v>V</v>
      </c>
      <c r="AI5" s="218" t="str">
        <v>T</v>
      </c>
      <c r="AJ5" s="136" t="str">
        <v>P</v>
      </c>
      <c r="AK5" s="219" t="str">
        <v>H</v>
      </c>
      <c r="AL5" s="220" t="str">
        <v>N</v>
      </c>
      <c r="AM5" s="111" t="str">
        <v>L</v>
      </c>
      <c r="AN5" s="221" t="str">
        <v>O</v>
      </c>
      <c r="AO5" s="222" t="str">
        <v>M</v>
      </c>
      <c r="AP5" s="126" t="str">
        <v>A</v>
      </c>
      <c r="AQ5" s="213" t="str">
        <v>S</v>
      </c>
      <c r="AR5" s="127" t="str">
        <v>Q</v>
      </c>
      <c r="AS5" s="223" t="str">
        <v>G</v>
      </c>
      <c r="AT5" s="58" t="str">
        <v>K</v>
      </c>
      <c r="AU5" s="313" t="str">
        <v>Z</v>
      </c>
      <c r="AV5" s="59" t="str">
        <v>U</v>
      </c>
      <c r="AW5" s="314" t="str">
        <v>R</v>
      </c>
      <c r="AX5" s="17"/>
      <c r="AY5" s="19" t="s">
        <v>14</v>
      </c>
      <c r="AZ5" s="28">
        <v>3.4741709081550667</v>
      </c>
      <c r="BA5" s="28">
        <v>3.391237829374123</v>
      </c>
      <c r="BB5" s="28">
        <v>3.2159177654226987</v>
      </c>
      <c r="BC5" s="28">
        <v>2.3088089177720685</v>
      </c>
      <c r="BD5" s="28">
        <v>1.6663988590284911</v>
      </c>
      <c r="BE5" s="28">
        <v>1.5435029559645022</v>
      </c>
      <c r="BF5" s="28">
        <v>1.0583653298832318</v>
      </c>
      <c r="BG5" s="28">
        <v>1.0265670947547874</v>
      </c>
      <c r="BH5" s="28">
        <v>0.75198511371321797</v>
      </c>
      <c r="BI5" s="28">
        <v>0.71073332219523577</v>
      </c>
      <c r="BJ5" s="28">
        <v>0.66346560024754764</v>
      </c>
      <c r="BK5" s="28">
        <v>0.59213452658103682</v>
      </c>
      <c r="BL5" s="28">
        <v>0.56377383741242404</v>
      </c>
      <c r="BM5" s="28">
        <v>0.44173761583839322</v>
      </c>
      <c r="BN5" s="28">
        <v>0.43572151540868742</v>
      </c>
      <c r="BO5" s="28">
        <v>0.34075664576833248</v>
      </c>
      <c r="BP5" s="28">
        <v>0.33388141384866876</v>
      </c>
      <c r="BQ5" s="28">
        <v>0.24665112761793551</v>
      </c>
      <c r="BR5" s="28">
        <v>0.1572722426623073</v>
      </c>
      <c r="BS5" s="28">
        <v>3.3946663853339547E-2</v>
      </c>
      <c r="BT5" s="28">
        <v>2.1485387248949085E-2</v>
      </c>
      <c r="BU5" s="28">
        <v>1.2891284349369451E-2</v>
      </c>
      <c r="BV5" s="28">
        <v>8.5941548995796344E-3</v>
      </c>
    </row>
    <row r="6" spans="1:74">
      <c r="A6" s="19" t="s">
        <v>24</v>
      </c>
      <c r="B6" s="20">
        <f>'Intensity Map'!C18</f>
        <v>778.33333333333337</v>
      </c>
      <c r="C6" s="20">
        <f>'Intensity Map'!D18</f>
        <v>3567.8333333333335</v>
      </c>
      <c r="D6" s="20">
        <f>'Intensity Map'!E18</f>
        <v>3956.6666666666665</v>
      </c>
      <c r="E6" s="20">
        <f>'Intensity Map'!F18</f>
        <v>4504.666666666667</v>
      </c>
      <c r="F6" s="20">
        <f>'Intensity Map'!G18</f>
        <v>7625.333333333333</v>
      </c>
      <c r="G6" s="20">
        <f>'Intensity Map'!H18</f>
        <v>1203.6666666666667</v>
      </c>
      <c r="H6" s="20">
        <f>'Intensity Map'!I18</f>
        <v>1734.3333333333333</v>
      </c>
      <c r="I6" s="20">
        <f>'Intensity Map'!J18</f>
        <v>3486</v>
      </c>
      <c r="J6" s="20">
        <f>'Intensity Map'!K18</f>
        <v>477.16666666666669</v>
      </c>
      <c r="K6" s="20">
        <f>'Intensity Map'!L18</f>
        <v>2345.3333333333335</v>
      </c>
      <c r="L6" s="20">
        <f>'Intensity Map'!M18</f>
        <v>1129.1666666666667</v>
      </c>
      <c r="M6" s="20">
        <f>'Intensity Map'!N18</f>
        <v>1501.3333333333333</v>
      </c>
      <c r="N6" s="20">
        <f>'Intensity Map'!O18</f>
        <v>1447.6666666666667</v>
      </c>
      <c r="O6" s="20">
        <f>'Intensity Map'!P18</f>
        <v>1347.5</v>
      </c>
      <c r="P6" s="20">
        <f>'Intensity Map'!Q18</f>
        <v>1027.8333333333333</v>
      </c>
      <c r="Q6" s="20">
        <f>'Intensity Map'!R18</f>
        <v>1516</v>
      </c>
      <c r="R6" s="20">
        <f>'Intensity Map'!S18</f>
        <v>2147.5</v>
      </c>
      <c r="S6" s="20">
        <f>'Intensity Map'!T18</f>
        <v>2321</v>
      </c>
      <c r="T6" s="20">
        <f>'Intensity Map'!U18</f>
        <v>3951.5</v>
      </c>
      <c r="U6" s="20">
        <f>'Intensity Map'!V18</f>
        <v>6888.333333333333</v>
      </c>
      <c r="V6" s="20">
        <f>'Intensity Map'!W18</f>
        <v>981.66666666666663</v>
      </c>
      <c r="W6" s="20">
        <f>'Intensity Map'!X18</f>
        <v>1388.6666666666667</v>
      </c>
      <c r="X6" s="20">
        <f>'Intensity Map'!Y18</f>
        <v>972.83333333333337</v>
      </c>
      <c r="Z6" s="19" t="s">
        <v>24</v>
      </c>
      <c r="AA6" s="202" t="str">
        <v>F</v>
      </c>
      <c r="AB6" s="224" t="str">
        <v>Y</v>
      </c>
      <c r="AC6" s="112" t="str">
        <v>E</v>
      </c>
      <c r="AD6" s="135" t="str">
        <v>D</v>
      </c>
      <c r="AE6" s="135" t="str">
        <v>W</v>
      </c>
      <c r="AF6" s="91" t="str">
        <v>C</v>
      </c>
      <c r="AG6" s="57" t="str">
        <v>I</v>
      </c>
      <c r="AH6" s="128" t="str">
        <v>L</v>
      </c>
      <c r="AI6" s="225" t="str">
        <v>V</v>
      </c>
      <c r="AJ6" s="109" t="str">
        <v>T</v>
      </c>
      <c r="AK6" s="116" t="str">
        <v>H</v>
      </c>
      <c r="AL6" s="226" t="str">
        <v>S</v>
      </c>
      <c r="AM6" s="208" t="str">
        <v>N</v>
      </c>
      <c r="AN6" s="220" t="str">
        <v>P</v>
      </c>
      <c r="AO6" s="122" t="str">
        <v>O</v>
      </c>
      <c r="AP6" s="103" t="str">
        <v>Q</v>
      </c>
      <c r="AQ6" s="138" t="str">
        <v>G</v>
      </c>
      <c r="AR6" s="227" t="str">
        <v>M</v>
      </c>
      <c r="AS6" s="228" t="str">
        <v>R</v>
      </c>
      <c r="AT6" s="132" t="str">
        <v>Z</v>
      </c>
      <c r="AU6" s="132" t="str">
        <v>U</v>
      </c>
      <c r="AV6" s="315" t="str">
        <v>A</v>
      </c>
      <c r="AW6" s="316" t="str">
        <v>K</v>
      </c>
      <c r="AX6" s="17"/>
      <c r="AY6" s="19" t="s">
        <v>24</v>
      </c>
      <c r="AZ6" s="28">
        <v>3.1151265626310676</v>
      </c>
      <c r="BA6" s="28">
        <v>2.8140450038844644</v>
      </c>
      <c r="BB6" s="28">
        <v>1.8402614149351395</v>
      </c>
      <c r="BC6" s="28">
        <v>1.6163906367219256</v>
      </c>
      <c r="BD6" s="28">
        <v>1.6142800428184556</v>
      </c>
      <c r="BE6" s="28">
        <v>1.4575431561801291</v>
      </c>
      <c r="BF6" s="28">
        <v>1.4241122698380708</v>
      </c>
      <c r="BG6" s="28">
        <v>0.95812329773003124</v>
      </c>
      <c r="BH6" s="28">
        <v>0.94818273321691404</v>
      </c>
      <c r="BI6" s="28">
        <v>0.8773039243939349</v>
      </c>
      <c r="BJ6" s="28">
        <v>0.70851556933902105</v>
      </c>
      <c r="BK6" s="28">
        <v>0.61932142761173703</v>
      </c>
      <c r="BL6" s="28">
        <v>0.6133297120147897</v>
      </c>
      <c r="BM6" s="28">
        <v>0.59140563630777798</v>
      </c>
      <c r="BN6" s="28">
        <v>0.56730284947460352</v>
      </c>
      <c r="BO6" s="28">
        <v>0.55048522546953549</v>
      </c>
      <c r="BP6" s="28">
        <v>0.49172586228583609</v>
      </c>
      <c r="BQ6" s="28">
        <v>0.46129082374225139</v>
      </c>
      <c r="BR6" s="28">
        <v>0.4198939423451607</v>
      </c>
      <c r="BS6" s="28">
        <v>0.40103384165931522</v>
      </c>
      <c r="BT6" s="28">
        <v>0.3974252308566083</v>
      </c>
      <c r="BU6" s="28">
        <v>0.31796731997436367</v>
      </c>
      <c r="BV6" s="28">
        <v>0.19493362856886579</v>
      </c>
    </row>
    <row r="7" spans="1:74">
      <c r="A7" s="19" t="s">
        <v>20</v>
      </c>
      <c r="B7" s="20">
        <f>'Intensity Map'!C19</f>
        <v>553.16666666666663</v>
      </c>
      <c r="C7" s="20">
        <f>'Intensity Map'!D19</f>
        <v>2317.1666666666665</v>
      </c>
      <c r="D7" s="20">
        <f>'Intensity Map'!E19</f>
        <v>2129.5</v>
      </c>
      <c r="E7" s="20">
        <f>'Intensity Map'!F19</f>
        <v>2443.8333333333335</v>
      </c>
      <c r="F7" s="20">
        <f>'Intensity Map'!G19</f>
        <v>5127.833333333333</v>
      </c>
      <c r="G7" s="20">
        <f>'Intensity Map'!H19</f>
        <v>409.33333333333331</v>
      </c>
      <c r="H7" s="20">
        <f>'Intensity Map'!I19</f>
        <v>665</v>
      </c>
      <c r="I7" s="20">
        <f>'Intensity Map'!J19</f>
        <v>1038.1666666666667</v>
      </c>
      <c r="J7" s="20">
        <f>'Intensity Map'!K19</f>
        <v>259.33333333333331</v>
      </c>
      <c r="K7" s="20">
        <f>'Intensity Map'!L19</f>
        <v>1347.5</v>
      </c>
      <c r="L7" s="20">
        <f>'Intensity Map'!M19</f>
        <v>779</v>
      </c>
      <c r="M7" s="20">
        <f>'Intensity Map'!N19</f>
        <v>819.83333333333337</v>
      </c>
      <c r="N7" s="20">
        <f>'Intensity Map'!O19</f>
        <v>1212.1666666666667</v>
      </c>
      <c r="O7" s="20">
        <f>'Intensity Map'!P19</f>
        <v>649.33333333333337</v>
      </c>
      <c r="P7" s="20">
        <f>'Intensity Map'!Q19</f>
        <v>624.83333333333337</v>
      </c>
      <c r="Q7" s="20">
        <f>'Intensity Map'!R19</f>
        <v>964.5</v>
      </c>
      <c r="R7" s="20">
        <f>'Intensity Map'!S19</f>
        <v>1056.5</v>
      </c>
      <c r="S7" s="20">
        <f>'Intensity Map'!T19</f>
        <v>899</v>
      </c>
      <c r="T7" s="20">
        <f>'Intensity Map'!U19</f>
        <v>2038.3333333333333</v>
      </c>
      <c r="U7" s="20">
        <f>'Intensity Map'!V19</f>
        <v>3670.1666666666665</v>
      </c>
      <c r="V7" s="20">
        <f>'Intensity Map'!W19</f>
        <v>667.33333333333337</v>
      </c>
      <c r="W7" s="20">
        <f>'Intensity Map'!X19</f>
        <v>770.33333333333337</v>
      </c>
      <c r="X7" s="20">
        <f>'Intensity Map'!Y19</f>
        <v>152</v>
      </c>
      <c r="Z7" s="19" t="s">
        <v>20</v>
      </c>
      <c r="AA7" s="100" t="str">
        <v>F</v>
      </c>
      <c r="AB7" s="229" t="str">
        <v>Y</v>
      </c>
      <c r="AC7" s="112" t="str">
        <v>E</v>
      </c>
      <c r="AD7" s="97" t="str">
        <v>C</v>
      </c>
      <c r="AE7" s="113" t="str">
        <v>D</v>
      </c>
      <c r="AF7" s="205" t="str">
        <v>W</v>
      </c>
      <c r="AG7" s="16" t="str">
        <v>L</v>
      </c>
      <c r="AH7" s="230" t="str">
        <v>P</v>
      </c>
      <c r="AI7" s="231" t="str">
        <v>T</v>
      </c>
      <c r="AJ7" s="232" t="str">
        <v>I</v>
      </c>
      <c r="AK7" s="233" t="str">
        <v>S</v>
      </c>
      <c r="AL7" s="234" t="str">
        <v>V</v>
      </c>
      <c r="AM7" s="235" t="str">
        <v>N</v>
      </c>
      <c r="AN7" s="209" t="str">
        <v>M</v>
      </c>
      <c r="AO7" s="236" t="str">
        <v>O</v>
      </c>
      <c r="AP7" s="104" t="str">
        <v>Z</v>
      </c>
      <c r="AQ7" s="124" t="str">
        <v>H</v>
      </c>
      <c r="AR7" s="117" t="str">
        <v>Q</v>
      </c>
      <c r="AS7" s="92" t="str">
        <v>R</v>
      </c>
      <c r="AT7" s="90" t="str">
        <v>A</v>
      </c>
      <c r="AU7" s="317" t="str">
        <v>G</v>
      </c>
      <c r="AV7" s="316" t="str">
        <v>K</v>
      </c>
      <c r="AW7" s="284" t="str">
        <v>U</v>
      </c>
      <c r="AX7" s="17"/>
      <c r="AY7" s="19" t="s">
        <v>20</v>
      </c>
      <c r="AZ7" s="28">
        <v>3.854988646102198</v>
      </c>
      <c r="BA7" s="28">
        <v>2.7591480757271265</v>
      </c>
      <c r="BB7" s="28">
        <v>1.8372183839915019</v>
      </c>
      <c r="BC7" s="28">
        <v>1.7419932793762427</v>
      </c>
      <c r="BD7" s="28">
        <v>1.6009097294857408</v>
      </c>
      <c r="BE7" s="28">
        <v>1.5323728090060742</v>
      </c>
      <c r="BF7" s="28">
        <v>1.0130198112031161</v>
      </c>
      <c r="BG7" s="28">
        <v>0.91127940332470803</v>
      </c>
      <c r="BH7" s="28">
        <v>0.79425277702121866</v>
      </c>
      <c r="BI7" s="28">
        <v>0.78047005319532603</v>
      </c>
      <c r="BJ7" s="28">
        <v>0.72508925545855696</v>
      </c>
      <c r="BK7" s="28">
        <v>0.67584786233514016</v>
      </c>
      <c r="BL7" s="28">
        <v>0.61633209945060341</v>
      </c>
      <c r="BM7" s="28">
        <v>0.58563440638384223</v>
      </c>
      <c r="BN7" s="28">
        <v>0.57911922312069297</v>
      </c>
      <c r="BO7" s="28">
        <v>0.50168615126249561</v>
      </c>
      <c r="BP7" s="28">
        <v>0.49993183423010923</v>
      </c>
      <c r="BQ7" s="28">
        <v>0.48815408986980091</v>
      </c>
      <c r="BR7" s="28">
        <v>0.46973555602974426</v>
      </c>
      <c r="BS7" s="28">
        <v>0.41585813289216356</v>
      </c>
      <c r="BT7" s="28">
        <v>0.30772744796720508</v>
      </c>
      <c r="BU7" s="28">
        <v>0.19496082302808268</v>
      </c>
      <c r="BV7" s="28">
        <v>0.11427026153831069</v>
      </c>
    </row>
    <row r="8" spans="1:74">
      <c r="A8" s="19" t="s">
        <v>14</v>
      </c>
      <c r="B8" s="20">
        <f>'Intensity Map'!C20</f>
        <v>115</v>
      </c>
      <c r="C8" s="20">
        <f>'Intensity Map'!D20</f>
        <v>801.16666666666663</v>
      </c>
      <c r="D8" s="20">
        <f>'Intensity Map'!E20</f>
        <v>1633.6666666666667</v>
      </c>
      <c r="E8" s="20">
        <f>'Intensity Map'!F20</f>
        <v>1347.5</v>
      </c>
      <c r="F8" s="20">
        <f>'Intensity Map'!G20</f>
        <v>1233</v>
      </c>
      <c r="G8" s="20">
        <f>'Intensity Map'!H20</f>
        <v>185</v>
      </c>
      <c r="H8" s="20">
        <f>'Intensity Map'!I20</f>
        <v>144</v>
      </c>
      <c r="I8" s="20">
        <f>'Intensity Map'!J20</f>
        <v>640</v>
      </c>
      <c r="J8" s="20">
        <f>'Intensity Map'!K20</f>
        <v>74</v>
      </c>
      <c r="K8" s="20">
        <f>'Intensity Map'!L20</f>
        <v>459.66666666666669</v>
      </c>
      <c r="L8" s="20">
        <f>'Intensity Map'!M20</f>
        <v>181</v>
      </c>
      <c r="M8" s="20">
        <f>'Intensity Map'!N20</f>
        <v>189</v>
      </c>
      <c r="N8" s="20">
        <f>'Intensity Map'!O20</f>
        <v>375.33333333333331</v>
      </c>
      <c r="O8" s="20">
        <f>'Intensity Map'!P20</f>
        <v>156.66666666666666</v>
      </c>
      <c r="P8" s="20">
        <f>'Intensity Map'!Q20</f>
        <v>132</v>
      </c>
      <c r="Q8" s="20">
        <f>'Intensity Map'!R20</f>
        <v>318.66666666666669</v>
      </c>
      <c r="R8" s="20">
        <f>'Intensity Map'!S20</f>
        <v>276.5</v>
      </c>
      <c r="S8" s="20">
        <f>'Intensity Map'!T20</f>
        <v>337.16666666666669</v>
      </c>
      <c r="T8" s="20">
        <f>'Intensity Map'!U20</f>
        <v>498.66666666666669</v>
      </c>
      <c r="U8" s="20">
        <f>'Intensity Map'!V20</f>
        <v>1189.3333333333333</v>
      </c>
      <c r="V8" s="20">
        <f>'Intensity Map'!W20</f>
        <v>193.83333333333334</v>
      </c>
      <c r="W8" s="20">
        <f>'Intensity Map'!X20</f>
        <v>372</v>
      </c>
      <c r="X8" s="20">
        <f>'Intensity Map'!Y20</f>
        <v>262.66666666666669</v>
      </c>
      <c r="Z8" s="19" t="s">
        <v>14</v>
      </c>
      <c r="AA8" s="215" t="str">
        <v>D</v>
      </c>
      <c r="AB8" s="224" t="str">
        <v>E</v>
      </c>
      <c r="AC8" s="237" t="str">
        <v>F</v>
      </c>
      <c r="AD8" s="238" t="str">
        <v>Y</v>
      </c>
      <c r="AE8" s="118" t="str">
        <v>C</v>
      </c>
      <c r="AF8" s="108" t="str">
        <v>I</v>
      </c>
      <c r="AG8" s="16" t="str">
        <v>W</v>
      </c>
      <c r="AH8" s="225" t="str">
        <v>L</v>
      </c>
      <c r="AI8" s="239" t="str">
        <v>P</v>
      </c>
      <c r="AJ8" s="240" t="str">
        <v>O</v>
      </c>
      <c r="AK8" s="241" t="str">
        <v>V</v>
      </c>
      <c r="AL8" s="242" t="str">
        <v>S</v>
      </c>
      <c r="AM8" s="210" t="str">
        <v>T</v>
      </c>
      <c r="AN8" s="243" t="str">
        <v>U</v>
      </c>
      <c r="AO8" s="132" t="str">
        <v>Z</v>
      </c>
      <c r="AP8" s="212" t="str">
        <v>N</v>
      </c>
      <c r="AQ8" s="244" t="str">
        <v>G</v>
      </c>
      <c r="AR8" s="105" t="str">
        <v>M</v>
      </c>
      <c r="AS8" s="245" t="str">
        <v>Q</v>
      </c>
      <c r="AT8" s="246" t="str">
        <v>H</v>
      </c>
      <c r="AU8" s="283" t="str">
        <v>R</v>
      </c>
      <c r="AV8" s="318" t="str">
        <v>A</v>
      </c>
      <c r="AW8" s="255" t="str">
        <v>K</v>
      </c>
      <c r="AX8" s="17"/>
      <c r="AY8" s="19" t="s">
        <v>14</v>
      </c>
      <c r="AZ8" s="28">
        <v>3.3802533623082693</v>
      </c>
      <c r="BA8" s="28">
        <v>2.7881400004827945</v>
      </c>
      <c r="BB8" s="28">
        <v>2.5512256790651473</v>
      </c>
      <c r="BC8" s="28">
        <v>2.4608742184953893</v>
      </c>
      <c r="BD8" s="28">
        <v>1.6577104530489539</v>
      </c>
      <c r="BE8" s="28">
        <v>1.3242371191903441</v>
      </c>
      <c r="BF8" s="28">
        <v>1.0318015643691432</v>
      </c>
      <c r="BG8" s="28">
        <v>0.95110568004348162</v>
      </c>
      <c r="BH8" s="28">
        <v>0.77660996077517053</v>
      </c>
      <c r="BI8" s="28">
        <v>0.76971298202938754</v>
      </c>
      <c r="BJ8" s="28">
        <v>0.69763857363595472</v>
      </c>
      <c r="BK8" s="28">
        <v>0.65935982209685884</v>
      </c>
      <c r="BL8" s="28">
        <v>0.57211191246270332</v>
      </c>
      <c r="BM8" s="28">
        <v>0.54348912916770376</v>
      </c>
      <c r="BN8" s="28">
        <v>0.40106464756728394</v>
      </c>
      <c r="BO8" s="28">
        <v>0.39106380788589845</v>
      </c>
      <c r="BP8" s="28">
        <v>0.38278725539095881</v>
      </c>
      <c r="BQ8" s="28">
        <v>0.37451072289601917</v>
      </c>
      <c r="BR8" s="28">
        <v>0.32416226105180296</v>
      </c>
      <c r="BS8" s="28">
        <v>0.29795329981782742</v>
      </c>
      <c r="BT8" s="28">
        <v>0.27312396233300845</v>
      </c>
      <c r="BU8" s="28">
        <v>0.23794886172951496</v>
      </c>
      <c r="BV8" s="28">
        <v>0.15311483615638352</v>
      </c>
    </row>
    <row r="9" spans="1:74">
      <c r="A9" s="19" t="s">
        <v>14</v>
      </c>
      <c r="B9" s="20">
        <f>'Intensity Map'!C21</f>
        <v>183</v>
      </c>
      <c r="C9" s="20">
        <f>'Intensity Map'!D21</f>
        <v>1211.3333333333333</v>
      </c>
      <c r="D9" s="20">
        <f>'Intensity Map'!E21</f>
        <v>1533.6666666666667</v>
      </c>
      <c r="E9" s="20">
        <f>'Intensity Map'!F21</f>
        <v>1347.5</v>
      </c>
      <c r="F9" s="20">
        <f>'Intensity Map'!G21</f>
        <v>1788.3333333333333</v>
      </c>
      <c r="G9" s="20">
        <f>'Intensity Map'!H21</f>
        <v>183</v>
      </c>
      <c r="H9" s="20">
        <f>'Intensity Map'!I21</f>
        <v>294.5</v>
      </c>
      <c r="I9" s="20">
        <f>'Intensity Map'!J21</f>
        <v>3480.8333333333335</v>
      </c>
      <c r="J9" s="20">
        <f>'Intensity Map'!K21</f>
        <v>71</v>
      </c>
      <c r="K9" s="20">
        <f>'Intensity Map'!L21</f>
        <v>1135.3333333333333</v>
      </c>
      <c r="L9" s="20">
        <f>'Intensity Map'!M21</f>
        <v>171.33333333333334</v>
      </c>
      <c r="M9" s="20">
        <f>'Intensity Map'!N21</f>
        <v>251.5</v>
      </c>
      <c r="N9" s="20">
        <f>'Intensity Map'!O21</f>
        <v>401.83333333333331</v>
      </c>
      <c r="O9" s="20">
        <f>'Intensity Map'!P21</f>
        <v>127.66666666666667</v>
      </c>
      <c r="P9" s="20">
        <f>'Intensity Map'!Q21</f>
        <v>75.666666666666671</v>
      </c>
      <c r="Q9" s="20">
        <f>'Intensity Map'!R21</f>
        <v>208</v>
      </c>
      <c r="R9" s="20">
        <f>'Intensity Map'!S21</f>
        <v>350.5</v>
      </c>
      <c r="S9" s="20">
        <f>'Intensity Map'!T21</f>
        <v>3509.1666666666665</v>
      </c>
      <c r="T9" s="20">
        <f>'Intensity Map'!U21</f>
        <v>827.83333333333337</v>
      </c>
      <c r="U9" s="20">
        <f>'Intensity Map'!V21</f>
        <v>1167.1666666666667</v>
      </c>
      <c r="V9" s="20">
        <f>'Intensity Map'!W21</f>
        <v>153.33333333333334</v>
      </c>
      <c r="W9" s="20">
        <f>'Intensity Map'!X21</f>
        <v>386.16666666666669</v>
      </c>
      <c r="X9" s="20">
        <f>'Intensity Map'!Y21</f>
        <v>91.666666666666671</v>
      </c>
      <c r="Z9" s="19" t="s">
        <v>14</v>
      </c>
      <c r="AA9" s="247" t="str">
        <v>V</v>
      </c>
      <c r="AB9" s="248" t="str">
        <v>I</v>
      </c>
      <c r="AC9" s="249" t="str">
        <v>F</v>
      </c>
      <c r="AD9" s="112" t="str">
        <v>D</v>
      </c>
      <c r="AE9" s="135" t="str">
        <v>E</v>
      </c>
      <c r="AF9" s="91" t="str">
        <v>C</v>
      </c>
      <c r="AG9" s="250" t="str">
        <v>Y</v>
      </c>
      <c r="AH9" s="27" t="str">
        <v>L</v>
      </c>
      <c r="AI9" s="16" t="str">
        <v>W</v>
      </c>
      <c r="AJ9" s="117" t="str">
        <v>P</v>
      </c>
      <c r="AK9" s="92" t="str">
        <v>O</v>
      </c>
      <c r="AL9" s="251" t="str">
        <v>T</v>
      </c>
      <c r="AM9" s="139" t="str">
        <v>H</v>
      </c>
      <c r="AN9" s="252" t="str">
        <v>N</v>
      </c>
      <c r="AO9" s="106" t="str">
        <v>S</v>
      </c>
      <c r="AP9" s="253" t="str">
        <v>A</v>
      </c>
      <c r="AQ9" s="253" t="str">
        <v>G</v>
      </c>
      <c r="AR9" s="254" t="str">
        <v>M</v>
      </c>
      <c r="AS9" s="107" t="str">
        <v>Z</v>
      </c>
      <c r="AT9" s="255" t="str">
        <v>Q</v>
      </c>
      <c r="AU9" s="319" t="str">
        <v>U</v>
      </c>
      <c r="AV9" s="320" t="str">
        <v>R</v>
      </c>
      <c r="AW9" s="321" t="str">
        <v>K</v>
      </c>
      <c r="AX9" s="17"/>
      <c r="AY9" s="19" t="s">
        <v>14</v>
      </c>
      <c r="AZ9" s="28">
        <v>4.259072030035882</v>
      </c>
      <c r="BA9" s="28">
        <v>4.2246837426240518</v>
      </c>
      <c r="BB9" s="28">
        <v>2.1704982701702691</v>
      </c>
      <c r="BC9" s="28">
        <v>1.8614096197862833</v>
      </c>
      <c r="BD9" s="28">
        <v>1.6354593186744295</v>
      </c>
      <c r="BE9" s="28">
        <v>1.4701939959363948</v>
      </c>
      <c r="BF9" s="28">
        <v>1.4165890682061879</v>
      </c>
      <c r="BG9" s="28">
        <v>1.3779527944081895</v>
      </c>
      <c r="BH9" s="28">
        <v>1.0047405419092013</v>
      </c>
      <c r="BI9" s="28">
        <v>0.48770472176426088</v>
      </c>
      <c r="BJ9" s="28">
        <v>0.46869019460713091</v>
      </c>
      <c r="BK9" s="28">
        <v>0.42540154810047315</v>
      </c>
      <c r="BL9" s="28">
        <v>0.35743427592179555</v>
      </c>
      <c r="BM9" s="28">
        <v>0.30524530032031094</v>
      </c>
      <c r="BN9" s="28">
        <v>0.25244943523508817</v>
      </c>
      <c r="BO9" s="28">
        <v>0.22210690104817857</v>
      </c>
      <c r="BP9" s="28">
        <v>0.22210685104817857</v>
      </c>
      <c r="BQ9" s="28">
        <v>0.20794697976095408</v>
      </c>
      <c r="BR9" s="28">
        <v>0.18610060834637912</v>
      </c>
      <c r="BS9" s="28">
        <v>0.15494893151448524</v>
      </c>
      <c r="BT9" s="28">
        <v>0.11125585068533535</v>
      </c>
      <c r="BU9" s="28">
        <v>9.183659520571319E-2</v>
      </c>
      <c r="BV9" s="28">
        <v>8.6172536690823379E-2</v>
      </c>
    </row>
    <row r="10" spans="1:74">
      <c r="A10" s="19" t="s">
        <v>20</v>
      </c>
      <c r="B10" s="20">
        <f>'Intensity Map'!C22</f>
        <v>523.33333333333337</v>
      </c>
      <c r="C10" s="20">
        <f>'Intensity Map'!D22</f>
        <v>2373.8333333333335</v>
      </c>
      <c r="D10" s="20">
        <f>'Intensity Map'!E22</f>
        <v>2295</v>
      </c>
      <c r="E10" s="20">
        <f>'Intensity Map'!F22</f>
        <v>2560.5</v>
      </c>
      <c r="F10" s="20">
        <f>'Intensity Map'!G22</f>
        <v>3759.1666666666665</v>
      </c>
      <c r="G10" s="20">
        <f>'Intensity Map'!H22</f>
        <v>324.83333333333331</v>
      </c>
      <c r="H10" s="20">
        <f>'Intensity Map'!I22</f>
        <v>440.66666666666669</v>
      </c>
      <c r="I10" s="20">
        <f>'Intensity Map'!J22</f>
        <v>1520.3333333333333</v>
      </c>
      <c r="J10" s="20">
        <f>'Intensity Map'!K22</f>
        <v>249.66666666666666</v>
      </c>
      <c r="K10" s="20">
        <f>'Intensity Map'!L22</f>
        <v>1347.5</v>
      </c>
      <c r="L10" s="20">
        <f>'Intensity Map'!M22</f>
        <v>406</v>
      </c>
      <c r="M10" s="20">
        <f>'Intensity Map'!N22</f>
        <v>685</v>
      </c>
      <c r="N10" s="20">
        <f>'Intensity Map'!O22</f>
        <v>473.66666666666669</v>
      </c>
      <c r="O10" s="20">
        <f>'Intensity Map'!P22</f>
        <v>539</v>
      </c>
      <c r="P10" s="20">
        <f>'Intensity Map'!Q22</f>
        <v>366.33333333333331</v>
      </c>
      <c r="Q10" s="20">
        <f>'Intensity Map'!R22</f>
        <v>588.33333333333337</v>
      </c>
      <c r="R10" s="20">
        <f>'Intensity Map'!S22</f>
        <v>595.66666666666663</v>
      </c>
      <c r="S10" s="20">
        <f>'Intensity Map'!T22</f>
        <v>1051</v>
      </c>
      <c r="T10" s="20">
        <f>'Intensity Map'!U22</f>
        <v>4002.5</v>
      </c>
      <c r="U10" s="20">
        <f>'Intensity Map'!V22</f>
        <v>2421.5</v>
      </c>
      <c r="V10" s="20">
        <f>'Intensity Map'!W22</f>
        <v>236.16666666666666</v>
      </c>
      <c r="W10" s="20">
        <f>'Intensity Map'!X22</f>
        <v>134.33333333333334</v>
      </c>
      <c r="X10" s="20">
        <f>'Intensity Map'!Y22</f>
        <v>637.83333333333337</v>
      </c>
      <c r="Z10" s="19" t="s">
        <v>20</v>
      </c>
      <c r="AA10" s="256" t="str">
        <v>W</v>
      </c>
      <c r="AB10" s="257" t="str">
        <v>F</v>
      </c>
      <c r="AC10" s="93" t="str">
        <v>E</v>
      </c>
      <c r="AD10" s="258" t="str">
        <v>Y</v>
      </c>
      <c r="AE10" s="259" t="str">
        <v>C</v>
      </c>
      <c r="AF10" s="260" t="str">
        <v>D</v>
      </c>
      <c r="AG10" s="46" t="str">
        <v>I</v>
      </c>
      <c r="AH10" s="23" t="str">
        <v>L</v>
      </c>
      <c r="AI10" s="96" t="str">
        <v>V</v>
      </c>
      <c r="AJ10" s="210" t="str">
        <v>N</v>
      </c>
      <c r="AK10" s="261" t="str">
        <v>U</v>
      </c>
      <c r="AL10" s="124" t="str">
        <v>T</v>
      </c>
      <c r="AM10" s="138" t="str">
        <v>S</v>
      </c>
      <c r="AN10" s="262" t="str">
        <v>Q</v>
      </c>
      <c r="AO10" s="263" t="str">
        <v>A</v>
      </c>
      <c r="AP10" s="132" t="str">
        <v>P</v>
      </c>
      <c r="AQ10" s="264" t="str">
        <v>H</v>
      </c>
      <c r="AR10" s="126" t="str">
        <v>M</v>
      </c>
      <c r="AS10" s="252" t="str">
        <v>R</v>
      </c>
      <c r="AT10" s="265" t="str">
        <v>G</v>
      </c>
      <c r="AU10" s="254" t="str">
        <v>K</v>
      </c>
      <c r="AV10" s="316" t="str">
        <v>Z</v>
      </c>
      <c r="AW10" s="319" t="str">
        <v>O</v>
      </c>
      <c r="AX10" s="17"/>
      <c r="AY10" s="19" t="s">
        <v>20</v>
      </c>
      <c r="AZ10" s="28">
        <v>3.3436344955018673</v>
      </c>
      <c r="BA10" s="28">
        <v>3.14035698692045</v>
      </c>
      <c r="BB10" s="28">
        <v>2.1390070607851417</v>
      </c>
      <c r="BC10" s="28">
        <v>2.0228884690475382</v>
      </c>
      <c r="BD10" s="28">
        <v>1.9830682698185758</v>
      </c>
      <c r="BE10" s="28">
        <v>1.9172119584014453</v>
      </c>
      <c r="BF10" s="28">
        <v>1.270065842890195</v>
      </c>
      <c r="BG10" s="28">
        <v>1.1256831916649008</v>
      </c>
      <c r="BH10" s="28">
        <v>0.87799126817425677</v>
      </c>
      <c r="BI10" s="28">
        <v>0.57223975381481051</v>
      </c>
      <c r="BJ10" s="28">
        <v>0.53283745982950859</v>
      </c>
      <c r="BK10" s="28">
        <v>0.4976119442808109</v>
      </c>
      <c r="BL10" s="28">
        <v>0.49148576670712435</v>
      </c>
      <c r="BM10" s="28">
        <v>0.45027334666596036</v>
      </c>
      <c r="BN10" s="28">
        <v>0.43718558503126648</v>
      </c>
      <c r="BO10" s="28">
        <v>0.39569475282766214</v>
      </c>
      <c r="BP10" s="28">
        <v>0.36812690874607273</v>
      </c>
      <c r="BQ10" s="28">
        <v>0.33916680385228187</v>
      </c>
      <c r="BR10" s="28">
        <v>0.30602995652188647</v>
      </c>
      <c r="BS10" s="28">
        <v>0.27136131729806945</v>
      </c>
      <c r="BT10" s="28">
        <v>0.20856806966778249</v>
      </c>
      <c r="BU10" s="28">
        <v>0.19729054208895047</v>
      </c>
      <c r="BV10" s="28">
        <v>0.11222036146343974</v>
      </c>
    </row>
    <row r="11" spans="1:74">
      <c r="A11" s="19" t="s">
        <v>18</v>
      </c>
      <c r="B11" s="20">
        <f>'Intensity Map'!C23</f>
        <v>418.33333333333331</v>
      </c>
      <c r="C11" s="20">
        <f>'Intensity Map'!D23</f>
        <v>2343.8333333333335</v>
      </c>
      <c r="D11" s="20">
        <f>'Intensity Map'!E23</f>
        <v>2872</v>
      </c>
      <c r="E11" s="20">
        <f>'Intensity Map'!F23</f>
        <v>1927.6666666666667</v>
      </c>
      <c r="F11" s="20">
        <f>'Intensity Map'!G23</f>
        <v>3623</v>
      </c>
      <c r="G11" s="20">
        <f>'Intensity Map'!H23</f>
        <v>303.66666666666669</v>
      </c>
      <c r="H11" s="20">
        <f>'Intensity Map'!I23</f>
        <v>401.33333333333331</v>
      </c>
      <c r="I11" s="20">
        <f>'Intensity Map'!J23</f>
        <v>1347.5</v>
      </c>
      <c r="J11" s="20">
        <f>'Intensity Map'!K23</f>
        <v>262</v>
      </c>
      <c r="K11" s="20">
        <f>'Intensity Map'!L23</f>
        <v>1604.3333333333333</v>
      </c>
      <c r="L11" s="20">
        <f>'Intensity Map'!M23</f>
        <v>378</v>
      </c>
      <c r="M11" s="20">
        <f>'Intensity Map'!N23</f>
        <v>469</v>
      </c>
      <c r="N11" s="20">
        <f>'Intensity Map'!O23</f>
        <v>272.83333333333331</v>
      </c>
      <c r="O11" s="20">
        <f>'Intensity Map'!P23</f>
        <v>469</v>
      </c>
      <c r="P11" s="20">
        <f>'Intensity Map'!Q23</f>
        <v>244.33333333333334</v>
      </c>
      <c r="Q11" s="20">
        <f>'Intensity Map'!R23</f>
        <v>394.16666666666669</v>
      </c>
      <c r="R11" s="20">
        <f>'Intensity Map'!S23</f>
        <v>441.66666666666669</v>
      </c>
      <c r="S11" s="20">
        <f>'Intensity Map'!T23</f>
        <v>850.5</v>
      </c>
      <c r="T11" s="20">
        <f>'Intensity Map'!U23</f>
        <v>2864.8333333333335</v>
      </c>
      <c r="U11" s="20">
        <f>'Intensity Map'!V23</f>
        <v>2338.6666666666665</v>
      </c>
      <c r="V11" s="20">
        <f>'Intensity Map'!W23</f>
        <v>182</v>
      </c>
      <c r="W11" s="20">
        <f>'Intensity Map'!X23</f>
        <v>47.666666666666664</v>
      </c>
      <c r="X11" s="20">
        <f>'Intensity Map'!Y23</f>
        <v>215.33333333333334</v>
      </c>
      <c r="Z11" s="19" t="s">
        <v>18</v>
      </c>
      <c r="AA11" s="266" t="str">
        <v>F</v>
      </c>
      <c r="AB11" s="267" t="str">
        <v>D</v>
      </c>
      <c r="AC11" s="267" t="str">
        <v>W</v>
      </c>
      <c r="AD11" s="268" t="str">
        <v>C</v>
      </c>
      <c r="AE11" s="268" t="str">
        <v>Y</v>
      </c>
      <c r="AF11" s="56" t="str">
        <v>E</v>
      </c>
      <c r="AG11" s="47" t="str">
        <v>L</v>
      </c>
      <c r="AH11" s="46" t="str">
        <v>I</v>
      </c>
      <c r="AI11" s="102" t="str">
        <v>V</v>
      </c>
      <c r="AJ11" s="125" t="str">
        <v>Q</v>
      </c>
      <c r="AK11" s="125" t="str">
        <v>N</v>
      </c>
      <c r="AL11" s="90" t="str">
        <v>T</v>
      </c>
      <c r="AM11" s="132" t="str">
        <v>A</v>
      </c>
      <c r="AN11" s="269" t="str">
        <v>H</v>
      </c>
      <c r="AO11" s="105" t="str">
        <v>S</v>
      </c>
      <c r="AP11" s="139" t="str">
        <v>M</v>
      </c>
      <c r="AQ11" s="140" t="str">
        <v>G</v>
      </c>
      <c r="AR11" s="270" t="str">
        <v>P</v>
      </c>
      <c r="AS11" s="127" t="str">
        <v>K</v>
      </c>
      <c r="AT11" s="271" t="str">
        <v>R</v>
      </c>
      <c r="AU11" s="254" t="str">
        <v>U</v>
      </c>
      <c r="AV11" s="279" t="str">
        <v>Z</v>
      </c>
      <c r="AW11" s="322" t="str">
        <v>O</v>
      </c>
      <c r="AX11" s="17"/>
      <c r="AY11" s="19" t="s">
        <v>18</v>
      </c>
      <c r="AZ11" s="28">
        <v>3.4331799266531622</v>
      </c>
      <c r="BA11" s="28">
        <v>2.7215271278658246</v>
      </c>
      <c r="BB11" s="28">
        <v>2.7147360547304813</v>
      </c>
      <c r="BC11" s="28">
        <v>2.2210327342401981</v>
      </c>
      <c r="BD11" s="28">
        <v>2.2161368750030896</v>
      </c>
      <c r="BE11" s="28">
        <v>1.8266702889157456</v>
      </c>
      <c r="BF11" s="28">
        <v>1.5202773153677125</v>
      </c>
      <c r="BG11" s="28">
        <v>1.2769002839360022</v>
      </c>
      <c r="BH11" s="28">
        <v>0.80593978022454171</v>
      </c>
      <c r="BI11" s="28">
        <v>0.44442768913616698</v>
      </c>
      <c r="BJ11" s="28">
        <v>0.44442766913616699</v>
      </c>
      <c r="BK11" s="28">
        <v>0.41852646252695191</v>
      </c>
      <c r="BL11" s="28">
        <v>0.39641556371420722</v>
      </c>
      <c r="BM11" s="28">
        <v>0.38030618557920753</v>
      </c>
      <c r="BN11" s="28">
        <v>0.37351512244386459</v>
      </c>
      <c r="BO11" s="28">
        <v>0.35819531676646293</v>
      </c>
      <c r="BP11" s="28">
        <v>0.28775658354871936</v>
      </c>
      <c r="BQ11" s="28">
        <v>0.2585387826175925</v>
      </c>
      <c r="BR11" s="28">
        <v>0.24827293066881823</v>
      </c>
      <c r="BS11" s="28">
        <v>0.23153200456774017</v>
      </c>
      <c r="BT11" s="28">
        <v>0.20405147504332899</v>
      </c>
      <c r="BU11" s="28">
        <v>0.1724645647394081</v>
      </c>
      <c r="BV11" s="28">
        <v>4.5169374574606874E-2</v>
      </c>
    </row>
    <row r="12" spans="1:74">
      <c r="A12" s="19" t="s">
        <v>23</v>
      </c>
      <c r="B12" s="20">
        <f>'Intensity Map'!C24</f>
        <v>1760.3333333333333</v>
      </c>
      <c r="C12" s="20">
        <f>'Intensity Map'!D24</f>
        <v>6426.166666666667</v>
      </c>
      <c r="D12" s="20">
        <f>'Intensity Map'!E24</f>
        <v>8508.6666666666661</v>
      </c>
      <c r="E12" s="20">
        <f>'Intensity Map'!F24</f>
        <v>7848.833333333333</v>
      </c>
      <c r="F12" s="20">
        <f>'Intensity Map'!G24</f>
        <v>24305.666666666668</v>
      </c>
      <c r="G12" s="20">
        <f>'Intensity Map'!H24</f>
        <v>622.33333333333337</v>
      </c>
      <c r="H12" s="20">
        <f>'Intensity Map'!I24</f>
        <v>1738.6666666666667</v>
      </c>
      <c r="I12" s="20">
        <f>'Intensity Map'!J24</f>
        <v>10150.5</v>
      </c>
      <c r="J12" s="20">
        <f>'Intensity Map'!K24</f>
        <v>888.5</v>
      </c>
      <c r="K12" s="20">
        <f>'Intensity Map'!L24</f>
        <v>11008.333333333334</v>
      </c>
      <c r="L12" s="20">
        <f>'Intensity Map'!M24</f>
        <v>1768.6666666666667</v>
      </c>
      <c r="M12" s="20">
        <f>'Intensity Map'!N24</f>
        <v>1436.3333333333333</v>
      </c>
      <c r="N12" s="20">
        <f>'Intensity Map'!O24</f>
        <v>1347.5</v>
      </c>
      <c r="O12" s="20">
        <f>'Intensity Map'!P24</f>
        <v>1539.6666666666667</v>
      </c>
      <c r="P12" s="20">
        <f>'Intensity Map'!Q24</f>
        <v>810.66666666666663</v>
      </c>
      <c r="Q12" s="20">
        <f>'Intensity Map'!R24</f>
        <v>1530.3333333333333</v>
      </c>
      <c r="R12" s="20">
        <f>'Intensity Map'!S24</f>
        <v>1486.1666666666667</v>
      </c>
      <c r="S12" s="20">
        <f>'Intensity Map'!T24</f>
        <v>6974.166666666667</v>
      </c>
      <c r="T12" s="20">
        <f>'Intensity Map'!U24</f>
        <v>9520</v>
      </c>
      <c r="U12" s="20">
        <f>'Intensity Map'!V24</f>
        <v>17372.333333333332</v>
      </c>
      <c r="V12" s="20">
        <f>'Intensity Map'!W24</f>
        <v>1302.3333333333333</v>
      </c>
      <c r="W12" s="20">
        <f>'Intensity Map'!X24</f>
        <v>1942.6666666666667</v>
      </c>
      <c r="X12" s="20">
        <f>'Intensity Map'!Y24</f>
        <v>556</v>
      </c>
      <c r="Z12" s="19" t="s">
        <v>23</v>
      </c>
      <c r="AA12" s="272" t="str">
        <v>F</v>
      </c>
      <c r="AB12" s="273" t="str">
        <v>Y</v>
      </c>
      <c r="AC12" s="274" t="str">
        <v>L</v>
      </c>
      <c r="AD12" s="260" t="str">
        <v>I</v>
      </c>
      <c r="AE12" s="56" t="str">
        <v>W</v>
      </c>
      <c r="AF12" s="135" t="str">
        <v>D</v>
      </c>
      <c r="AG12" s="91" t="str">
        <v>E</v>
      </c>
      <c r="AH12" s="108" t="str">
        <v>V</v>
      </c>
      <c r="AI12" s="21" t="str">
        <v>C</v>
      </c>
      <c r="AJ12" s="275" t="str">
        <v>O</v>
      </c>
      <c r="AK12" s="213" t="str">
        <v>M</v>
      </c>
      <c r="AL12" s="213" t="str">
        <v>A</v>
      </c>
      <c r="AM12" s="276" t="str">
        <v>H</v>
      </c>
      <c r="AN12" s="94" t="str">
        <v>Q</v>
      </c>
      <c r="AO12" s="94" t="str">
        <v>S</v>
      </c>
      <c r="AP12" s="277" t="str">
        <v>T</v>
      </c>
      <c r="AQ12" s="278" t="str">
        <v>N</v>
      </c>
      <c r="AR12" s="270" t="str">
        <v>P</v>
      </c>
      <c r="AS12" s="127" t="str">
        <v>Z</v>
      </c>
      <c r="AT12" s="279" t="str">
        <v>K</v>
      </c>
      <c r="AU12" s="255" t="str">
        <v>R</v>
      </c>
      <c r="AV12" s="323" t="str">
        <v>G</v>
      </c>
      <c r="AW12" s="119" t="str">
        <v>U</v>
      </c>
      <c r="AX12" s="17"/>
      <c r="AY12" s="19" t="s">
        <v>23</v>
      </c>
      <c r="AZ12" s="28">
        <v>4.626017611767363</v>
      </c>
      <c r="BA12" s="28">
        <v>3.3064192032154311</v>
      </c>
      <c r="BB12" s="28">
        <v>2.0951798070157461</v>
      </c>
      <c r="BC12" s="28">
        <v>1.9319112277513999</v>
      </c>
      <c r="BD12" s="28">
        <v>1.8119103947424586</v>
      </c>
      <c r="BE12" s="28">
        <v>1.6194265349200279</v>
      </c>
      <c r="BF12" s="28">
        <v>1.4938426149749056</v>
      </c>
      <c r="BG12" s="28">
        <v>1.3273702926960467</v>
      </c>
      <c r="BH12" s="28">
        <v>1.2230711635701152</v>
      </c>
      <c r="BI12" s="28">
        <v>0.36974147254618522</v>
      </c>
      <c r="BJ12" s="28">
        <v>0.33662440435656465</v>
      </c>
      <c r="BK12" s="28">
        <v>0.33503844840878588</v>
      </c>
      <c r="BL12" s="28">
        <v>0.33091464294456108</v>
      </c>
      <c r="BM12" s="28">
        <v>0.29303972691160424</v>
      </c>
      <c r="BN12" s="28">
        <v>0.29126336425009197</v>
      </c>
      <c r="BO12" s="28">
        <v>0.28285727772686459</v>
      </c>
      <c r="BP12" s="28">
        <v>0.27337261315914757</v>
      </c>
      <c r="BQ12" s="28">
        <v>0.25646526675582593</v>
      </c>
      <c r="BR12" s="28">
        <v>0.24786892351886505</v>
      </c>
      <c r="BS12" s="28">
        <v>0.16910519515217168</v>
      </c>
      <c r="BT12" s="28">
        <v>0.15429156259991805</v>
      </c>
      <c r="BU12" s="28">
        <v>0.11844659818011802</v>
      </c>
      <c r="BV12" s="28">
        <v>0.10582176483579905</v>
      </c>
    </row>
    <row r="13" spans="1:74">
      <c r="A13" s="19" t="s">
        <v>13</v>
      </c>
      <c r="B13" s="20">
        <f>'Intensity Map'!C25</f>
        <v>0</v>
      </c>
      <c r="C13" s="20">
        <f>'Intensity Map'!D25</f>
        <v>653.33333333333337</v>
      </c>
      <c r="D13" s="20">
        <f>'Intensity Map'!E25</f>
        <v>1347.5</v>
      </c>
      <c r="E13" s="20">
        <f>'Intensity Map'!F25</f>
        <v>1534</v>
      </c>
      <c r="F13" s="20">
        <f>'Intensity Map'!G25</f>
        <v>253</v>
      </c>
      <c r="G13" s="20">
        <f>'Intensity Map'!H25</f>
        <v>37.666666666666664</v>
      </c>
      <c r="H13" s="20">
        <f>'Intensity Map'!I25</f>
        <v>9</v>
      </c>
      <c r="I13" s="20">
        <f>'Intensity Map'!J25</f>
        <v>296.83333333333331</v>
      </c>
      <c r="J13" s="20">
        <f>'Intensity Map'!K25</f>
        <v>0</v>
      </c>
      <c r="K13" s="20">
        <f>'Intensity Map'!L25</f>
        <v>107</v>
      </c>
      <c r="L13" s="20">
        <f>'Intensity Map'!M25</f>
        <v>62.333333333333336</v>
      </c>
      <c r="M13" s="20">
        <f>'Intensity Map'!N25</f>
        <v>8.6666666666666661</v>
      </c>
      <c r="N13" s="20">
        <f>'Intensity Map'!O25</f>
        <v>25</v>
      </c>
      <c r="O13" s="20">
        <f>'Intensity Map'!P25</f>
        <v>47</v>
      </c>
      <c r="P13" s="20">
        <f>'Intensity Map'!Q25</f>
        <v>0</v>
      </c>
      <c r="Q13" s="20">
        <f>'Intensity Map'!R25</f>
        <v>26.166666666666668</v>
      </c>
      <c r="R13" s="20">
        <f>'Intensity Map'!S25</f>
        <v>90</v>
      </c>
      <c r="S13" s="20">
        <f>'Intensity Map'!T25</f>
        <v>370.66666666666669</v>
      </c>
      <c r="T13" s="20">
        <f>'Intensity Map'!U25</f>
        <v>39</v>
      </c>
      <c r="U13" s="20">
        <f>'Intensity Map'!V25</f>
        <v>343</v>
      </c>
      <c r="V13" s="20">
        <f>'Intensity Map'!W25</f>
        <v>0</v>
      </c>
      <c r="W13" s="20">
        <f>'Intensity Map'!X25</f>
        <v>0</v>
      </c>
      <c r="X13" s="20">
        <f>'Intensity Map'!Y25</f>
        <v>0</v>
      </c>
      <c r="Z13" s="19" t="s">
        <v>13</v>
      </c>
      <c r="AA13" s="280" t="str">
        <v>E</v>
      </c>
      <c r="AB13" s="281" t="str">
        <v>D</v>
      </c>
      <c r="AC13" s="282" t="str">
        <v>C</v>
      </c>
      <c r="AD13" s="135" t="str">
        <v>V</v>
      </c>
      <c r="AE13" s="47" t="str">
        <v>Y</v>
      </c>
      <c r="AF13" s="46" t="str">
        <v>I</v>
      </c>
      <c r="AG13" s="24" t="str">
        <v>F</v>
      </c>
      <c r="AH13" s="92" t="str">
        <v>L</v>
      </c>
      <c r="AI13" s="212" t="str">
        <v>T</v>
      </c>
      <c r="AJ13" s="283" t="str">
        <v>M</v>
      </c>
      <c r="AK13" s="254" t="str">
        <v>Q</v>
      </c>
      <c r="AL13" s="279" t="str">
        <v>W</v>
      </c>
      <c r="AM13" s="95" t="str">
        <v>G</v>
      </c>
      <c r="AN13" s="284" t="str">
        <v>S</v>
      </c>
      <c r="AO13" s="119" t="str">
        <v>P</v>
      </c>
      <c r="AP13" s="54" t="str">
        <v>H</v>
      </c>
      <c r="AQ13" s="54" t="str">
        <v>N</v>
      </c>
      <c r="AR13" s="55" t="str">
        <v>U</v>
      </c>
      <c r="AS13" s="55" t="str">
        <v>O</v>
      </c>
      <c r="AT13" s="55" t="str">
        <v>Z</v>
      </c>
      <c r="AU13" s="55" t="str">
        <v>R</v>
      </c>
      <c r="AV13" s="55" t="str">
        <v>A</v>
      </c>
      <c r="AW13" s="55" t="str">
        <v>K</v>
      </c>
      <c r="AX13" s="17"/>
      <c r="AY13" s="19" t="s">
        <v>13</v>
      </c>
      <c r="AZ13" s="28">
        <v>6.720167573726548</v>
      </c>
      <c r="BA13" s="28">
        <v>5.9031459018751784</v>
      </c>
      <c r="BB13" s="28">
        <v>2.8621313409091775</v>
      </c>
      <c r="BC13" s="28">
        <v>1.6238215359852068</v>
      </c>
      <c r="BD13" s="28">
        <v>1.5026190544773179</v>
      </c>
      <c r="BE13" s="28">
        <v>1.3003713367804195</v>
      </c>
      <c r="BF13" s="28">
        <v>1.108345716801054</v>
      </c>
      <c r="BG13" s="28">
        <v>0.46874692390400302</v>
      </c>
      <c r="BH13" s="28">
        <v>0.39427325767626425</v>
      </c>
      <c r="BI13" s="28">
        <v>0.2730705861683756</v>
      </c>
      <c r="BJ13" s="28">
        <v>0.20589825545316021</v>
      </c>
      <c r="BK13" s="28">
        <v>0.17085179899304784</v>
      </c>
      <c r="BL13" s="28">
        <v>0.16501057458302909</v>
      </c>
      <c r="BM13" s="28">
        <v>0.11463133154661757</v>
      </c>
      <c r="BN13" s="28">
        <v>0.10952035268785118</v>
      </c>
      <c r="BO13" s="28">
        <v>3.9427249767626425E-2</v>
      </c>
      <c r="BP13" s="28">
        <v>3.796705866512174E-2</v>
      </c>
      <c r="BQ13" s="28">
        <v>1.12E-7</v>
      </c>
      <c r="BR13" s="28">
        <v>1.1000000000000001E-7</v>
      </c>
      <c r="BS13" s="28">
        <v>9.9999999999999995E-8</v>
      </c>
      <c r="BT13" s="28">
        <v>4.0000000000000001E-8</v>
      </c>
      <c r="BU13" s="28">
        <v>-1E-8</v>
      </c>
      <c r="BV13" s="28">
        <v>-8.9999999999999999E-8</v>
      </c>
    </row>
    <row r="14" spans="1:74">
      <c r="A14" s="19" t="s">
        <v>29</v>
      </c>
      <c r="B14" s="20">
        <f>'Intensity Map'!C26</f>
        <v>0</v>
      </c>
      <c r="C14" s="20">
        <f>'Intensity Map'!D26</f>
        <v>469.66666666666669</v>
      </c>
      <c r="D14" s="20">
        <f>'Intensity Map'!E26</f>
        <v>96.333333333333329</v>
      </c>
      <c r="E14" s="20">
        <f>'Intensity Map'!F26</f>
        <v>161</v>
      </c>
      <c r="F14" s="20">
        <f>'Intensity Map'!G26</f>
        <v>357.5</v>
      </c>
      <c r="G14" s="20">
        <f>'Intensity Map'!H26</f>
        <v>0</v>
      </c>
      <c r="H14" s="20">
        <f>'Intensity Map'!I26</f>
        <v>0</v>
      </c>
      <c r="I14" s="20">
        <f>'Intensity Map'!J26</f>
        <v>0</v>
      </c>
      <c r="J14" s="20">
        <f>'Intensity Map'!K26</f>
        <v>0</v>
      </c>
      <c r="K14" s="20">
        <f>'Intensity Map'!L26</f>
        <v>27</v>
      </c>
      <c r="L14" s="20">
        <f>'Intensity Map'!M26</f>
        <v>2</v>
      </c>
      <c r="M14" s="20">
        <f>'Intensity Map'!N26</f>
        <v>0</v>
      </c>
      <c r="N14" s="20">
        <f>'Intensity Map'!O26</f>
        <v>0</v>
      </c>
      <c r="O14" s="20">
        <f>'Intensity Map'!P26</f>
        <v>0</v>
      </c>
      <c r="P14" s="20">
        <f>'Intensity Map'!Q26</f>
        <v>0</v>
      </c>
      <c r="Q14" s="20">
        <f>'Intensity Map'!R26</f>
        <v>7.333333333333333</v>
      </c>
      <c r="R14" s="20">
        <f>'Intensity Map'!S26</f>
        <v>6.666666666666667</v>
      </c>
      <c r="S14" s="20">
        <f>'Intensity Map'!T26</f>
        <v>7</v>
      </c>
      <c r="T14" s="20">
        <f>'Intensity Map'!U26</f>
        <v>1347.5</v>
      </c>
      <c r="U14" s="20">
        <f>'Intensity Map'!V26</f>
        <v>411</v>
      </c>
      <c r="V14" s="20">
        <f>'Intensity Map'!W26</f>
        <v>0</v>
      </c>
      <c r="W14" s="20">
        <f>'Intensity Map'!X26</f>
        <v>0</v>
      </c>
      <c r="X14" s="20">
        <f>'Intensity Map'!Y26</f>
        <v>6.333333333333333</v>
      </c>
      <c r="Z14" s="19" t="s">
        <v>29</v>
      </c>
      <c r="AA14" s="26" t="str">
        <v>W</v>
      </c>
      <c r="AB14" s="285" t="str">
        <v>C</v>
      </c>
      <c r="AC14" s="101" t="str">
        <v>Y</v>
      </c>
      <c r="AD14" s="121" t="str">
        <v>F</v>
      </c>
      <c r="AE14" s="46" t="str">
        <v>E</v>
      </c>
      <c r="AF14" s="286" t="str">
        <v>D</v>
      </c>
      <c r="AG14" s="287" t="str">
        <v>L</v>
      </c>
      <c r="AH14" s="288" t="str">
        <v>S</v>
      </c>
      <c r="AI14" s="53" t="str">
        <v>V</v>
      </c>
      <c r="AJ14" s="53" t="str">
        <v>T</v>
      </c>
      <c r="AK14" s="120" t="str">
        <v>U</v>
      </c>
      <c r="AL14" s="59" t="str">
        <v>M</v>
      </c>
      <c r="AM14" s="55" t="str">
        <v>O</v>
      </c>
      <c r="AN14" s="55" t="str">
        <v>Z</v>
      </c>
      <c r="AO14" s="55" t="str">
        <v>R</v>
      </c>
      <c r="AP14" s="55" t="str">
        <v>Q</v>
      </c>
      <c r="AQ14" s="55" t="str">
        <v>P</v>
      </c>
      <c r="AR14" s="55" t="str">
        <v>N</v>
      </c>
      <c r="AS14" s="55" t="str">
        <v>A</v>
      </c>
      <c r="AT14" s="55" t="str">
        <v>G</v>
      </c>
      <c r="AU14" s="55" t="str">
        <v>H</v>
      </c>
      <c r="AV14" s="55" t="str">
        <v>I</v>
      </c>
      <c r="AW14" s="55" t="str">
        <v>K</v>
      </c>
      <c r="AY14" s="19" t="s">
        <v>29</v>
      </c>
      <c r="AZ14" s="28">
        <v>10.689526407891467</v>
      </c>
      <c r="BA14" s="28">
        <v>3.7257990142607493</v>
      </c>
      <c r="BB14" s="28">
        <v>3.2604047807335017</v>
      </c>
      <c r="BC14" s="28">
        <v>2.8359967308691649</v>
      </c>
      <c r="BD14" s="28">
        <v>1.2771901186571626</v>
      </c>
      <c r="BE14" s="28">
        <v>0.76419863636008267</v>
      </c>
      <c r="BF14" s="28">
        <v>0.21418706946424462</v>
      </c>
      <c r="BG14" s="28">
        <v>5.8174342940905947E-2</v>
      </c>
      <c r="BH14" s="28">
        <v>5.5530076898137493E-2</v>
      </c>
      <c r="BI14" s="28">
        <v>5.2885780855369054E-2</v>
      </c>
      <c r="BJ14" s="28">
        <v>5.0241546812600589E-2</v>
      </c>
      <c r="BK14" s="28">
        <v>1.5865606256610713E-2</v>
      </c>
      <c r="BL14" s="28">
        <v>1.1000000000000001E-7</v>
      </c>
      <c r="BM14" s="28">
        <v>9.9999999999999995E-8</v>
      </c>
      <c r="BN14" s="28">
        <v>4.0000000000000001E-8</v>
      </c>
      <c r="BO14" s="28">
        <v>2.9999999999999997E-8</v>
      </c>
      <c r="BP14" s="28">
        <v>2E-8</v>
      </c>
      <c r="BQ14" s="28">
        <v>1E-8</v>
      </c>
      <c r="BR14" s="28">
        <v>-1E-8</v>
      </c>
      <c r="BS14" s="28">
        <v>-5.9999999999999995E-8</v>
      </c>
      <c r="BT14" s="28">
        <v>-7.0000000000000005E-8</v>
      </c>
      <c r="BU14" s="28">
        <v>-8.0000000000000002E-8</v>
      </c>
      <c r="BV14" s="28">
        <v>-8.9999999999999999E-8</v>
      </c>
    </row>
    <row r="15" spans="1:74">
      <c r="A15" s="19" t="s">
        <v>14</v>
      </c>
      <c r="B15" s="20">
        <f>'Intensity Map'!C27</f>
        <v>243.33333333333334</v>
      </c>
      <c r="C15" s="20">
        <f>'Intensity Map'!D27</f>
        <v>904.66666666666663</v>
      </c>
      <c r="D15" s="20">
        <f>'Intensity Map'!E27</f>
        <v>1852.5</v>
      </c>
      <c r="E15" s="20">
        <f>'Intensity Map'!F27</f>
        <v>1347.5</v>
      </c>
      <c r="F15" s="20">
        <f>'Intensity Map'!G27</f>
        <v>294.33333333333331</v>
      </c>
      <c r="G15" s="20">
        <f>'Intensity Map'!H27</f>
        <v>415</v>
      </c>
      <c r="H15" s="20">
        <f>'Intensity Map'!I27</f>
        <v>230</v>
      </c>
      <c r="I15" s="20">
        <f>'Intensity Map'!J27</f>
        <v>324</v>
      </c>
      <c r="J15" s="20">
        <f>'Intensity Map'!K27</f>
        <v>159.66666666666666</v>
      </c>
      <c r="K15" s="20">
        <f>'Intensity Map'!L27</f>
        <v>195</v>
      </c>
      <c r="L15" s="20">
        <f>'Intensity Map'!M27</f>
        <v>197</v>
      </c>
      <c r="M15" s="20">
        <f>'Intensity Map'!N27</f>
        <v>245</v>
      </c>
      <c r="N15" s="20">
        <f>'Intensity Map'!O27</f>
        <v>250.83333333333334</v>
      </c>
      <c r="O15" s="20">
        <f>'Intensity Map'!P27</f>
        <v>262.5</v>
      </c>
      <c r="P15" s="20">
        <f>'Intensity Map'!Q27</f>
        <v>181.33333333333334</v>
      </c>
      <c r="Q15" s="20">
        <f>'Intensity Map'!R27</f>
        <v>291</v>
      </c>
      <c r="R15" s="20">
        <f>'Intensity Map'!S27</f>
        <v>223.66666666666666</v>
      </c>
      <c r="S15" s="20">
        <f>'Intensity Map'!T27</f>
        <v>282.33333333333331</v>
      </c>
      <c r="T15" s="20">
        <f>'Intensity Map'!U27</f>
        <v>356.5</v>
      </c>
      <c r="U15" s="20">
        <f>'Intensity Map'!V27</f>
        <v>286.66666666666669</v>
      </c>
      <c r="V15" s="20">
        <f>'Intensity Map'!W27</f>
        <v>170.66666666666666</v>
      </c>
      <c r="W15" s="20">
        <f>'Intensity Map'!X27</f>
        <v>138</v>
      </c>
      <c r="X15" s="20">
        <f>'Intensity Map'!Y27</f>
        <v>187.66666666666666</v>
      </c>
      <c r="Z15" s="19" t="s">
        <v>14</v>
      </c>
      <c r="AA15" s="289" t="str">
        <v>D</v>
      </c>
      <c r="AB15" s="290" t="str">
        <v>E</v>
      </c>
      <c r="AC15" s="217" t="str">
        <v>C</v>
      </c>
      <c r="AD15" s="25" t="str">
        <v>G</v>
      </c>
      <c r="AE15" s="230" t="str">
        <v>W</v>
      </c>
      <c r="AF15" s="129" t="str">
        <v>I</v>
      </c>
      <c r="AG15" s="115" t="str">
        <v>F</v>
      </c>
      <c r="AH15" s="291" t="str">
        <v>S</v>
      </c>
      <c r="AI15" s="131" t="str">
        <v>Y</v>
      </c>
      <c r="AJ15" s="292" t="str">
        <v>V</v>
      </c>
      <c r="AK15" s="123" t="str">
        <v>Q</v>
      </c>
      <c r="AL15" s="293" t="str">
        <v>P</v>
      </c>
      <c r="AM15" s="294" t="str">
        <v>N</v>
      </c>
      <c r="AN15" s="226" t="str">
        <v>A</v>
      </c>
      <c r="AO15" s="209" t="str">
        <v>H</v>
      </c>
      <c r="AP15" s="122" t="str">
        <v>T</v>
      </c>
      <c r="AQ15" s="104" t="str">
        <v>M</v>
      </c>
      <c r="AR15" s="124" t="str">
        <v>L</v>
      </c>
      <c r="AS15" s="295" t="str">
        <v>U</v>
      </c>
      <c r="AT15" s="227" t="str">
        <v>R</v>
      </c>
      <c r="AU15" s="222" t="str">
        <v>Z</v>
      </c>
      <c r="AV15" s="324" t="str">
        <v>K</v>
      </c>
      <c r="AW15" s="325" t="str">
        <v>O</v>
      </c>
      <c r="AY15" s="19" t="s">
        <v>14</v>
      </c>
      <c r="AZ15" s="28">
        <v>4.7136535147589207</v>
      </c>
      <c r="BA15" s="28">
        <v>3.4286899203577033</v>
      </c>
      <c r="BB15" s="28">
        <v>2.3019083417590123</v>
      </c>
      <c r="BC15" s="28">
        <v>1.055960113319812</v>
      </c>
      <c r="BD15" s="28">
        <v>0.90710803611689883</v>
      </c>
      <c r="BE15" s="28">
        <v>0.82441219989305825</v>
      </c>
      <c r="BF15" s="28">
        <v>0.74892592031437277</v>
      </c>
      <c r="BG15" s="28">
        <v>0.74044441249654303</v>
      </c>
      <c r="BH15" s="28">
        <v>0.72941836233336432</v>
      </c>
      <c r="BI15" s="28">
        <v>0.71839225217018543</v>
      </c>
      <c r="BJ15" s="28">
        <v>0.66792664565409809</v>
      </c>
      <c r="BK15" s="28">
        <v>0.63824100829169372</v>
      </c>
      <c r="BL15" s="28">
        <v>0.62339818461049157</v>
      </c>
      <c r="BM15" s="28">
        <v>0.61915736070157656</v>
      </c>
      <c r="BN15" s="28">
        <v>0.58523086943025737</v>
      </c>
      <c r="BO15" s="28">
        <v>0.56911594457638059</v>
      </c>
      <c r="BP15" s="28">
        <v>0.50126291203374218</v>
      </c>
      <c r="BQ15" s="28">
        <v>0.49617395734304426</v>
      </c>
      <c r="BR15" s="28">
        <v>0.47751463214381862</v>
      </c>
      <c r="BS15" s="28">
        <v>0.461399505289942</v>
      </c>
      <c r="BT15" s="28">
        <v>0.43425842027288658</v>
      </c>
      <c r="BU15" s="28">
        <v>0.40626892447404817</v>
      </c>
      <c r="BV15" s="28">
        <v>0.35113867365815438</v>
      </c>
    </row>
    <row r="16" spans="1:74">
      <c r="A16" s="19" t="s">
        <v>26</v>
      </c>
      <c r="B16" s="20">
        <f>'Intensity Map'!C28</f>
        <v>1398</v>
      </c>
      <c r="C16" s="20">
        <f>'Intensity Map'!D28</f>
        <v>3236</v>
      </c>
      <c r="D16" s="20">
        <f>'Intensity Map'!E28</f>
        <v>4296.666666666667</v>
      </c>
      <c r="E16" s="20">
        <f>'Intensity Map'!F28</f>
        <v>4148.5</v>
      </c>
      <c r="F16" s="20">
        <f>'Intensity Map'!G28</f>
        <v>2110.6666666666665</v>
      </c>
      <c r="G16" s="20">
        <f>'Intensity Map'!H28</f>
        <v>1429.3333333333333</v>
      </c>
      <c r="H16" s="20">
        <f>'Intensity Map'!I28</f>
        <v>1113</v>
      </c>
      <c r="I16" s="20">
        <f>'Intensity Map'!J28</f>
        <v>1894</v>
      </c>
      <c r="J16" s="20">
        <f>'Intensity Map'!K28</f>
        <v>791.33333333333337</v>
      </c>
      <c r="K16" s="20">
        <f>'Intensity Map'!L28</f>
        <v>1508.3333333333333</v>
      </c>
      <c r="L16" s="20">
        <f>'Intensity Map'!M28</f>
        <v>1023.8333333333334</v>
      </c>
      <c r="M16" s="20">
        <f>'Intensity Map'!N28</f>
        <v>1352.1666666666667</v>
      </c>
      <c r="N16" s="20">
        <f>'Intensity Map'!O28</f>
        <v>977.66666666666663</v>
      </c>
      <c r="O16" s="20">
        <f>'Intensity Map'!P28</f>
        <v>1534.8333333333333</v>
      </c>
      <c r="P16" s="20">
        <f>'Intensity Map'!Q28</f>
        <v>1326.5</v>
      </c>
      <c r="Q16" s="20">
        <f>'Intensity Map'!R28</f>
        <v>1347.5</v>
      </c>
      <c r="R16" s="20">
        <f>'Intensity Map'!S28</f>
        <v>1333.6666666666667</v>
      </c>
      <c r="S16" s="20">
        <f>'Intensity Map'!T28</f>
        <v>1544.3333333333333</v>
      </c>
      <c r="T16" s="20">
        <f>'Intensity Map'!U28</f>
        <v>3385</v>
      </c>
      <c r="U16" s="20">
        <f>'Intensity Map'!V28</f>
        <v>1998.6666666666667</v>
      </c>
      <c r="V16" s="20">
        <f>'Intensity Map'!W28</f>
        <v>1274.1666666666667</v>
      </c>
      <c r="W16" s="20">
        <f>'Intensity Map'!X28</f>
        <v>1088.3333333333333</v>
      </c>
      <c r="X16" s="20">
        <f>'Intensity Map'!Y28</f>
        <v>1322</v>
      </c>
      <c r="Z16" s="19" t="s">
        <v>26</v>
      </c>
      <c r="AA16" s="296" t="str">
        <v>D</v>
      </c>
      <c r="AB16" s="217" t="str">
        <v>E</v>
      </c>
      <c r="AC16" s="133" t="str">
        <v>W</v>
      </c>
      <c r="AD16" s="204" t="str">
        <v>C</v>
      </c>
      <c r="AE16" s="22" t="str">
        <v>F</v>
      </c>
      <c r="AF16" s="24" t="str">
        <v>Y</v>
      </c>
      <c r="AG16" s="25" t="str">
        <v>I</v>
      </c>
      <c r="AH16" s="297" t="str">
        <v>V</v>
      </c>
      <c r="AI16" s="114" t="str">
        <v>Q</v>
      </c>
      <c r="AJ16" s="298" t="str">
        <v>L</v>
      </c>
      <c r="AK16" s="231" t="str">
        <v>G</v>
      </c>
      <c r="AL16" s="239" t="str">
        <v>A</v>
      </c>
      <c r="AM16" s="218" t="str">
        <v>N</v>
      </c>
      <c r="AN16" s="115" t="str">
        <v>S</v>
      </c>
      <c r="AO16" s="291" t="str">
        <v>T</v>
      </c>
      <c r="AP16" s="299" t="str">
        <v>R</v>
      </c>
      <c r="AQ16" s="299" t="str">
        <v>U</v>
      </c>
      <c r="AR16" s="116" t="str">
        <v>Z</v>
      </c>
      <c r="AS16" s="235" t="str">
        <v>H</v>
      </c>
      <c r="AT16" s="137" t="str">
        <v>O</v>
      </c>
      <c r="AU16" s="122" t="str">
        <v>M</v>
      </c>
      <c r="AV16" s="243" t="str">
        <v>P</v>
      </c>
      <c r="AW16" s="221" t="str">
        <v>K</v>
      </c>
      <c r="AY16" s="19" t="s">
        <v>26</v>
      </c>
      <c r="AZ16" s="28">
        <v>2.3850494657905457</v>
      </c>
      <c r="BA16" s="28">
        <v>2.3028031795392727</v>
      </c>
      <c r="BB16" s="28">
        <v>1.8789898107799059</v>
      </c>
      <c r="BC16" s="28">
        <v>1.7962808570469055</v>
      </c>
      <c r="BD16" s="28">
        <v>1.1716161957211584</v>
      </c>
      <c r="BE16" s="28">
        <v>1.1094459221768898</v>
      </c>
      <c r="BF16" s="28">
        <v>1.0513460204718292</v>
      </c>
      <c r="BG16" s="28">
        <v>0.85724865913868087</v>
      </c>
      <c r="BH16" s="28">
        <v>0.85197523584697943</v>
      </c>
      <c r="BI16" s="28">
        <v>0.83726514192802304</v>
      </c>
      <c r="BJ16" s="28">
        <v>0.79341283666019069</v>
      </c>
      <c r="BK16" s="28">
        <v>0.77601997334721073</v>
      </c>
      <c r="BL16" s="28">
        <v>0.75057823185216044</v>
      </c>
      <c r="BM16" s="28">
        <v>0.74798783795448254</v>
      </c>
      <c r="BN16" s="28">
        <v>0.74030906175779454</v>
      </c>
      <c r="BO16" s="28">
        <v>0.73633087541493203</v>
      </c>
      <c r="BP16" s="28">
        <v>0.73383302901359992</v>
      </c>
      <c r="BQ16" s="28">
        <v>0.70728106956240178</v>
      </c>
      <c r="BR16" s="28">
        <v>0.61781841459616993</v>
      </c>
      <c r="BS16" s="28">
        <v>0.60412630113701549</v>
      </c>
      <c r="BT16" s="28">
        <v>0.56832258405125369</v>
      </c>
      <c r="BU16" s="28">
        <v>0.54269592156351187</v>
      </c>
      <c r="BV16" s="28">
        <v>0.43926348664908876</v>
      </c>
    </row>
    <row r="17" spans="1:74">
      <c r="A17" s="19" t="s">
        <v>28</v>
      </c>
      <c r="B17" s="20">
        <f>'Intensity Map'!C29</f>
        <v>1376.5</v>
      </c>
      <c r="C17" s="20">
        <f>'Intensity Map'!D29</f>
        <v>3269.8333333333335</v>
      </c>
      <c r="D17" s="20">
        <f>'Intensity Map'!E29</f>
        <v>3282</v>
      </c>
      <c r="E17" s="20">
        <f>'Intensity Map'!F29</f>
        <v>2750.3333333333335</v>
      </c>
      <c r="F17" s="20">
        <f>'Intensity Map'!G29</f>
        <v>2249</v>
      </c>
      <c r="G17" s="20">
        <f>'Intensity Map'!H29</f>
        <v>1530.5</v>
      </c>
      <c r="H17" s="20">
        <f>'Intensity Map'!I29</f>
        <v>1177.8333333333333</v>
      </c>
      <c r="I17" s="20">
        <f>'Intensity Map'!J29</f>
        <v>1881.5</v>
      </c>
      <c r="J17" s="20">
        <f>'Intensity Map'!K29</f>
        <v>884.33333333333337</v>
      </c>
      <c r="K17" s="20">
        <f>'Intensity Map'!L29</f>
        <v>1849.5</v>
      </c>
      <c r="L17" s="20">
        <f>'Intensity Map'!M29</f>
        <v>1154.3333333333333</v>
      </c>
      <c r="M17" s="20">
        <f>'Intensity Map'!N29</f>
        <v>1544.1666666666667</v>
      </c>
      <c r="N17" s="20">
        <f>'Intensity Map'!O29</f>
        <v>1326.6666666666667</v>
      </c>
      <c r="O17" s="20">
        <f>'Intensity Map'!P29</f>
        <v>1541.1666666666667</v>
      </c>
      <c r="P17" s="20">
        <f>'Intensity Map'!Q29</f>
        <v>1691.3333333333333</v>
      </c>
      <c r="Q17" s="20">
        <f>'Intensity Map'!R29</f>
        <v>1528.8333333333333</v>
      </c>
      <c r="R17" s="20">
        <f>'Intensity Map'!S29</f>
        <v>1404.5</v>
      </c>
      <c r="S17" s="20">
        <f>'Intensity Map'!T29</f>
        <v>1347.5</v>
      </c>
      <c r="T17" s="20">
        <f>'Intensity Map'!U29</f>
        <v>3032</v>
      </c>
      <c r="U17" s="20">
        <f>'Intensity Map'!V29</f>
        <v>2284.6666666666665</v>
      </c>
      <c r="V17" s="20">
        <f>'Intensity Map'!W29</f>
        <v>1309.3333333333333</v>
      </c>
      <c r="W17" s="20">
        <f>'Intensity Map'!X29</f>
        <v>1060.8333333333333</v>
      </c>
      <c r="X17" s="20">
        <f>'Intensity Map'!Y29</f>
        <v>1113.1666666666667</v>
      </c>
      <c r="Z17" s="19" t="s">
        <v>28</v>
      </c>
      <c r="AA17" s="112" t="str">
        <v>D</v>
      </c>
      <c r="AB17" s="112" t="str">
        <v>C</v>
      </c>
      <c r="AC17" s="134" t="str">
        <v>W</v>
      </c>
      <c r="AD17" s="205" t="str">
        <v>E</v>
      </c>
      <c r="AE17" s="46" t="str">
        <v>Y</v>
      </c>
      <c r="AF17" s="46" t="str">
        <v>F</v>
      </c>
      <c r="AG17" s="25" t="str">
        <v>I</v>
      </c>
      <c r="AH17" s="25" t="str">
        <v>L</v>
      </c>
      <c r="AI17" s="128" t="str">
        <v>R</v>
      </c>
      <c r="AJ17" s="60" t="str">
        <v>N</v>
      </c>
      <c r="AK17" s="60" t="str">
        <v>Q</v>
      </c>
      <c r="AL17" s="300" t="str">
        <v>G</v>
      </c>
      <c r="AM17" s="300" t="str">
        <v>S</v>
      </c>
      <c r="AN17" s="231" t="str">
        <v>T</v>
      </c>
      <c r="AO17" s="232" t="str">
        <v>A</v>
      </c>
      <c r="AP17" s="286" t="str">
        <v>V</v>
      </c>
      <c r="AQ17" s="218" t="str">
        <v>P</v>
      </c>
      <c r="AR17" s="291" t="str">
        <v>Z</v>
      </c>
      <c r="AS17" s="123" t="str">
        <v>H</v>
      </c>
      <c r="AT17" s="110" t="str">
        <v>M</v>
      </c>
      <c r="AU17" s="326" t="str">
        <v>U</v>
      </c>
      <c r="AV17" s="137" t="str">
        <v>O</v>
      </c>
      <c r="AW17" s="104" t="str">
        <v>K</v>
      </c>
      <c r="AY17" s="19" t="s">
        <v>28</v>
      </c>
      <c r="AZ17" s="28">
        <v>1.8597267488731992</v>
      </c>
      <c r="BA17" s="28">
        <v>1.8528325858660013</v>
      </c>
      <c r="BB17" s="28">
        <v>1.7180657696841988</v>
      </c>
      <c r="BC17" s="28">
        <v>1.5584608225312582</v>
      </c>
      <c r="BD17" s="28">
        <v>1.2945935637352128</v>
      </c>
      <c r="BE17" s="28">
        <v>1.2743831083442492</v>
      </c>
      <c r="BF17" s="28">
        <v>1.0661412772364183</v>
      </c>
      <c r="BG17" s="28">
        <v>1.048008637820226</v>
      </c>
      <c r="BH17" s="28">
        <v>0.9583845287266517</v>
      </c>
      <c r="BI17" s="28">
        <v>0.8749933375573935</v>
      </c>
      <c r="BJ17" s="28">
        <v>0.87329342448712555</v>
      </c>
      <c r="BK17" s="28">
        <v>0.86724912801506138</v>
      </c>
      <c r="BL17" s="28">
        <v>0.86630483075380138</v>
      </c>
      <c r="BM17" s="28">
        <v>0.79585205906380507</v>
      </c>
      <c r="BN17" s="28">
        <v>0.77998594707463698</v>
      </c>
      <c r="BO17" s="28">
        <v>0.76355334072871295</v>
      </c>
      <c r="BP17" s="28">
        <v>0.75174819996296294</v>
      </c>
      <c r="BQ17" s="28">
        <v>0.74192644444585876</v>
      </c>
      <c r="BR17" s="28">
        <v>0.66741254153244456</v>
      </c>
      <c r="BS17" s="28">
        <v>0.65409635914867847</v>
      </c>
      <c r="BT17" s="28">
        <v>0.63076972179555657</v>
      </c>
      <c r="BU17" s="28">
        <v>0.60111533179199228</v>
      </c>
      <c r="BV17" s="28">
        <v>0.50110240282455798</v>
      </c>
    </row>
    <row r="18" spans="1:74">
      <c r="A18" s="19" t="s">
        <v>16</v>
      </c>
      <c r="B18" s="20">
        <f>'Intensity Map'!C30</f>
        <v>1666.8333333333333</v>
      </c>
      <c r="C18" s="20">
        <f>'Intensity Map'!D30</f>
        <v>5779.166666666667</v>
      </c>
      <c r="D18" s="20">
        <f>'Intensity Map'!E30</f>
        <v>3451.6666666666665</v>
      </c>
      <c r="E18" s="20">
        <f>'Intensity Map'!F30</f>
        <v>2821.3333333333335</v>
      </c>
      <c r="F18" s="20">
        <f>'Intensity Map'!G30</f>
        <v>2315</v>
      </c>
      <c r="G18" s="20">
        <f>'Intensity Map'!H30</f>
        <v>1347.5</v>
      </c>
      <c r="H18" s="20">
        <f>'Intensity Map'!I30</f>
        <v>1591.8333333333333</v>
      </c>
      <c r="I18" s="20">
        <f>'Intensity Map'!J30</f>
        <v>2158.6666666666665</v>
      </c>
      <c r="J18" s="20">
        <f>'Intensity Map'!K30</f>
        <v>1405.6666666666667</v>
      </c>
      <c r="K18" s="20">
        <f>'Intensity Map'!L30</f>
        <v>2129.1666666666665</v>
      </c>
      <c r="L18" s="20">
        <f>'Intensity Map'!M30</f>
        <v>1689.5</v>
      </c>
      <c r="M18" s="20">
        <f>'Intensity Map'!N30</f>
        <v>1826.8333333333333</v>
      </c>
      <c r="N18" s="20">
        <f>'Intensity Map'!O30</f>
        <v>1472.3333333333333</v>
      </c>
      <c r="O18" s="20">
        <f>'Intensity Map'!P30</f>
        <v>2287.8333333333335</v>
      </c>
      <c r="P18" s="20">
        <f>'Intensity Map'!Q30</f>
        <v>1778.8333333333333</v>
      </c>
      <c r="Q18" s="20">
        <f>'Intensity Map'!R30</f>
        <v>2245.5</v>
      </c>
      <c r="R18" s="20">
        <f>'Intensity Map'!S30</f>
        <v>2001.8333333333333</v>
      </c>
      <c r="S18" s="20">
        <f>'Intensity Map'!T30</f>
        <v>2249.1666666666665</v>
      </c>
      <c r="T18" s="20">
        <f>'Intensity Map'!U30</f>
        <v>4139.833333333333</v>
      </c>
      <c r="U18" s="20">
        <f>'Intensity Map'!V30</f>
        <v>3144.5</v>
      </c>
      <c r="V18" s="20">
        <f>'Intensity Map'!W30</f>
        <v>2066.1666666666665</v>
      </c>
      <c r="W18" s="20">
        <f>'Intensity Map'!X30</f>
        <v>1311.8333333333333</v>
      </c>
      <c r="X18" s="20">
        <f>'Intensity Map'!Y30</f>
        <v>2028.6666666666667</v>
      </c>
      <c r="Z18" s="19" t="s">
        <v>16</v>
      </c>
      <c r="AA18" s="301" t="str">
        <v>C</v>
      </c>
      <c r="AB18" s="56" t="str">
        <v>W</v>
      </c>
      <c r="AC18" s="47" t="str">
        <v>D</v>
      </c>
      <c r="AD18" s="27" t="str">
        <v>Y</v>
      </c>
      <c r="AE18" s="21" t="str">
        <v>E</v>
      </c>
      <c r="AF18" s="16" t="str">
        <v>F</v>
      </c>
      <c r="AG18" s="302" t="str">
        <v>Q</v>
      </c>
      <c r="AH18" s="303" t="str">
        <v>V</v>
      </c>
      <c r="AI18" s="304" t="str">
        <v>S</v>
      </c>
      <c r="AJ18" s="305" t="str">
        <v>I</v>
      </c>
      <c r="AK18" s="306" t="str">
        <v>L</v>
      </c>
      <c r="AL18" s="307" t="str">
        <v>Z</v>
      </c>
      <c r="AM18" s="141" t="str">
        <v>U</v>
      </c>
      <c r="AN18" s="89" t="str">
        <v>T</v>
      </c>
      <c r="AO18" s="231" t="str">
        <v>N</v>
      </c>
      <c r="AP18" s="239" t="str">
        <v>R</v>
      </c>
      <c r="AQ18" s="299" t="str">
        <v>M</v>
      </c>
      <c r="AR18" s="233" t="str">
        <v>A</v>
      </c>
      <c r="AS18" s="308" t="str">
        <v>H</v>
      </c>
      <c r="AT18" s="309" t="str">
        <v>P</v>
      </c>
      <c r="AU18" s="208" t="str">
        <v>K</v>
      </c>
      <c r="AV18" s="209" t="str">
        <v>G</v>
      </c>
      <c r="AW18" s="327" t="str">
        <v>O</v>
      </c>
      <c r="AY18" s="19" t="s">
        <v>16</v>
      </c>
      <c r="AZ18" s="28">
        <v>2.5122220692212514</v>
      </c>
      <c r="BA18" s="28">
        <v>1.7995987670704154</v>
      </c>
      <c r="BB18" s="28">
        <v>1.5004504232883089</v>
      </c>
      <c r="BC18" s="28">
        <v>1.3669242185461383</v>
      </c>
      <c r="BD18" s="28">
        <v>1.2264425130306371</v>
      </c>
      <c r="BE18" s="28">
        <v>1.0063377962662778</v>
      </c>
      <c r="BF18" s="28">
        <v>0.99452844005739349</v>
      </c>
      <c r="BG18" s="28">
        <v>0.97771995735517758</v>
      </c>
      <c r="BH18" s="28">
        <v>0.97612602571962281</v>
      </c>
      <c r="BI18" s="28">
        <v>0.93837917016852623</v>
      </c>
      <c r="BJ18" s="28">
        <v>0.92555540655519786</v>
      </c>
      <c r="BK18" s="28">
        <v>0.89816930663520833</v>
      </c>
      <c r="BL18" s="28">
        <v>0.88186794963521475</v>
      </c>
      <c r="BM18" s="28">
        <v>0.87020336248410801</v>
      </c>
      <c r="BN18" s="28">
        <v>0.79413025715080421</v>
      </c>
      <c r="BO18" s="28">
        <v>0.77326453483081214</v>
      </c>
      <c r="BP18" s="28">
        <v>0.73443090134638278</v>
      </c>
      <c r="BQ18" s="28">
        <v>0.72457772941749765</v>
      </c>
      <c r="BR18" s="28">
        <v>0.69197493141751032</v>
      </c>
      <c r="BS18" s="28">
        <v>0.64002799220419704</v>
      </c>
      <c r="BT18" s="28">
        <v>0.61104767064865273</v>
      </c>
      <c r="BU18" s="28">
        <v>0.58576246606644033</v>
      </c>
      <c r="BV18" s="28">
        <v>0.57025822288422401</v>
      </c>
    </row>
  </sheetData>
  <conditionalFormatting sqref="AZ4:BV18">
    <cfRule type="colorScale" priority="204">
      <colorScale>
        <cfvo type="min"/>
        <cfvo type="num" val="1"/>
        <cfvo type="max"/>
        <color theme="3" tint="0.39997558519241921"/>
        <color theme="0"/>
        <color rgb="FFFF0000"/>
      </colorScale>
    </cfRule>
  </conditionalFormatting>
  <conditionalFormatting sqref="B4:X18">
    <cfRule type="colorScale" priority="205">
      <colorScale>
        <cfvo type="min"/>
        <cfvo type="max"/>
        <color theme="1"/>
        <color rgb="FFFF0000"/>
      </colorScale>
    </cfRule>
  </conditionalFormatting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G34"/>
  <sheetViews>
    <sheetView topLeftCell="B1" zoomScale="75" zoomScaleNormal="75" workbookViewId="0"/>
  </sheetViews>
  <sheetFormatPr baseColWidth="10" defaultColWidth="11.5" defaultRowHeight="15"/>
  <cols>
    <col min="1" max="1" width="14.6640625" customWidth="1"/>
    <col min="2" max="16" width="8.33203125" customWidth="1"/>
    <col min="17" max="17" width="8.6640625" customWidth="1"/>
    <col min="18" max="18" width="13.83203125" style="195" customWidth="1"/>
    <col min="19" max="33" width="8.33203125" style="195" customWidth="1"/>
    <col min="34" max="34" width="8.33203125" customWidth="1"/>
  </cols>
  <sheetData>
    <row r="1" spans="1:31" ht="23" customHeight="1">
      <c r="A1" s="1" t="s">
        <v>484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R1" s="1" t="s">
        <v>484</v>
      </c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</row>
    <row r="3" spans="1:31">
      <c r="A3" s="29"/>
      <c r="B3" s="29"/>
      <c r="C3" s="29"/>
      <c r="D3" s="29"/>
      <c r="E3" s="29"/>
      <c r="F3" s="29"/>
      <c r="G3" s="29"/>
      <c r="H3" s="29"/>
      <c r="I3" s="29"/>
      <c r="J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1">
      <c r="A4" s="29"/>
      <c r="B4" s="29"/>
      <c r="C4" s="29"/>
      <c r="D4" s="29"/>
      <c r="E4" s="29"/>
      <c r="F4" s="29"/>
      <c r="G4" s="29"/>
      <c r="H4" s="29"/>
      <c r="I4" s="29"/>
      <c r="J4" s="29"/>
      <c r="R4" s="29"/>
      <c r="S4" s="29"/>
      <c r="T4" s="29"/>
      <c r="U4" s="29"/>
      <c r="V4" s="29"/>
      <c r="W4" s="29"/>
      <c r="X4" s="29"/>
      <c r="Y4" s="29"/>
      <c r="Z4" s="29"/>
      <c r="AA4" s="29"/>
    </row>
    <row r="5" spans="1:31">
      <c r="A5" s="29"/>
      <c r="B5" s="29"/>
      <c r="C5" s="29"/>
      <c r="D5" s="29"/>
      <c r="E5" s="29"/>
      <c r="F5" s="29"/>
      <c r="G5" s="29"/>
      <c r="H5" s="29"/>
      <c r="I5" s="29"/>
      <c r="J5" s="29"/>
      <c r="R5" s="29"/>
      <c r="S5" s="29"/>
      <c r="T5" s="29"/>
      <c r="U5" s="29"/>
      <c r="V5" s="29"/>
      <c r="W5" s="29"/>
      <c r="X5" s="29"/>
      <c r="Y5" s="29"/>
      <c r="Z5" s="29"/>
      <c r="AA5" s="29"/>
    </row>
    <row r="6" spans="1:31">
      <c r="A6" s="29"/>
      <c r="B6" s="29"/>
      <c r="C6" s="29"/>
      <c r="D6" s="29"/>
      <c r="E6" s="29"/>
      <c r="F6" s="29"/>
      <c r="G6" s="29"/>
      <c r="H6" s="29"/>
      <c r="I6" s="29"/>
      <c r="J6" s="29"/>
      <c r="R6" s="29"/>
      <c r="S6" s="29"/>
      <c r="T6" s="29"/>
      <c r="U6" s="29"/>
      <c r="V6" s="29"/>
      <c r="W6" s="29"/>
      <c r="X6" s="29"/>
      <c r="Y6" s="29"/>
      <c r="Z6" s="29"/>
      <c r="AA6" s="29"/>
    </row>
    <row r="7" spans="1:31">
      <c r="A7" s="29"/>
      <c r="B7" s="29"/>
      <c r="C7" s="29"/>
      <c r="D7" s="29"/>
      <c r="E7" s="29"/>
      <c r="F7" s="29"/>
      <c r="G7" s="29"/>
      <c r="H7" s="29"/>
      <c r="I7" s="29"/>
      <c r="J7" s="29"/>
      <c r="R7" s="29"/>
      <c r="S7" s="29"/>
      <c r="T7" s="29"/>
      <c r="U7" s="29"/>
      <c r="V7" s="29"/>
      <c r="W7" s="29"/>
      <c r="X7" s="29"/>
      <c r="Y7" s="29"/>
      <c r="Z7" s="29"/>
      <c r="AA7" s="29"/>
    </row>
    <row r="8" spans="1:31">
      <c r="A8" s="29"/>
      <c r="B8" s="29"/>
      <c r="C8" s="29"/>
      <c r="D8" s="29"/>
      <c r="E8" s="29"/>
      <c r="F8" s="29"/>
      <c r="G8" s="29"/>
      <c r="H8" s="29"/>
      <c r="I8" s="29"/>
      <c r="J8" s="29"/>
      <c r="R8" s="29"/>
      <c r="S8" s="29"/>
      <c r="T8" s="29"/>
      <c r="U8" s="29"/>
      <c r="V8" s="29"/>
      <c r="W8" s="29"/>
      <c r="X8" s="29"/>
      <c r="Y8" s="29"/>
      <c r="Z8" s="29"/>
      <c r="AA8" s="29"/>
    </row>
    <row r="9" spans="1:31">
      <c r="A9" s="29"/>
      <c r="B9" s="29"/>
      <c r="C9" s="29"/>
      <c r="D9" s="29"/>
      <c r="E9" s="29"/>
      <c r="F9" s="29"/>
      <c r="G9" s="29"/>
      <c r="H9" s="29"/>
      <c r="I9" s="29"/>
      <c r="J9" s="29"/>
      <c r="R9" s="29"/>
      <c r="S9" s="29"/>
      <c r="T9" s="29"/>
      <c r="U9" s="29"/>
      <c r="V9" s="29"/>
      <c r="W9" s="29"/>
      <c r="X9" s="29"/>
      <c r="Y9" s="29"/>
      <c r="Z9" s="29"/>
      <c r="AA9" s="29"/>
    </row>
    <row r="10" spans="1:31">
      <c r="A10" s="29"/>
      <c r="B10" s="29"/>
      <c r="C10" s="29"/>
      <c r="D10" s="29"/>
      <c r="E10" s="29"/>
      <c r="F10" s="29"/>
      <c r="G10" s="29"/>
      <c r="H10" s="29"/>
      <c r="I10" s="29"/>
      <c r="J10" s="29"/>
      <c r="R10" s="29"/>
      <c r="S10" s="29"/>
      <c r="T10" s="29"/>
      <c r="U10" s="29"/>
      <c r="V10" s="29"/>
      <c r="W10" s="29"/>
      <c r="X10" s="29"/>
      <c r="Y10" s="29"/>
      <c r="Z10" s="29"/>
      <c r="AA10" s="29"/>
    </row>
    <row r="11" spans="1:31" ht="15" customHeight="1">
      <c r="A11" s="29"/>
      <c r="B11" s="29"/>
      <c r="C11" s="29"/>
      <c r="D11" s="29"/>
      <c r="E11" s="29"/>
      <c r="F11" s="29"/>
      <c r="G11" s="29"/>
      <c r="H11" s="29"/>
      <c r="I11" s="29"/>
      <c r="J11" s="29"/>
      <c r="R11" s="29"/>
      <c r="S11" s="29"/>
      <c r="T11" s="29"/>
      <c r="U11" s="29"/>
      <c r="V11" s="29"/>
      <c r="W11" s="29"/>
      <c r="X11" s="29"/>
      <c r="Y11" s="29"/>
      <c r="Z11" s="29"/>
      <c r="AA11" s="29"/>
    </row>
    <row r="12" spans="1:31" ht="15" customHeight="1">
      <c r="A12" s="29"/>
      <c r="B12" s="29"/>
      <c r="C12" s="29"/>
      <c r="D12" s="29"/>
      <c r="E12" s="29"/>
      <c r="F12" s="29"/>
      <c r="G12" s="29"/>
      <c r="H12" s="29"/>
      <c r="I12" s="29"/>
      <c r="J12" s="29"/>
      <c r="R12" s="29"/>
      <c r="S12" s="29"/>
      <c r="T12" s="29"/>
      <c r="U12" s="29"/>
      <c r="V12" s="29"/>
      <c r="W12" s="29"/>
      <c r="X12" s="29"/>
      <c r="Y12" s="29"/>
      <c r="Z12" s="29"/>
      <c r="AA12" s="29"/>
    </row>
    <row r="13" spans="1:31" ht="15" customHeight="1">
      <c r="A13" s="29"/>
      <c r="B13" s="29"/>
      <c r="C13" s="29"/>
      <c r="D13" s="29"/>
      <c r="E13" s="29"/>
      <c r="F13" s="29"/>
      <c r="G13" s="29"/>
      <c r="H13" s="29"/>
      <c r="I13" s="29"/>
      <c r="J13" s="29"/>
      <c r="R13" s="29"/>
      <c r="S13" s="29"/>
      <c r="T13" s="29"/>
      <c r="U13" s="29"/>
      <c r="V13" s="29"/>
      <c r="W13" s="29"/>
      <c r="X13" s="29"/>
      <c r="Y13" s="29"/>
      <c r="Z13" s="29"/>
      <c r="AA13" s="29"/>
    </row>
    <row r="14" spans="1:31" ht="15" customHeight="1">
      <c r="A14" s="29"/>
      <c r="B14" s="29"/>
      <c r="C14" s="29"/>
      <c r="D14" s="29"/>
      <c r="E14" s="29"/>
      <c r="F14" s="29"/>
      <c r="G14" s="29"/>
      <c r="H14" s="29"/>
      <c r="I14" s="29"/>
      <c r="J14" s="29"/>
      <c r="R14" s="29"/>
      <c r="S14" s="29"/>
      <c r="T14" s="29"/>
      <c r="U14" s="29"/>
      <c r="V14" s="29"/>
      <c r="W14" s="29"/>
      <c r="X14" s="29"/>
      <c r="Y14" s="29"/>
      <c r="Z14" s="29"/>
      <c r="AA14" s="29"/>
    </row>
    <row r="15" spans="1:31" ht="15" customHeight="1">
      <c r="A15" s="29"/>
      <c r="B15" s="29"/>
      <c r="C15" s="29"/>
      <c r="D15" s="29"/>
      <c r="E15" s="29"/>
      <c r="F15" s="29"/>
      <c r="G15" s="29"/>
      <c r="H15" s="29"/>
      <c r="I15" s="29"/>
      <c r="J15" s="29"/>
      <c r="R15" s="29"/>
      <c r="S15" s="29"/>
      <c r="T15" s="29"/>
      <c r="U15" s="29"/>
      <c r="V15" s="29"/>
      <c r="W15" s="29"/>
      <c r="X15" s="29"/>
      <c r="Y15" s="29"/>
      <c r="Z15" s="29"/>
      <c r="AA15" s="29"/>
    </row>
    <row r="16" spans="1:31" ht="15" customHeight="1">
      <c r="A16" s="29"/>
      <c r="B16" s="29"/>
      <c r="C16" s="29"/>
      <c r="D16" s="29"/>
      <c r="E16" s="29"/>
      <c r="F16" s="29"/>
      <c r="G16" s="29"/>
      <c r="H16" s="29"/>
      <c r="I16" s="29"/>
      <c r="J16" s="29"/>
      <c r="R16" s="29"/>
      <c r="S16" s="29"/>
      <c r="T16" s="29"/>
      <c r="U16" s="29"/>
      <c r="V16" s="29"/>
      <c r="W16" s="29"/>
      <c r="X16" s="29"/>
      <c r="Y16" s="29"/>
      <c r="Z16" s="29"/>
      <c r="AA16" s="29"/>
    </row>
    <row r="17" spans="1:33" ht="15" customHeight="1">
      <c r="A17" s="29"/>
      <c r="B17" s="29"/>
      <c r="C17" s="29"/>
      <c r="D17" s="29"/>
      <c r="E17" s="29"/>
      <c r="F17" s="29"/>
      <c r="G17" s="29"/>
      <c r="H17" s="29"/>
      <c r="I17" s="29"/>
      <c r="J17" s="29"/>
      <c r="R17" s="29"/>
      <c r="S17" s="29"/>
      <c r="T17" s="29"/>
      <c r="U17" s="29"/>
      <c r="V17" s="29"/>
      <c r="W17" s="29"/>
      <c r="X17" s="29"/>
      <c r="Y17" s="29"/>
      <c r="Z17" s="29"/>
      <c r="AA17" s="29"/>
    </row>
    <row r="18" spans="1:33" ht="15" customHeight="1">
      <c r="A18" s="29"/>
      <c r="B18" s="29"/>
      <c r="C18" s="29"/>
      <c r="D18" s="29"/>
      <c r="E18" s="29"/>
      <c r="F18" s="29"/>
      <c r="G18" s="29"/>
      <c r="H18" s="29"/>
      <c r="I18" s="29"/>
      <c r="J18" s="29"/>
      <c r="R18" s="29"/>
      <c r="S18" s="29"/>
      <c r="T18" s="29"/>
      <c r="U18" s="29"/>
      <c r="V18" s="29"/>
      <c r="W18" s="29"/>
      <c r="X18" s="29"/>
      <c r="Y18" s="29"/>
      <c r="Z18" s="29"/>
      <c r="AA18" s="29"/>
    </row>
    <row r="19" spans="1:33" ht="15" customHeight="1">
      <c r="A19" s="29"/>
      <c r="B19" s="29"/>
      <c r="C19" s="29"/>
      <c r="D19" s="29"/>
      <c r="E19" s="29"/>
      <c r="F19" s="29"/>
      <c r="G19" s="29"/>
      <c r="H19" s="29"/>
      <c r="I19" s="29"/>
      <c r="J19" s="29"/>
      <c r="R19" s="29"/>
      <c r="S19" s="29"/>
      <c r="T19" s="29"/>
      <c r="U19" s="29"/>
      <c r="V19" s="29"/>
      <c r="W19" s="29"/>
      <c r="X19" s="29"/>
      <c r="Y19" s="29"/>
      <c r="Z19" s="29"/>
      <c r="AA19" s="29"/>
    </row>
    <row r="20" spans="1:33" ht="15" customHeight="1">
      <c r="A20" s="29"/>
      <c r="B20" s="29"/>
      <c r="C20" s="29"/>
      <c r="D20" s="29"/>
      <c r="E20" s="29"/>
      <c r="F20" s="29"/>
      <c r="G20" s="29"/>
      <c r="H20" s="29"/>
      <c r="I20" s="29"/>
      <c r="J20" s="29"/>
      <c r="R20" s="29"/>
      <c r="S20" s="29"/>
      <c r="T20" s="29"/>
      <c r="U20" s="29"/>
      <c r="V20" s="29"/>
      <c r="W20" s="29"/>
      <c r="X20" s="29"/>
      <c r="Y20" s="29"/>
      <c r="Z20" s="29"/>
      <c r="AA20" s="29"/>
    </row>
    <row r="21" spans="1:33" ht="15" customHeight="1">
      <c r="A21" s="29"/>
      <c r="B21" s="29"/>
      <c r="C21" s="29"/>
      <c r="D21" s="29"/>
      <c r="E21" s="29"/>
      <c r="F21" s="29"/>
      <c r="G21" s="29"/>
      <c r="H21" s="29"/>
      <c r="I21" s="29"/>
      <c r="J21" s="29"/>
      <c r="R21" s="29"/>
      <c r="S21" s="29"/>
      <c r="T21" s="29"/>
      <c r="U21" s="29"/>
      <c r="V21" s="29"/>
      <c r="W21" s="29"/>
      <c r="X21" s="29"/>
      <c r="Y21" s="29"/>
      <c r="Z21" s="29"/>
      <c r="AA21" s="29"/>
    </row>
    <row r="22" spans="1:33" ht="15" customHeight="1">
      <c r="A22" s="29"/>
      <c r="B22" s="29"/>
      <c r="C22" s="29"/>
      <c r="D22" s="29"/>
      <c r="E22" s="29"/>
      <c r="F22" s="29"/>
      <c r="G22" s="29"/>
      <c r="H22" s="29"/>
      <c r="I22" s="29"/>
      <c r="J22" s="29"/>
      <c r="R22" s="29"/>
      <c r="S22" s="29"/>
      <c r="T22" s="29"/>
      <c r="U22" s="29"/>
      <c r="V22" s="29"/>
      <c r="W22" s="29"/>
      <c r="X22" s="29"/>
      <c r="Y22" s="29"/>
      <c r="Z22" s="29"/>
      <c r="AA22" s="29"/>
    </row>
    <row r="23" spans="1:33" ht="15" customHeight="1">
      <c r="A23" s="29"/>
      <c r="B23" s="29"/>
      <c r="C23" s="29"/>
      <c r="D23" s="29"/>
      <c r="E23" s="29"/>
      <c r="F23" s="29"/>
      <c r="G23" s="29"/>
      <c r="H23" s="29"/>
      <c r="I23" s="29"/>
      <c r="J23" s="29"/>
      <c r="R23" s="29"/>
      <c r="S23" s="29"/>
      <c r="T23" s="29"/>
      <c r="U23" s="29"/>
      <c r="V23" s="29"/>
      <c r="W23" s="29"/>
      <c r="X23" s="29"/>
      <c r="Y23" s="29"/>
      <c r="Z23" s="29"/>
      <c r="AA23" s="29"/>
    </row>
    <row r="24" spans="1:33">
      <c r="A24" s="29"/>
      <c r="B24" s="29"/>
      <c r="C24" s="29"/>
      <c r="D24" s="29"/>
      <c r="E24" s="29"/>
      <c r="F24" s="29"/>
      <c r="G24" s="29"/>
      <c r="H24" s="29"/>
      <c r="I24" s="29"/>
      <c r="J24" s="29"/>
      <c r="R24" s="29"/>
      <c r="S24" s="29"/>
      <c r="T24" s="29"/>
      <c r="U24" s="29"/>
      <c r="V24" s="29"/>
      <c r="W24" s="29"/>
      <c r="X24" s="29"/>
      <c r="Y24" s="29"/>
      <c r="Z24" s="29"/>
      <c r="AA24" s="29"/>
    </row>
    <row r="25" spans="1:33">
      <c r="A25" s="29"/>
      <c r="B25" s="29"/>
      <c r="C25" s="29"/>
      <c r="D25" s="29"/>
      <c r="E25" s="29"/>
      <c r="F25" s="29"/>
      <c r="G25" s="29"/>
      <c r="H25" s="29"/>
      <c r="I25" s="29"/>
      <c r="J25" s="29"/>
      <c r="R25" s="29"/>
      <c r="S25" s="29"/>
      <c r="T25" s="29"/>
      <c r="U25" s="29"/>
      <c r="V25" s="29"/>
      <c r="W25" s="29"/>
      <c r="X25" s="29"/>
      <c r="Y25" s="29"/>
      <c r="Z25" s="29"/>
      <c r="AA25" s="29"/>
    </row>
    <row r="26" spans="1:33">
      <c r="A26" s="29"/>
      <c r="B26" s="29"/>
      <c r="C26" s="29"/>
      <c r="D26" s="29"/>
      <c r="E26" s="29"/>
      <c r="F26" s="29"/>
      <c r="G26" s="29"/>
      <c r="H26" s="29"/>
      <c r="I26" s="29"/>
      <c r="J26" s="29"/>
      <c r="R26" s="29"/>
      <c r="S26" s="29"/>
      <c r="T26" s="29"/>
      <c r="U26" s="29"/>
      <c r="V26" s="29"/>
      <c r="W26" s="29"/>
      <c r="X26" s="29"/>
      <c r="Y26" s="29"/>
      <c r="Z26" s="29"/>
      <c r="AA26" s="29"/>
    </row>
    <row r="27" spans="1:33">
      <c r="A27" s="29"/>
      <c r="B27" s="29"/>
      <c r="C27" s="29"/>
      <c r="D27" s="29"/>
      <c r="E27" s="29"/>
      <c r="F27" s="29"/>
      <c r="G27" s="29"/>
      <c r="H27" s="29"/>
      <c r="I27" s="29"/>
      <c r="J27" s="29"/>
      <c r="R27" s="29"/>
      <c r="S27" s="29"/>
      <c r="T27" s="29"/>
      <c r="U27" s="29"/>
      <c r="V27" s="29"/>
      <c r="W27" s="29"/>
      <c r="X27" s="29"/>
      <c r="Y27" s="29"/>
      <c r="Z27" s="29"/>
      <c r="AA27" s="29"/>
    </row>
    <row r="28" spans="1:33">
      <c r="A28" s="29"/>
      <c r="B28" s="29"/>
      <c r="C28" s="29"/>
      <c r="D28" s="29"/>
      <c r="E28" s="29"/>
      <c r="F28" s="29"/>
      <c r="G28" s="29"/>
      <c r="H28" s="29"/>
      <c r="I28" s="29"/>
      <c r="J28" s="29"/>
      <c r="R28" s="29"/>
      <c r="S28" s="29"/>
      <c r="T28" s="29"/>
      <c r="U28" s="29"/>
      <c r="V28" s="29"/>
      <c r="W28" s="29"/>
      <c r="X28" s="29"/>
      <c r="Y28" s="29"/>
      <c r="Z28" s="29"/>
      <c r="AA28" s="29"/>
    </row>
    <row r="29" spans="1:33">
      <c r="A29" s="29"/>
      <c r="B29" s="29"/>
      <c r="C29" s="29"/>
      <c r="D29" s="29"/>
      <c r="E29" s="29"/>
      <c r="F29" s="29"/>
      <c r="G29" s="29"/>
      <c r="H29" s="29"/>
      <c r="I29" s="29"/>
      <c r="J29" s="29"/>
      <c r="R29" s="29"/>
      <c r="S29" s="29"/>
      <c r="T29" s="29"/>
      <c r="U29" s="29"/>
      <c r="V29" s="29"/>
      <c r="W29" s="29"/>
      <c r="X29" s="29"/>
      <c r="Y29" s="29"/>
      <c r="Z29" s="29"/>
      <c r="AA29" s="29"/>
    </row>
    <row r="30" spans="1:33">
      <c r="A30" s="29"/>
      <c r="B30" s="29"/>
      <c r="C30" s="29"/>
      <c r="D30" s="29"/>
      <c r="E30" s="29"/>
      <c r="F30" s="29"/>
      <c r="G30" s="29"/>
      <c r="H30" s="29"/>
      <c r="I30" s="29"/>
      <c r="J30" s="29"/>
      <c r="R30" s="29"/>
      <c r="S30" s="29"/>
      <c r="T30" s="29"/>
      <c r="U30" s="29"/>
      <c r="V30" s="29"/>
      <c r="W30" s="29"/>
      <c r="X30" s="29"/>
      <c r="Y30" s="29"/>
      <c r="Z30" s="29"/>
      <c r="AA30" s="29"/>
    </row>
    <row r="31" spans="1:33">
      <c r="A31" s="29"/>
      <c r="B31" s="29"/>
      <c r="C31" s="29"/>
      <c r="D31" s="29"/>
      <c r="E31" s="29"/>
      <c r="F31" s="29"/>
      <c r="G31" s="29"/>
      <c r="H31" s="29"/>
      <c r="I31" s="29"/>
      <c r="J31" s="29"/>
      <c r="M31" s="17"/>
      <c r="N31" s="17"/>
      <c r="O31" s="17"/>
      <c r="P31" s="17"/>
      <c r="R31" s="29"/>
      <c r="S31" s="29"/>
      <c r="T31" s="29"/>
      <c r="U31" s="29"/>
      <c r="V31" s="29"/>
      <c r="W31" s="29"/>
      <c r="X31" s="29"/>
      <c r="Y31" s="29"/>
      <c r="Z31" s="29"/>
      <c r="AA31" s="29"/>
      <c r="AD31" s="17"/>
      <c r="AE31" s="17"/>
      <c r="AF31" s="17"/>
      <c r="AG31" s="17"/>
    </row>
    <row r="32" spans="1:33">
      <c r="A32" s="29"/>
      <c r="B32" s="29"/>
      <c r="C32" s="29"/>
      <c r="D32" s="29"/>
      <c r="E32" s="29"/>
      <c r="F32" s="29"/>
      <c r="G32" s="29"/>
      <c r="H32" s="29"/>
      <c r="I32" s="29"/>
      <c r="J32" s="29"/>
      <c r="R32" s="29"/>
      <c r="S32" s="29"/>
      <c r="T32" s="29"/>
      <c r="U32" s="29"/>
      <c r="V32" s="29"/>
      <c r="W32" s="29"/>
      <c r="X32" s="29"/>
      <c r="Y32" s="29"/>
      <c r="Z32" s="29"/>
      <c r="AA32" s="29"/>
    </row>
    <row r="33" spans="1:33">
      <c r="A33" s="29"/>
      <c r="B33" s="29"/>
      <c r="C33" s="29"/>
      <c r="D33" s="29"/>
      <c r="E33" s="29"/>
      <c r="F33" s="29"/>
      <c r="G33" s="29"/>
      <c r="H33" s="29"/>
      <c r="I33" s="29"/>
      <c r="J33" s="29"/>
      <c r="R33" s="29"/>
      <c r="S33" s="29"/>
      <c r="T33" s="29"/>
      <c r="U33" s="29"/>
      <c r="V33" s="29"/>
      <c r="W33" s="29"/>
      <c r="X33" s="29"/>
      <c r="Y33" s="29"/>
      <c r="Z33" s="29"/>
      <c r="AA33" s="29"/>
    </row>
    <row r="34" spans="1:33" ht="18" customHeight="1">
      <c r="A34" s="30"/>
      <c r="B34" s="52" t="str">
        <f>Calculation!AH94</f>
        <v>G</v>
      </c>
      <c r="C34" s="52" t="str">
        <f>Calculation!AG94</f>
        <v>V</v>
      </c>
      <c r="D34" s="52" t="str">
        <f>Calculation!AF94</f>
        <v>S</v>
      </c>
      <c r="E34" s="52" t="str">
        <f>Calculation!AE94</f>
        <v>E</v>
      </c>
      <c r="F34" s="52" t="str">
        <f>Calculation!AD94</f>
        <v>W</v>
      </c>
      <c r="G34" s="52" t="str">
        <f>Calculation!AC94</f>
        <v>D</v>
      </c>
      <c r="H34" s="52" t="str">
        <f>Calculation!AB94</f>
        <v>P</v>
      </c>
      <c r="I34" s="52" t="str">
        <f>Calculation!AA94</f>
        <v>I</v>
      </c>
      <c r="J34" s="52" t="str">
        <f>Calculation!Z94</f>
        <v>L</v>
      </c>
      <c r="K34" s="52" t="str">
        <f>Calculation!Y94</f>
        <v>E</v>
      </c>
      <c r="L34" s="52" t="str">
        <f>Calculation!X94</f>
        <v>E</v>
      </c>
      <c r="M34" s="52" t="str">
        <f>Calculation!W94</f>
        <v>L</v>
      </c>
      <c r="N34" s="52" t="str">
        <f>Calculation!V94</f>
        <v>Q</v>
      </c>
      <c r="O34" s="52" t="str">
        <f>Calculation!U94</f>
        <v>E</v>
      </c>
      <c r="P34" s="52" t="str">
        <f>Calculation!T94</f>
        <v>M</v>
      </c>
      <c r="Q34" s="310"/>
      <c r="R34" s="30"/>
      <c r="S34" s="52" t="str">
        <f>Calculation!AH94</f>
        <v>G</v>
      </c>
      <c r="T34" s="52" t="str">
        <f>Calculation!AG94</f>
        <v>V</v>
      </c>
      <c r="U34" s="52" t="str">
        <f>Calculation!AF94</f>
        <v>S</v>
      </c>
      <c r="V34" s="52" t="str">
        <f>Calculation!AE94</f>
        <v>E</v>
      </c>
      <c r="W34" s="52" t="str">
        <f>Calculation!AD94</f>
        <v>W</v>
      </c>
      <c r="X34" s="52" t="str">
        <f>Calculation!AC94</f>
        <v>D</v>
      </c>
      <c r="Y34" s="52" t="str">
        <f>Calculation!AB94</f>
        <v>P</v>
      </c>
      <c r="Z34" s="52" t="str">
        <f>Calculation!AA94</f>
        <v>I</v>
      </c>
      <c r="AA34" s="52" t="str">
        <f>Calculation!Z94</f>
        <v>L</v>
      </c>
      <c r="AB34" s="52" t="str">
        <f>Calculation!Y94</f>
        <v>E</v>
      </c>
      <c r="AC34" s="52" t="str">
        <f>Calculation!X94</f>
        <v>E</v>
      </c>
      <c r="AD34" s="52" t="str">
        <f>Calculation!W94</f>
        <v>L</v>
      </c>
      <c r="AE34" s="52" t="str">
        <f>Calculation!V94</f>
        <v>Q</v>
      </c>
      <c r="AF34" s="52" t="str">
        <f>Calculation!U94</f>
        <v>E</v>
      </c>
      <c r="AG34" s="52" t="str">
        <f>Calculation!T94</f>
        <v>M</v>
      </c>
    </row>
  </sheetData>
  <conditionalFormatting sqref="B34:I34">
    <cfRule type="expression" dxfId="417" priority="485">
      <formula>IF(CODE(#REF!)=101,TRUE)</formula>
    </cfRule>
    <cfRule type="expression" dxfId="416" priority="486">
      <formula>IF(CODE(#REF!)=97,TRUE)</formula>
    </cfRule>
    <cfRule type="containsText" dxfId="415" priority="487" operator="containsText" text="Y">
      <formula>NOT(ISERROR(SEARCH("Y",B34)))</formula>
    </cfRule>
    <cfRule type="containsText" dxfId="414" priority="488" operator="containsText" text="W">
      <formula>NOT(ISERROR(SEARCH("W",B34)))</formula>
    </cfRule>
    <cfRule type="containsText" dxfId="413" priority="489" operator="containsText" text="F">
      <formula>NOT(ISERROR(SEARCH("F",B34)))</formula>
    </cfRule>
    <cfRule type="expression" dxfId="412" priority="490">
      <formula>IF(CODE(#REF!)=69,TRUE)</formula>
    </cfRule>
    <cfRule type="containsText" dxfId="411" priority="491" operator="containsText" text="D">
      <formula>NOT(ISERROR(SEARCH("D",B34)))</formula>
    </cfRule>
    <cfRule type="containsText" dxfId="410" priority="492" operator="containsText" text="P">
      <formula>NOT(ISERROR(SEARCH("P",B34)))</formula>
    </cfRule>
    <cfRule type="containsText" dxfId="409" priority="493" operator="containsText" text="Q">
      <formula>NOT(ISERROR(SEARCH("Q",B34)))</formula>
    </cfRule>
    <cfRule type="containsText" dxfId="408" priority="494" operator="containsText" text="N">
      <formula>NOT(ISERROR(SEARCH("N",B34)))</formula>
    </cfRule>
    <cfRule type="containsText" dxfId="407" priority="495" operator="containsText" text="S">
      <formula>NOT(ISERROR(SEARCH("S",B34)))</formula>
    </cfRule>
    <cfRule type="containsText" dxfId="406" priority="496" operator="containsText" text="T">
      <formula>NOT(ISERROR(SEARCH("T",B34)))</formula>
    </cfRule>
    <cfRule type="containsText" dxfId="405" priority="497" operator="containsText" text="C">
      <formula>NOT(ISERROR(SEARCH("C",B34)))</formula>
    </cfRule>
    <cfRule type="containsText" dxfId="404" priority="498" operator="containsText" text="K">
      <formula>NOT(ISERROR(SEARCH("K",B34)))</formula>
    </cfRule>
    <cfRule type="containsText" dxfId="403" priority="499" operator="containsText" text="R">
      <formula>NOT(ISERROR(SEARCH("R",B34)))</formula>
    </cfRule>
    <cfRule type="containsText" dxfId="402" priority="500" operator="containsText" text="H">
      <formula>NOT(ISERROR(SEARCH("H",B34)))</formula>
    </cfRule>
    <cfRule type="containsText" dxfId="401" priority="501" operator="containsText" text="I">
      <formula>NOT(ISERROR(SEARCH("I",B34)))</formula>
    </cfRule>
    <cfRule type="containsText" dxfId="400" priority="502" operator="containsText" text="V">
      <formula>NOT(ISERROR(SEARCH("V",B34)))</formula>
    </cfRule>
    <cfRule type="containsText" dxfId="399" priority="503" operator="containsText" text="M">
      <formula>NOT(ISERROR(SEARCH("M",B34)))</formula>
    </cfRule>
    <cfRule type="containsText" dxfId="398" priority="504" operator="containsText" text="L">
      <formula>NOT(ISERROR(SEARCH("L",B34)))</formula>
    </cfRule>
    <cfRule type="containsText" dxfId="397" priority="505" operator="containsText" text="G">
      <formula>NOT(ISERROR(SEARCH("G",B34)))</formula>
    </cfRule>
    <cfRule type="expression" dxfId="396" priority="506">
      <formula>IF(CODE(#REF!)=65,TRUE)</formula>
    </cfRule>
  </conditionalFormatting>
  <conditionalFormatting sqref="K34">
    <cfRule type="expression" dxfId="395" priority="463">
      <formula>IF(CODE(#REF!)=101,TRUE)</formula>
    </cfRule>
    <cfRule type="expression" dxfId="394" priority="464">
      <formula>IF(CODE(#REF!)=97,TRUE)</formula>
    </cfRule>
    <cfRule type="containsText" dxfId="393" priority="465" operator="containsText" text="Y">
      <formula>NOT(ISERROR(SEARCH("Y",K34)))</formula>
    </cfRule>
    <cfRule type="containsText" dxfId="392" priority="466" operator="containsText" text="W">
      <formula>NOT(ISERROR(SEARCH("W",K34)))</formula>
    </cfRule>
    <cfRule type="containsText" dxfId="391" priority="467" operator="containsText" text="F">
      <formula>NOT(ISERROR(SEARCH("F",K34)))</formula>
    </cfRule>
    <cfRule type="expression" dxfId="390" priority="468">
      <formula>IF(CODE(#REF!)=69,TRUE)</formula>
    </cfRule>
    <cfRule type="containsText" dxfId="389" priority="469" operator="containsText" text="D">
      <formula>NOT(ISERROR(SEARCH("D",K34)))</formula>
    </cfRule>
    <cfRule type="containsText" dxfId="388" priority="470" operator="containsText" text="P">
      <formula>NOT(ISERROR(SEARCH("P",K34)))</formula>
    </cfRule>
    <cfRule type="containsText" dxfId="387" priority="471" operator="containsText" text="Q">
      <formula>NOT(ISERROR(SEARCH("Q",K34)))</formula>
    </cfRule>
    <cfRule type="containsText" dxfId="386" priority="472" operator="containsText" text="N">
      <formula>NOT(ISERROR(SEARCH("N",K34)))</formula>
    </cfRule>
    <cfRule type="containsText" dxfId="385" priority="473" operator="containsText" text="S">
      <formula>NOT(ISERROR(SEARCH("S",K34)))</formula>
    </cfRule>
    <cfRule type="containsText" dxfId="384" priority="474" operator="containsText" text="T">
      <formula>NOT(ISERROR(SEARCH("T",K34)))</formula>
    </cfRule>
    <cfRule type="containsText" dxfId="383" priority="475" operator="containsText" text="C">
      <formula>NOT(ISERROR(SEARCH("C",K34)))</formula>
    </cfRule>
    <cfRule type="containsText" dxfId="382" priority="476" operator="containsText" text="K">
      <formula>NOT(ISERROR(SEARCH("K",K34)))</formula>
    </cfRule>
    <cfRule type="containsText" dxfId="381" priority="477" operator="containsText" text="R">
      <formula>NOT(ISERROR(SEARCH("R",K34)))</formula>
    </cfRule>
    <cfRule type="containsText" dxfId="380" priority="478" operator="containsText" text="H">
      <formula>NOT(ISERROR(SEARCH("H",K34)))</formula>
    </cfRule>
    <cfRule type="containsText" dxfId="379" priority="479" operator="containsText" text="I">
      <formula>NOT(ISERROR(SEARCH("I",K34)))</formula>
    </cfRule>
    <cfRule type="containsText" dxfId="378" priority="480" operator="containsText" text="V">
      <formula>NOT(ISERROR(SEARCH("V",K34)))</formula>
    </cfRule>
    <cfRule type="containsText" dxfId="377" priority="481" operator="containsText" text="M">
      <formula>NOT(ISERROR(SEARCH("M",K34)))</formula>
    </cfRule>
    <cfRule type="containsText" dxfId="376" priority="482" operator="containsText" text="L">
      <formula>NOT(ISERROR(SEARCH("L",K34)))</formula>
    </cfRule>
    <cfRule type="containsText" dxfId="375" priority="483" operator="containsText" text="G">
      <formula>NOT(ISERROR(SEARCH("G",K34)))</formula>
    </cfRule>
    <cfRule type="expression" dxfId="374" priority="484">
      <formula>IF(CODE(#REF!)=65,TRUE)</formula>
    </cfRule>
  </conditionalFormatting>
  <conditionalFormatting sqref="J34">
    <cfRule type="expression" dxfId="373" priority="441">
      <formula>IF(CODE(#REF!)=101,TRUE)</formula>
    </cfRule>
    <cfRule type="expression" dxfId="372" priority="442">
      <formula>IF(CODE(#REF!)=97,TRUE)</formula>
    </cfRule>
    <cfRule type="containsText" dxfId="371" priority="443" operator="containsText" text="Y">
      <formula>NOT(ISERROR(SEARCH("Y",J34)))</formula>
    </cfRule>
    <cfRule type="containsText" dxfId="370" priority="444" operator="containsText" text="W">
      <formula>NOT(ISERROR(SEARCH("W",J34)))</formula>
    </cfRule>
    <cfRule type="containsText" dxfId="369" priority="445" operator="containsText" text="F">
      <formula>NOT(ISERROR(SEARCH("F",J34)))</formula>
    </cfRule>
    <cfRule type="expression" dxfId="368" priority="446">
      <formula>IF(CODE(#REF!)=69,TRUE)</formula>
    </cfRule>
    <cfRule type="containsText" dxfId="367" priority="447" operator="containsText" text="D">
      <formula>NOT(ISERROR(SEARCH("D",J34)))</formula>
    </cfRule>
    <cfRule type="containsText" dxfId="366" priority="448" operator="containsText" text="P">
      <formula>NOT(ISERROR(SEARCH("P",J34)))</formula>
    </cfRule>
    <cfRule type="containsText" dxfId="365" priority="449" operator="containsText" text="Q">
      <formula>NOT(ISERROR(SEARCH("Q",J34)))</formula>
    </cfRule>
    <cfRule type="containsText" dxfId="364" priority="450" operator="containsText" text="N">
      <formula>NOT(ISERROR(SEARCH("N",J34)))</formula>
    </cfRule>
    <cfRule type="containsText" dxfId="363" priority="451" operator="containsText" text="S">
      <formula>NOT(ISERROR(SEARCH("S",J34)))</formula>
    </cfRule>
    <cfRule type="containsText" dxfId="362" priority="452" operator="containsText" text="T">
      <formula>NOT(ISERROR(SEARCH("T",J34)))</formula>
    </cfRule>
    <cfRule type="containsText" dxfId="361" priority="453" operator="containsText" text="C">
      <formula>NOT(ISERROR(SEARCH("C",J34)))</formula>
    </cfRule>
    <cfRule type="containsText" dxfId="360" priority="454" operator="containsText" text="K">
      <formula>NOT(ISERROR(SEARCH("K",J34)))</formula>
    </cfRule>
    <cfRule type="containsText" dxfId="359" priority="455" operator="containsText" text="R">
      <formula>NOT(ISERROR(SEARCH("R",J34)))</formula>
    </cfRule>
    <cfRule type="containsText" dxfId="358" priority="456" operator="containsText" text="H">
      <formula>NOT(ISERROR(SEARCH("H",J34)))</formula>
    </cfRule>
    <cfRule type="containsText" dxfId="357" priority="457" operator="containsText" text="I">
      <formula>NOT(ISERROR(SEARCH("I",J34)))</formula>
    </cfRule>
    <cfRule type="containsText" dxfId="356" priority="458" operator="containsText" text="V">
      <formula>NOT(ISERROR(SEARCH("V",J34)))</formula>
    </cfRule>
    <cfRule type="containsText" dxfId="355" priority="459" operator="containsText" text="M">
      <formula>NOT(ISERROR(SEARCH("M",J34)))</formula>
    </cfRule>
    <cfRule type="containsText" dxfId="354" priority="460" operator="containsText" text="L">
      <formula>NOT(ISERROR(SEARCH("L",J34)))</formula>
    </cfRule>
    <cfRule type="containsText" dxfId="353" priority="461" operator="containsText" text="G">
      <formula>NOT(ISERROR(SEARCH("G",J34)))</formula>
    </cfRule>
    <cfRule type="expression" dxfId="352" priority="462">
      <formula>IF(CODE(#REF!)=65,TRUE)</formula>
    </cfRule>
  </conditionalFormatting>
  <conditionalFormatting sqref="L34">
    <cfRule type="expression" dxfId="351" priority="287">
      <formula>IF(CODE(#REF!)=101,TRUE)</formula>
    </cfRule>
    <cfRule type="expression" dxfId="350" priority="288">
      <formula>IF(CODE(#REF!)=97,TRUE)</formula>
    </cfRule>
    <cfRule type="containsText" dxfId="349" priority="289" operator="containsText" text="Y">
      <formula>NOT(ISERROR(SEARCH("Y",L34)))</formula>
    </cfRule>
    <cfRule type="containsText" dxfId="348" priority="290" operator="containsText" text="W">
      <formula>NOT(ISERROR(SEARCH("W",L34)))</formula>
    </cfRule>
    <cfRule type="containsText" dxfId="347" priority="291" operator="containsText" text="F">
      <formula>NOT(ISERROR(SEARCH("F",L34)))</formula>
    </cfRule>
    <cfRule type="expression" dxfId="346" priority="292">
      <formula>IF(CODE(#REF!)=69,TRUE)</formula>
    </cfRule>
    <cfRule type="containsText" dxfId="345" priority="293" operator="containsText" text="D">
      <formula>NOT(ISERROR(SEARCH("D",L34)))</formula>
    </cfRule>
    <cfRule type="containsText" dxfId="344" priority="294" operator="containsText" text="P">
      <formula>NOT(ISERROR(SEARCH("P",L34)))</formula>
    </cfRule>
    <cfRule type="containsText" dxfId="343" priority="295" operator="containsText" text="Q">
      <formula>NOT(ISERROR(SEARCH("Q",L34)))</formula>
    </cfRule>
    <cfRule type="containsText" dxfId="342" priority="296" operator="containsText" text="N">
      <formula>NOT(ISERROR(SEARCH("N",L34)))</formula>
    </cfRule>
    <cfRule type="containsText" dxfId="341" priority="297" operator="containsText" text="S">
      <formula>NOT(ISERROR(SEARCH("S",L34)))</formula>
    </cfRule>
    <cfRule type="containsText" dxfId="340" priority="298" operator="containsText" text="T">
      <formula>NOT(ISERROR(SEARCH("T",L34)))</formula>
    </cfRule>
    <cfRule type="containsText" dxfId="339" priority="299" operator="containsText" text="C">
      <formula>NOT(ISERROR(SEARCH("C",L34)))</formula>
    </cfRule>
    <cfRule type="containsText" dxfId="338" priority="300" operator="containsText" text="K">
      <formula>NOT(ISERROR(SEARCH("K",L34)))</formula>
    </cfRule>
    <cfRule type="containsText" dxfId="337" priority="301" operator="containsText" text="R">
      <formula>NOT(ISERROR(SEARCH("R",L34)))</formula>
    </cfRule>
    <cfRule type="containsText" dxfId="336" priority="302" operator="containsText" text="H">
      <formula>NOT(ISERROR(SEARCH("H",L34)))</formula>
    </cfRule>
    <cfRule type="containsText" dxfId="335" priority="303" operator="containsText" text="I">
      <formula>NOT(ISERROR(SEARCH("I",L34)))</formula>
    </cfRule>
    <cfRule type="containsText" dxfId="334" priority="304" operator="containsText" text="V">
      <formula>NOT(ISERROR(SEARCH("V",L34)))</formula>
    </cfRule>
    <cfRule type="containsText" dxfId="333" priority="305" operator="containsText" text="M">
      <formula>NOT(ISERROR(SEARCH("M",L34)))</formula>
    </cfRule>
    <cfRule type="containsText" dxfId="332" priority="306" operator="containsText" text="L">
      <formula>NOT(ISERROR(SEARCH("L",L34)))</formula>
    </cfRule>
    <cfRule type="containsText" dxfId="331" priority="307" operator="containsText" text="G">
      <formula>NOT(ISERROR(SEARCH("G",L34)))</formula>
    </cfRule>
    <cfRule type="expression" dxfId="330" priority="308">
      <formula>IF(CODE(#REF!)=65,TRUE)</formula>
    </cfRule>
  </conditionalFormatting>
  <conditionalFormatting sqref="M34">
    <cfRule type="expression" dxfId="329" priority="265">
      <formula>IF(CODE(#REF!)=101,TRUE)</formula>
    </cfRule>
    <cfRule type="expression" dxfId="328" priority="266">
      <formula>IF(CODE(#REF!)=97,TRUE)</formula>
    </cfRule>
    <cfRule type="containsText" dxfId="327" priority="267" operator="containsText" text="Y">
      <formula>NOT(ISERROR(SEARCH("Y",M34)))</formula>
    </cfRule>
    <cfRule type="containsText" dxfId="326" priority="268" operator="containsText" text="W">
      <formula>NOT(ISERROR(SEARCH("W",M34)))</formula>
    </cfRule>
    <cfRule type="containsText" dxfId="325" priority="269" operator="containsText" text="F">
      <formula>NOT(ISERROR(SEARCH("F",M34)))</formula>
    </cfRule>
    <cfRule type="expression" dxfId="324" priority="270">
      <formula>IF(CODE(#REF!)=69,TRUE)</formula>
    </cfRule>
    <cfRule type="containsText" dxfId="323" priority="271" operator="containsText" text="D">
      <formula>NOT(ISERROR(SEARCH("D",M34)))</formula>
    </cfRule>
    <cfRule type="containsText" dxfId="322" priority="272" operator="containsText" text="P">
      <formula>NOT(ISERROR(SEARCH("P",M34)))</formula>
    </cfRule>
    <cfRule type="containsText" dxfId="321" priority="273" operator="containsText" text="Q">
      <formula>NOT(ISERROR(SEARCH("Q",M34)))</formula>
    </cfRule>
    <cfRule type="containsText" dxfId="320" priority="274" operator="containsText" text="N">
      <formula>NOT(ISERROR(SEARCH("N",M34)))</formula>
    </cfRule>
    <cfRule type="containsText" dxfId="319" priority="275" operator="containsText" text="S">
      <formula>NOT(ISERROR(SEARCH("S",M34)))</formula>
    </cfRule>
    <cfRule type="containsText" dxfId="318" priority="276" operator="containsText" text="T">
      <formula>NOT(ISERROR(SEARCH("T",M34)))</formula>
    </cfRule>
    <cfRule type="containsText" dxfId="317" priority="277" operator="containsText" text="C">
      <formula>NOT(ISERROR(SEARCH("C",M34)))</formula>
    </cfRule>
    <cfRule type="containsText" dxfId="316" priority="278" operator="containsText" text="K">
      <formula>NOT(ISERROR(SEARCH("K",M34)))</formula>
    </cfRule>
    <cfRule type="containsText" dxfId="315" priority="279" operator="containsText" text="R">
      <formula>NOT(ISERROR(SEARCH("R",M34)))</formula>
    </cfRule>
    <cfRule type="containsText" dxfId="314" priority="280" operator="containsText" text="H">
      <formula>NOT(ISERROR(SEARCH("H",M34)))</formula>
    </cfRule>
    <cfRule type="containsText" dxfId="313" priority="281" operator="containsText" text="I">
      <formula>NOT(ISERROR(SEARCH("I",M34)))</formula>
    </cfRule>
    <cfRule type="containsText" dxfId="312" priority="282" operator="containsText" text="V">
      <formula>NOT(ISERROR(SEARCH("V",M34)))</formula>
    </cfRule>
    <cfRule type="containsText" dxfId="311" priority="283" operator="containsText" text="M">
      <formula>NOT(ISERROR(SEARCH("M",M34)))</formula>
    </cfRule>
    <cfRule type="containsText" dxfId="310" priority="284" operator="containsText" text="L">
      <formula>NOT(ISERROR(SEARCH("L",M34)))</formula>
    </cfRule>
    <cfRule type="containsText" dxfId="309" priority="285" operator="containsText" text="G">
      <formula>NOT(ISERROR(SEARCH("G",M34)))</formula>
    </cfRule>
    <cfRule type="expression" dxfId="308" priority="286">
      <formula>IF(CODE(#REF!)=65,TRUE)</formula>
    </cfRule>
  </conditionalFormatting>
  <conditionalFormatting sqref="N34">
    <cfRule type="expression" dxfId="307" priority="243">
      <formula>IF(CODE(#REF!)=101,TRUE)</formula>
    </cfRule>
    <cfRule type="expression" dxfId="306" priority="244">
      <formula>IF(CODE(#REF!)=97,TRUE)</formula>
    </cfRule>
    <cfRule type="containsText" dxfId="305" priority="245" operator="containsText" text="Y">
      <formula>NOT(ISERROR(SEARCH("Y",N34)))</formula>
    </cfRule>
    <cfRule type="containsText" dxfId="304" priority="246" operator="containsText" text="W">
      <formula>NOT(ISERROR(SEARCH("W",N34)))</formula>
    </cfRule>
    <cfRule type="containsText" dxfId="303" priority="247" operator="containsText" text="F">
      <formula>NOT(ISERROR(SEARCH("F",N34)))</formula>
    </cfRule>
    <cfRule type="expression" dxfId="302" priority="248">
      <formula>IF(CODE(#REF!)=69,TRUE)</formula>
    </cfRule>
    <cfRule type="containsText" dxfId="301" priority="249" operator="containsText" text="D">
      <formula>NOT(ISERROR(SEARCH("D",N34)))</formula>
    </cfRule>
    <cfRule type="containsText" dxfId="300" priority="250" operator="containsText" text="P">
      <formula>NOT(ISERROR(SEARCH("P",N34)))</formula>
    </cfRule>
    <cfRule type="containsText" dxfId="299" priority="251" operator="containsText" text="Q">
      <formula>NOT(ISERROR(SEARCH("Q",N34)))</formula>
    </cfRule>
    <cfRule type="containsText" dxfId="298" priority="252" operator="containsText" text="N">
      <formula>NOT(ISERROR(SEARCH("N",N34)))</formula>
    </cfRule>
    <cfRule type="containsText" dxfId="297" priority="253" operator="containsText" text="S">
      <formula>NOT(ISERROR(SEARCH("S",N34)))</formula>
    </cfRule>
    <cfRule type="containsText" dxfId="296" priority="254" operator="containsText" text="T">
      <formula>NOT(ISERROR(SEARCH("T",N34)))</formula>
    </cfRule>
    <cfRule type="containsText" dxfId="295" priority="255" operator="containsText" text="C">
      <formula>NOT(ISERROR(SEARCH("C",N34)))</formula>
    </cfRule>
    <cfRule type="containsText" dxfId="294" priority="256" operator="containsText" text="K">
      <formula>NOT(ISERROR(SEARCH("K",N34)))</formula>
    </cfRule>
    <cfRule type="containsText" dxfId="293" priority="257" operator="containsText" text="R">
      <formula>NOT(ISERROR(SEARCH("R",N34)))</formula>
    </cfRule>
    <cfRule type="containsText" dxfId="292" priority="258" operator="containsText" text="H">
      <formula>NOT(ISERROR(SEARCH("H",N34)))</formula>
    </cfRule>
    <cfRule type="containsText" dxfId="291" priority="259" operator="containsText" text="I">
      <formula>NOT(ISERROR(SEARCH("I",N34)))</formula>
    </cfRule>
    <cfRule type="containsText" dxfId="290" priority="260" operator="containsText" text="V">
      <formula>NOT(ISERROR(SEARCH("V",N34)))</formula>
    </cfRule>
    <cfRule type="containsText" dxfId="289" priority="261" operator="containsText" text="M">
      <formula>NOT(ISERROR(SEARCH("M",N34)))</formula>
    </cfRule>
    <cfRule type="containsText" dxfId="288" priority="262" operator="containsText" text="L">
      <formula>NOT(ISERROR(SEARCH("L",N34)))</formula>
    </cfRule>
    <cfRule type="containsText" dxfId="287" priority="263" operator="containsText" text="G">
      <formula>NOT(ISERROR(SEARCH("G",N34)))</formula>
    </cfRule>
    <cfRule type="expression" dxfId="286" priority="264">
      <formula>IF(CODE(#REF!)=65,TRUE)</formula>
    </cfRule>
  </conditionalFormatting>
  <conditionalFormatting sqref="O34">
    <cfRule type="expression" dxfId="285" priority="221">
      <formula>IF(CODE(#REF!)=101,TRUE)</formula>
    </cfRule>
    <cfRule type="expression" dxfId="284" priority="222">
      <formula>IF(CODE(#REF!)=97,TRUE)</formula>
    </cfRule>
    <cfRule type="containsText" dxfId="283" priority="223" operator="containsText" text="Y">
      <formula>NOT(ISERROR(SEARCH("Y",O34)))</formula>
    </cfRule>
    <cfRule type="containsText" dxfId="282" priority="224" operator="containsText" text="W">
      <formula>NOT(ISERROR(SEARCH("W",O34)))</formula>
    </cfRule>
    <cfRule type="containsText" dxfId="281" priority="225" operator="containsText" text="F">
      <formula>NOT(ISERROR(SEARCH("F",O34)))</formula>
    </cfRule>
    <cfRule type="expression" dxfId="280" priority="226">
      <formula>IF(CODE(#REF!)=69,TRUE)</formula>
    </cfRule>
    <cfRule type="containsText" dxfId="279" priority="227" operator="containsText" text="D">
      <formula>NOT(ISERROR(SEARCH("D",O34)))</formula>
    </cfRule>
    <cfRule type="containsText" dxfId="278" priority="228" operator="containsText" text="P">
      <formula>NOT(ISERROR(SEARCH("P",O34)))</formula>
    </cfRule>
    <cfRule type="containsText" dxfId="277" priority="229" operator="containsText" text="Q">
      <formula>NOT(ISERROR(SEARCH("Q",O34)))</formula>
    </cfRule>
    <cfRule type="containsText" dxfId="276" priority="230" operator="containsText" text="N">
      <formula>NOT(ISERROR(SEARCH("N",O34)))</formula>
    </cfRule>
    <cfRule type="containsText" dxfId="275" priority="231" operator="containsText" text="S">
      <formula>NOT(ISERROR(SEARCH("S",O34)))</formula>
    </cfRule>
    <cfRule type="containsText" dxfId="274" priority="232" operator="containsText" text="T">
      <formula>NOT(ISERROR(SEARCH("T",O34)))</formula>
    </cfRule>
    <cfRule type="containsText" dxfId="273" priority="233" operator="containsText" text="C">
      <formula>NOT(ISERROR(SEARCH("C",O34)))</formula>
    </cfRule>
    <cfRule type="containsText" dxfId="272" priority="234" operator="containsText" text="K">
      <formula>NOT(ISERROR(SEARCH("K",O34)))</formula>
    </cfRule>
    <cfRule type="containsText" dxfId="271" priority="235" operator="containsText" text="R">
      <formula>NOT(ISERROR(SEARCH("R",O34)))</formula>
    </cfRule>
    <cfRule type="containsText" dxfId="270" priority="236" operator="containsText" text="H">
      <formula>NOT(ISERROR(SEARCH("H",O34)))</formula>
    </cfRule>
    <cfRule type="containsText" dxfId="269" priority="237" operator="containsText" text="I">
      <formula>NOT(ISERROR(SEARCH("I",O34)))</formula>
    </cfRule>
    <cfRule type="containsText" dxfId="268" priority="238" operator="containsText" text="V">
      <formula>NOT(ISERROR(SEARCH("V",O34)))</formula>
    </cfRule>
    <cfRule type="containsText" dxfId="267" priority="239" operator="containsText" text="M">
      <formula>NOT(ISERROR(SEARCH("M",O34)))</formula>
    </cfRule>
    <cfRule type="containsText" dxfId="266" priority="240" operator="containsText" text="L">
      <formula>NOT(ISERROR(SEARCH("L",O34)))</formula>
    </cfRule>
    <cfRule type="containsText" dxfId="265" priority="241" operator="containsText" text="G">
      <formula>NOT(ISERROR(SEARCH("G",O34)))</formula>
    </cfRule>
    <cfRule type="expression" dxfId="264" priority="242">
      <formula>IF(CODE(#REF!)=65,TRUE)</formula>
    </cfRule>
  </conditionalFormatting>
  <conditionalFormatting sqref="P34">
    <cfRule type="expression" dxfId="263" priority="199">
      <formula>IF(CODE(#REF!)=101,TRUE)</formula>
    </cfRule>
    <cfRule type="expression" dxfId="262" priority="200">
      <formula>IF(CODE(#REF!)=97,TRUE)</formula>
    </cfRule>
    <cfRule type="containsText" dxfId="261" priority="201" operator="containsText" text="Y">
      <formula>NOT(ISERROR(SEARCH("Y",P34)))</formula>
    </cfRule>
    <cfRule type="containsText" dxfId="260" priority="202" operator="containsText" text="W">
      <formula>NOT(ISERROR(SEARCH("W",P34)))</formula>
    </cfRule>
    <cfRule type="containsText" dxfId="259" priority="203" operator="containsText" text="F">
      <formula>NOT(ISERROR(SEARCH("F",P34)))</formula>
    </cfRule>
    <cfRule type="expression" dxfId="258" priority="204">
      <formula>IF(CODE(#REF!)=69,TRUE)</formula>
    </cfRule>
    <cfRule type="containsText" dxfId="257" priority="205" operator="containsText" text="D">
      <formula>NOT(ISERROR(SEARCH("D",P34)))</formula>
    </cfRule>
    <cfRule type="containsText" dxfId="256" priority="206" operator="containsText" text="P">
      <formula>NOT(ISERROR(SEARCH("P",P34)))</formula>
    </cfRule>
    <cfRule type="containsText" dxfId="255" priority="207" operator="containsText" text="Q">
      <formula>NOT(ISERROR(SEARCH("Q",P34)))</formula>
    </cfRule>
    <cfRule type="containsText" dxfId="254" priority="208" operator="containsText" text="N">
      <formula>NOT(ISERROR(SEARCH("N",P34)))</formula>
    </cfRule>
    <cfRule type="containsText" dxfId="253" priority="209" operator="containsText" text="S">
      <formula>NOT(ISERROR(SEARCH("S",P34)))</formula>
    </cfRule>
    <cfRule type="containsText" dxfId="252" priority="210" operator="containsText" text="T">
      <formula>NOT(ISERROR(SEARCH("T",P34)))</formula>
    </cfRule>
    <cfRule type="containsText" dxfId="251" priority="211" operator="containsText" text="C">
      <formula>NOT(ISERROR(SEARCH("C",P34)))</formula>
    </cfRule>
    <cfRule type="containsText" dxfId="250" priority="212" operator="containsText" text="K">
      <formula>NOT(ISERROR(SEARCH("K",P34)))</formula>
    </cfRule>
    <cfRule type="containsText" dxfId="249" priority="213" operator="containsText" text="R">
      <formula>NOT(ISERROR(SEARCH("R",P34)))</formula>
    </cfRule>
    <cfRule type="containsText" dxfId="248" priority="214" operator="containsText" text="H">
      <formula>NOT(ISERROR(SEARCH("H",P34)))</formula>
    </cfRule>
    <cfRule type="containsText" dxfId="247" priority="215" operator="containsText" text="I">
      <formula>NOT(ISERROR(SEARCH("I",P34)))</formula>
    </cfRule>
    <cfRule type="containsText" dxfId="246" priority="216" operator="containsText" text="V">
      <formula>NOT(ISERROR(SEARCH("V",P34)))</formula>
    </cfRule>
    <cfRule type="containsText" dxfId="245" priority="217" operator="containsText" text="M">
      <formula>NOT(ISERROR(SEARCH("M",P34)))</formula>
    </cfRule>
    <cfRule type="containsText" dxfId="244" priority="218" operator="containsText" text="L">
      <formula>NOT(ISERROR(SEARCH("L",P34)))</formula>
    </cfRule>
    <cfRule type="containsText" dxfId="243" priority="219" operator="containsText" text="G">
      <formula>NOT(ISERROR(SEARCH("G",P34)))</formula>
    </cfRule>
    <cfRule type="expression" dxfId="242" priority="220">
      <formula>IF(CODE(#REF!)=65,TRUE)</formula>
    </cfRule>
  </conditionalFormatting>
  <conditionalFormatting sqref="Q34">
    <cfRule type="expression" dxfId="241" priority="177">
      <formula>IF(CODE(#REF!)=101,TRUE)</formula>
    </cfRule>
    <cfRule type="expression" dxfId="240" priority="178">
      <formula>IF(CODE(#REF!)=97,TRUE)</formula>
    </cfRule>
    <cfRule type="containsText" dxfId="239" priority="179" operator="containsText" text="Y">
      <formula>NOT(ISERROR(SEARCH("Y",Q34)))</formula>
    </cfRule>
    <cfRule type="containsText" dxfId="238" priority="180" operator="containsText" text="W">
      <formula>NOT(ISERROR(SEARCH("W",Q34)))</formula>
    </cfRule>
    <cfRule type="containsText" dxfId="237" priority="181" operator="containsText" text="F">
      <formula>NOT(ISERROR(SEARCH("F",Q34)))</formula>
    </cfRule>
    <cfRule type="expression" dxfId="236" priority="182">
      <formula>IF(CODE(#REF!)=69,TRUE)</formula>
    </cfRule>
    <cfRule type="containsText" dxfId="235" priority="183" operator="containsText" text="D">
      <formula>NOT(ISERROR(SEARCH("D",Q34)))</formula>
    </cfRule>
    <cfRule type="containsText" dxfId="234" priority="184" operator="containsText" text="P">
      <formula>NOT(ISERROR(SEARCH("P",Q34)))</formula>
    </cfRule>
    <cfRule type="containsText" dxfId="233" priority="185" operator="containsText" text="Q">
      <formula>NOT(ISERROR(SEARCH("Q",Q34)))</formula>
    </cfRule>
    <cfRule type="containsText" dxfId="232" priority="186" operator="containsText" text="N">
      <formula>NOT(ISERROR(SEARCH("N",Q34)))</formula>
    </cfRule>
    <cfRule type="containsText" dxfId="231" priority="187" operator="containsText" text="S">
      <formula>NOT(ISERROR(SEARCH("S",Q34)))</formula>
    </cfRule>
    <cfRule type="containsText" dxfId="230" priority="188" operator="containsText" text="T">
      <formula>NOT(ISERROR(SEARCH("T",Q34)))</formula>
    </cfRule>
    <cfRule type="containsText" dxfId="229" priority="189" operator="containsText" text="C">
      <formula>NOT(ISERROR(SEARCH("C",Q34)))</formula>
    </cfRule>
    <cfRule type="containsText" dxfId="228" priority="190" operator="containsText" text="K">
      <formula>NOT(ISERROR(SEARCH("K",Q34)))</formula>
    </cfRule>
    <cfRule type="containsText" dxfId="227" priority="191" operator="containsText" text="R">
      <formula>NOT(ISERROR(SEARCH("R",Q34)))</formula>
    </cfRule>
    <cfRule type="containsText" dxfId="226" priority="192" operator="containsText" text="H">
      <formula>NOT(ISERROR(SEARCH("H",Q34)))</formula>
    </cfRule>
    <cfRule type="containsText" dxfId="225" priority="193" operator="containsText" text="I">
      <formula>NOT(ISERROR(SEARCH("I",Q34)))</formula>
    </cfRule>
    <cfRule type="containsText" dxfId="224" priority="194" operator="containsText" text="V">
      <formula>NOT(ISERROR(SEARCH("V",Q34)))</formula>
    </cfRule>
    <cfRule type="containsText" dxfId="223" priority="195" operator="containsText" text="M">
      <formula>NOT(ISERROR(SEARCH("M",Q34)))</formula>
    </cfRule>
    <cfRule type="containsText" dxfId="222" priority="196" operator="containsText" text="L">
      <formula>NOT(ISERROR(SEARCH("L",Q34)))</formula>
    </cfRule>
    <cfRule type="containsText" dxfId="221" priority="197" operator="containsText" text="G">
      <formula>NOT(ISERROR(SEARCH("G",Q34)))</formula>
    </cfRule>
    <cfRule type="expression" dxfId="220" priority="198">
      <formula>IF(CODE(#REF!)=65,TRUE)</formula>
    </cfRule>
  </conditionalFormatting>
  <conditionalFormatting sqref="S34:Z34">
    <cfRule type="expression" dxfId="219" priority="155">
      <formula>IF(CODE(#REF!)=101,TRUE)</formula>
    </cfRule>
    <cfRule type="expression" dxfId="218" priority="156">
      <formula>IF(CODE(#REF!)=97,TRUE)</formula>
    </cfRule>
    <cfRule type="containsText" dxfId="217" priority="157" operator="containsText" text="Y">
      <formula>NOT(ISERROR(SEARCH("Y",S34)))</formula>
    </cfRule>
    <cfRule type="containsText" dxfId="216" priority="158" operator="containsText" text="W">
      <formula>NOT(ISERROR(SEARCH("W",S34)))</formula>
    </cfRule>
    <cfRule type="containsText" dxfId="215" priority="159" operator="containsText" text="F">
      <formula>NOT(ISERROR(SEARCH("F",S34)))</formula>
    </cfRule>
    <cfRule type="expression" dxfId="214" priority="160">
      <formula>IF(CODE(#REF!)=69,TRUE)</formula>
    </cfRule>
    <cfRule type="containsText" dxfId="213" priority="161" operator="containsText" text="D">
      <formula>NOT(ISERROR(SEARCH("D",S34)))</formula>
    </cfRule>
    <cfRule type="containsText" dxfId="212" priority="162" operator="containsText" text="P">
      <formula>NOT(ISERROR(SEARCH("P",S34)))</formula>
    </cfRule>
    <cfRule type="containsText" dxfId="211" priority="163" operator="containsText" text="Q">
      <formula>NOT(ISERROR(SEARCH("Q",S34)))</formula>
    </cfRule>
    <cfRule type="containsText" dxfId="210" priority="164" operator="containsText" text="N">
      <formula>NOT(ISERROR(SEARCH("N",S34)))</formula>
    </cfRule>
    <cfRule type="containsText" dxfId="209" priority="165" operator="containsText" text="S">
      <formula>NOT(ISERROR(SEARCH("S",S34)))</formula>
    </cfRule>
    <cfRule type="containsText" dxfId="208" priority="166" operator="containsText" text="T">
      <formula>NOT(ISERROR(SEARCH("T",S34)))</formula>
    </cfRule>
    <cfRule type="containsText" dxfId="207" priority="167" operator="containsText" text="C">
      <formula>NOT(ISERROR(SEARCH("C",S34)))</formula>
    </cfRule>
    <cfRule type="containsText" dxfId="206" priority="168" operator="containsText" text="K">
      <formula>NOT(ISERROR(SEARCH("K",S34)))</formula>
    </cfRule>
    <cfRule type="containsText" dxfId="205" priority="169" operator="containsText" text="R">
      <formula>NOT(ISERROR(SEARCH("R",S34)))</formula>
    </cfRule>
    <cfRule type="containsText" dxfId="204" priority="170" operator="containsText" text="H">
      <formula>NOT(ISERROR(SEARCH("H",S34)))</formula>
    </cfRule>
    <cfRule type="containsText" dxfId="203" priority="171" operator="containsText" text="I">
      <formula>NOT(ISERROR(SEARCH("I",S34)))</formula>
    </cfRule>
    <cfRule type="containsText" dxfId="202" priority="172" operator="containsText" text="V">
      <formula>NOT(ISERROR(SEARCH("V",S34)))</formula>
    </cfRule>
    <cfRule type="containsText" dxfId="201" priority="173" operator="containsText" text="M">
      <formula>NOT(ISERROR(SEARCH("M",S34)))</formula>
    </cfRule>
    <cfRule type="containsText" dxfId="200" priority="174" operator="containsText" text="L">
      <formula>NOT(ISERROR(SEARCH("L",S34)))</formula>
    </cfRule>
    <cfRule type="containsText" dxfId="199" priority="175" operator="containsText" text="G">
      <formula>NOT(ISERROR(SEARCH("G",S34)))</formula>
    </cfRule>
    <cfRule type="expression" dxfId="198" priority="176">
      <formula>IF(CODE(#REF!)=65,TRUE)</formula>
    </cfRule>
  </conditionalFormatting>
  <conditionalFormatting sqref="AB34">
    <cfRule type="expression" dxfId="197" priority="133">
      <formula>IF(CODE(#REF!)=101,TRUE)</formula>
    </cfRule>
    <cfRule type="expression" dxfId="196" priority="134">
      <formula>IF(CODE(#REF!)=97,TRUE)</formula>
    </cfRule>
    <cfRule type="containsText" dxfId="195" priority="135" operator="containsText" text="Y">
      <formula>NOT(ISERROR(SEARCH("Y",AB34)))</formula>
    </cfRule>
    <cfRule type="containsText" dxfId="194" priority="136" operator="containsText" text="W">
      <formula>NOT(ISERROR(SEARCH("W",AB34)))</formula>
    </cfRule>
    <cfRule type="containsText" dxfId="193" priority="137" operator="containsText" text="F">
      <formula>NOT(ISERROR(SEARCH("F",AB34)))</formula>
    </cfRule>
    <cfRule type="expression" dxfId="192" priority="138">
      <formula>IF(CODE(#REF!)=69,TRUE)</formula>
    </cfRule>
    <cfRule type="containsText" dxfId="191" priority="139" operator="containsText" text="D">
      <formula>NOT(ISERROR(SEARCH("D",AB34)))</formula>
    </cfRule>
    <cfRule type="containsText" dxfId="190" priority="140" operator="containsText" text="P">
      <formula>NOT(ISERROR(SEARCH("P",AB34)))</formula>
    </cfRule>
    <cfRule type="containsText" dxfId="189" priority="141" operator="containsText" text="Q">
      <formula>NOT(ISERROR(SEARCH("Q",AB34)))</formula>
    </cfRule>
    <cfRule type="containsText" dxfId="188" priority="142" operator="containsText" text="N">
      <formula>NOT(ISERROR(SEARCH("N",AB34)))</formula>
    </cfRule>
    <cfRule type="containsText" dxfId="187" priority="143" operator="containsText" text="S">
      <formula>NOT(ISERROR(SEARCH("S",AB34)))</formula>
    </cfRule>
    <cfRule type="containsText" dxfId="186" priority="144" operator="containsText" text="T">
      <formula>NOT(ISERROR(SEARCH("T",AB34)))</formula>
    </cfRule>
    <cfRule type="containsText" dxfId="185" priority="145" operator="containsText" text="C">
      <formula>NOT(ISERROR(SEARCH("C",AB34)))</formula>
    </cfRule>
    <cfRule type="containsText" dxfId="184" priority="146" operator="containsText" text="K">
      <formula>NOT(ISERROR(SEARCH("K",AB34)))</formula>
    </cfRule>
    <cfRule type="containsText" dxfId="183" priority="147" operator="containsText" text="R">
      <formula>NOT(ISERROR(SEARCH("R",AB34)))</formula>
    </cfRule>
    <cfRule type="containsText" dxfId="182" priority="148" operator="containsText" text="H">
      <formula>NOT(ISERROR(SEARCH("H",AB34)))</formula>
    </cfRule>
    <cfRule type="containsText" dxfId="181" priority="149" operator="containsText" text="I">
      <formula>NOT(ISERROR(SEARCH("I",AB34)))</formula>
    </cfRule>
    <cfRule type="containsText" dxfId="180" priority="150" operator="containsText" text="V">
      <formula>NOT(ISERROR(SEARCH("V",AB34)))</formula>
    </cfRule>
    <cfRule type="containsText" dxfId="179" priority="151" operator="containsText" text="M">
      <formula>NOT(ISERROR(SEARCH("M",AB34)))</formula>
    </cfRule>
    <cfRule type="containsText" dxfId="178" priority="152" operator="containsText" text="L">
      <formula>NOT(ISERROR(SEARCH("L",AB34)))</formula>
    </cfRule>
    <cfRule type="containsText" dxfId="177" priority="153" operator="containsText" text="G">
      <formula>NOT(ISERROR(SEARCH("G",AB34)))</formula>
    </cfRule>
    <cfRule type="expression" dxfId="176" priority="154">
      <formula>IF(CODE(#REF!)=65,TRUE)</formula>
    </cfRule>
  </conditionalFormatting>
  <conditionalFormatting sqref="AA34">
    <cfRule type="expression" dxfId="175" priority="111">
      <formula>IF(CODE(#REF!)=101,TRUE)</formula>
    </cfRule>
    <cfRule type="expression" dxfId="174" priority="112">
      <formula>IF(CODE(#REF!)=97,TRUE)</formula>
    </cfRule>
    <cfRule type="containsText" dxfId="173" priority="113" operator="containsText" text="Y">
      <formula>NOT(ISERROR(SEARCH("Y",AA34)))</formula>
    </cfRule>
    <cfRule type="containsText" dxfId="172" priority="114" operator="containsText" text="W">
      <formula>NOT(ISERROR(SEARCH("W",AA34)))</formula>
    </cfRule>
    <cfRule type="containsText" dxfId="171" priority="115" operator="containsText" text="F">
      <formula>NOT(ISERROR(SEARCH("F",AA34)))</formula>
    </cfRule>
    <cfRule type="expression" dxfId="170" priority="116">
      <formula>IF(CODE(#REF!)=69,TRUE)</formula>
    </cfRule>
    <cfRule type="containsText" dxfId="169" priority="117" operator="containsText" text="D">
      <formula>NOT(ISERROR(SEARCH("D",AA34)))</formula>
    </cfRule>
    <cfRule type="containsText" dxfId="168" priority="118" operator="containsText" text="P">
      <formula>NOT(ISERROR(SEARCH("P",AA34)))</formula>
    </cfRule>
    <cfRule type="containsText" dxfId="167" priority="119" operator="containsText" text="Q">
      <formula>NOT(ISERROR(SEARCH("Q",AA34)))</formula>
    </cfRule>
    <cfRule type="containsText" dxfId="166" priority="120" operator="containsText" text="N">
      <formula>NOT(ISERROR(SEARCH("N",AA34)))</formula>
    </cfRule>
    <cfRule type="containsText" dxfId="165" priority="121" operator="containsText" text="S">
      <formula>NOT(ISERROR(SEARCH("S",AA34)))</formula>
    </cfRule>
    <cfRule type="containsText" dxfId="164" priority="122" operator="containsText" text="T">
      <formula>NOT(ISERROR(SEARCH("T",AA34)))</formula>
    </cfRule>
    <cfRule type="containsText" dxfId="163" priority="123" operator="containsText" text="C">
      <formula>NOT(ISERROR(SEARCH("C",AA34)))</formula>
    </cfRule>
    <cfRule type="containsText" dxfId="162" priority="124" operator="containsText" text="K">
      <formula>NOT(ISERROR(SEARCH("K",AA34)))</formula>
    </cfRule>
    <cfRule type="containsText" dxfId="161" priority="125" operator="containsText" text="R">
      <formula>NOT(ISERROR(SEARCH("R",AA34)))</formula>
    </cfRule>
    <cfRule type="containsText" dxfId="160" priority="126" operator="containsText" text="H">
      <formula>NOT(ISERROR(SEARCH("H",AA34)))</formula>
    </cfRule>
    <cfRule type="containsText" dxfId="159" priority="127" operator="containsText" text="I">
      <formula>NOT(ISERROR(SEARCH("I",AA34)))</formula>
    </cfRule>
    <cfRule type="containsText" dxfId="158" priority="128" operator="containsText" text="V">
      <formula>NOT(ISERROR(SEARCH("V",AA34)))</formula>
    </cfRule>
    <cfRule type="containsText" dxfId="157" priority="129" operator="containsText" text="M">
      <formula>NOT(ISERROR(SEARCH("M",AA34)))</formula>
    </cfRule>
    <cfRule type="containsText" dxfId="156" priority="130" operator="containsText" text="L">
      <formula>NOT(ISERROR(SEARCH("L",AA34)))</formula>
    </cfRule>
    <cfRule type="containsText" dxfId="155" priority="131" operator="containsText" text="G">
      <formula>NOT(ISERROR(SEARCH("G",AA34)))</formula>
    </cfRule>
    <cfRule type="expression" dxfId="154" priority="132">
      <formula>IF(CODE(#REF!)=65,TRUE)</formula>
    </cfRule>
  </conditionalFormatting>
  <conditionalFormatting sqref="AC34">
    <cfRule type="expression" dxfId="153" priority="89">
      <formula>IF(CODE(#REF!)=101,TRUE)</formula>
    </cfRule>
    <cfRule type="expression" dxfId="152" priority="90">
      <formula>IF(CODE(#REF!)=97,TRUE)</formula>
    </cfRule>
    <cfRule type="containsText" dxfId="151" priority="91" operator="containsText" text="Y">
      <formula>NOT(ISERROR(SEARCH("Y",AC34)))</formula>
    </cfRule>
    <cfRule type="containsText" dxfId="150" priority="92" operator="containsText" text="W">
      <formula>NOT(ISERROR(SEARCH("W",AC34)))</formula>
    </cfRule>
    <cfRule type="containsText" dxfId="149" priority="93" operator="containsText" text="F">
      <formula>NOT(ISERROR(SEARCH("F",AC34)))</formula>
    </cfRule>
    <cfRule type="expression" dxfId="148" priority="94">
      <formula>IF(CODE(#REF!)=69,TRUE)</formula>
    </cfRule>
    <cfRule type="containsText" dxfId="147" priority="95" operator="containsText" text="D">
      <formula>NOT(ISERROR(SEARCH("D",AC34)))</formula>
    </cfRule>
    <cfRule type="containsText" dxfId="146" priority="96" operator="containsText" text="P">
      <formula>NOT(ISERROR(SEARCH("P",AC34)))</formula>
    </cfRule>
    <cfRule type="containsText" dxfId="145" priority="97" operator="containsText" text="Q">
      <formula>NOT(ISERROR(SEARCH("Q",AC34)))</formula>
    </cfRule>
    <cfRule type="containsText" dxfId="144" priority="98" operator="containsText" text="N">
      <formula>NOT(ISERROR(SEARCH("N",AC34)))</formula>
    </cfRule>
    <cfRule type="containsText" dxfId="143" priority="99" operator="containsText" text="S">
      <formula>NOT(ISERROR(SEARCH("S",AC34)))</formula>
    </cfRule>
    <cfRule type="containsText" dxfId="142" priority="100" operator="containsText" text="T">
      <formula>NOT(ISERROR(SEARCH("T",AC34)))</formula>
    </cfRule>
    <cfRule type="containsText" dxfId="141" priority="101" operator="containsText" text="C">
      <formula>NOT(ISERROR(SEARCH("C",AC34)))</formula>
    </cfRule>
    <cfRule type="containsText" dxfId="140" priority="102" operator="containsText" text="K">
      <formula>NOT(ISERROR(SEARCH("K",AC34)))</formula>
    </cfRule>
    <cfRule type="containsText" dxfId="139" priority="103" operator="containsText" text="R">
      <formula>NOT(ISERROR(SEARCH("R",AC34)))</formula>
    </cfRule>
    <cfRule type="containsText" dxfId="138" priority="104" operator="containsText" text="H">
      <formula>NOT(ISERROR(SEARCH("H",AC34)))</formula>
    </cfRule>
    <cfRule type="containsText" dxfId="137" priority="105" operator="containsText" text="I">
      <formula>NOT(ISERROR(SEARCH("I",AC34)))</formula>
    </cfRule>
    <cfRule type="containsText" dxfId="136" priority="106" operator="containsText" text="V">
      <formula>NOT(ISERROR(SEARCH("V",AC34)))</formula>
    </cfRule>
    <cfRule type="containsText" dxfId="135" priority="107" operator="containsText" text="M">
      <formula>NOT(ISERROR(SEARCH("M",AC34)))</formula>
    </cfRule>
    <cfRule type="containsText" dxfId="134" priority="108" operator="containsText" text="L">
      <formula>NOT(ISERROR(SEARCH("L",AC34)))</formula>
    </cfRule>
    <cfRule type="containsText" dxfId="133" priority="109" operator="containsText" text="G">
      <formula>NOT(ISERROR(SEARCH("G",AC34)))</formula>
    </cfRule>
    <cfRule type="expression" dxfId="132" priority="110">
      <formula>IF(CODE(#REF!)=65,TRUE)</formula>
    </cfRule>
  </conditionalFormatting>
  <conditionalFormatting sqref="AD34">
    <cfRule type="expression" dxfId="131" priority="67">
      <formula>IF(CODE(#REF!)=101,TRUE)</formula>
    </cfRule>
    <cfRule type="expression" dxfId="130" priority="68">
      <formula>IF(CODE(#REF!)=97,TRUE)</formula>
    </cfRule>
    <cfRule type="containsText" dxfId="129" priority="69" operator="containsText" text="Y">
      <formula>NOT(ISERROR(SEARCH("Y",AD34)))</formula>
    </cfRule>
    <cfRule type="containsText" dxfId="128" priority="70" operator="containsText" text="W">
      <formula>NOT(ISERROR(SEARCH("W",AD34)))</formula>
    </cfRule>
    <cfRule type="containsText" dxfId="127" priority="71" operator="containsText" text="F">
      <formula>NOT(ISERROR(SEARCH("F",AD34)))</formula>
    </cfRule>
    <cfRule type="expression" dxfId="126" priority="72">
      <formula>IF(CODE(#REF!)=69,TRUE)</formula>
    </cfRule>
    <cfRule type="containsText" dxfId="125" priority="73" operator="containsText" text="D">
      <formula>NOT(ISERROR(SEARCH("D",AD34)))</formula>
    </cfRule>
    <cfRule type="containsText" dxfId="124" priority="74" operator="containsText" text="P">
      <formula>NOT(ISERROR(SEARCH("P",AD34)))</formula>
    </cfRule>
    <cfRule type="containsText" dxfId="123" priority="75" operator="containsText" text="Q">
      <formula>NOT(ISERROR(SEARCH("Q",AD34)))</formula>
    </cfRule>
    <cfRule type="containsText" dxfId="122" priority="76" operator="containsText" text="N">
      <formula>NOT(ISERROR(SEARCH("N",AD34)))</formula>
    </cfRule>
    <cfRule type="containsText" dxfId="121" priority="77" operator="containsText" text="S">
      <formula>NOT(ISERROR(SEARCH("S",AD34)))</formula>
    </cfRule>
    <cfRule type="containsText" dxfId="120" priority="78" operator="containsText" text="T">
      <formula>NOT(ISERROR(SEARCH("T",AD34)))</formula>
    </cfRule>
    <cfRule type="containsText" dxfId="119" priority="79" operator="containsText" text="C">
      <formula>NOT(ISERROR(SEARCH("C",AD34)))</formula>
    </cfRule>
    <cfRule type="containsText" dxfId="118" priority="80" operator="containsText" text="K">
      <formula>NOT(ISERROR(SEARCH("K",AD34)))</formula>
    </cfRule>
    <cfRule type="containsText" dxfId="117" priority="81" operator="containsText" text="R">
      <formula>NOT(ISERROR(SEARCH("R",AD34)))</formula>
    </cfRule>
    <cfRule type="containsText" dxfId="116" priority="82" operator="containsText" text="H">
      <formula>NOT(ISERROR(SEARCH("H",AD34)))</formula>
    </cfRule>
    <cfRule type="containsText" dxfId="115" priority="83" operator="containsText" text="I">
      <formula>NOT(ISERROR(SEARCH("I",AD34)))</formula>
    </cfRule>
    <cfRule type="containsText" dxfId="114" priority="84" operator="containsText" text="V">
      <formula>NOT(ISERROR(SEARCH("V",AD34)))</formula>
    </cfRule>
    <cfRule type="containsText" dxfId="113" priority="85" operator="containsText" text="M">
      <formula>NOT(ISERROR(SEARCH("M",AD34)))</formula>
    </cfRule>
    <cfRule type="containsText" dxfId="112" priority="86" operator="containsText" text="L">
      <formula>NOT(ISERROR(SEARCH("L",AD34)))</formula>
    </cfRule>
    <cfRule type="containsText" dxfId="111" priority="87" operator="containsText" text="G">
      <formula>NOT(ISERROR(SEARCH("G",AD34)))</formula>
    </cfRule>
    <cfRule type="expression" dxfId="110" priority="88">
      <formula>IF(CODE(#REF!)=65,TRUE)</formula>
    </cfRule>
  </conditionalFormatting>
  <conditionalFormatting sqref="AE34">
    <cfRule type="expression" dxfId="109" priority="45">
      <formula>IF(CODE(#REF!)=101,TRUE)</formula>
    </cfRule>
    <cfRule type="expression" dxfId="108" priority="46">
      <formula>IF(CODE(#REF!)=97,TRUE)</formula>
    </cfRule>
    <cfRule type="containsText" dxfId="107" priority="47" operator="containsText" text="Y">
      <formula>NOT(ISERROR(SEARCH("Y",AE34)))</formula>
    </cfRule>
    <cfRule type="containsText" dxfId="106" priority="48" operator="containsText" text="W">
      <formula>NOT(ISERROR(SEARCH("W",AE34)))</formula>
    </cfRule>
    <cfRule type="containsText" dxfId="105" priority="49" operator="containsText" text="F">
      <formula>NOT(ISERROR(SEARCH("F",AE34)))</formula>
    </cfRule>
    <cfRule type="expression" dxfId="104" priority="50">
      <formula>IF(CODE(#REF!)=69,TRUE)</formula>
    </cfRule>
    <cfRule type="containsText" dxfId="103" priority="51" operator="containsText" text="D">
      <formula>NOT(ISERROR(SEARCH("D",AE34)))</formula>
    </cfRule>
    <cfRule type="containsText" dxfId="102" priority="52" operator="containsText" text="P">
      <formula>NOT(ISERROR(SEARCH("P",AE34)))</formula>
    </cfRule>
    <cfRule type="containsText" dxfId="101" priority="53" operator="containsText" text="Q">
      <formula>NOT(ISERROR(SEARCH("Q",AE34)))</formula>
    </cfRule>
    <cfRule type="containsText" dxfId="100" priority="54" operator="containsText" text="N">
      <formula>NOT(ISERROR(SEARCH("N",AE34)))</formula>
    </cfRule>
    <cfRule type="containsText" dxfId="99" priority="55" operator="containsText" text="S">
      <formula>NOT(ISERROR(SEARCH("S",AE34)))</formula>
    </cfRule>
    <cfRule type="containsText" dxfId="98" priority="56" operator="containsText" text="T">
      <formula>NOT(ISERROR(SEARCH("T",AE34)))</formula>
    </cfRule>
    <cfRule type="containsText" dxfId="97" priority="57" operator="containsText" text="C">
      <formula>NOT(ISERROR(SEARCH("C",AE34)))</formula>
    </cfRule>
    <cfRule type="containsText" dxfId="96" priority="58" operator="containsText" text="K">
      <formula>NOT(ISERROR(SEARCH("K",AE34)))</formula>
    </cfRule>
    <cfRule type="containsText" dxfId="95" priority="59" operator="containsText" text="R">
      <formula>NOT(ISERROR(SEARCH("R",AE34)))</formula>
    </cfRule>
    <cfRule type="containsText" dxfId="94" priority="60" operator="containsText" text="H">
      <formula>NOT(ISERROR(SEARCH("H",AE34)))</formula>
    </cfRule>
    <cfRule type="containsText" dxfId="93" priority="61" operator="containsText" text="I">
      <formula>NOT(ISERROR(SEARCH("I",AE34)))</formula>
    </cfRule>
    <cfRule type="containsText" dxfId="92" priority="62" operator="containsText" text="V">
      <formula>NOT(ISERROR(SEARCH("V",AE34)))</formula>
    </cfRule>
    <cfRule type="containsText" dxfId="91" priority="63" operator="containsText" text="M">
      <formula>NOT(ISERROR(SEARCH("M",AE34)))</formula>
    </cfRule>
    <cfRule type="containsText" dxfId="90" priority="64" operator="containsText" text="L">
      <formula>NOT(ISERROR(SEARCH("L",AE34)))</formula>
    </cfRule>
    <cfRule type="containsText" dxfId="89" priority="65" operator="containsText" text="G">
      <formula>NOT(ISERROR(SEARCH("G",AE34)))</formula>
    </cfRule>
    <cfRule type="expression" dxfId="88" priority="66">
      <formula>IF(CODE(#REF!)=65,TRUE)</formula>
    </cfRule>
  </conditionalFormatting>
  <conditionalFormatting sqref="AF34">
    <cfRule type="expression" dxfId="87" priority="23">
      <formula>IF(CODE(#REF!)=101,TRUE)</formula>
    </cfRule>
    <cfRule type="expression" dxfId="86" priority="24">
      <formula>IF(CODE(#REF!)=97,TRUE)</formula>
    </cfRule>
    <cfRule type="containsText" dxfId="85" priority="25" operator="containsText" text="Y">
      <formula>NOT(ISERROR(SEARCH("Y",AF34)))</formula>
    </cfRule>
    <cfRule type="containsText" dxfId="84" priority="26" operator="containsText" text="W">
      <formula>NOT(ISERROR(SEARCH("W",AF34)))</formula>
    </cfRule>
    <cfRule type="containsText" dxfId="83" priority="27" operator="containsText" text="F">
      <formula>NOT(ISERROR(SEARCH("F",AF34)))</formula>
    </cfRule>
    <cfRule type="expression" dxfId="82" priority="28">
      <formula>IF(CODE(#REF!)=69,TRUE)</formula>
    </cfRule>
    <cfRule type="containsText" dxfId="81" priority="29" operator="containsText" text="D">
      <formula>NOT(ISERROR(SEARCH("D",AF34)))</formula>
    </cfRule>
    <cfRule type="containsText" dxfId="80" priority="30" operator="containsText" text="P">
      <formula>NOT(ISERROR(SEARCH("P",AF34)))</formula>
    </cfRule>
    <cfRule type="containsText" dxfId="79" priority="31" operator="containsText" text="Q">
      <formula>NOT(ISERROR(SEARCH("Q",AF34)))</formula>
    </cfRule>
    <cfRule type="containsText" dxfId="78" priority="32" operator="containsText" text="N">
      <formula>NOT(ISERROR(SEARCH("N",AF34)))</formula>
    </cfRule>
    <cfRule type="containsText" dxfId="77" priority="33" operator="containsText" text="S">
      <formula>NOT(ISERROR(SEARCH("S",AF34)))</formula>
    </cfRule>
    <cfRule type="containsText" dxfId="76" priority="34" operator="containsText" text="T">
      <formula>NOT(ISERROR(SEARCH("T",AF34)))</formula>
    </cfRule>
    <cfRule type="containsText" dxfId="75" priority="35" operator="containsText" text="C">
      <formula>NOT(ISERROR(SEARCH("C",AF34)))</formula>
    </cfRule>
    <cfRule type="containsText" dxfId="74" priority="36" operator="containsText" text="K">
      <formula>NOT(ISERROR(SEARCH("K",AF34)))</formula>
    </cfRule>
    <cfRule type="containsText" dxfId="73" priority="37" operator="containsText" text="R">
      <formula>NOT(ISERROR(SEARCH("R",AF34)))</formula>
    </cfRule>
    <cfRule type="containsText" dxfId="72" priority="38" operator="containsText" text="H">
      <formula>NOT(ISERROR(SEARCH("H",AF34)))</formula>
    </cfRule>
    <cfRule type="containsText" dxfId="71" priority="39" operator="containsText" text="I">
      <formula>NOT(ISERROR(SEARCH("I",AF34)))</formula>
    </cfRule>
    <cfRule type="containsText" dxfId="70" priority="40" operator="containsText" text="V">
      <formula>NOT(ISERROR(SEARCH("V",AF34)))</formula>
    </cfRule>
    <cfRule type="containsText" dxfId="69" priority="41" operator="containsText" text="M">
      <formula>NOT(ISERROR(SEARCH("M",AF34)))</formula>
    </cfRule>
    <cfRule type="containsText" dxfId="68" priority="42" operator="containsText" text="L">
      <formula>NOT(ISERROR(SEARCH("L",AF34)))</formula>
    </cfRule>
    <cfRule type="containsText" dxfId="67" priority="43" operator="containsText" text="G">
      <formula>NOT(ISERROR(SEARCH("G",AF34)))</formula>
    </cfRule>
    <cfRule type="expression" dxfId="66" priority="44">
      <formula>IF(CODE(#REF!)=65,TRUE)</formula>
    </cfRule>
  </conditionalFormatting>
  <conditionalFormatting sqref="AG34">
    <cfRule type="expression" dxfId="65" priority="1">
      <formula>IF(CODE(#REF!)=101,TRUE)</formula>
    </cfRule>
    <cfRule type="expression" dxfId="64" priority="2">
      <formula>IF(CODE(#REF!)=97,TRUE)</formula>
    </cfRule>
    <cfRule type="containsText" dxfId="63" priority="3" operator="containsText" text="Y">
      <formula>NOT(ISERROR(SEARCH("Y",AG34)))</formula>
    </cfRule>
    <cfRule type="containsText" dxfId="62" priority="4" operator="containsText" text="W">
      <formula>NOT(ISERROR(SEARCH("W",AG34)))</formula>
    </cfRule>
    <cfRule type="containsText" dxfId="61" priority="5" operator="containsText" text="F">
      <formula>NOT(ISERROR(SEARCH("F",AG34)))</formula>
    </cfRule>
    <cfRule type="expression" dxfId="60" priority="6">
      <formula>IF(CODE(#REF!)=69,TRUE)</formula>
    </cfRule>
    <cfRule type="containsText" dxfId="59" priority="7" operator="containsText" text="D">
      <formula>NOT(ISERROR(SEARCH("D",AG34)))</formula>
    </cfRule>
    <cfRule type="containsText" dxfId="58" priority="8" operator="containsText" text="P">
      <formula>NOT(ISERROR(SEARCH("P",AG34)))</formula>
    </cfRule>
    <cfRule type="containsText" dxfId="57" priority="9" operator="containsText" text="Q">
      <formula>NOT(ISERROR(SEARCH("Q",AG34)))</formula>
    </cfRule>
    <cfRule type="containsText" dxfId="56" priority="10" operator="containsText" text="N">
      <formula>NOT(ISERROR(SEARCH("N",AG34)))</formula>
    </cfRule>
    <cfRule type="containsText" dxfId="55" priority="11" operator="containsText" text="S">
      <formula>NOT(ISERROR(SEARCH("S",AG34)))</formula>
    </cfRule>
    <cfRule type="containsText" dxfId="54" priority="12" operator="containsText" text="T">
      <formula>NOT(ISERROR(SEARCH("T",AG34)))</formula>
    </cfRule>
    <cfRule type="containsText" dxfId="53" priority="13" operator="containsText" text="C">
      <formula>NOT(ISERROR(SEARCH("C",AG34)))</formula>
    </cfRule>
    <cfRule type="containsText" dxfId="52" priority="14" operator="containsText" text="K">
      <formula>NOT(ISERROR(SEARCH("K",AG34)))</formula>
    </cfRule>
    <cfRule type="containsText" dxfId="51" priority="15" operator="containsText" text="R">
      <formula>NOT(ISERROR(SEARCH("R",AG34)))</formula>
    </cfRule>
    <cfRule type="containsText" dxfId="50" priority="16" operator="containsText" text="H">
      <formula>NOT(ISERROR(SEARCH("H",AG34)))</formula>
    </cfRule>
    <cfRule type="containsText" dxfId="49" priority="17" operator="containsText" text="I">
      <formula>NOT(ISERROR(SEARCH("I",AG34)))</formula>
    </cfRule>
    <cfRule type="containsText" dxfId="48" priority="18" operator="containsText" text="V">
      <formula>NOT(ISERROR(SEARCH("V",AG34)))</formula>
    </cfRule>
    <cfRule type="containsText" dxfId="47" priority="19" operator="containsText" text="M">
      <formula>NOT(ISERROR(SEARCH("M",AG34)))</formula>
    </cfRule>
    <cfRule type="containsText" dxfId="46" priority="20" operator="containsText" text="L">
      <formula>NOT(ISERROR(SEARCH("L",AG34)))</formula>
    </cfRule>
    <cfRule type="containsText" dxfId="45" priority="21" operator="containsText" text="G">
      <formula>NOT(ISERROR(SEARCH("G",AG34)))</formula>
    </cfRule>
    <cfRule type="expression" dxfId="44" priority="22">
      <formula>IF(CODE(#REF!)=65,TRUE)</formula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E1"/>
  <sheetViews>
    <sheetView zoomScale="75" zoomScaleNormal="75" workbookViewId="0"/>
  </sheetViews>
  <sheetFormatPr baseColWidth="10" defaultColWidth="11.5" defaultRowHeight="15"/>
  <sheetData>
    <row r="1" spans="1:31" s="195" customFormat="1" ht="23" customHeight="1">
      <c r="A1" s="1" t="s">
        <v>485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R1" s="1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</row>
  </sheetData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423"/>
  <sheetViews>
    <sheetView topLeftCell="A373" zoomScale="75" zoomScaleNormal="75" workbookViewId="0">
      <selection activeCell="D388" sqref="D388"/>
    </sheetView>
  </sheetViews>
  <sheetFormatPr baseColWidth="10" defaultColWidth="11.5" defaultRowHeight="15"/>
  <cols>
    <col min="1" max="1" width="75.6640625" customWidth="1"/>
    <col min="2" max="3" width="8.6640625" customWidth="1"/>
    <col min="4" max="4" width="25.6640625" style="99" customWidth="1"/>
    <col min="5" max="7" width="20.6640625" customWidth="1"/>
  </cols>
  <sheetData>
    <row r="1" spans="1:8" ht="15" customHeight="1"/>
    <row r="2" spans="1:8" ht="15" customHeight="1"/>
    <row r="5" spans="1:8">
      <c r="A5" s="48" t="s">
        <v>5</v>
      </c>
      <c r="B5" s="49" t="s">
        <v>6</v>
      </c>
      <c r="C5" s="49" t="s">
        <v>7</v>
      </c>
      <c r="D5" s="49" t="s">
        <v>8</v>
      </c>
      <c r="E5" s="50" t="s">
        <v>447</v>
      </c>
      <c r="F5" s="50" t="s">
        <v>9</v>
      </c>
      <c r="G5" s="51" t="s">
        <v>10</v>
      </c>
    </row>
    <row r="6" spans="1:8">
      <c r="A6" t="s">
        <v>456</v>
      </c>
      <c r="B6">
        <v>1</v>
      </c>
      <c r="C6">
        <v>9</v>
      </c>
      <c r="D6" s="99" t="s">
        <v>4</v>
      </c>
      <c r="E6" s="12">
        <v>464.67613636363637</v>
      </c>
      <c r="F6" s="12">
        <v>233.15005165289264</v>
      </c>
      <c r="G6" s="13">
        <v>0.50174741805643108</v>
      </c>
    </row>
    <row r="7" spans="1:8">
      <c r="A7" t="s">
        <v>459</v>
      </c>
      <c r="B7">
        <v>2</v>
      </c>
      <c r="C7">
        <v>10</v>
      </c>
      <c r="D7" s="99" t="s">
        <v>46</v>
      </c>
      <c r="E7" s="12">
        <v>1021.6666666666666</v>
      </c>
      <c r="F7" s="12">
        <v>432.88888888888886</v>
      </c>
      <c r="G7" s="13">
        <v>0.4237085372485046</v>
      </c>
      <c r="H7" s="195"/>
    </row>
    <row r="8" spans="1:8">
      <c r="A8" t="s">
        <v>459</v>
      </c>
      <c r="B8">
        <v>2</v>
      </c>
      <c r="C8">
        <v>11</v>
      </c>
      <c r="D8" s="99" t="s">
        <v>47</v>
      </c>
      <c r="E8" s="12">
        <v>2795.3333333333335</v>
      </c>
      <c r="F8" s="12">
        <v>1053.1111111111111</v>
      </c>
      <c r="G8" s="13">
        <v>0.37673900946021144</v>
      </c>
      <c r="H8" s="195"/>
    </row>
    <row r="9" spans="1:8">
      <c r="A9" t="s">
        <v>459</v>
      </c>
      <c r="B9">
        <v>2</v>
      </c>
      <c r="C9">
        <v>12</v>
      </c>
      <c r="D9" s="99" t="s">
        <v>48</v>
      </c>
      <c r="E9" s="12">
        <v>2930</v>
      </c>
      <c r="F9" s="12">
        <v>668.66666666666663</v>
      </c>
      <c r="G9" s="13">
        <v>0.22821387940841864</v>
      </c>
      <c r="H9" s="195"/>
    </row>
    <row r="10" spans="1:8">
      <c r="A10" t="s">
        <v>459</v>
      </c>
      <c r="B10">
        <v>2</v>
      </c>
      <c r="C10">
        <v>13</v>
      </c>
      <c r="D10" s="99" t="s">
        <v>49</v>
      </c>
      <c r="E10" s="12">
        <v>3245</v>
      </c>
      <c r="F10" s="12">
        <v>994.66666666666663</v>
      </c>
      <c r="G10" s="13">
        <v>0.30652285567539805</v>
      </c>
      <c r="H10" s="195"/>
    </row>
    <row r="11" spans="1:8">
      <c r="A11" t="s">
        <v>459</v>
      </c>
      <c r="B11">
        <v>2</v>
      </c>
      <c r="C11">
        <v>14</v>
      </c>
      <c r="D11" s="99" t="s">
        <v>50</v>
      </c>
      <c r="E11" s="12">
        <v>5557.666666666667</v>
      </c>
      <c r="F11" s="12">
        <v>1761.5555555555557</v>
      </c>
      <c r="G11" s="13">
        <v>0.31695955536895981</v>
      </c>
      <c r="H11" s="195"/>
    </row>
    <row r="12" spans="1:8">
      <c r="A12" t="s">
        <v>459</v>
      </c>
      <c r="B12">
        <v>2</v>
      </c>
      <c r="C12">
        <v>15</v>
      </c>
      <c r="D12" s="99" t="s">
        <v>51</v>
      </c>
      <c r="E12" s="12">
        <v>272.33333333333331</v>
      </c>
      <c r="F12" s="12">
        <v>249.77777777777774</v>
      </c>
      <c r="G12" s="13">
        <v>0.91717666258669928</v>
      </c>
      <c r="H12" s="195"/>
    </row>
    <row r="13" spans="1:8">
      <c r="A13" t="s">
        <v>459</v>
      </c>
      <c r="B13">
        <v>2</v>
      </c>
      <c r="C13">
        <v>16</v>
      </c>
      <c r="D13" s="99" t="s">
        <v>52</v>
      </c>
      <c r="E13" s="12">
        <v>1471.1666666666667</v>
      </c>
      <c r="F13" s="12">
        <v>599.88888888888891</v>
      </c>
      <c r="G13" s="13">
        <v>0.40776405724859333</v>
      </c>
      <c r="H13" s="195"/>
    </row>
    <row r="14" spans="1:8">
      <c r="A14" t="s">
        <v>459</v>
      </c>
      <c r="B14">
        <v>2</v>
      </c>
      <c r="C14">
        <v>17</v>
      </c>
      <c r="D14" s="99" t="s">
        <v>53</v>
      </c>
      <c r="E14" s="12">
        <v>2835</v>
      </c>
      <c r="F14" s="12">
        <v>492</v>
      </c>
      <c r="G14" s="13">
        <v>0.17354497354497356</v>
      </c>
      <c r="H14" s="195"/>
    </row>
    <row r="15" spans="1:8">
      <c r="A15" t="s">
        <v>459</v>
      </c>
      <c r="B15">
        <v>2</v>
      </c>
      <c r="C15">
        <v>18</v>
      </c>
      <c r="D15" s="99" t="s">
        <v>54</v>
      </c>
      <c r="E15" s="12">
        <v>233.66666666666666</v>
      </c>
      <c r="F15" s="12">
        <v>196.88888888888889</v>
      </c>
      <c r="G15" s="13">
        <v>0.84260580123632911</v>
      </c>
      <c r="H15" s="195"/>
    </row>
    <row r="16" spans="1:8">
      <c r="A16" t="s">
        <v>459</v>
      </c>
      <c r="B16">
        <v>2</v>
      </c>
      <c r="C16">
        <v>19</v>
      </c>
      <c r="D16" s="99" t="s">
        <v>55</v>
      </c>
      <c r="E16" s="12">
        <v>1890.6666666666667</v>
      </c>
      <c r="F16" s="12">
        <v>673.77777777777771</v>
      </c>
      <c r="G16" s="13">
        <v>0.35637047484720258</v>
      </c>
      <c r="H16" s="195"/>
    </row>
    <row r="17" spans="1:8">
      <c r="A17" t="s">
        <v>459</v>
      </c>
      <c r="B17">
        <v>2</v>
      </c>
      <c r="C17">
        <v>21</v>
      </c>
      <c r="D17" s="99" t="s">
        <v>57</v>
      </c>
      <c r="E17" s="12">
        <v>992.33333333333337</v>
      </c>
      <c r="F17" s="12">
        <v>444.22222222222217</v>
      </c>
      <c r="G17" s="13">
        <v>0.44765423804725107</v>
      </c>
      <c r="H17" s="195"/>
    </row>
    <row r="18" spans="1:8">
      <c r="A18" t="s">
        <v>459</v>
      </c>
      <c r="B18">
        <v>2</v>
      </c>
      <c r="C18">
        <v>22</v>
      </c>
      <c r="D18" s="99" t="s">
        <v>58</v>
      </c>
      <c r="E18" s="12">
        <v>856</v>
      </c>
      <c r="F18" s="12">
        <v>412</v>
      </c>
      <c r="G18" s="13">
        <v>0.48130841121495327</v>
      </c>
      <c r="H18" s="195"/>
    </row>
    <row r="19" spans="1:8">
      <c r="A19" t="s">
        <v>459</v>
      </c>
      <c r="B19">
        <v>2</v>
      </c>
      <c r="C19">
        <v>23</v>
      </c>
      <c r="D19" s="99" t="s">
        <v>59</v>
      </c>
      <c r="E19" s="12">
        <v>707.5</v>
      </c>
      <c r="F19" s="12">
        <v>355.66666666666669</v>
      </c>
      <c r="G19" s="13">
        <v>0.50270906949352179</v>
      </c>
      <c r="H19" s="195"/>
    </row>
    <row r="20" spans="1:8">
      <c r="A20" t="s">
        <v>459</v>
      </c>
      <c r="B20">
        <v>2</v>
      </c>
      <c r="C20">
        <v>24</v>
      </c>
      <c r="D20" s="99" t="s">
        <v>60</v>
      </c>
      <c r="E20" s="12">
        <v>1052</v>
      </c>
      <c r="F20" s="12">
        <v>277.33333333333331</v>
      </c>
      <c r="G20" s="13">
        <v>0.26362484157160959</v>
      </c>
      <c r="H20" s="195"/>
    </row>
    <row r="21" spans="1:8">
      <c r="A21" t="s">
        <v>459</v>
      </c>
      <c r="B21">
        <v>2</v>
      </c>
      <c r="C21">
        <v>25</v>
      </c>
      <c r="D21" s="99" t="s">
        <v>61</v>
      </c>
      <c r="E21" s="12">
        <v>1163.8333333333333</v>
      </c>
      <c r="F21" s="12">
        <v>238.55555555555557</v>
      </c>
      <c r="G21" s="13">
        <v>0.20497398443839804</v>
      </c>
      <c r="H21" s="195"/>
    </row>
    <row r="22" spans="1:8">
      <c r="A22" t="s">
        <v>459</v>
      </c>
      <c r="B22">
        <v>2</v>
      </c>
      <c r="C22">
        <v>26</v>
      </c>
      <c r="D22" s="99" t="s">
        <v>62</v>
      </c>
      <c r="E22" s="12">
        <v>1106</v>
      </c>
      <c r="F22" s="12">
        <v>170</v>
      </c>
      <c r="G22" s="13">
        <v>0.15370705244122965</v>
      </c>
      <c r="H22" s="195"/>
    </row>
    <row r="23" spans="1:8">
      <c r="A23" t="s">
        <v>459</v>
      </c>
      <c r="B23">
        <v>2</v>
      </c>
      <c r="C23">
        <v>27</v>
      </c>
      <c r="D23" s="99" t="s">
        <v>63</v>
      </c>
      <c r="E23" s="12">
        <v>1855.3333333333333</v>
      </c>
      <c r="F23" s="12">
        <v>283.11111111111109</v>
      </c>
      <c r="G23" s="13">
        <v>0.15259312492514074</v>
      </c>
      <c r="H23" s="195"/>
    </row>
    <row r="24" spans="1:8">
      <c r="A24" t="s">
        <v>459</v>
      </c>
      <c r="B24">
        <v>2</v>
      </c>
      <c r="C24">
        <v>28</v>
      </c>
      <c r="D24" s="99" t="s">
        <v>64</v>
      </c>
      <c r="E24" s="12">
        <v>2432.6666666666665</v>
      </c>
      <c r="F24" s="12">
        <v>156.22222222222217</v>
      </c>
      <c r="G24" s="13">
        <v>6.4218507353612841E-2</v>
      </c>
      <c r="H24" s="195"/>
    </row>
    <row r="25" spans="1:8">
      <c r="A25" t="s">
        <v>459</v>
      </c>
      <c r="B25">
        <v>2</v>
      </c>
      <c r="C25">
        <v>29</v>
      </c>
      <c r="D25" s="99" t="s">
        <v>65</v>
      </c>
      <c r="E25" s="12">
        <v>5645.833333333333</v>
      </c>
      <c r="F25" s="12">
        <v>1259.1111111111111</v>
      </c>
      <c r="G25" s="13">
        <v>0.22301599015990162</v>
      </c>
      <c r="H25" s="195"/>
    </row>
    <row r="26" spans="1:8">
      <c r="A26" t="s">
        <v>459</v>
      </c>
      <c r="B26">
        <v>2</v>
      </c>
      <c r="C26">
        <v>30</v>
      </c>
      <c r="D26" s="99" t="s">
        <v>465</v>
      </c>
      <c r="E26" s="12">
        <v>526</v>
      </c>
      <c r="F26" s="12">
        <v>264</v>
      </c>
      <c r="G26" s="13">
        <v>0.50190114068441061</v>
      </c>
      <c r="H26" s="195"/>
    </row>
    <row r="27" spans="1:8">
      <c r="A27" t="s">
        <v>459</v>
      </c>
      <c r="B27">
        <v>2</v>
      </c>
      <c r="C27">
        <v>31</v>
      </c>
      <c r="D27" s="99" t="s">
        <v>66</v>
      </c>
      <c r="E27" s="12">
        <v>603.83333333333337</v>
      </c>
      <c r="F27" s="12">
        <v>175.44444444444446</v>
      </c>
      <c r="G27" s="13">
        <v>0.29055110865765021</v>
      </c>
      <c r="H27" s="195"/>
    </row>
    <row r="28" spans="1:8">
      <c r="A28" t="s">
        <v>459</v>
      </c>
      <c r="B28">
        <v>2</v>
      </c>
      <c r="C28">
        <v>32</v>
      </c>
      <c r="D28" s="99" t="s">
        <v>67</v>
      </c>
      <c r="E28" s="12">
        <v>1038.5</v>
      </c>
      <c r="F28" s="12">
        <v>220.66666666666666</v>
      </c>
      <c r="G28" s="13">
        <v>0.21248595731022307</v>
      </c>
      <c r="H28" s="195"/>
    </row>
    <row r="29" spans="1:8">
      <c r="A29" t="s">
        <v>459</v>
      </c>
      <c r="B29">
        <v>3</v>
      </c>
      <c r="C29">
        <v>10</v>
      </c>
      <c r="D29" s="99" t="s">
        <v>69</v>
      </c>
      <c r="E29" s="12">
        <v>132.16666666666666</v>
      </c>
      <c r="F29" s="12">
        <v>116.88888888888887</v>
      </c>
      <c r="G29" s="13">
        <v>0.88440521227406466</v>
      </c>
      <c r="H29" s="195"/>
    </row>
    <row r="30" spans="1:8">
      <c r="A30" t="s">
        <v>459</v>
      </c>
      <c r="B30">
        <v>3</v>
      </c>
      <c r="C30">
        <v>11</v>
      </c>
      <c r="D30" s="99" t="s">
        <v>70</v>
      </c>
      <c r="E30" s="12">
        <v>646.33333333333337</v>
      </c>
      <c r="F30" s="12">
        <v>155.11111111111111</v>
      </c>
      <c r="G30" s="13">
        <v>0.2399862472064638</v>
      </c>
      <c r="H30" s="195"/>
    </row>
    <row r="31" spans="1:8">
      <c r="A31" t="s">
        <v>459</v>
      </c>
      <c r="B31">
        <v>3</v>
      </c>
      <c r="C31">
        <v>12</v>
      </c>
      <c r="D31" s="99" t="s">
        <v>71</v>
      </c>
      <c r="E31" s="12">
        <v>1247.3333333333333</v>
      </c>
      <c r="F31" s="12">
        <v>342.88888888888891</v>
      </c>
      <c r="G31" s="13">
        <v>0.27489755923748443</v>
      </c>
      <c r="H31" s="195"/>
    </row>
    <row r="32" spans="1:8">
      <c r="A32" t="s">
        <v>459</v>
      </c>
      <c r="B32">
        <v>3</v>
      </c>
      <c r="C32">
        <v>14</v>
      </c>
      <c r="D32" s="99" t="s">
        <v>72</v>
      </c>
      <c r="E32" s="12">
        <v>895.5</v>
      </c>
      <c r="F32" s="12">
        <v>705</v>
      </c>
      <c r="G32" s="13">
        <v>0.78726968174204359</v>
      </c>
      <c r="H32" s="195"/>
    </row>
    <row r="33" spans="1:8">
      <c r="A33" t="s">
        <v>459</v>
      </c>
      <c r="B33">
        <v>3</v>
      </c>
      <c r="C33">
        <v>15</v>
      </c>
      <c r="D33" s="99" t="s">
        <v>73</v>
      </c>
      <c r="E33" s="12">
        <v>61</v>
      </c>
      <c r="F33" s="12">
        <v>81.333333333333329</v>
      </c>
      <c r="G33" s="13">
        <v>1.3333333333333333</v>
      </c>
      <c r="H33" s="195"/>
    </row>
    <row r="34" spans="1:8">
      <c r="A34" t="s">
        <v>459</v>
      </c>
      <c r="B34">
        <v>3</v>
      </c>
      <c r="C34">
        <v>16</v>
      </c>
      <c r="D34" s="99" t="s">
        <v>74</v>
      </c>
      <c r="E34" s="12">
        <v>257.33333333333331</v>
      </c>
      <c r="F34" s="12">
        <v>85.1111111111111</v>
      </c>
      <c r="G34" s="13">
        <v>0.33074265975820377</v>
      </c>
      <c r="H34" s="195"/>
    </row>
    <row r="35" spans="1:8">
      <c r="A35" t="s">
        <v>459</v>
      </c>
      <c r="B35">
        <v>3</v>
      </c>
      <c r="C35">
        <v>17</v>
      </c>
      <c r="D35" s="99" t="s">
        <v>75</v>
      </c>
      <c r="E35" s="12">
        <v>598.66666666666663</v>
      </c>
      <c r="F35" s="12">
        <v>284.22222222222223</v>
      </c>
      <c r="G35" s="13">
        <v>0.47475872308834449</v>
      </c>
      <c r="H35" s="195"/>
    </row>
    <row r="36" spans="1:8">
      <c r="A36" t="s">
        <v>459</v>
      </c>
      <c r="B36">
        <v>3</v>
      </c>
      <c r="C36">
        <v>18</v>
      </c>
      <c r="D36" s="99" t="s">
        <v>76</v>
      </c>
      <c r="E36" s="12">
        <v>13.166666666666666</v>
      </c>
      <c r="F36" s="12">
        <v>17.555555555555557</v>
      </c>
      <c r="G36" s="13">
        <v>1.3333333333333335</v>
      </c>
      <c r="H36" s="195"/>
    </row>
    <row r="37" spans="1:8">
      <c r="A37" t="s">
        <v>459</v>
      </c>
      <c r="B37">
        <v>3</v>
      </c>
      <c r="C37">
        <v>19</v>
      </c>
      <c r="D37" s="99" t="s">
        <v>77</v>
      </c>
      <c r="E37" s="12">
        <v>218.66666666666666</v>
      </c>
      <c r="F37" s="12">
        <v>108.22222222222221</v>
      </c>
      <c r="G37" s="13">
        <v>0.49491869918699183</v>
      </c>
      <c r="H37" s="195"/>
    </row>
    <row r="38" spans="1:8">
      <c r="A38" t="s">
        <v>459</v>
      </c>
      <c r="B38">
        <v>3</v>
      </c>
      <c r="C38">
        <v>20</v>
      </c>
      <c r="D38" s="99" t="s">
        <v>78</v>
      </c>
      <c r="E38" s="12">
        <v>169</v>
      </c>
      <c r="F38" s="12">
        <v>112.66666666666667</v>
      </c>
      <c r="G38" s="13">
        <v>0.66666666666666674</v>
      </c>
      <c r="H38" s="195"/>
    </row>
    <row r="39" spans="1:8">
      <c r="A39" t="s">
        <v>459</v>
      </c>
      <c r="B39">
        <v>3</v>
      </c>
      <c r="C39">
        <v>21</v>
      </c>
      <c r="D39" s="99" t="s">
        <v>79</v>
      </c>
      <c r="E39" s="12">
        <v>229.66666666666666</v>
      </c>
      <c r="F39" s="12">
        <v>59.55555555555555</v>
      </c>
      <c r="G39" s="13">
        <v>0.25931301402999513</v>
      </c>
      <c r="H39" s="195"/>
    </row>
    <row r="40" spans="1:8">
      <c r="A40" t="s">
        <v>459</v>
      </c>
      <c r="B40">
        <v>3</v>
      </c>
      <c r="C40">
        <v>22</v>
      </c>
      <c r="D40" s="99" t="s">
        <v>80</v>
      </c>
      <c r="E40" s="12">
        <v>275.66666666666669</v>
      </c>
      <c r="F40" s="12">
        <v>168.44444444444443</v>
      </c>
      <c r="G40" s="13">
        <v>0.61104393389762179</v>
      </c>
      <c r="H40" s="195"/>
    </row>
    <row r="41" spans="1:8">
      <c r="A41" t="s">
        <v>459</v>
      </c>
      <c r="B41">
        <v>3</v>
      </c>
      <c r="C41">
        <v>23</v>
      </c>
      <c r="D41" s="99" t="s">
        <v>81</v>
      </c>
      <c r="E41" s="12">
        <v>95.666666666666671</v>
      </c>
      <c r="F41" s="12">
        <v>42.888888888888893</v>
      </c>
      <c r="G41" s="13">
        <v>0.44831591173054591</v>
      </c>
      <c r="H41" s="195"/>
    </row>
    <row r="42" spans="1:8">
      <c r="A42" t="s">
        <v>459</v>
      </c>
      <c r="B42">
        <v>3</v>
      </c>
      <c r="C42">
        <v>24</v>
      </c>
      <c r="D42" s="99" t="s">
        <v>82</v>
      </c>
      <c r="E42" s="12">
        <v>3.3333333333333335</v>
      </c>
      <c r="F42" s="12">
        <v>4.4444444444444446</v>
      </c>
      <c r="G42" s="13">
        <v>1.3333333333333333</v>
      </c>
      <c r="H42" s="195"/>
    </row>
    <row r="43" spans="1:8">
      <c r="A43" t="s">
        <v>459</v>
      </c>
      <c r="B43">
        <v>3</v>
      </c>
      <c r="C43">
        <v>25</v>
      </c>
      <c r="D43" s="99" t="s">
        <v>83</v>
      </c>
      <c r="E43" s="12">
        <v>129.5</v>
      </c>
      <c r="F43" s="12">
        <v>86.333333333333329</v>
      </c>
      <c r="G43" s="13">
        <v>0.66666666666666663</v>
      </c>
      <c r="H43" s="195"/>
    </row>
    <row r="44" spans="1:8">
      <c r="A44" t="s">
        <v>459</v>
      </c>
      <c r="B44">
        <v>3</v>
      </c>
      <c r="C44">
        <v>26</v>
      </c>
      <c r="D44" s="99" t="s">
        <v>84</v>
      </c>
      <c r="E44" s="12">
        <v>291.66666666666669</v>
      </c>
      <c r="F44" s="12">
        <v>73.1111111111111</v>
      </c>
      <c r="G44" s="13">
        <v>0.25066666666666659</v>
      </c>
      <c r="H44" s="195"/>
    </row>
    <row r="45" spans="1:8">
      <c r="A45" t="s">
        <v>459</v>
      </c>
      <c r="B45">
        <v>3</v>
      </c>
      <c r="C45">
        <v>27</v>
      </c>
      <c r="D45" s="99" t="s">
        <v>85</v>
      </c>
      <c r="E45" s="12">
        <v>398.16666666666669</v>
      </c>
      <c r="F45" s="12">
        <v>287.22222222222223</v>
      </c>
      <c r="G45" s="13">
        <v>0.72136179712571502</v>
      </c>
      <c r="H45" s="195"/>
    </row>
    <row r="46" spans="1:8">
      <c r="A46" t="s">
        <v>459</v>
      </c>
      <c r="B46">
        <v>3</v>
      </c>
      <c r="C46">
        <v>28</v>
      </c>
      <c r="D46" s="99" t="s">
        <v>86</v>
      </c>
      <c r="E46" s="12">
        <v>410.5</v>
      </c>
      <c r="F46" s="12">
        <v>90.333333333333329</v>
      </c>
      <c r="G46" s="13">
        <v>0.22005684125050751</v>
      </c>
      <c r="H46" s="195"/>
    </row>
    <row r="47" spans="1:8">
      <c r="A47" t="s">
        <v>459</v>
      </c>
      <c r="B47">
        <v>3</v>
      </c>
      <c r="C47">
        <v>29</v>
      </c>
      <c r="D47" s="99" t="s">
        <v>87</v>
      </c>
      <c r="E47" s="12">
        <v>1315.3333333333333</v>
      </c>
      <c r="F47" s="12">
        <v>161.77777777777774</v>
      </c>
      <c r="G47" s="13">
        <v>0.12299374894407837</v>
      </c>
      <c r="H47" s="195"/>
    </row>
    <row r="48" spans="1:8">
      <c r="A48" t="s">
        <v>459</v>
      </c>
      <c r="B48">
        <v>3</v>
      </c>
      <c r="C48">
        <v>30</v>
      </c>
      <c r="D48" s="99" t="s">
        <v>466</v>
      </c>
      <c r="E48" s="12">
        <v>8.3333333333333339</v>
      </c>
      <c r="F48" s="12">
        <v>11.111111111111112</v>
      </c>
      <c r="G48" s="13">
        <v>1.3333333333333335</v>
      </c>
      <c r="H48" s="195"/>
    </row>
    <row r="49" spans="1:8">
      <c r="A49" t="s">
        <v>459</v>
      </c>
      <c r="B49">
        <v>3</v>
      </c>
      <c r="C49">
        <v>31</v>
      </c>
      <c r="D49" s="99" t="s">
        <v>88</v>
      </c>
      <c r="E49" s="12">
        <v>171.33333333333334</v>
      </c>
      <c r="F49" s="12">
        <v>95.777777777777786</v>
      </c>
      <c r="G49" s="13">
        <v>0.55901426718547342</v>
      </c>
      <c r="H49" s="195"/>
    </row>
    <row r="50" spans="1:8">
      <c r="A50" t="s">
        <v>459</v>
      </c>
      <c r="B50">
        <v>3</v>
      </c>
      <c r="C50">
        <v>32</v>
      </c>
      <c r="D50" s="99" t="s">
        <v>89</v>
      </c>
      <c r="E50" s="12">
        <v>5</v>
      </c>
      <c r="F50" s="12">
        <v>6.666666666666667</v>
      </c>
      <c r="G50" s="13">
        <v>1.3333333333333335</v>
      </c>
      <c r="H50" s="195"/>
    </row>
    <row r="51" spans="1:8">
      <c r="A51" t="s">
        <v>459</v>
      </c>
      <c r="B51">
        <v>4</v>
      </c>
      <c r="C51">
        <v>10</v>
      </c>
      <c r="D51" s="99" t="s">
        <v>90</v>
      </c>
      <c r="E51" s="12">
        <v>778.33333333333337</v>
      </c>
      <c r="F51" s="12">
        <v>392.44444444444451</v>
      </c>
      <c r="G51" s="13">
        <v>0.50421127765881524</v>
      </c>
      <c r="H51" s="195"/>
    </row>
    <row r="52" spans="1:8">
      <c r="A52" t="s">
        <v>459</v>
      </c>
      <c r="B52">
        <v>4</v>
      </c>
      <c r="C52">
        <v>11</v>
      </c>
      <c r="D52" s="99" t="s">
        <v>91</v>
      </c>
      <c r="E52" s="12">
        <v>3567.8333333333335</v>
      </c>
      <c r="F52" s="12">
        <v>685.77777777777783</v>
      </c>
      <c r="G52" s="13">
        <v>0.19221127045670419</v>
      </c>
      <c r="H52" s="195"/>
    </row>
    <row r="53" spans="1:8">
      <c r="A53" t="s">
        <v>459</v>
      </c>
      <c r="B53">
        <v>4</v>
      </c>
      <c r="C53">
        <v>12</v>
      </c>
      <c r="D53" s="99" t="s">
        <v>92</v>
      </c>
      <c r="E53" s="12">
        <v>3956.6666666666665</v>
      </c>
      <c r="F53" s="12">
        <v>366.22222222222217</v>
      </c>
      <c r="G53" s="13">
        <v>9.2558270148834582E-2</v>
      </c>
      <c r="H53" s="195"/>
    </row>
    <row r="54" spans="1:8">
      <c r="A54" t="s">
        <v>459</v>
      </c>
      <c r="B54">
        <v>4</v>
      </c>
      <c r="C54">
        <v>13</v>
      </c>
      <c r="D54" s="99" t="s">
        <v>93</v>
      </c>
      <c r="E54" s="12">
        <v>4504.666666666667</v>
      </c>
      <c r="F54" s="12">
        <v>275.55555555555566</v>
      </c>
      <c r="G54" s="13">
        <v>6.1171131172611137E-2</v>
      </c>
      <c r="H54" s="195"/>
    </row>
    <row r="55" spans="1:8">
      <c r="A55" t="s">
        <v>459</v>
      </c>
      <c r="B55">
        <v>4</v>
      </c>
      <c r="C55">
        <v>14</v>
      </c>
      <c r="D55" s="99" t="s">
        <v>94</v>
      </c>
      <c r="E55" s="12">
        <v>7625.333333333333</v>
      </c>
      <c r="F55" s="12">
        <v>1801.1111111111111</v>
      </c>
      <c r="G55" s="13">
        <v>0.23620096753511688</v>
      </c>
      <c r="H55" s="195"/>
    </row>
    <row r="56" spans="1:8">
      <c r="A56" t="s">
        <v>459</v>
      </c>
      <c r="B56">
        <v>4</v>
      </c>
      <c r="C56">
        <v>15</v>
      </c>
      <c r="D56" s="99" t="s">
        <v>95</v>
      </c>
      <c r="E56" s="12">
        <v>1203.6666666666667</v>
      </c>
      <c r="F56" s="12">
        <v>167.77777777777774</v>
      </c>
      <c r="G56" s="13">
        <v>0.13938890427397763</v>
      </c>
      <c r="H56" s="195"/>
    </row>
    <row r="57" spans="1:8">
      <c r="A57" t="s">
        <v>459</v>
      </c>
      <c r="B57">
        <v>4</v>
      </c>
      <c r="C57">
        <v>16</v>
      </c>
      <c r="D57" s="99" t="s">
        <v>96</v>
      </c>
      <c r="E57" s="12">
        <v>1734.3333333333333</v>
      </c>
      <c r="F57" s="12">
        <v>544.44444444444446</v>
      </c>
      <c r="G57" s="13">
        <v>0.31392145557050422</v>
      </c>
      <c r="H57" s="195"/>
    </row>
    <row r="58" spans="1:8">
      <c r="A58" t="s">
        <v>459</v>
      </c>
      <c r="B58">
        <v>4</v>
      </c>
      <c r="C58">
        <v>17</v>
      </c>
      <c r="D58" s="99" t="s">
        <v>97</v>
      </c>
      <c r="E58" s="12">
        <v>3486</v>
      </c>
      <c r="F58" s="12">
        <v>249.33333333333334</v>
      </c>
      <c r="G58" s="13">
        <v>7.1524192006119716E-2</v>
      </c>
      <c r="H58" s="195"/>
    </row>
    <row r="59" spans="1:8">
      <c r="A59" t="s">
        <v>459</v>
      </c>
      <c r="B59">
        <v>4</v>
      </c>
      <c r="C59">
        <v>18</v>
      </c>
      <c r="D59" s="99" t="s">
        <v>98</v>
      </c>
      <c r="E59" s="12">
        <v>477.16666666666669</v>
      </c>
      <c r="F59" s="12">
        <v>128.77777777777777</v>
      </c>
      <c r="G59" s="13">
        <v>0.26988007917103268</v>
      </c>
      <c r="H59" s="195"/>
    </row>
    <row r="60" spans="1:8">
      <c r="A60" t="s">
        <v>459</v>
      </c>
      <c r="B60">
        <v>4</v>
      </c>
      <c r="C60">
        <v>19</v>
      </c>
      <c r="D60" s="99" t="s">
        <v>99</v>
      </c>
      <c r="E60" s="12">
        <v>2345.3333333333335</v>
      </c>
      <c r="F60" s="12">
        <v>330.22222222222217</v>
      </c>
      <c r="G60" s="13">
        <v>0.14079969679742274</v>
      </c>
      <c r="H60" s="195"/>
    </row>
    <row r="61" spans="1:8">
      <c r="A61" t="s">
        <v>459</v>
      </c>
      <c r="B61">
        <v>4</v>
      </c>
      <c r="C61">
        <v>20</v>
      </c>
      <c r="D61" s="99" t="s">
        <v>100</v>
      </c>
      <c r="E61" s="12">
        <v>1129.1666666666667</v>
      </c>
      <c r="F61" s="12">
        <v>268.77777777777777</v>
      </c>
      <c r="G61" s="13">
        <v>0.23803198031980319</v>
      </c>
      <c r="H61" s="195"/>
    </row>
    <row r="62" spans="1:8">
      <c r="A62" t="s">
        <v>459</v>
      </c>
      <c r="B62">
        <v>4</v>
      </c>
      <c r="C62">
        <v>21</v>
      </c>
      <c r="D62" s="99" t="s">
        <v>101</v>
      </c>
      <c r="E62" s="12">
        <v>1501.3333333333333</v>
      </c>
      <c r="F62" s="12">
        <v>284.22222222222223</v>
      </c>
      <c r="G62" s="13">
        <v>0.18931320307874483</v>
      </c>
      <c r="H62" s="195"/>
    </row>
    <row r="63" spans="1:8">
      <c r="A63" t="s">
        <v>459</v>
      </c>
      <c r="B63">
        <v>4</v>
      </c>
      <c r="C63">
        <v>22</v>
      </c>
      <c r="D63" s="99" t="s">
        <v>102</v>
      </c>
      <c r="E63" s="12">
        <v>1447.6666666666667</v>
      </c>
      <c r="F63" s="12">
        <v>366.22222222222223</v>
      </c>
      <c r="G63" s="13">
        <v>0.25297413462276458</v>
      </c>
      <c r="H63" s="195"/>
    </row>
    <row r="64" spans="1:8">
      <c r="A64" t="s">
        <v>459</v>
      </c>
      <c r="B64">
        <v>4</v>
      </c>
      <c r="C64">
        <v>24</v>
      </c>
      <c r="D64" s="99" t="s">
        <v>103</v>
      </c>
      <c r="E64" s="12">
        <v>1027.8333333333333</v>
      </c>
      <c r="F64" s="12">
        <v>529.88888888888891</v>
      </c>
      <c r="G64" s="13">
        <v>0.51553970055672671</v>
      </c>
      <c r="H64" s="195"/>
    </row>
    <row r="65" spans="1:8">
      <c r="A65" t="s">
        <v>459</v>
      </c>
      <c r="B65">
        <v>4</v>
      </c>
      <c r="C65">
        <v>25</v>
      </c>
      <c r="D65" s="99" t="s">
        <v>104</v>
      </c>
      <c r="E65" s="12">
        <v>1516</v>
      </c>
      <c r="F65" s="12">
        <v>770</v>
      </c>
      <c r="G65" s="13">
        <v>0.5079155672823219</v>
      </c>
      <c r="H65" s="195"/>
    </row>
    <row r="66" spans="1:8">
      <c r="A66" t="s">
        <v>459</v>
      </c>
      <c r="B66">
        <v>4</v>
      </c>
      <c r="C66">
        <v>26</v>
      </c>
      <c r="D66" s="99" t="s">
        <v>105</v>
      </c>
      <c r="E66" s="12">
        <v>2147.5</v>
      </c>
      <c r="F66" s="12">
        <v>543</v>
      </c>
      <c r="G66" s="13">
        <v>0.25285215366705471</v>
      </c>
      <c r="H66" s="195"/>
    </row>
    <row r="67" spans="1:8">
      <c r="A67" t="s">
        <v>459</v>
      </c>
      <c r="B67">
        <v>4</v>
      </c>
      <c r="C67">
        <v>27</v>
      </c>
      <c r="D67" s="99" t="s">
        <v>106</v>
      </c>
      <c r="E67" s="12">
        <v>2321</v>
      </c>
      <c r="F67" s="12">
        <v>703.33333333333337</v>
      </c>
      <c r="G67" s="13">
        <v>0.30303030303030304</v>
      </c>
      <c r="H67" s="195"/>
    </row>
    <row r="68" spans="1:8">
      <c r="A68" t="s">
        <v>459</v>
      </c>
      <c r="B68">
        <v>4</v>
      </c>
      <c r="C68">
        <v>28</v>
      </c>
      <c r="D68" s="99" t="s">
        <v>107</v>
      </c>
      <c r="E68" s="12">
        <v>3951.5</v>
      </c>
      <c r="F68" s="12">
        <v>587.66666666666663</v>
      </c>
      <c r="G68" s="13">
        <v>0.14871989539837191</v>
      </c>
      <c r="H68" s="195"/>
    </row>
    <row r="69" spans="1:8">
      <c r="A69" t="s">
        <v>459</v>
      </c>
      <c r="B69">
        <v>4</v>
      </c>
      <c r="C69">
        <v>29</v>
      </c>
      <c r="D69" s="99" t="s">
        <v>108</v>
      </c>
      <c r="E69" s="12">
        <v>6888.333333333333</v>
      </c>
      <c r="F69" s="12">
        <v>633.88888888888903</v>
      </c>
      <c r="G69" s="13">
        <v>9.2023550286313441E-2</v>
      </c>
      <c r="H69" s="195"/>
    </row>
    <row r="70" spans="1:8">
      <c r="A70" t="s">
        <v>459</v>
      </c>
      <c r="B70">
        <v>4</v>
      </c>
      <c r="C70">
        <v>30</v>
      </c>
      <c r="D70" s="99" t="s">
        <v>467</v>
      </c>
      <c r="E70" s="12">
        <v>981.66666666666663</v>
      </c>
      <c r="F70" s="12">
        <v>105.77777777777779</v>
      </c>
      <c r="G70" s="13">
        <v>0.10775325410299945</v>
      </c>
      <c r="H70" s="195"/>
    </row>
    <row r="71" spans="1:8">
      <c r="A71" t="s">
        <v>459</v>
      </c>
      <c r="B71">
        <v>4</v>
      </c>
      <c r="C71">
        <v>31</v>
      </c>
      <c r="D71" s="99" t="s">
        <v>109</v>
      </c>
      <c r="E71" s="12">
        <v>1388.6666666666667</v>
      </c>
      <c r="F71" s="12">
        <v>130.44444444444443</v>
      </c>
      <c r="G71" s="13">
        <v>9.3935029604736736E-2</v>
      </c>
      <c r="H71" s="195"/>
    </row>
    <row r="72" spans="1:8">
      <c r="A72" t="s">
        <v>459</v>
      </c>
      <c r="B72">
        <v>4</v>
      </c>
      <c r="C72">
        <v>32</v>
      </c>
      <c r="D72" s="99" t="s">
        <v>110</v>
      </c>
      <c r="E72" s="12">
        <v>972.83333333333337</v>
      </c>
      <c r="F72" s="12">
        <v>51.555555555555543</v>
      </c>
      <c r="G72" s="13">
        <v>5.2995260122208884E-2</v>
      </c>
      <c r="H72" s="195"/>
    </row>
    <row r="73" spans="1:8">
      <c r="A73" t="s">
        <v>459</v>
      </c>
      <c r="B73">
        <v>5</v>
      </c>
      <c r="C73">
        <v>10</v>
      </c>
      <c r="D73" s="99" t="s">
        <v>111</v>
      </c>
      <c r="E73" s="12">
        <v>553.16666666666663</v>
      </c>
      <c r="F73" s="12">
        <v>174.11111111111111</v>
      </c>
      <c r="G73" s="13">
        <v>0.31475343979110176</v>
      </c>
      <c r="H73" s="195"/>
    </row>
    <row r="74" spans="1:8">
      <c r="A74" t="s">
        <v>459</v>
      </c>
      <c r="B74">
        <v>5</v>
      </c>
      <c r="C74">
        <v>11</v>
      </c>
      <c r="D74" s="99" t="s">
        <v>112</v>
      </c>
      <c r="E74" s="12">
        <v>2317.1666666666665</v>
      </c>
      <c r="F74" s="12">
        <v>167.55555555555551</v>
      </c>
      <c r="G74" s="13">
        <v>7.231053249898102E-2</v>
      </c>
      <c r="H74" s="195"/>
    </row>
    <row r="75" spans="1:8">
      <c r="A75" t="s">
        <v>459</v>
      </c>
      <c r="B75">
        <v>5</v>
      </c>
      <c r="C75">
        <v>12</v>
      </c>
      <c r="D75" s="99" t="s">
        <v>113</v>
      </c>
      <c r="E75" s="12">
        <v>2129.5</v>
      </c>
      <c r="F75" s="12">
        <v>244</v>
      </c>
      <c r="G75" s="13">
        <v>0.11458088753228457</v>
      </c>
      <c r="H75" s="195"/>
    </row>
    <row r="76" spans="1:8">
      <c r="A76" t="s">
        <v>459</v>
      </c>
      <c r="B76">
        <v>5</v>
      </c>
      <c r="C76">
        <v>13</v>
      </c>
      <c r="D76" s="99" t="s">
        <v>114</v>
      </c>
      <c r="E76" s="12">
        <v>2443.8333333333335</v>
      </c>
      <c r="F76" s="12">
        <v>280.88888888888886</v>
      </c>
      <c r="G76" s="13">
        <v>0.11493782536543225</v>
      </c>
      <c r="H76" s="195"/>
    </row>
    <row r="77" spans="1:8">
      <c r="A77" t="s">
        <v>459</v>
      </c>
      <c r="B77">
        <v>5</v>
      </c>
      <c r="C77">
        <v>14</v>
      </c>
      <c r="D77" s="99" t="s">
        <v>115</v>
      </c>
      <c r="E77" s="12">
        <v>5127.833333333333</v>
      </c>
      <c r="F77" s="12">
        <v>322.11111111111103</v>
      </c>
      <c r="G77" s="13">
        <v>6.2816220842677753E-2</v>
      </c>
      <c r="H77" s="195"/>
    </row>
    <row r="78" spans="1:8">
      <c r="A78" t="s">
        <v>459</v>
      </c>
      <c r="B78">
        <v>5</v>
      </c>
      <c r="C78">
        <v>15</v>
      </c>
      <c r="D78" s="99" t="s">
        <v>116</v>
      </c>
      <c r="E78" s="12">
        <v>409.33333333333331</v>
      </c>
      <c r="F78" s="12">
        <v>46.444444444444436</v>
      </c>
      <c r="G78" s="13">
        <v>0.11346362649294243</v>
      </c>
      <c r="H78" s="195"/>
    </row>
    <row r="79" spans="1:8">
      <c r="A79" t="s">
        <v>459</v>
      </c>
      <c r="B79">
        <v>5</v>
      </c>
      <c r="C79">
        <v>16</v>
      </c>
      <c r="D79" s="99" t="s">
        <v>117</v>
      </c>
      <c r="E79" s="12">
        <v>665</v>
      </c>
      <c r="F79" s="12">
        <v>72.666666666666671</v>
      </c>
      <c r="G79" s="13">
        <v>0.10927318295739349</v>
      </c>
      <c r="H79" s="195"/>
    </row>
    <row r="80" spans="1:8">
      <c r="A80" t="s">
        <v>459</v>
      </c>
      <c r="B80">
        <v>5</v>
      </c>
      <c r="C80">
        <v>17</v>
      </c>
      <c r="D80" s="99" t="s">
        <v>118</v>
      </c>
      <c r="E80" s="12">
        <v>1038.1666666666667</v>
      </c>
      <c r="F80" s="12">
        <v>269.5555555555556</v>
      </c>
      <c r="G80" s="13">
        <v>0.25964574302991389</v>
      </c>
      <c r="H80" s="195"/>
    </row>
    <row r="81" spans="1:8">
      <c r="A81" t="s">
        <v>459</v>
      </c>
      <c r="B81">
        <v>5</v>
      </c>
      <c r="C81">
        <v>18</v>
      </c>
      <c r="D81" s="99" t="s">
        <v>119</v>
      </c>
      <c r="E81" s="12">
        <v>259.33333333333331</v>
      </c>
      <c r="F81" s="12">
        <v>119.55555555555556</v>
      </c>
      <c r="G81" s="13">
        <v>0.46101113967437879</v>
      </c>
      <c r="H81" s="195"/>
    </row>
    <row r="82" spans="1:8">
      <c r="A82" t="s">
        <v>459</v>
      </c>
      <c r="B82">
        <v>5</v>
      </c>
      <c r="C82">
        <v>20</v>
      </c>
      <c r="D82" s="99" t="s">
        <v>120</v>
      </c>
      <c r="E82" s="12">
        <v>779</v>
      </c>
      <c r="F82" s="12">
        <v>84</v>
      </c>
      <c r="G82" s="13">
        <v>0.10783055198973042</v>
      </c>
      <c r="H82" s="195"/>
    </row>
    <row r="83" spans="1:8">
      <c r="A83" t="s">
        <v>459</v>
      </c>
      <c r="B83">
        <v>5</v>
      </c>
      <c r="C83">
        <v>21</v>
      </c>
      <c r="D83" s="99" t="s">
        <v>121</v>
      </c>
      <c r="E83" s="12">
        <v>819.83333333333337</v>
      </c>
      <c r="F83" s="12">
        <v>229.7777777777778</v>
      </c>
      <c r="G83" s="13">
        <v>0.28027376838110729</v>
      </c>
      <c r="H83" s="195"/>
    </row>
    <row r="84" spans="1:8">
      <c r="A84" t="s">
        <v>459</v>
      </c>
      <c r="B84">
        <v>5</v>
      </c>
      <c r="C84">
        <v>22</v>
      </c>
      <c r="D84" s="99" t="s">
        <v>122</v>
      </c>
      <c r="E84" s="12">
        <v>1212.1666666666667</v>
      </c>
      <c r="F84" s="12">
        <v>51.22222222222225</v>
      </c>
      <c r="G84" s="13">
        <v>4.2256748705256905E-2</v>
      </c>
      <c r="H84" s="195"/>
    </row>
    <row r="85" spans="1:8">
      <c r="A85" t="s">
        <v>459</v>
      </c>
      <c r="B85">
        <v>5</v>
      </c>
      <c r="C85">
        <v>23</v>
      </c>
      <c r="D85" s="99" t="s">
        <v>123</v>
      </c>
      <c r="E85" s="12">
        <v>649.33333333333337</v>
      </c>
      <c r="F85" s="12">
        <v>14.222222222222209</v>
      </c>
      <c r="G85" s="13">
        <v>2.1902806297056789E-2</v>
      </c>
      <c r="H85" s="195"/>
    </row>
    <row r="86" spans="1:8">
      <c r="A86" t="s">
        <v>459</v>
      </c>
      <c r="B86">
        <v>5</v>
      </c>
      <c r="C86">
        <v>24</v>
      </c>
      <c r="D86" s="99" t="s">
        <v>124</v>
      </c>
      <c r="E86" s="12">
        <v>624.83333333333337</v>
      </c>
      <c r="F86" s="12">
        <v>89.555555555555543</v>
      </c>
      <c r="G86" s="13">
        <v>0.14332710945140922</v>
      </c>
      <c r="H86" s="195"/>
    </row>
    <row r="87" spans="1:8">
      <c r="A87" t="s">
        <v>459</v>
      </c>
      <c r="B87">
        <v>5</v>
      </c>
      <c r="C87">
        <v>25</v>
      </c>
      <c r="D87" s="99" t="s">
        <v>125</v>
      </c>
      <c r="E87" s="12">
        <v>964.5</v>
      </c>
      <c r="F87" s="12">
        <v>53.666666666666664</v>
      </c>
      <c r="G87" s="13">
        <v>5.5641956108519089E-2</v>
      </c>
      <c r="H87" s="195"/>
    </row>
    <row r="88" spans="1:8">
      <c r="A88" t="s">
        <v>459</v>
      </c>
      <c r="B88">
        <v>5</v>
      </c>
      <c r="C88">
        <v>26</v>
      </c>
      <c r="D88" s="99" t="s">
        <v>126</v>
      </c>
      <c r="E88" s="12">
        <v>1056.5</v>
      </c>
      <c r="F88" s="12">
        <v>155</v>
      </c>
      <c r="G88" s="13">
        <v>0.14671083767155702</v>
      </c>
      <c r="H88" s="195"/>
    </row>
    <row r="89" spans="1:8">
      <c r="A89" t="s">
        <v>459</v>
      </c>
      <c r="B89">
        <v>5</v>
      </c>
      <c r="C89">
        <v>27</v>
      </c>
      <c r="D89" s="99" t="s">
        <v>127</v>
      </c>
      <c r="E89" s="12">
        <v>899</v>
      </c>
      <c r="F89" s="12">
        <v>42.666666666666664</v>
      </c>
      <c r="G89" s="13">
        <v>4.7460140897293286E-2</v>
      </c>
      <c r="H89" s="195"/>
    </row>
    <row r="90" spans="1:8">
      <c r="A90" t="s">
        <v>459</v>
      </c>
      <c r="B90">
        <v>5</v>
      </c>
      <c r="C90">
        <v>28</v>
      </c>
      <c r="D90" s="99" t="s">
        <v>128</v>
      </c>
      <c r="E90" s="12">
        <v>2038.3333333333333</v>
      </c>
      <c r="F90" s="12">
        <v>154.44444444444443</v>
      </c>
      <c r="G90" s="13">
        <v>7.5769964568002182E-2</v>
      </c>
      <c r="H90" s="195"/>
    </row>
    <row r="91" spans="1:8">
      <c r="A91" t="s">
        <v>459</v>
      </c>
      <c r="B91">
        <v>5</v>
      </c>
      <c r="C91">
        <v>29</v>
      </c>
      <c r="D91" s="99" t="s">
        <v>129</v>
      </c>
      <c r="E91" s="12">
        <v>3670.1666666666665</v>
      </c>
      <c r="F91" s="12">
        <v>524.8888888888888</v>
      </c>
      <c r="G91" s="13">
        <v>0.14301500083253862</v>
      </c>
      <c r="H91" s="195"/>
    </row>
    <row r="92" spans="1:8">
      <c r="A92" t="s">
        <v>459</v>
      </c>
      <c r="B92">
        <v>5</v>
      </c>
      <c r="C92">
        <v>30</v>
      </c>
      <c r="D92" s="99" t="s">
        <v>468</v>
      </c>
      <c r="E92" s="12">
        <v>667.33333333333337</v>
      </c>
      <c r="F92" s="12">
        <v>149.55555555555554</v>
      </c>
      <c r="G92" s="13">
        <v>0.22410922410922407</v>
      </c>
      <c r="H92" s="195"/>
    </row>
    <row r="93" spans="1:8">
      <c r="A93" t="s">
        <v>459</v>
      </c>
      <c r="B93">
        <v>5</v>
      </c>
      <c r="C93">
        <v>31</v>
      </c>
      <c r="D93" s="99" t="s">
        <v>130</v>
      </c>
      <c r="E93" s="12">
        <v>770.33333333333337</v>
      </c>
      <c r="F93" s="12">
        <v>106.44444444444446</v>
      </c>
      <c r="G93" s="13">
        <v>0.13817972017885477</v>
      </c>
      <c r="H93" s="195"/>
    </row>
    <row r="94" spans="1:8">
      <c r="A94" t="s">
        <v>459</v>
      </c>
      <c r="B94">
        <v>5</v>
      </c>
      <c r="C94">
        <v>32</v>
      </c>
      <c r="D94" s="99" t="s">
        <v>131</v>
      </c>
      <c r="E94" s="12">
        <v>152</v>
      </c>
      <c r="F94" s="12">
        <v>170</v>
      </c>
      <c r="G94" s="13">
        <v>1.118421052631579</v>
      </c>
      <c r="H94" s="195"/>
    </row>
    <row r="95" spans="1:8">
      <c r="A95" t="s">
        <v>459</v>
      </c>
      <c r="B95">
        <v>6</v>
      </c>
      <c r="C95">
        <v>10</v>
      </c>
      <c r="D95" s="99" t="s">
        <v>132</v>
      </c>
      <c r="E95" s="12">
        <v>115</v>
      </c>
      <c r="F95" s="12">
        <v>152.66666666666666</v>
      </c>
      <c r="G95" s="13">
        <v>1.3275362318840578</v>
      </c>
      <c r="H95" s="195"/>
    </row>
    <row r="96" spans="1:8">
      <c r="A96" t="s">
        <v>459</v>
      </c>
      <c r="B96">
        <v>6</v>
      </c>
      <c r="C96">
        <v>11</v>
      </c>
      <c r="D96" s="99" t="s">
        <v>133</v>
      </c>
      <c r="E96" s="12">
        <v>801.16666666666663</v>
      </c>
      <c r="F96" s="12">
        <v>260.77777777777777</v>
      </c>
      <c r="G96" s="13">
        <v>0.32549753831218364</v>
      </c>
      <c r="H96" s="195"/>
    </row>
    <row r="97" spans="1:8">
      <c r="A97" t="s">
        <v>459</v>
      </c>
      <c r="B97">
        <v>6</v>
      </c>
      <c r="C97">
        <v>12</v>
      </c>
      <c r="D97" s="99" t="s">
        <v>134</v>
      </c>
      <c r="E97" s="12">
        <v>1633.6666666666667</v>
      </c>
      <c r="F97" s="12">
        <v>234.44444444444443</v>
      </c>
      <c r="G97" s="13">
        <v>0.14350812759300821</v>
      </c>
      <c r="H97" s="195"/>
    </row>
    <row r="98" spans="1:8">
      <c r="A98" t="s">
        <v>459</v>
      </c>
      <c r="B98">
        <v>6</v>
      </c>
      <c r="C98">
        <v>14</v>
      </c>
      <c r="D98" s="99" t="s">
        <v>135</v>
      </c>
      <c r="E98" s="12">
        <v>1233</v>
      </c>
      <c r="F98" s="12">
        <v>225</v>
      </c>
      <c r="G98" s="13">
        <v>0.18248175182481752</v>
      </c>
      <c r="H98" s="195"/>
    </row>
    <row r="99" spans="1:8">
      <c r="A99" t="s">
        <v>459</v>
      </c>
      <c r="B99">
        <v>6</v>
      </c>
      <c r="C99">
        <v>15</v>
      </c>
      <c r="D99" s="99" t="s">
        <v>136</v>
      </c>
      <c r="E99" s="12">
        <v>185</v>
      </c>
      <c r="F99" s="12">
        <v>91.333333333333329</v>
      </c>
      <c r="G99" s="13">
        <v>0.49369369369369365</v>
      </c>
      <c r="H99" s="195"/>
    </row>
    <row r="100" spans="1:8">
      <c r="A100" t="s">
        <v>459</v>
      </c>
      <c r="B100">
        <v>6</v>
      </c>
      <c r="C100">
        <v>16</v>
      </c>
      <c r="D100" s="99" t="s">
        <v>137</v>
      </c>
      <c r="E100" s="12">
        <v>144</v>
      </c>
      <c r="F100" s="12">
        <v>115.33333333333333</v>
      </c>
      <c r="G100" s="13">
        <v>0.80092592592592593</v>
      </c>
      <c r="H100" s="195"/>
    </row>
    <row r="101" spans="1:8">
      <c r="A101" t="s">
        <v>459</v>
      </c>
      <c r="B101">
        <v>6</v>
      </c>
      <c r="C101">
        <v>17</v>
      </c>
      <c r="D101" s="99" t="s">
        <v>138</v>
      </c>
      <c r="E101" s="12">
        <v>640</v>
      </c>
      <c r="F101" s="12">
        <v>79.333333333333329</v>
      </c>
      <c r="G101" s="13">
        <v>0.12395833333333332</v>
      </c>
      <c r="H101" s="195"/>
    </row>
    <row r="102" spans="1:8">
      <c r="A102" t="s">
        <v>459</v>
      </c>
      <c r="B102">
        <v>6</v>
      </c>
      <c r="C102">
        <v>18</v>
      </c>
      <c r="D102" s="99" t="s">
        <v>139</v>
      </c>
      <c r="E102" s="12">
        <v>74</v>
      </c>
      <c r="F102" s="12">
        <v>49.333333333333336</v>
      </c>
      <c r="G102" s="13">
        <v>0.66666666666666674</v>
      </c>
      <c r="H102" s="195"/>
    </row>
    <row r="103" spans="1:8">
      <c r="A103" t="s">
        <v>459</v>
      </c>
      <c r="B103">
        <v>6</v>
      </c>
      <c r="C103">
        <v>19</v>
      </c>
      <c r="D103" s="99" t="s">
        <v>140</v>
      </c>
      <c r="E103" s="12">
        <v>459.66666666666669</v>
      </c>
      <c r="F103" s="12">
        <v>74.8888888888889</v>
      </c>
      <c r="G103" s="13">
        <v>0.16291999033115787</v>
      </c>
      <c r="H103" s="195"/>
    </row>
    <row r="104" spans="1:8">
      <c r="A104" t="s">
        <v>459</v>
      </c>
      <c r="B104">
        <v>6</v>
      </c>
      <c r="C104">
        <v>20</v>
      </c>
      <c r="D104" s="99" t="s">
        <v>141</v>
      </c>
      <c r="E104" s="12">
        <v>181</v>
      </c>
      <c r="F104" s="12">
        <v>38.666666666666664</v>
      </c>
      <c r="G104" s="13">
        <v>0.21362799263351748</v>
      </c>
      <c r="H104" s="195"/>
    </row>
    <row r="105" spans="1:8">
      <c r="A105" t="s">
        <v>459</v>
      </c>
      <c r="B105">
        <v>6</v>
      </c>
      <c r="C105">
        <v>21</v>
      </c>
      <c r="D105" s="99" t="s">
        <v>142</v>
      </c>
      <c r="E105" s="12">
        <v>189</v>
      </c>
      <c r="F105" s="12">
        <v>88.666666666666671</v>
      </c>
      <c r="G105" s="13">
        <v>0.46913580246913583</v>
      </c>
      <c r="H105" s="195"/>
    </row>
    <row r="106" spans="1:8">
      <c r="A106" t="s">
        <v>459</v>
      </c>
      <c r="B106">
        <v>6</v>
      </c>
      <c r="C106">
        <v>22</v>
      </c>
      <c r="D106" s="99" t="s">
        <v>143</v>
      </c>
      <c r="E106" s="12">
        <v>375.33333333333331</v>
      </c>
      <c r="F106" s="12">
        <v>101.55555555555556</v>
      </c>
      <c r="G106" s="13">
        <v>0.27057430432208407</v>
      </c>
      <c r="H106" s="195"/>
    </row>
    <row r="107" spans="1:8">
      <c r="A107" t="s">
        <v>459</v>
      </c>
      <c r="B107">
        <v>6</v>
      </c>
      <c r="C107">
        <v>23</v>
      </c>
      <c r="D107" s="99" t="s">
        <v>144</v>
      </c>
      <c r="E107" s="12">
        <v>156.66666666666666</v>
      </c>
      <c r="F107" s="12">
        <v>104.44444444444446</v>
      </c>
      <c r="G107" s="13">
        <v>0.66666666666666674</v>
      </c>
      <c r="H107" s="195"/>
    </row>
    <row r="108" spans="1:8">
      <c r="A108" t="s">
        <v>459</v>
      </c>
      <c r="B108">
        <v>6</v>
      </c>
      <c r="C108">
        <v>24</v>
      </c>
      <c r="D108" s="99" t="s">
        <v>145</v>
      </c>
      <c r="E108" s="12">
        <v>132</v>
      </c>
      <c r="F108" s="12">
        <v>88</v>
      </c>
      <c r="G108" s="13">
        <v>0.66666666666666663</v>
      </c>
      <c r="H108" s="195"/>
    </row>
    <row r="109" spans="1:8">
      <c r="A109" t="s">
        <v>459</v>
      </c>
      <c r="B109">
        <v>6</v>
      </c>
      <c r="C109">
        <v>25</v>
      </c>
      <c r="D109" s="99" t="s">
        <v>146</v>
      </c>
      <c r="E109" s="12">
        <v>318.66666666666669</v>
      </c>
      <c r="F109" s="12">
        <v>118.44444444444444</v>
      </c>
      <c r="G109" s="13">
        <v>0.37168758716875872</v>
      </c>
      <c r="H109" s="195"/>
    </row>
    <row r="110" spans="1:8">
      <c r="A110" t="s">
        <v>459</v>
      </c>
      <c r="B110">
        <v>6</v>
      </c>
      <c r="C110">
        <v>26</v>
      </c>
      <c r="D110" s="99" t="s">
        <v>147</v>
      </c>
      <c r="E110" s="12">
        <v>276.5</v>
      </c>
      <c r="F110" s="12">
        <v>184.33333333333334</v>
      </c>
      <c r="G110" s="13">
        <v>0.66666666666666674</v>
      </c>
      <c r="H110" s="195"/>
    </row>
    <row r="111" spans="1:8">
      <c r="A111" t="s">
        <v>459</v>
      </c>
      <c r="B111">
        <v>6</v>
      </c>
      <c r="C111">
        <v>27</v>
      </c>
      <c r="D111" s="99" t="s">
        <v>148</v>
      </c>
      <c r="E111" s="12">
        <v>337.16666666666669</v>
      </c>
      <c r="F111" s="12">
        <v>75.8888888888889</v>
      </c>
      <c r="G111" s="13">
        <v>0.22507826660075797</v>
      </c>
      <c r="H111" s="195"/>
    </row>
    <row r="112" spans="1:8">
      <c r="A112" t="s">
        <v>459</v>
      </c>
      <c r="B112">
        <v>6</v>
      </c>
      <c r="C112">
        <v>28</v>
      </c>
      <c r="D112" s="99" t="s">
        <v>149</v>
      </c>
      <c r="E112" s="12">
        <v>498.66666666666669</v>
      </c>
      <c r="F112" s="12">
        <v>155.77777777777777</v>
      </c>
      <c r="G112" s="13">
        <v>0.3123885918003565</v>
      </c>
      <c r="H112" s="195"/>
    </row>
    <row r="113" spans="1:8">
      <c r="A113" t="s">
        <v>459</v>
      </c>
      <c r="B113">
        <v>6</v>
      </c>
      <c r="C113">
        <v>29</v>
      </c>
      <c r="D113" s="99" t="s">
        <v>150</v>
      </c>
      <c r="E113" s="12">
        <v>1189.3333333333333</v>
      </c>
      <c r="F113" s="12">
        <v>112.11111111111109</v>
      </c>
      <c r="G113" s="13">
        <v>9.426382660687592E-2</v>
      </c>
      <c r="H113" s="195"/>
    </row>
    <row r="114" spans="1:8">
      <c r="A114" t="s">
        <v>459</v>
      </c>
      <c r="B114">
        <v>6</v>
      </c>
      <c r="C114">
        <v>30</v>
      </c>
      <c r="D114" s="99" t="s">
        <v>469</v>
      </c>
      <c r="E114" s="12">
        <v>193.83333333333334</v>
      </c>
      <c r="F114" s="12">
        <v>129.2222222222222</v>
      </c>
      <c r="G114" s="13">
        <v>0.66666666666666652</v>
      </c>
      <c r="H114" s="195"/>
    </row>
    <row r="115" spans="1:8">
      <c r="A115" t="s">
        <v>459</v>
      </c>
      <c r="B115">
        <v>6</v>
      </c>
      <c r="C115">
        <v>31</v>
      </c>
      <c r="D115" s="99" t="s">
        <v>151</v>
      </c>
      <c r="E115" s="12">
        <v>372</v>
      </c>
      <c r="F115" s="12">
        <v>200.66666666666666</v>
      </c>
      <c r="G115" s="13">
        <v>0.53942652329749097</v>
      </c>
      <c r="H115" s="195"/>
    </row>
    <row r="116" spans="1:8">
      <c r="A116" t="s">
        <v>459</v>
      </c>
      <c r="B116">
        <v>6</v>
      </c>
      <c r="C116">
        <v>32</v>
      </c>
      <c r="D116" s="99" t="s">
        <v>152</v>
      </c>
      <c r="E116" s="12">
        <v>262.66666666666669</v>
      </c>
      <c r="F116" s="12">
        <v>326.22222222222223</v>
      </c>
      <c r="G116" s="13">
        <v>1.2419627749576987</v>
      </c>
      <c r="H116" s="195"/>
    </row>
    <row r="117" spans="1:8">
      <c r="A117" t="s">
        <v>459</v>
      </c>
      <c r="B117">
        <v>7</v>
      </c>
      <c r="C117">
        <v>10</v>
      </c>
      <c r="D117" s="99" t="s">
        <v>153</v>
      </c>
      <c r="E117" s="12">
        <v>183</v>
      </c>
      <c r="F117" s="12">
        <v>122</v>
      </c>
      <c r="G117" s="13">
        <v>0.66666666666666663</v>
      </c>
      <c r="H117" s="195"/>
    </row>
    <row r="118" spans="1:8">
      <c r="A118" t="s">
        <v>459</v>
      </c>
      <c r="B118">
        <v>7</v>
      </c>
      <c r="C118">
        <v>11</v>
      </c>
      <c r="D118" s="99" t="s">
        <v>154</v>
      </c>
      <c r="E118" s="12">
        <v>1211.3333333333333</v>
      </c>
      <c r="F118" s="12">
        <v>106.22222222222224</v>
      </c>
      <c r="G118" s="13">
        <v>8.7690332049165307E-2</v>
      </c>
      <c r="H118" s="195"/>
    </row>
    <row r="119" spans="1:8">
      <c r="A119" t="s">
        <v>459</v>
      </c>
      <c r="B119">
        <v>7</v>
      </c>
      <c r="C119">
        <v>12</v>
      </c>
      <c r="D119" s="99" t="s">
        <v>155</v>
      </c>
      <c r="E119" s="12">
        <v>1533.6666666666667</v>
      </c>
      <c r="F119" s="12">
        <v>244.22222222222226</v>
      </c>
      <c r="G119" s="13">
        <v>0.15924074476563069</v>
      </c>
      <c r="H119" s="195"/>
    </row>
    <row r="120" spans="1:8">
      <c r="A120" t="s">
        <v>459</v>
      </c>
      <c r="B120">
        <v>7</v>
      </c>
      <c r="C120">
        <v>14</v>
      </c>
      <c r="D120" s="99" t="s">
        <v>156</v>
      </c>
      <c r="E120" s="12">
        <v>1788.3333333333333</v>
      </c>
      <c r="F120" s="12">
        <v>460.4444444444444</v>
      </c>
      <c r="G120" s="13">
        <v>0.25747126436781609</v>
      </c>
      <c r="H120" s="195"/>
    </row>
    <row r="121" spans="1:8">
      <c r="A121" t="s">
        <v>459</v>
      </c>
      <c r="B121">
        <v>7</v>
      </c>
      <c r="C121">
        <v>15</v>
      </c>
      <c r="D121" s="99" t="s">
        <v>157</v>
      </c>
      <c r="E121" s="12">
        <v>183</v>
      </c>
      <c r="F121" s="12">
        <v>214.66666666666666</v>
      </c>
      <c r="G121" s="13">
        <v>1.1730418943533698</v>
      </c>
      <c r="H121" s="195"/>
    </row>
    <row r="122" spans="1:8">
      <c r="A122" t="s">
        <v>459</v>
      </c>
      <c r="B122">
        <v>7</v>
      </c>
      <c r="C122">
        <v>16</v>
      </c>
      <c r="D122" s="99" t="s">
        <v>158</v>
      </c>
      <c r="E122" s="12">
        <v>294.5</v>
      </c>
      <c r="F122" s="12">
        <v>223.33333333333334</v>
      </c>
      <c r="G122" s="13">
        <v>0.75834748160724397</v>
      </c>
      <c r="H122" s="195"/>
    </row>
    <row r="123" spans="1:8">
      <c r="A123" t="s">
        <v>459</v>
      </c>
      <c r="B123">
        <v>7</v>
      </c>
      <c r="C123">
        <v>17</v>
      </c>
      <c r="D123" s="99" t="s">
        <v>159</v>
      </c>
      <c r="E123" s="12">
        <v>3480.8333333333335</v>
      </c>
      <c r="F123" s="12">
        <v>1149.7777777777778</v>
      </c>
      <c r="G123" s="13">
        <v>0.33031681430053467</v>
      </c>
      <c r="H123" s="195"/>
    </row>
    <row r="124" spans="1:8">
      <c r="A124" t="s">
        <v>459</v>
      </c>
      <c r="B124">
        <v>7</v>
      </c>
      <c r="C124">
        <v>18</v>
      </c>
      <c r="D124" s="99" t="s">
        <v>160</v>
      </c>
      <c r="E124" s="12">
        <v>71</v>
      </c>
      <c r="F124" s="12">
        <v>63.333333333333336</v>
      </c>
      <c r="G124" s="13">
        <v>0.892018779342723</v>
      </c>
      <c r="H124" s="195"/>
    </row>
    <row r="125" spans="1:8">
      <c r="A125" t="s">
        <v>459</v>
      </c>
      <c r="B125">
        <v>7</v>
      </c>
      <c r="C125">
        <v>19</v>
      </c>
      <c r="D125" s="99" t="s">
        <v>161</v>
      </c>
      <c r="E125" s="12">
        <v>1135.3333333333333</v>
      </c>
      <c r="F125" s="12">
        <v>230.11111111111109</v>
      </c>
      <c r="G125" s="13">
        <v>0.20268154237619884</v>
      </c>
      <c r="H125" s="195"/>
    </row>
    <row r="126" spans="1:8">
      <c r="A126" t="s">
        <v>459</v>
      </c>
      <c r="B126">
        <v>7</v>
      </c>
      <c r="C126">
        <v>20</v>
      </c>
      <c r="D126" s="99" t="s">
        <v>162</v>
      </c>
      <c r="E126" s="12">
        <v>171.33333333333334</v>
      </c>
      <c r="F126" s="12">
        <v>15.77777777777778</v>
      </c>
      <c r="G126" s="13">
        <v>9.2088197146562911E-2</v>
      </c>
      <c r="H126" s="195"/>
    </row>
    <row r="127" spans="1:8">
      <c r="A127" t="s">
        <v>459</v>
      </c>
      <c r="B127">
        <v>7</v>
      </c>
      <c r="C127">
        <v>21</v>
      </c>
      <c r="D127" s="99" t="s">
        <v>163</v>
      </c>
      <c r="E127" s="12">
        <v>251.5</v>
      </c>
      <c r="F127" s="12">
        <v>90</v>
      </c>
      <c r="G127" s="13">
        <v>0.35785288270377735</v>
      </c>
      <c r="H127" s="195"/>
    </row>
    <row r="128" spans="1:8">
      <c r="A128" t="s">
        <v>459</v>
      </c>
      <c r="B128">
        <v>7</v>
      </c>
      <c r="C128">
        <v>22</v>
      </c>
      <c r="D128" s="99" t="s">
        <v>164</v>
      </c>
      <c r="E128" s="12">
        <v>401.83333333333331</v>
      </c>
      <c r="F128" s="12">
        <v>139.44444444444443</v>
      </c>
      <c r="G128" s="13">
        <v>0.347020600027651</v>
      </c>
      <c r="H128" s="195"/>
    </row>
    <row r="129" spans="1:8">
      <c r="A129" t="s">
        <v>459</v>
      </c>
      <c r="B129">
        <v>7</v>
      </c>
      <c r="C129">
        <v>23</v>
      </c>
      <c r="D129" s="99" t="s">
        <v>165</v>
      </c>
      <c r="E129" s="12">
        <v>127.66666666666667</v>
      </c>
      <c r="F129" s="12">
        <v>85.1111111111111</v>
      </c>
      <c r="G129" s="13">
        <v>0.66666666666666652</v>
      </c>
      <c r="H129" s="195"/>
    </row>
    <row r="130" spans="1:8">
      <c r="A130" t="s">
        <v>459</v>
      </c>
      <c r="B130">
        <v>7</v>
      </c>
      <c r="C130">
        <v>24</v>
      </c>
      <c r="D130" s="99" t="s">
        <v>166</v>
      </c>
      <c r="E130" s="12">
        <v>75.666666666666671</v>
      </c>
      <c r="F130" s="12">
        <v>50.444444444444436</v>
      </c>
      <c r="G130" s="13">
        <v>0.66666666666666652</v>
      </c>
      <c r="H130" s="195"/>
    </row>
    <row r="131" spans="1:8">
      <c r="A131" t="s">
        <v>459</v>
      </c>
      <c r="B131">
        <v>7</v>
      </c>
      <c r="C131">
        <v>25</v>
      </c>
      <c r="D131" s="99" t="s">
        <v>167</v>
      </c>
      <c r="E131" s="12">
        <v>208</v>
      </c>
      <c r="F131" s="12">
        <v>54</v>
      </c>
      <c r="G131" s="13">
        <v>0.25961538461538464</v>
      </c>
      <c r="H131" s="195"/>
    </row>
    <row r="132" spans="1:8">
      <c r="A132" t="s">
        <v>459</v>
      </c>
      <c r="B132">
        <v>7</v>
      </c>
      <c r="C132">
        <v>26</v>
      </c>
      <c r="D132" s="99" t="s">
        <v>168</v>
      </c>
      <c r="E132" s="12">
        <v>350.5</v>
      </c>
      <c r="F132" s="12">
        <v>99.666666666666671</v>
      </c>
      <c r="G132" s="13">
        <v>0.28435568235853542</v>
      </c>
      <c r="H132" s="195"/>
    </row>
    <row r="133" spans="1:8">
      <c r="A133" t="s">
        <v>459</v>
      </c>
      <c r="B133">
        <v>7</v>
      </c>
      <c r="C133">
        <v>27</v>
      </c>
      <c r="D133" s="99" t="s">
        <v>169</v>
      </c>
      <c r="E133" s="12">
        <v>3509.1666666666665</v>
      </c>
      <c r="F133" s="12">
        <v>379.44444444444451</v>
      </c>
      <c r="G133" s="13">
        <v>0.1081295020976807</v>
      </c>
      <c r="H133" s="195"/>
    </row>
    <row r="134" spans="1:8">
      <c r="A134" t="s">
        <v>459</v>
      </c>
      <c r="B134">
        <v>7</v>
      </c>
      <c r="C134">
        <v>28</v>
      </c>
      <c r="D134" s="99" t="s">
        <v>170</v>
      </c>
      <c r="E134" s="12">
        <v>827.83333333333337</v>
      </c>
      <c r="F134" s="12">
        <v>81.888888888888872</v>
      </c>
      <c r="G134" s="13">
        <v>9.8919535601637451E-2</v>
      </c>
      <c r="H134" s="195"/>
    </row>
    <row r="135" spans="1:8">
      <c r="A135" t="s">
        <v>459</v>
      </c>
      <c r="B135">
        <v>7</v>
      </c>
      <c r="C135">
        <v>29</v>
      </c>
      <c r="D135" s="99" t="s">
        <v>171</v>
      </c>
      <c r="E135" s="12">
        <v>1167.1666666666667</v>
      </c>
      <c r="F135" s="12">
        <v>367.22222222222223</v>
      </c>
      <c r="G135" s="13">
        <v>0.31462706459136558</v>
      </c>
      <c r="H135" s="195"/>
    </row>
    <row r="136" spans="1:8">
      <c r="A136" t="s">
        <v>459</v>
      </c>
      <c r="B136">
        <v>7</v>
      </c>
      <c r="C136">
        <v>30</v>
      </c>
      <c r="D136" s="99" t="s">
        <v>470</v>
      </c>
      <c r="E136" s="12">
        <v>153.33333333333334</v>
      </c>
      <c r="F136" s="12">
        <v>102.22222222222221</v>
      </c>
      <c r="G136" s="13">
        <v>0.66666666666666652</v>
      </c>
      <c r="H136" s="195"/>
    </row>
    <row r="137" spans="1:8">
      <c r="A137" t="s">
        <v>459</v>
      </c>
      <c r="B137">
        <v>7</v>
      </c>
      <c r="C137">
        <v>31</v>
      </c>
      <c r="D137" s="99" t="s">
        <v>172</v>
      </c>
      <c r="E137" s="12">
        <v>386.16666666666669</v>
      </c>
      <c r="F137" s="12">
        <v>253.44444444444443</v>
      </c>
      <c r="G137" s="13">
        <v>0.65630844482808226</v>
      </c>
      <c r="H137" s="195"/>
    </row>
    <row r="138" spans="1:8">
      <c r="A138" t="s">
        <v>459</v>
      </c>
      <c r="B138">
        <v>7</v>
      </c>
      <c r="C138">
        <v>32</v>
      </c>
      <c r="D138" s="99" t="s">
        <v>173</v>
      </c>
      <c r="E138" s="12">
        <v>91.666666666666671</v>
      </c>
      <c r="F138" s="12">
        <v>61.111111111111107</v>
      </c>
      <c r="G138" s="13">
        <v>0.66666666666666663</v>
      </c>
      <c r="H138" s="195"/>
    </row>
    <row r="139" spans="1:8">
      <c r="A139" t="s">
        <v>459</v>
      </c>
      <c r="B139">
        <v>8</v>
      </c>
      <c r="C139">
        <v>10</v>
      </c>
      <c r="D139" s="99" t="s">
        <v>174</v>
      </c>
      <c r="E139" s="12">
        <v>523.33333333333337</v>
      </c>
      <c r="F139" s="12">
        <v>165.55555555555554</v>
      </c>
      <c r="G139" s="13">
        <v>0.31634819532908698</v>
      </c>
      <c r="H139" s="195"/>
    </row>
    <row r="140" spans="1:8">
      <c r="A140" t="s">
        <v>459</v>
      </c>
      <c r="B140">
        <v>8</v>
      </c>
      <c r="C140">
        <v>11</v>
      </c>
      <c r="D140" s="99" t="s">
        <v>175</v>
      </c>
      <c r="E140" s="12">
        <v>2373.8333333333335</v>
      </c>
      <c r="F140" s="12">
        <v>101.4444444444445</v>
      </c>
      <c r="G140" s="13">
        <v>4.273444265019076E-2</v>
      </c>
      <c r="H140" s="195"/>
    </row>
    <row r="141" spans="1:8">
      <c r="A141" t="s">
        <v>459</v>
      </c>
      <c r="B141">
        <v>8</v>
      </c>
      <c r="C141">
        <v>12</v>
      </c>
      <c r="D141" s="99" t="s">
        <v>176</v>
      </c>
      <c r="E141" s="12">
        <v>2295</v>
      </c>
      <c r="F141" s="12">
        <v>432.66666666666669</v>
      </c>
      <c r="G141" s="13">
        <v>0.18852578068264345</v>
      </c>
      <c r="H141" s="195"/>
    </row>
    <row r="142" spans="1:8">
      <c r="A142" t="s">
        <v>459</v>
      </c>
      <c r="B142">
        <v>8</v>
      </c>
      <c r="C142">
        <v>13</v>
      </c>
      <c r="D142" s="99" t="s">
        <v>177</v>
      </c>
      <c r="E142" s="12">
        <v>2560.5</v>
      </c>
      <c r="F142" s="12">
        <v>647.33333333333337</v>
      </c>
      <c r="G142" s="13">
        <v>0.2528152053635358</v>
      </c>
      <c r="H142" s="195"/>
    </row>
    <row r="143" spans="1:8">
      <c r="A143" t="s">
        <v>459</v>
      </c>
      <c r="B143">
        <v>8</v>
      </c>
      <c r="C143">
        <v>14</v>
      </c>
      <c r="D143" s="99" t="s">
        <v>178</v>
      </c>
      <c r="E143" s="12">
        <v>3759.1666666666665</v>
      </c>
      <c r="F143" s="12">
        <v>1596.5555555555554</v>
      </c>
      <c r="G143" s="13">
        <v>0.42470996822581836</v>
      </c>
      <c r="H143" s="195"/>
    </row>
    <row r="144" spans="1:8">
      <c r="A144" t="s">
        <v>459</v>
      </c>
      <c r="B144">
        <v>8</v>
      </c>
      <c r="C144">
        <v>15</v>
      </c>
      <c r="D144" s="99" t="s">
        <v>179</v>
      </c>
      <c r="E144" s="12">
        <v>324.83333333333331</v>
      </c>
      <c r="F144" s="12">
        <v>63.444444444444436</v>
      </c>
      <c r="G144" s="13">
        <v>0.1953138361552933</v>
      </c>
      <c r="H144" s="195"/>
    </row>
    <row r="145" spans="1:8">
      <c r="A145" t="s">
        <v>459</v>
      </c>
      <c r="B145">
        <v>8</v>
      </c>
      <c r="C145">
        <v>16</v>
      </c>
      <c r="D145" s="99" t="s">
        <v>180</v>
      </c>
      <c r="E145" s="12">
        <v>440.66666666666669</v>
      </c>
      <c r="F145" s="12">
        <v>37.555555555555564</v>
      </c>
      <c r="G145" s="13">
        <v>8.5224407463439247E-2</v>
      </c>
      <c r="H145" s="195"/>
    </row>
    <row r="146" spans="1:8">
      <c r="A146" t="s">
        <v>459</v>
      </c>
      <c r="B146">
        <v>8</v>
      </c>
      <c r="C146">
        <v>17</v>
      </c>
      <c r="D146" s="99" t="s">
        <v>181</v>
      </c>
      <c r="E146" s="12">
        <v>1520.3333333333333</v>
      </c>
      <c r="F146" s="12">
        <v>133.11111111111109</v>
      </c>
      <c r="G146" s="13">
        <v>8.7553898998757568E-2</v>
      </c>
      <c r="H146" s="195"/>
    </row>
    <row r="147" spans="1:8">
      <c r="A147" t="s">
        <v>459</v>
      </c>
      <c r="B147">
        <v>8</v>
      </c>
      <c r="C147">
        <v>18</v>
      </c>
      <c r="D147" s="99" t="s">
        <v>182</v>
      </c>
      <c r="E147" s="12">
        <v>249.66666666666666</v>
      </c>
      <c r="F147" s="12">
        <v>69.555555555555557</v>
      </c>
      <c r="G147" s="13">
        <v>0.27859368046283933</v>
      </c>
      <c r="H147" s="195"/>
    </row>
    <row r="148" spans="1:8">
      <c r="A148" t="s">
        <v>459</v>
      </c>
      <c r="B148">
        <v>8</v>
      </c>
      <c r="C148">
        <v>20</v>
      </c>
      <c r="D148" s="99" t="s">
        <v>183</v>
      </c>
      <c r="E148" s="12">
        <v>406</v>
      </c>
      <c r="F148" s="12">
        <v>54</v>
      </c>
      <c r="G148" s="13">
        <v>0.13300492610837439</v>
      </c>
      <c r="H148" s="195"/>
    </row>
    <row r="149" spans="1:8">
      <c r="A149" t="s">
        <v>459</v>
      </c>
      <c r="B149">
        <v>8</v>
      </c>
      <c r="C149">
        <v>21</v>
      </c>
      <c r="D149" s="99" t="s">
        <v>184</v>
      </c>
      <c r="E149" s="12">
        <v>685</v>
      </c>
      <c r="F149" s="12">
        <v>137.33333333333334</v>
      </c>
      <c r="G149" s="13">
        <v>0.2004866180048662</v>
      </c>
      <c r="H149" s="195"/>
    </row>
    <row r="150" spans="1:8">
      <c r="A150" t="s">
        <v>459</v>
      </c>
      <c r="B150">
        <v>8</v>
      </c>
      <c r="C150">
        <v>22</v>
      </c>
      <c r="D150" s="99" t="s">
        <v>185</v>
      </c>
      <c r="E150" s="12">
        <v>473.66666666666669</v>
      </c>
      <c r="F150" s="12">
        <v>111.55555555555556</v>
      </c>
      <c r="G150" s="13">
        <v>0.23551489561341776</v>
      </c>
      <c r="H150" s="195"/>
    </row>
    <row r="151" spans="1:8">
      <c r="A151" t="s">
        <v>459</v>
      </c>
      <c r="B151">
        <v>8</v>
      </c>
      <c r="C151">
        <v>23</v>
      </c>
      <c r="D151" s="99" t="s">
        <v>186</v>
      </c>
      <c r="E151" s="12">
        <v>539</v>
      </c>
      <c r="F151" s="12">
        <v>174</v>
      </c>
      <c r="G151" s="13">
        <v>0.32282003710575141</v>
      </c>
      <c r="H151" s="195"/>
    </row>
    <row r="152" spans="1:8">
      <c r="A152" t="s">
        <v>459</v>
      </c>
      <c r="B152">
        <v>8</v>
      </c>
      <c r="C152">
        <v>24</v>
      </c>
      <c r="D152" s="99" t="s">
        <v>187</v>
      </c>
      <c r="E152" s="12">
        <v>366.33333333333331</v>
      </c>
      <c r="F152" s="12">
        <v>113.55555555555556</v>
      </c>
      <c r="G152" s="13">
        <v>0.30997876857749473</v>
      </c>
      <c r="H152" s="195"/>
    </row>
    <row r="153" spans="1:8">
      <c r="A153" t="s">
        <v>459</v>
      </c>
      <c r="B153">
        <v>8</v>
      </c>
      <c r="C153">
        <v>25</v>
      </c>
      <c r="D153" s="99" t="s">
        <v>188</v>
      </c>
      <c r="E153" s="12">
        <v>588.33333333333337</v>
      </c>
      <c r="F153" s="12">
        <v>57.555555555555543</v>
      </c>
      <c r="G153" s="13">
        <v>9.782813975448533E-2</v>
      </c>
      <c r="H153" s="195"/>
    </row>
    <row r="154" spans="1:8">
      <c r="A154" t="s">
        <v>459</v>
      </c>
      <c r="B154">
        <v>8</v>
      </c>
      <c r="C154">
        <v>26</v>
      </c>
      <c r="D154" s="99" t="s">
        <v>189</v>
      </c>
      <c r="E154" s="12">
        <v>595.66666666666663</v>
      </c>
      <c r="F154" s="12">
        <v>143.7777777777778</v>
      </c>
      <c r="G154" s="13">
        <v>0.24137287819436679</v>
      </c>
      <c r="H154" s="195"/>
    </row>
    <row r="155" spans="1:8">
      <c r="A155" t="s">
        <v>459</v>
      </c>
      <c r="B155">
        <v>8</v>
      </c>
      <c r="C155">
        <v>27</v>
      </c>
      <c r="D155" s="99" t="s">
        <v>190</v>
      </c>
      <c r="E155" s="12">
        <v>1051</v>
      </c>
      <c r="F155" s="12">
        <v>202</v>
      </c>
      <c r="G155" s="13">
        <v>0.19219790675547099</v>
      </c>
      <c r="H155" s="195"/>
    </row>
    <row r="156" spans="1:8">
      <c r="A156" t="s">
        <v>459</v>
      </c>
      <c r="B156">
        <v>8</v>
      </c>
      <c r="C156">
        <v>28</v>
      </c>
      <c r="D156" s="99" t="s">
        <v>191</v>
      </c>
      <c r="E156" s="12">
        <v>4002.5</v>
      </c>
      <c r="F156" s="12">
        <v>125.66666666666667</v>
      </c>
      <c r="G156" s="13">
        <v>3.1397043514470126E-2</v>
      </c>
      <c r="H156" s="195"/>
    </row>
    <row r="157" spans="1:8">
      <c r="A157" t="s">
        <v>459</v>
      </c>
      <c r="B157">
        <v>8</v>
      </c>
      <c r="C157">
        <v>29</v>
      </c>
      <c r="D157" s="99" t="s">
        <v>192</v>
      </c>
      <c r="E157" s="12">
        <v>2421.5</v>
      </c>
      <c r="F157" s="12">
        <v>791.33333333333337</v>
      </c>
      <c r="G157" s="13">
        <v>0.32679468648909082</v>
      </c>
      <c r="H157" s="195"/>
    </row>
    <row r="158" spans="1:8">
      <c r="A158" t="s">
        <v>459</v>
      </c>
      <c r="B158">
        <v>8</v>
      </c>
      <c r="C158">
        <v>30</v>
      </c>
      <c r="D158" s="99" t="s">
        <v>471</v>
      </c>
      <c r="E158" s="12">
        <v>236.16666666666666</v>
      </c>
      <c r="F158" s="12">
        <v>113.44444444444446</v>
      </c>
      <c r="G158" s="13">
        <v>0.48035756292637033</v>
      </c>
      <c r="H158" s="195"/>
    </row>
    <row r="159" spans="1:8">
      <c r="A159" t="s">
        <v>459</v>
      </c>
      <c r="B159">
        <v>8</v>
      </c>
      <c r="C159">
        <v>31</v>
      </c>
      <c r="D159" s="99" t="s">
        <v>193</v>
      </c>
      <c r="E159" s="12">
        <v>134.33333333333334</v>
      </c>
      <c r="F159" s="12">
        <v>89.555555555555543</v>
      </c>
      <c r="G159" s="13">
        <v>0.66666666666666652</v>
      </c>
      <c r="H159" s="195"/>
    </row>
    <row r="160" spans="1:8">
      <c r="A160" t="s">
        <v>459</v>
      </c>
      <c r="B160">
        <v>8</v>
      </c>
      <c r="C160">
        <v>32</v>
      </c>
      <c r="D160" s="99" t="s">
        <v>194</v>
      </c>
      <c r="E160" s="12">
        <v>637.83333333333337</v>
      </c>
      <c r="F160" s="12">
        <v>164.44444444444446</v>
      </c>
      <c r="G160" s="13">
        <v>0.25781726330459021</v>
      </c>
      <c r="H160" s="195"/>
    </row>
    <row r="161" spans="1:8">
      <c r="A161" t="s">
        <v>459</v>
      </c>
      <c r="B161">
        <v>9</v>
      </c>
      <c r="C161">
        <v>10</v>
      </c>
      <c r="D161" s="99" t="s">
        <v>195</v>
      </c>
      <c r="E161" s="12">
        <v>418.33333333333331</v>
      </c>
      <c r="F161" s="12">
        <v>203.55555555555557</v>
      </c>
      <c r="G161" s="13">
        <v>0.48658698539176631</v>
      </c>
      <c r="H161" s="195"/>
    </row>
    <row r="162" spans="1:8">
      <c r="A162" t="s">
        <v>459</v>
      </c>
      <c r="B162">
        <v>9</v>
      </c>
      <c r="C162">
        <v>11</v>
      </c>
      <c r="D162" s="99" t="s">
        <v>196</v>
      </c>
      <c r="E162" s="12">
        <v>2343.8333333333335</v>
      </c>
      <c r="F162" s="12">
        <v>471.44444444444451</v>
      </c>
      <c r="G162" s="13">
        <v>0.2011424778970822</v>
      </c>
      <c r="H162" s="195"/>
    </row>
    <row r="163" spans="1:8">
      <c r="A163" t="s">
        <v>459</v>
      </c>
      <c r="B163">
        <v>9</v>
      </c>
      <c r="C163">
        <v>12</v>
      </c>
      <c r="D163" s="99" t="s">
        <v>197</v>
      </c>
      <c r="E163" s="12">
        <v>2872</v>
      </c>
      <c r="F163" s="12">
        <v>177.33333333333334</v>
      </c>
      <c r="G163" s="13">
        <v>6.1745589600742806E-2</v>
      </c>
      <c r="H163" s="195"/>
    </row>
    <row r="164" spans="1:8">
      <c r="A164" t="s">
        <v>459</v>
      </c>
      <c r="B164">
        <v>9</v>
      </c>
      <c r="C164">
        <v>13</v>
      </c>
      <c r="D164" s="99" t="s">
        <v>198</v>
      </c>
      <c r="E164" s="12">
        <v>1927.6666666666667</v>
      </c>
      <c r="F164" s="12">
        <v>617.11111111111109</v>
      </c>
      <c r="G164" s="13">
        <v>0.32013372528676004</v>
      </c>
      <c r="H164" s="195"/>
    </row>
    <row r="165" spans="1:8">
      <c r="A165" t="s">
        <v>459</v>
      </c>
      <c r="B165">
        <v>9</v>
      </c>
      <c r="C165">
        <v>14</v>
      </c>
      <c r="D165" s="99" t="s">
        <v>199</v>
      </c>
      <c r="E165" s="12">
        <v>3623</v>
      </c>
      <c r="F165" s="12">
        <v>642</v>
      </c>
      <c r="G165" s="13">
        <v>0.1772012144631521</v>
      </c>
      <c r="H165" s="195"/>
    </row>
    <row r="166" spans="1:8">
      <c r="A166" t="s">
        <v>459</v>
      </c>
      <c r="B166">
        <v>9</v>
      </c>
      <c r="C166">
        <v>15</v>
      </c>
      <c r="D166" s="99" t="s">
        <v>200</v>
      </c>
      <c r="E166" s="12">
        <v>303.66666666666669</v>
      </c>
      <c r="F166" s="12">
        <v>36.444444444444436</v>
      </c>
      <c r="G166" s="13">
        <v>0.12001463593121109</v>
      </c>
      <c r="H166" s="195"/>
    </row>
    <row r="167" spans="1:8">
      <c r="A167" t="s">
        <v>459</v>
      </c>
      <c r="B167">
        <v>9</v>
      </c>
      <c r="C167">
        <v>16</v>
      </c>
      <c r="D167" s="99" t="s">
        <v>201</v>
      </c>
      <c r="E167" s="12">
        <v>401.33333333333331</v>
      </c>
      <c r="F167" s="12">
        <v>44.888888888888893</v>
      </c>
      <c r="G167" s="13">
        <v>0.11184939091915838</v>
      </c>
      <c r="H167" s="195"/>
    </row>
    <row r="168" spans="1:8">
      <c r="A168" t="s">
        <v>459</v>
      </c>
      <c r="B168">
        <v>9</v>
      </c>
      <c r="C168">
        <v>18</v>
      </c>
      <c r="D168" s="99" t="s">
        <v>202</v>
      </c>
      <c r="E168" s="12">
        <v>262</v>
      </c>
      <c r="F168" s="12">
        <v>80</v>
      </c>
      <c r="G168" s="13">
        <v>0.30534351145038169</v>
      </c>
      <c r="H168" s="195"/>
    </row>
    <row r="169" spans="1:8">
      <c r="A169" t="s">
        <v>459</v>
      </c>
      <c r="B169">
        <v>9</v>
      </c>
      <c r="C169">
        <v>19</v>
      </c>
      <c r="D169" s="99" t="s">
        <v>203</v>
      </c>
      <c r="E169" s="12">
        <v>1604.3333333333333</v>
      </c>
      <c r="F169" s="12">
        <v>200.22222222222226</v>
      </c>
      <c r="G169" s="13">
        <v>0.12480088648798396</v>
      </c>
      <c r="H169" s="195"/>
    </row>
    <row r="170" spans="1:8">
      <c r="A170" t="s">
        <v>459</v>
      </c>
      <c r="B170">
        <v>9</v>
      </c>
      <c r="C170">
        <v>20</v>
      </c>
      <c r="D170" s="99" t="s">
        <v>204</v>
      </c>
      <c r="E170" s="12">
        <v>378</v>
      </c>
      <c r="F170" s="12">
        <v>96.666666666666671</v>
      </c>
      <c r="G170" s="13">
        <v>0.25573192239858905</v>
      </c>
      <c r="H170" s="195"/>
    </row>
    <row r="171" spans="1:8">
      <c r="A171" t="s">
        <v>459</v>
      </c>
      <c r="B171">
        <v>9</v>
      </c>
      <c r="C171">
        <v>21</v>
      </c>
      <c r="D171" s="99" t="s">
        <v>205</v>
      </c>
      <c r="E171" s="12">
        <v>469</v>
      </c>
      <c r="F171" s="12">
        <v>30</v>
      </c>
      <c r="G171" s="13">
        <v>6.3965884861407252E-2</v>
      </c>
      <c r="H171" s="195"/>
    </row>
    <row r="172" spans="1:8">
      <c r="A172" t="s">
        <v>459</v>
      </c>
      <c r="B172">
        <v>9</v>
      </c>
      <c r="C172">
        <v>22</v>
      </c>
      <c r="D172" s="99" t="s">
        <v>206</v>
      </c>
      <c r="E172" s="12">
        <v>272.83333333333331</v>
      </c>
      <c r="F172" s="12">
        <v>104.77777777777777</v>
      </c>
      <c r="G172" s="13">
        <v>0.38403583791488494</v>
      </c>
      <c r="H172" s="195"/>
    </row>
    <row r="173" spans="1:8">
      <c r="A173" t="s">
        <v>459</v>
      </c>
      <c r="B173">
        <v>9</v>
      </c>
      <c r="C173">
        <v>23</v>
      </c>
      <c r="D173" s="99" t="s">
        <v>207</v>
      </c>
      <c r="E173" s="12">
        <v>469</v>
      </c>
      <c r="F173" s="12">
        <v>122.66666666666667</v>
      </c>
      <c r="G173" s="13">
        <v>0.26154939587775411</v>
      </c>
      <c r="H173" s="195"/>
    </row>
    <row r="174" spans="1:8">
      <c r="A174" t="s">
        <v>459</v>
      </c>
      <c r="B174">
        <v>9</v>
      </c>
      <c r="C174">
        <v>24</v>
      </c>
      <c r="D174" s="99" t="s">
        <v>208</v>
      </c>
      <c r="E174" s="12">
        <v>244.33333333333334</v>
      </c>
      <c r="F174" s="12">
        <v>108.44444444444446</v>
      </c>
      <c r="G174" s="13">
        <v>0.44383810823101411</v>
      </c>
      <c r="H174" s="195"/>
    </row>
    <row r="175" spans="1:8">
      <c r="A175" t="s">
        <v>459</v>
      </c>
      <c r="B175">
        <v>9</v>
      </c>
      <c r="C175">
        <v>25</v>
      </c>
      <c r="D175" s="99" t="s">
        <v>209</v>
      </c>
      <c r="E175" s="12">
        <v>394.16666666666669</v>
      </c>
      <c r="F175" s="12">
        <v>58.444444444444436</v>
      </c>
      <c r="G175" s="13">
        <v>0.14827343199436219</v>
      </c>
      <c r="H175" s="195"/>
    </row>
    <row r="176" spans="1:8">
      <c r="A176" t="s">
        <v>459</v>
      </c>
      <c r="B176">
        <v>9</v>
      </c>
      <c r="C176">
        <v>26</v>
      </c>
      <c r="D176" s="99" t="s">
        <v>210</v>
      </c>
      <c r="E176" s="12">
        <v>441.66666666666669</v>
      </c>
      <c r="F176" s="12">
        <v>49.555555555555564</v>
      </c>
      <c r="G176" s="13">
        <v>0.11220125786163523</v>
      </c>
      <c r="H176" s="195"/>
    </row>
    <row r="177" spans="1:8">
      <c r="A177" t="s">
        <v>459</v>
      </c>
      <c r="B177">
        <v>9</v>
      </c>
      <c r="C177">
        <v>27</v>
      </c>
      <c r="D177" s="99" t="s">
        <v>211</v>
      </c>
      <c r="E177" s="12">
        <v>850.5</v>
      </c>
      <c r="F177" s="12">
        <v>115.33333333333333</v>
      </c>
      <c r="G177" s="13">
        <v>0.13560650597687635</v>
      </c>
      <c r="H177" s="195"/>
    </row>
    <row r="178" spans="1:8">
      <c r="A178" t="s">
        <v>459</v>
      </c>
      <c r="B178">
        <v>9</v>
      </c>
      <c r="C178">
        <v>28</v>
      </c>
      <c r="D178" s="99" t="s">
        <v>212</v>
      </c>
      <c r="E178" s="12">
        <v>2864.8333333333335</v>
      </c>
      <c r="F178" s="12">
        <v>334.88888888888886</v>
      </c>
      <c r="G178" s="13">
        <v>0.11689646479337559</v>
      </c>
      <c r="H178" s="195"/>
    </row>
    <row r="179" spans="1:8">
      <c r="A179" t="s">
        <v>459</v>
      </c>
      <c r="B179">
        <v>9</v>
      </c>
      <c r="C179">
        <v>29</v>
      </c>
      <c r="D179" s="99" t="s">
        <v>213</v>
      </c>
      <c r="E179" s="12">
        <v>2338.6666666666665</v>
      </c>
      <c r="F179" s="12">
        <v>445.55555555555549</v>
      </c>
      <c r="G179" s="13">
        <v>0.19051691372101862</v>
      </c>
      <c r="H179" s="195"/>
    </row>
    <row r="180" spans="1:8">
      <c r="A180" t="s">
        <v>459</v>
      </c>
      <c r="B180">
        <v>9</v>
      </c>
      <c r="C180">
        <v>30</v>
      </c>
      <c r="D180" s="99" t="s">
        <v>472</v>
      </c>
      <c r="E180" s="12">
        <v>182</v>
      </c>
      <c r="F180" s="12">
        <v>121.33333333333333</v>
      </c>
      <c r="G180" s="13">
        <v>0.66666666666666663</v>
      </c>
      <c r="H180" s="195"/>
    </row>
    <row r="181" spans="1:8">
      <c r="A181" t="s">
        <v>459</v>
      </c>
      <c r="B181">
        <v>9</v>
      </c>
      <c r="C181">
        <v>31</v>
      </c>
      <c r="D181" s="99" t="s">
        <v>214</v>
      </c>
      <c r="E181" s="12">
        <v>47.666666666666664</v>
      </c>
      <c r="F181" s="12">
        <v>39.55555555555555</v>
      </c>
      <c r="G181" s="13">
        <v>0.82983682983682971</v>
      </c>
      <c r="H181" s="195"/>
    </row>
    <row r="182" spans="1:8">
      <c r="A182" t="s">
        <v>459</v>
      </c>
      <c r="B182">
        <v>9</v>
      </c>
      <c r="C182">
        <v>32</v>
      </c>
      <c r="D182" s="99" t="s">
        <v>215</v>
      </c>
      <c r="E182" s="12">
        <v>215.33333333333334</v>
      </c>
      <c r="F182" s="12">
        <v>145.7777777777778</v>
      </c>
      <c r="G182" s="13">
        <v>0.67698658410732726</v>
      </c>
      <c r="H182" s="195"/>
    </row>
    <row r="183" spans="1:8">
      <c r="A183" t="s">
        <v>459</v>
      </c>
      <c r="B183">
        <v>10</v>
      </c>
      <c r="C183">
        <v>10</v>
      </c>
      <c r="D183" s="99" t="s">
        <v>216</v>
      </c>
      <c r="E183" s="12">
        <v>1760.3333333333333</v>
      </c>
      <c r="F183" s="12">
        <v>813.11111111111097</v>
      </c>
      <c r="G183" s="13">
        <v>0.46190746702013502</v>
      </c>
      <c r="H183" s="195"/>
    </row>
    <row r="184" spans="1:8">
      <c r="A184" t="s">
        <v>459</v>
      </c>
      <c r="B184">
        <v>10</v>
      </c>
      <c r="C184">
        <v>11</v>
      </c>
      <c r="D184" s="99" t="s">
        <v>217</v>
      </c>
      <c r="E184" s="12">
        <v>6426.166666666667</v>
      </c>
      <c r="F184" s="12">
        <v>1337.5555555555557</v>
      </c>
      <c r="G184" s="13">
        <v>0.2081420580785158</v>
      </c>
      <c r="H184" s="195"/>
    </row>
    <row r="185" spans="1:8">
      <c r="A185" t="s">
        <v>459</v>
      </c>
      <c r="B185">
        <v>10</v>
      </c>
      <c r="C185">
        <v>12</v>
      </c>
      <c r="D185" s="99" t="s">
        <v>218</v>
      </c>
      <c r="E185" s="12">
        <v>8508.6666666666661</v>
      </c>
      <c r="F185" s="12">
        <v>1437.5555555555554</v>
      </c>
      <c r="G185" s="13">
        <v>0.16895191830551856</v>
      </c>
      <c r="H185" s="195"/>
    </row>
    <row r="186" spans="1:8">
      <c r="A186" t="s">
        <v>459</v>
      </c>
      <c r="B186">
        <v>10</v>
      </c>
      <c r="C186">
        <v>13</v>
      </c>
      <c r="D186" s="99" t="s">
        <v>219</v>
      </c>
      <c r="E186" s="12">
        <v>7848.833333333333</v>
      </c>
      <c r="F186" s="12">
        <v>1734.7777777777776</v>
      </c>
      <c r="G186" s="13">
        <v>0.2210236482421308</v>
      </c>
      <c r="H186" s="195"/>
    </row>
    <row r="187" spans="1:8">
      <c r="A187" t="s">
        <v>459</v>
      </c>
      <c r="B187">
        <v>10</v>
      </c>
      <c r="C187">
        <v>14</v>
      </c>
      <c r="D187" s="99" t="s">
        <v>220</v>
      </c>
      <c r="E187" s="12">
        <v>24305.666666666668</v>
      </c>
      <c r="F187" s="12">
        <v>4312.2222222222226</v>
      </c>
      <c r="G187" s="13">
        <v>0.1774163318110546</v>
      </c>
      <c r="H187" s="195"/>
    </row>
    <row r="188" spans="1:8">
      <c r="A188" t="s">
        <v>459</v>
      </c>
      <c r="B188">
        <v>10</v>
      </c>
      <c r="C188">
        <v>15</v>
      </c>
      <c r="D188" s="99" t="s">
        <v>221</v>
      </c>
      <c r="E188" s="12">
        <v>622.33333333333337</v>
      </c>
      <c r="F188" s="12">
        <v>112.88888888888887</v>
      </c>
      <c r="G188" s="13">
        <v>0.18139617925370466</v>
      </c>
      <c r="H188" s="195"/>
    </row>
    <row r="189" spans="1:8">
      <c r="A189" t="s">
        <v>459</v>
      </c>
      <c r="B189">
        <v>10</v>
      </c>
      <c r="C189">
        <v>16</v>
      </c>
      <c r="D189" s="99" t="s">
        <v>222</v>
      </c>
      <c r="E189" s="12">
        <v>1738.6666666666667</v>
      </c>
      <c r="F189" s="12">
        <v>302.4444444444444</v>
      </c>
      <c r="G189" s="13">
        <v>0.17395194274028628</v>
      </c>
      <c r="H189" s="195"/>
    </row>
    <row r="190" spans="1:8">
      <c r="A190" t="s">
        <v>459</v>
      </c>
      <c r="B190">
        <v>10</v>
      </c>
      <c r="C190">
        <v>17</v>
      </c>
      <c r="D190" s="99" t="s">
        <v>223</v>
      </c>
      <c r="E190" s="12">
        <v>10150.5</v>
      </c>
      <c r="F190" s="12">
        <v>797</v>
      </c>
      <c r="G190" s="13">
        <v>7.851829959115314E-2</v>
      </c>
      <c r="H190" s="195"/>
    </row>
    <row r="191" spans="1:8">
      <c r="A191" t="s">
        <v>459</v>
      </c>
      <c r="B191">
        <v>10</v>
      </c>
      <c r="C191">
        <v>18</v>
      </c>
      <c r="D191" s="99" t="s">
        <v>224</v>
      </c>
      <c r="E191" s="12">
        <v>888.5</v>
      </c>
      <c r="F191" s="12">
        <v>52.333333333333336</v>
      </c>
      <c r="G191" s="13">
        <v>5.8900769086475332E-2</v>
      </c>
      <c r="H191" s="195"/>
    </row>
    <row r="192" spans="1:8">
      <c r="A192" t="s">
        <v>459</v>
      </c>
      <c r="B192">
        <v>10</v>
      </c>
      <c r="C192">
        <v>19</v>
      </c>
      <c r="D192" s="99" t="s">
        <v>225</v>
      </c>
      <c r="E192" s="12">
        <v>11008.333333333334</v>
      </c>
      <c r="F192" s="12">
        <v>1243.7777777777781</v>
      </c>
      <c r="G192" s="13">
        <v>0.11298511228867023</v>
      </c>
      <c r="H192" s="195"/>
    </row>
    <row r="193" spans="1:8">
      <c r="A193" t="s">
        <v>459</v>
      </c>
      <c r="B193">
        <v>10</v>
      </c>
      <c r="C193">
        <v>20</v>
      </c>
      <c r="D193" s="99" t="s">
        <v>226</v>
      </c>
      <c r="E193" s="12">
        <v>1768.6666666666667</v>
      </c>
      <c r="F193" s="12">
        <v>339.5555555555556</v>
      </c>
      <c r="G193" s="13">
        <v>0.19198391757758515</v>
      </c>
      <c r="H193" s="195"/>
    </row>
    <row r="194" spans="1:8">
      <c r="A194" t="s">
        <v>459</v>
      </c>
      <c r="B194">
        <v>10</v>
      </c>
      <c r="C194">
        <v>21</v>
      </c>
      <c r="D194" s="99" t="s">
        <v>227</v>
      </c>
      <c r="E194" s="12">
        <v>1436.3333333333333</v>
      </c>
      <c r="F194" s="12">
        <v>54.444444444444422</v>
      </c>
      <c r="G194" s="13">
        <v>3.790515974317319E-2</v>
      </c>
      <c r="H194" s="195"/>
    </row>
    <row r="195" spans="1:8">
      <c r="A195" t="s">
        <v>459</v>
      </c>
      <c r="B195">
        <v>10</v>
      </c>
      <c r="C195">
        <v>23</v>
      </c>
      <c r="D195" s="99" t="s">
        <v>228</v>
      </c>
      <c r="E195" s="12">
        <v>1539.6666666666667</v>
      </c>
      <c r="F195" s="12">
        <v>105.77777777777776</v>
      </c>
      <c r="G195" s="13">
        <v>6.8701739193187547E-2</v>
      </c>
      <c r="H195" s="195"/>
    </row>
    <row r="196" spans="1:8">
      <c r="A196" t="s">
        <v>459</v>
      </c>
      <c r="B196">
        <v>10</v>
      </c>
      <c r="C196">
        <v>24</v>
      </c>
      <c r="D196" s="99" t="s">
        <v>229</v>
      </c>
      <c r="E196" s="12">
        <v>810.66666666666663</v>
      </c>
      <c r="F196" s="12">
        <v>134.44444444444446</v>
      </c>
      <c r="G196" s="13">
        <v>0.16584429824561406</v>
      </c>
      <c r="H196" s="195"/>
    </row>
    <row r="197" spans="1:8">
      <c r="A197" t="s">
        <v>459</v>
      </c>
      <c r="B197">
        <v>10</v>
      </c>
      <c r="C197">
        <v>25</v>
      </c>
      <c r="D197" s="99" t="s">
        <v>230</v>
      </c>
      <c r="E197" s="12">
        <v>1530.3333333333333</v>
      </c>
      <c r="F197" s="12">
        <v>238.22222222222226</v>
      </c>
      <c r="G197" s="13">
        <v>0.15566688448413565</v>
      </c>
      <c r="H197" s="195"/>
    </row>
    <row r="198" spans="1:8">
      <c r="A198" t="s">
        <v>459</v>
      </c>
      <c r="B198">
        <v>10</v>
      </c>
      <c r="C198">
        <v>26</v>
      </c>
      <c r="D198" s="99" t="s">
        <v>231</v>
      </c>
      <c r="E198" s="12">
        <v>1486.1666666666667</v>
      </c>
      <c r="F198" s="12">
        <v>117.88888888888891</v>
      </c>
      <c r="G198" s="13">
        <v>7.932413741542374E-2</v>
      </c>
      <c r="H198" s="195"/>
    </row>
    <row r="199" spans="1:8">
      <c r="A199" t="s">
        <v>459</v>
      </c>
      <c r="B199">
        <v>10</v>
      </c>
      <c r="C199">
        <v>27</v>
      </c>
      <c r="D199" s="99" t="s">
        <v>232</v>
      </c>
      <c r="E199" s="12">
        <v>6974.166666666667</v>
      </c>
      <c r="F199" s="12">
        <v>822.22222222222229</v>
      </c>
      <c r="G199" s="13">
        <v>0.1178954076552356</v>
      </c>
      <c r="H199" s="195"/>
    </row>
    <row r="200" spans="1:8">
      <c r="A200" t="s">
        <v>459</v>
      </c>
      <c r="B200">
        <v>10</v>
      </c>
      <c r="C200">
        <v>28</v>
      </c>
      <c r="D200" s="99" t="s">
        <v>233</v>
      </c>
      <c r="E200" s="12">
        <v>9520</v>
      </c>
      <c r="F200" s="12">
        <v>612</v>
      </c>
      <c r="G200" s="13">
        <v>6.4285714285714279E-2</v>
      </c>
      <c r="H200" s="195"/>
    </row>
    <row r="201" spans="1:8">
      <c r="A201" t="s">
        <v>459</v>
      </c>
      <c r="B201">
        <v>10</v>
      </c>
      <c r="C201">
        <v>29</v>
      </c>
      <c r="D201" s="99" t="s">
        <v>234</v>
      </c>
      <c r="E201" s="12">
        <v>17372.333333333332</v>
      </c>
      <c r="F201" s="12">
        <v>4011.1111111111109</v>
      </c>
      <c r="G201" s="13">
        <v>0.23089075221776645</v>
      </c>
      <c r="H201" s="195"/>
    </row>
    <row r="202" spans="1:8">
      <c r="A202" t="s">
        <v>459</v>
      </c>
      <c r="B202">
        <v>10</v>
      </c>
      <c r="C202">
        <v>30</v>
      </c>
      <c r="D202" s="99" t="s">
        <v>473</v>
      </c>
      <c r="E202" s="12">
        <v>1302.3333333333333</v>
      </c>
      <c r="F202" s="12">
        <v>132.22222222222226</v>
      </c>
      <c r="G202" s="13">
        <v>0.10152717344936442</v>
      </c>
      <c r="H202" s="195"/>
    </row>
    <row r="203" spans="1:8">
      <c r="A203" t="s">
        <v>459</v>
      </c>
      <c r="B203">
        <v>10</v>
      </c>
      <c r="C203">
        <v>31</v>
      </c>
      <c r="D203" s="99" t="s">
        <v>235</v>
      </c>
      <c r="E203" s="12">
        <v>1942.6666666666667</v>
      </c>
      <c r="F203" s="12">
        <v>321.77777777777777</v>
      </c>
      <c r="G203" s="13">
        <v>0.16563715396934339</v>
      </c>
      <c r="H203" s="195"/>
    </row>
    <row r="204" spans="1:8">
      <c r="A204" t="s">
        <v>459</v>
      </c>
      <c r="B204">
        <v>10</v>
      </c>
      <c r="C204">
        <v>32</v>
      </c>
      <c r="D204" s="99" t="s">
        <v>236</v>
      </c>
      <c r="E204" s="12">
        <v>556</v>
      </c>
      <c r="F204" s="12">
        <v>41</v>
      </c>
      <c r="G204" s="13">
        <v>7.3741007194244604E-2</v>
      </c>
      <c r="H204" s="195"/>
    </row>
    <row r="205" spans="1:8">
      <c r="A205" t="s">
        <v>459</v>
      </c>
      <c r="B205">
        <v>11</v>
      </c>
      <c r="C205">
        <v>10</v>
      </c>
      <c r="D205" s="99" t="s">
        <v>237</v>
      </c>
      <c r="E205" s="12">
        <v>0</v>
      </c>
      <c r="F205" s="12">
        <v>0</v>
      </c>
      <c r="G205" s="13">
        <v>0</v>
      </c>
      <c r="H205" s="195"/>
    </row>
    <row r="206" spans="1:8">
      <c r="A206" t="s">
        <v>459</v>
      </c>
      <c r="B206">
        <v>11</v>
      </c>
      <c r="C206">
        <v>11</v>
      </c>
      <c r="D206" s="99" t="s">
        <v>238</v>
      </c>
      <c r="E206" s="12">
        <v>653.33333333333337</v>
      </c>
      <c r="F206" s="12">
        <v>287.11111111111114</v>
      </c>
      <c r="G206" s="13">
        <v>0.4394557823129252</v>
      </c>
      <c r="H206" s="195"/>
    </row>
    <row r="207" spans="1:8">
      <c r="A207" t="s">
        <v>459</v>
      </c>
      <c r="B207">
        <v>11</v>
      </c>
      <c r="C207">
        <v>13</v>
      </c>
      <c r="D207" s="99" t="s">
        <v>239</v>
      </c>
      <c r="E207" s="12">
        <v>1534</v>
      </c>
      <c r="F207" s="12">
        <v>483.33333333333331</v>
      </c>
      <c r="G207" s="13">
        <v>0.31508039982616254</v>
      </c>
      <c r="H207" s="195"/>
    </row>
    <row r="208" spans="1:8">
      <c r="A208" t="s">
        <v>459</v>
      </c>
      <c r="B208">
        <v>11</v>
      </c>
      <c r="C208">
        <v>14</v>
      </c>
      <c r="D208" s="99" t="s">
        <v>240</v>
      </c>
      <c r="E208" s="12">
        <v>253</v>
      </c>
      <c r="F208" s="12">
        <v>149.33333333333334</v>
      </c>
      <c r="G208" s="13">
        <v>0.59025032938076416</v>
      </c>
      <c r="H208" s="195"/>
    </row>
    <row r="209" spans="1:8">
      <c r="A209" t="s">
        <v>459</v>
      </c>
      <c r="B209">
        <v>11</v>
      </c>
      <c r="C209">
        <v>15</v>
      </c>
      <c r="D209" s="99" t="s">
        <v>241</v>
      </c>
      <c r="E209" s="12">
        <v>37.666666666666664</v>
      </c>
      <c r="F209" s="12">
        <v>13.777777777777779</v>
      </c>
      <c r="G209" s="13">
        <v>0.36578171091445433</v>
      </c>
      <c r="H209" s="195"/>
    </row>
    <row r="210" spans="1:8">
      <c r="A210" t="s">
        <v>459</v>
      </c>
      <c r="B210">
        <v>11</v>
      </c>
      <c r="C210">
        <v>16</v>
      </c>
      <c r="D210" s="99" t="s">
        <v>242</v>
      </c>
      <c r="E210" s="12">
        <v>9</v>
      </c>
      <c r="F210" s="12">
        <v>6</v>
      </c>
      <c r="G210" s="13">
        <v>0.66666666666666663</v>
      </c>
      <c r="H210" s="195"/>
    </row>
    <row r="211" spans="1:8">
      <c r="A211" t="s">
        <v>459</v>
      </c>
      <c r="B211">
        <v>11</v>
      </c>
      <c r="C211">
        <v>17</v>
      </c>
      <c r="D211" s="99" t="s">
        <v>243</v>
      </c>
      <c r="E211" s="12">
        <v>296.83333333333331</v>
      </c>
      <c r="F211" s="12">
        <v>51.777777777777771</v>
      </c>
      <c r="G211" s="13">
        <v>0.1744338386674153</v>
      </c>
      <c r="H211" s="195"/>
    </row>
    <row r="212" spans="1:8">
      <c r="A212" t="s">
        <v>459</v>
      </c>
      <c r="B212">
        <v>11</v>
      </c>
      <c r="C212">
        <v>18</v>
      </c>
      <c r="D212" s="99" t="s">
        <v>244</v>
      </c>
      <c r="E212" s="12">
        <v>0</v>
      </c>
      <c r="F212" s="12">
        <v>0</v>
      </c>
      <c r="G212" s="13">
        <v>0</v>
      </c>
      <c r="H212" s="195"/>
    </row>
    <row r="213" spans="1:8">
      <c r="A213" t="s">
        <v>459</v>
      </c>
      <c r="B213">
        <v>11</v>
      </c>
      <c r="C213">
        <v>19</v>
      </c>
      <c r="D213" s="99" t="s">
        <v>245</v>
      </c>
      <c r="E213" s="12">
        <v>107</v>
      </c>
      <c r="F213" s="12">
        <v>47.333333333333336</v>
      </c>
      <c r="G213" s="13">
        <v>0.44236760124610597</v>
      </c>
      <c r="H213" s="195"/>
    </row>
    <row r="214" spans="1:8">
      <c r="A214" t="s">
        <v>459</v>
      </c>
      <c r="B214">
        <v>11</v>
      </c>
      <c r="C214">
        <v>20</v>
      </c>
      <c r="D214" s="99" t="s">
        <v>246</v>
      </c>
      <c r="E214" s="12">
        <v>62.333333333333336</v>
      </c>
      <c r="F214" s="12">
        <v>45.111111111111107</v>
      </c>
      <c r="G214" s="13">
        <v>0.7237076648841354</v>
      </c>
      <c r="H214" s="195"/>
    </row>
    <row r="215" spans="1:8">
      <c r="A215" t="s">
        <v>459</v>
      </c>
      <c r="B215">
        <v>11</v>
      </c>
      <c r="C215">
        <v>21</v>
      </c>
      <c r="D215" s="99" t="s">
        <v>247</v>
      </c>
      <c r="E215" s="12">
        <v>8.6666666666666661</v>
      </c>
      <c r="F215" s="12">
        <v>5.7777777777777786</v>
      </c>
      <c r="G215" s="13">
        <v>0.66666666666666685</v>
      </c>
      <c r="H215" s="195"/>
    </row>
    <row r="216" spans="1:8">
      <c r="A216" t="s">
        <v>459</v>
      </c>
      <c r="B216">
        <v>11</v>
      </c>
      <c r="C216">
        <v>22</v>
      </c>
      <c r="D216" s="99" t="s">
        <v>248</v>
      </c>
      <c r="E216" s="12">
        <v>25</v>
      </c>
      <c r="F216" s="12">
        <v>33.333333333333336</v>
      </c>
      <c r="G216" s="13">
        <v>1.3333333333333335</v>
      </c>
      <c r="H216" s="195"/>
    </row>
    <row r="217" spans="1:8">
      <c r="A217" t="s">
        <v>459</v>
      </c>
      <c r="B217">
        <v>11</v>
      </c>
      <c r="C217">
        <v>23</v>
      </c>
      <c r="D217" s="99" t="s">
        <v>249</v>
      </c>
      <c r="E217" s="12">
        <v>47</v>
      </c>
      <c r="F217" s="12">
        <v>44</v>
      </c>
      <c r="G217" s="13">
        <v>0.93617021276595747</v>
      </c>
      <c r="H217" s="195"/>
    </row>
    <row r="218" spans="1:8">
      <c r="A218" t="s">
        <v>459</v>
      </c>
      <c r="B218">
        <v>11</v>
      </c>
      <c r="C218">
        <v>24</v>
      </c>
      <c r="D218" s="99" t="s">
        <v>250</v>
      </c>
      <c r="E218" s="12">
        <v>0</v>
      </c>
      <c r="F218" s="12">
        <v>0</v>
      </c>
      <c r="G218" s="13">
        <v>0</v>
      </c>
      <c r="H218" s="195"/>
    </row>
    <row r="219" spans="1:8">
      <c r="A219" t="s">
        <v>459</v>
      </c>
      <c r="B219">
        <v>11</v>
      </c>
      <c r="C219">
        <v>25</v>
      </c>
      <c r="D219" s="99" t="s">
        <v>251</v>
      </c>
      <c r="E219" s="12">
        <v>26.166666666666668</v>
      </c>
      <c r="F219" s="12">
        <v>34.888888888888886</v>
      </c>
      <c r="G219" s="13">
        <v>1.3333333333333333</v>
      </c>
      <c r="H219" s="195"/>
    </row>
    <row r="220" spans="1:8">
      <c r="A220" t="s">
        <v>459</v>
      </c>
      <c r="B220">
        <v>11</v>
      </c>
      <c r="C220">
        <v>26</v>
      </c>
      <c r="D220" s="99" t="s">
        <v>252</v>
      </c>
      <c r="E220" s="12">
        <v>90</v>
      </c>
      <c r="F220" s="12">
        <v>68</v>
      </c>
      <c r="G220" s="13">
        <v>0.75555555555555554</v>
      </c>
      <c r="H220" s="195"/>
    </row>
    <row r="221" spans="1:8">
      <c r="A221" t="s">
        <v>459</v>
      </c>
      <c r="B221">
        <v>11</v>
      </c>
      <c r="C221">
        <v>27</v>
      </c>
      <c r="D221" s="99" t="s">
        <v>253</v>
      </c>
      <c r="E221" s="12">
        <v>370.66666666666669</v>
      </c>
      <c r="F221" s="12">
        <v>20.444444444444439</v>
      </c>
      <c r="G221" s="13">
        <v>5.5155875299760175E-2</v>
      </c>
      <c r="H221" s="195"/>
    </row>
    <row r="222" spans="1:8">
      <c r="A222" t="s">
        <v>459</v>
      </c>
      <c r="B222">
        <v>11</v>
      </c>
      <c r="C222">
        <v>28</v>
      </c>
      <c r="D222" s="99" t="s">
        <v>254</v>
      </c>
      <c r="E222" s="12">
        <v>39</v>
      </c>
      <c r="F222" s="12">
        <v>52</v>
      </c>
      <c r="G222" s="13">
        <v>1.3333333333333333</v>
      </c>
      <c r="H222" s="195"/>
    </row>
    <row r="223" spans="1:8">
      <c r="A223" t="s">
        <v>459</v>
      </c>
      <c r="B223">
        <v>11</v>
      </c>
      <c r="C223">
        <v>29</v>
      </c>
      <c r="D223" s="99" t="s">
        <v>255</v>
      </c>
      <c r="E223" s="12">
        <v>343</v>
      </c>
      <c r="F223" s="12">
        <v>133.33333333333334</v>
      </c>
      <c r="G223" s="13">
        <v>0.38872691933916426</v>
      </c>
      <c r="H223" s="195"/>
    </row>
    <row r="224" spans="1:8">
      <c r="A224" t="s">
        <v>459</v>
      </c>
      <c r="B224">
        <v>11</v>
      </c>
      <c r="C224">
        <v>30</v>
      </c>
      <c r="D224" s="99" t="s">
        <v>474</v>
      </c>
      <c r="E224" s="12">
        <v>0</v>
      </c>
      <c r="F224" s="12">
        <v>0</v>
      </c>
      <c r="G224" s="13">
        <v>0</v>
      </c>
      <c r="H224" s="195"/>
    </row>
    <row r="225" spans="1:8">
      <c r="A225" t="s">
        <v>459</v>
      </c>
      <c r="B225">
        <v>11</v>
      </c>
      <c r="C225">
        <v>31</v>
      </c>
      <c r="D225" s="99" t="s">
        <v>256</v>
      </c>
      <c r="E225" s="12">
        <v>0</v>
      </c>
      <c r="F225" s="12">
        <v>0</v>
      </c>
      <c r="G225" s="13">
        <v>0</v>
      </c>
      <c r="H225" s="195"/>
    </row>
    <row r="226" spans="1:8">
      <c r="A226" t="s">
        <v>459</v>
      </c>
      <c r="B226">
        <v>11</v>
      </c>
      <c r="C226">
        <v>32</v>
      </c>
      <c r="D226" s="99" t="s">
        <v>257</v>
      </c>
      <c r="E226" s="12">
        <v>0</v>
      </c>
      <c r="F226" s="12">
        <v>0</v>
      </c>
      <c r="G226" s="13">
        <v>0</v>
      </c>
      <c r="H226" s="195"/>
    </row>
    <row r="227" spans="1:8">
      <c r="A227" t="s">
        <v>459</v>
      </c>
      <c r="B227">
        <v>12</v>
      </c>
      <c r="C227">
        <v>10</v>
      </c>
      <c r="D227" s="99" t="s">
        <v>258</v>
      </c>
      <c r="E227" s="12">
        <v>0</v>
      </c>
      <c r="F227" s="12">
        <v>0</v>
      </c>
      <c r="G227" s="13">
        <v>0</v>
      </c>
      <c r="H227" s="195"/>
    </row>
    <row r="228" spans="1:8">
      <c r="A228" t="s">
        <v>459</v>
      </c>
      <c r="B228">
        <v>12</v>
      </c>
      <c r="C228">
        <v>11</v>
      </c>
      <c r="D228" s="99" t="s">
        <v>259</v>
      </c>
      <c r="E228" s="12">
        <v>469.66666666666669</v>
      </c>
      <c r="F228" s="12">
        <v>123.55555555555556</v>
      </c>
      <c r="G228" s="13">
        <v>0.26307073574639223</v>
      </c>
      <c r="H228" s="195"/>
    </row>
    <row r="229" spans="1:8">
      <c r="A229" t="s">
        <v>459</v>
      </c>
      <c r="B229">
        <v>12</v>
      </c>
      <c r="C229">
        <v>12</v>
      </c>
      <c r="D229" s="99" t="s">
        <v>260</v>
      </c>
      <c r="E229" s="12">
        <v>96.333333333333329</v>
      </c>
      <c r="F229" s="12">
        <v>29.777777777777775</v>
      </c>
      <c r="G229" s="13">
        <v>0.3091118800461361</v>
      </c>
      <c r="H229" s="195"/>
    </row>
    <row r="230" spans="1:8">
      <c r="A230" t="s">
        <v>459</v>
      </c>
      <c r="B230">
        <v>12</v>
      </c>
      <c r="C230">
        <v>13</v>
      </c>
      <c r="D230" s="99" t="s">
        <v>261</v>
      </c>
      <c r="E230" s="12">
        <v>161</v>
      </c>
      <c r="F230" s="12">
        <v>36</v>
      </c>
      <c r="G230" s="13">
        <v>0.2236024844720497</v>
      </c>
      <c r="H230" s="195"/>
    </row>
    <row r="231" spans="1:8">
      <c r="A231" t="s">
        <v>459</v>
      </c>
      <c r="B231">
        <v>12</v>
      </c>
      <c r="C231">
        <v>14</v>
      </c>
      <c r="D231" s="99" t="s">
        <v>262</v>
      </c>
      <c r="E231" s="12">
        <v>357.5</v>
      </c>
      <c r="F231" s="12">
        <v>52.333333333333336</v>
      </c>
      <c r="G231" s="13">
        <v>0.14638694638694638</v>
      </c>
      <c r="H231" s="195"/>
    </row>
    <row r="232" spans="1:8">
      <c r="A232" t="s">
        <v>459</v>
      </c>
      <c r="B232">
        <v>12</v>
      </c>
      <c r="C232">
        <v>15</v>
      </c>
      <c r="D232" s="99" t="s">
        <v>263</v>
      </c>
      <c r="E232" s="12">
        <v>0</v>
      </c>
      <c r="F232" s="12">
        <v>0</v>
      </c>
      <c r="G232" s="13">
        <v>0</v>
      </c>
      <c r="H232" s="195"/>
    </row>
    <row r="233" spans="1:8">
      <c r="A233" t="s">
        <v>459</v>
      </c>
      <c r="B233">
        <v>12</v>
      </c>
      <c r="C233">
        <v>16</v>
      </c>
      <c r="D233" s="99" t="s">
        <v>264</v>
      </c>
      <c r="E233" s="12">
        <v>0</v>
      </c>
      <c r="F233" s="12">
        <v>0</v>
      </c>
      <c r="G233" s="13">
        <v>0</v>
      </c>
      <c r="H233" s="195"/>
    </row>
    <row r="234" spans="1:8">
      <c r="A234" t="s">
        <v>459</v>
      </c>
      <c r="B234">
        <v>12</v>
      </c>
      <c r="C234">
        <v>17</v>
      </c>
      <c r="D234" s="99" t="s">
        <v>265</v>
      </c>
      <c r="E234" s="12">
        <v>0</v>
      </c>
      <c r="F234" s="12">
        <v>0</v>
      </c>
      <c r="G234" s="13">
        <v>0</v>
      </c>
      <c r="H234" s="195"/>
    </row>
    <row r="235" spans="1:8">
      <c r="A235" t="s">
        <v>459</v>
      </c>
      <c r="B235">
        <v>12</v>
      </c>
      <c r="C235">
        <v>18</v>
      </c>
      <c r="D235" s="99" t="s">
        <v>266</v>
      </c>
      <c r="E235" s="12">
        <v>0</v>
      </c>
      <c r="F235" s="12">
        <v>0</v>
      </c>
      <c r="G235" s="13">
        <v>0</v>
      </c>
      <c r="H235" s="195"/>
    </row>
    <row r="236" spans="1:8">
      <c r="A236" t="s">
        <v>459</v>
      </c>
      <c r="B236">
        <v>12</v>
      </c>
      <c r="C236">
        <v>19</v>
      </c>
      <c r="D236" s="99" t="s">
        <v>267</v>
      </c>
      <c r="E236" s="12">
        <v>27</v>
      </c>
      <c r="F236" s="12">
        <v>30.666666666666668</v>
      </c>
      <c r="G236" s="13">
        <v>1.1358024691358024</v>
      </c>
      <c r="H236" s="195"/>
    </row>
    <row r="237" spans="1:8">
      <c r="A237" t="s">
        <v>459</v>
      </c>
      <c r="B237">
        <v>12</v>
      </c>
      <c r="C237">
        <v>20</v>
      </c>
      <c r="D237" s="99" t="s">
        <v>268</v>
      </c>
      <c r="E237" s="12">
        <v>2</v>
      </c>
      <c r="F237" s="12">
        <v>2.6666666666666665</v>
      </c>
      <c r="G237" s="13">
        <v>1.3333333333333333</v>
      </c>
      <c r="H237" s="195"/>
    </row>
    <row r="238" spans="1:8">
      <c r="A238" t="s">
        <v>459</v>
      </c>
      <c r="B238">
        <v>12</v>
      </c>
      <c r="C238">
        <v>21</v>
      </c>
      <c r="D238" s="99" t="s">
        <v>269</v>
      </c>
      <c r="E238" s="12">
        <v>0</v>
      </c>
      <c r="F238" s="12">
        <v>0</v>
      </c>
      <c r="G238" s="13">
        <v>0</v>
      </c>
      <c r="H238" s="195"/>
    </row>
    <row r="239" spans="1:8">
      <c r="A239" t="s">
        <v>459</v>
      </c>
      <c r="B239">
        <v>12</v>
      </c>
      <c r="C239">
        <v>22</v>
      </c>
      <c r="D239" s="99" t="s">
        <v>270</v>
      </c>
      <c r="E239" s="12">
        <v>0</v>
      </c>
      <c r="F239" s="12">
        <v>0</v>
      </c>
      <c r="G239" s="13">
        <v>0</v>
      </c>
      <c r="H239" s="195"/>
    </row>
    <row r="240" spans="1:8">
      <c r="A240" t="s">
        <v>459</v>
      </c>
      <c r="B240">
        <v>12</v>
      </c>
      <c r="C240">
        <v>23</v>
      </c>
      <c r="D240" s="99" t="s">
        <v>271</v>
      </c>
      <c r="E240" s="12">
        <v>0</v>
      </c>
      <c r="F240" s="12">
        <v>0</v>
      </c>
      <c r="G240" s="13">
        <v>0</v>
      </c>
      <c r="H240" s="195"/>
    </row>
    <row r="241" spans="1:8">
      <c r="A241" t="s">
        <v>459</v>
      </c>
      <c r="B241">
        <v>12</v>
      </c>
      <c r="C241">
        <v>24</v>
      </c>
      <c r="D241" s="99" t="s">
        <v>272</v>
      </c>
      <c r="E241" s="12">
        <v>0</v>
      </c>
      <c r="F241" s="12">
        <v>0</v>
      </c>
      <c r="G241" s="13">
        <v>0</v>
      </c>
      <c r="H241" s="195"/>
    </row>
    <row r="242" spans="1:8">
      <c r="A242" t="s">
        <v>459</v>
      </c>
      <c r="B242">
        <v>12</v>
      </c>
      <c r="C242">
        <v>25</v>
      </c>
      <c r="D242" s="99" t="s">
        <v>273</v>
      </c>
      <c r="E242" s="12">
        <v>7.333333333333333</v>
      </c>
      <c r="F242" s="12">
        <v>9.7777777777777786</v>
      </c>
      <c r="G242" s="13">
        <v>1.3333333333333335</v>
      </c>
      <c r="H242" s="195"/>
    </row>
    <row r="243" spans="1:8">
      <c r="A243" t="s">
        <v>459</v>
      </c>
      <c r="B243">
        <v>12</v>
      </c>
      <c r="C243">
        <v>26</v>
      </c>
      <c r="D243" s="99" t="s">
        <v>274</v>
      </c>
      <c r="E243" s="12">
        <v>6.666666666666667</v>
      </c>
      <c r="F243" s="12">
        <v>8.8888888888888875</v>
      </c>
      <c r="G243" s="13">
        <v>1.333333333333333</v>
      </c>
      <c r="H243" s="195"/>
    </row>
    <row r="244" spans="1:8">
      <c r="A244" t="s">
        <v>459</v>
      </c>
      <c r="B244">
        <v>12</v>
      </c>
      <c r="C244">
        <v>27</v>
      </c>
      <c r="D244" s="99" t="s">
        <v>275</v>
      </c>
      <c r="E244" s="12">
        <v>7</v>
      </c>
      <c r="F244" s="12">
        <v>9.3333333333333339</v>
      </c>
      <c r="G244" s="13">
        <v>1.3333333333333335</v>
      </c>
      <c r="H244" s="195"/>
    </row>
    <row r="245" spans="1:8">
      <c r="A245" t="s">
        <v>459</v>
      </c>
      <c r="B245">
        <v>12</v>
      </c>
      <c r="C245">
        <v>29</v>
      </c>
      <c r="D245" s="99" t="s">
        <v>276</v>
      </c>
      <c r="E245" s="12">
        <v>411</v>
      </c>
      <c r="F245" s="12">
        <v>188</v>
      </c>
      <c r="G245" s="13">
        <v>0.45742092457420924</v>
      </c>
      <c r="H245" s="195"/>
    </row>
    <row r="246" spans="1:8">
      <c r="A246" t="s">
        <v>459</v>
      </c>
      <c r="B246">
        <v>12</v>
      </c>
      <c r="C246">
        <v>30</v>
      </c>
      <c r="D246" s="99" t="s">
        <v>475</v>
      </c>
      <c r="E246" s="12">
        <v>0</v>
      </c>
      <c r="F246" s="12">
        <v>0</v>
      </c>
      <c r="G246" s="13">
        <v>0</v>
      </c>
      <c r="H246" s="195"/>
    </row>
    <row r="247" spans="1:8">
      <c r="A247" t="s">
        <v>459</v>
      </c>
      <c r="B247">
        <v>12</v>
      </c>
      <c r="C247">
        <v>31</v>
      </c>
      <c r="D247" s="99" t="s">
        <v>277</v>
      </c>
      <c r="E247" s="12">
        <v>0</v>
      </c>
      <c r="F247" s="12">
        <v>0</v>
      </c>
      <c r="G247" s="13">
        <v>0</v>
      </c>
      <c r="H247" s="195"/>
    </row>
    <row r="248" spans="1:8">
      <c r="A248" t="s">
        <v>459</v>
      </c>
      <c r="B248">
        <v>12</v>
      </c>
      <c r="C248">
        <v>32</v>
      </c>
      <c r="D248" s="99" t="s">
        <v>278</v>
      </c>
      <c r="E248" s="12">
        <v>6.333333333333333</v>
      </c>
      <c r="F248" s="12">
        <v>8.4444444444444446</v>
      </c>
      <c r="G248" s="13">
        <v>1.3333333333333335</v>
      </c>
      <c r="H248" s="195"/>
    </row>
    <row r="249" spans="1:8">
      <c r="A249" t="s">
        <v>459</v>
      </c>
      <c r="B249">
        <v>13</v>
      </c>
      <c r="C249">
        <v>10</v>
      </c>
      <c r="D249" s="99" t="s">
        <v>279</v>
      </c>
      <c r="E249" s="12">
        <v>243.33333333333334</v>
      </c>
      <c r="F249" s="12">
        <v>88.222222222222214</v>
      </c>
      <c r="G249" s="13">
        <v>0.36255707762557071</v>
      </c>
      <c r="H249" s="195"/>
    </row>
    <row r="250" spans="1:8">
      <c r="A250" t="s">
        <v>459</v>
      </c>
      <c r="B250">
        <v>13</v>
      </c>
      <c r="C250">
        <v>11</v>
      </c>
      <c r="D250" s="99" t="s">
        <v>280</v>
      </c>
      <c r="E250" s="12">
        <v>904.66666666666663</v>
      </c>
      <c r="F250" s="12">
        <v>219.55555555555554</v>
      </c>
      <c r="G250" s="13">
        <v>0.24269221321542619</v>
      </c>
      <c r="H250" s="195"/>
    </row>
    <row r="251" spans="1:8">
      <c r="A251" t="s">
        <v>459</v>
      </c>
      <c r="B251">
        <v>13</v>
      </c>
      <c r="C251">
        <v>12</v>
      </c>
      <c r="D251" s="99" t="s">
        <v>281</v>
      </c>
      <c r="E251" s="12">
        <v>1852.5</v>
      </c>
      <c r="F251" s="12">
        <v>410</v>
      </c>
      <c r="G251" s="13">
        <v>0.2213225371120108</v>
      </c>
      <c r="H251" s="195"/>
    </row>
    <row r="252" spans="1:8">
      <c r="A252" t="s">
        <v>459</v>
      </c>
      <c r="B252">
        <v>13</v>
      </c>
      <c r="C252">
        <v>14</v>
      </c>
      <c r="D252" s="99" t="s">
        <v>282</v>
      </c>
      <c r="E252" s="12">
        <v>294.33333333333331</v>
      </c>
      <c r="F252" s="12">
        <v>116.8888888888889</v>
      </c>
      <c r="G252" s="13">
        <v>0.39713099282748215</v>
      </c>
      <c r="H252" s="195"/>
    </row>
    <row r="253" spans="1:8">
      <c r="A253" t="s">
        <v>459</v>
      </c>
      <c r="B253">
        <v>13</v>
      </c>
      <c r="C253">
        <v>15</v>
      </c>
      <c r="D253" s="99" t="s">
        <v>283</v>
      </c>
      <c r="E253" s="12">
        <v>415</v>
      </c>
      <c r="F253" s="12">
        <v>66.666666666666671</v>
      </c>
      <c r="G253" s="13">
        <v>0.1606425702811245</v>
      </c>
      <c r="H253" s="195"/>
    </row>
    <row r="254" spans="1:8">
      <c r="A254" t="s">
        <v>459</v>
      </c>
      <c r="B254">
        <v>13</v>
      </c>
      <c r="C254">
        <v>16</v>
      </c>
      <c r="D254" s="99" t="s">
        <v>284</v>
      </c>
      <c r="E254" s="12">
        <v>230</v>
      </c>
      <c r="F254" s="12">
        <v>13.333333333333334</v>
      </c>
      <c r="G254" s="13">
        <v>5.7971014492753624E-2</v>
      </c>
      <c r="H254" s="195"/>
    </row>
    <row r="255" spans="1:8">
      <c r="A255" t="s">
        <v>459</v>
      </c>
      <c r="B255">
        <v>13</v>
      </c>
      <c r="C255">
        <v>17</v>
      </c>
      <c r="D255" s="99" t="s">
        <v>285</v>
      </c>
      <c r="E255" s="12">
        <v>324</v>
      </c>
      <c r="F255" s="12">
        <v>47.333333333333336</v>
      </c>
      <c r="G255" s="13">
        <v>0.14609053497942387</v>
      </c>
      <c r="H255" s="195"/>
    </row>
    <row r="256" spans="1:8">
      <c r="A256" t="s">
        <v>459</v>
      </c>
      <c r="B256">
        <v>13</v>
      </c>
      <c r="C256">
        <v>18</v>
      </c>
      <c r="D256" s="99" t="s">
        <v>286</v>
      </c>
      <c r="E256" s="12">
        <v>159.66666666666666</v>
      </c>
      <c r="F256" s="12">
        <v>42.222222222222221</v>
      </c>
      <c r="G256" s="13">
        <v>0.26443980514961729</v>
      </c>
      <c r="H256" s="195"/>
    </row>
    <row r="257" spans="1:8">
      <c r="A257" t="s">
        <v>459</v>
      </c>
      <c r="B257">
        <v>13</v>
      </c>
      <c r="C257">
        <v>19</v>
      </c>
      <c r="D257" s="99" t="s">
        <v>287</v>
      </c>
      <c r="E257" s="12">
        <v>195</v>
      </c>
      <c r="F257" s="12">
        <v>74</v>
      </c>
      <c r="G257" s="13">
        <v>0.37948717948717947</v>
      </c>
      <c r="H257" s="195"/>
    </row>
    <row r="258" spans="1:8">
      <c r="A258" t="s">
        <v>459</v>
      </c>
      <c r="B258">
        <v>13</v>
      </c>
      <c r="C258">
        <v>20</v>
      </c>
      <c r="D258" s="99" t="s">
        <v>288</v>
      </c>
      <c r="E258" s="12">
        <v>197</v>
      </c>
      <c r="F258" s="12">
        <v>44</v>
      </c>
      <c r="G258" s="13">
        <v>0.2233502538071066</v>
      </c>
      <c r="H258" s="195"/>
    </row>
    <row r="259" spans="1:8">
      <c r="A259" t="s">
        <v>459</v>
      </c>
      <c r="B259">
        <v>13</v>
      </c>
      <c r="C259">
        <v>21</v>
      </c>
      <c r="D259" s="99" t="s">
        <v>289</v>
      </c>
      <c r="E259" s="12">
        <v>245</v>
      </c>
      <c r="F259" s="12">
        <v>107.33333333333333</v>
      </c>
      <c r="G259" s="13">
        <v>0.43809523809523809</v>
      </c>
      <c r="H259" s="195"/>
    </row>
    <row r="260" spans="1:8">
      <c r="A260" t="s">
        <v>459</v>
      </c>
      <c r="B260">
        <v>13</v>
      </c>
      <c r="C260">
        <v>22</v>
      </c>
      <c r="D260" s="99" t="s">
        <v>290</v>
      </c>
      <c r="E260" s="12">
        <v>250.83333333333334</v>
      </c>
      <c r="F260" s="12">
        <v>82.777777777777786</v>
      </c>
      <c r="G260" s="13">
        <v>0.33001107419712072</v>
      </c>
      <c r="H260" s="195"/>
    </row>
    <row r="261" spans="1:8">
      <c r="A261" t="s">
        <v>459</v>
      </c>
      <c r="B261">
        <v>13</v>
      </c>
      <c r="C261">
        <v>23</v>
      </c>
      <c r="D261" s="99" t="s">
        <v>291</v>
      </c>
      <c r="E261" s="12">
        <v>262.5</v>
      </c>
      <c r="F261" s="12">
        <v>52.333333333333336</v>
      </c>
      <c r="G261" s="13">
        <v>0.19936507936507938</v>
      </c>
      <c r="H261" s="195"/>
    </row>
    <row r="262" spans="1:8">
      <c r="A262" t="s">
        <v>459</v>
      </c>
      <c r="B262">
        <v>13</v>
      </c>
      <c r="C262">
        <v>24</v>
      </c>
      <c r="D262" s="99" t="s">
        <v>292</v>
      </c>
      <c r="E262" s="12">
        <v>181.33333333333334</v>
      </c>
      <c r="F262" s="12">
        <v>31.777777777777782</v>
      </c>
      <c r="G262" s="13">
        <v>0.1752450980392157</v>
      </c>
      <c r="H262" s="195"/>
    </row>
    <row r="263" spans="1:8">
      <c r="A263" t="s">
        <v>459</v>
      </c>
      <c r="B263">
        <v>13</v>
      </c>
      <c r="C263">
        <v>25</v>
      </c>
      <c r="D263" s="99" t="s">
        <v>293</v>
      </c>
      <c r="E263" s="12">
        <v>291</v>
      </c>
      <c r="F263" s="12">
        <v>52.666666666666664</v>
      </c>
      <c r="G263" s="13">
        <v>0.18098510882016036</v>
      </c>
      <c r="H263" s="195"/>
    </row>
    <row r="264" spans="1:8">
      <c r="A264" t="s">
        <v>459</v>
      </c>
      <c r="B264">
        <v>13</v>
      </c>
      <c r="C264">
        <v>26</v>
      </c>
      <c r="D264" s="99" t="s">
        <v>294</v>
      </c>
      <c r="E264" s="12">
        <v>223.66666666666666</v>
      </c>
      <c r="F264" s="12">
        <v>82.888888888888886</v>
      </c>
      <c r="G264" s="13">
        <v>0.37059115747640337</v>
      </c>
      <c r="H264" s="195"/>
    </row>
    <row r="265" spans="1:8">
      <c r="A265" t="s">
        <v>459</v>
      </c>
      <c r="B265">
        <v>13</v>
      </c>
      <c r="C265">
        <v>27</v>
      </c>
      <c r="D265" s="99" t="s">
        <v>295</v>
      </c>
      <c r="E265" s="12">
        <v>282.33333333333331</v>
      </c>
      <c r="F265" s="12">
        <v>64.444444444444443</v>
      </c>
      <c r="G265" s="13">
        <v>0.22825659189295555</v>
      </c>
      <c r="H265" s="195"/>
    </row>
    <row r="266" spans="1:8">
      <c r="A266" t="s">
        <v>459</v>
      </c>
      <c r="B266">
        <v>13</v>
      </c>
      <c r="C266">
        <v>28</v>
      </c>
      <c r="D266" s="99" t="s">
        <v>296</v>
      </c>
      <c r="E266" s="12">
        <v>356.5</v>
      </c>
      <c r="F266" s="12">
        <v>29</v>
      </c>
      <c r="G266" s="13">
        <v>8.134642356241234E-2</v>
      </c>
      <c r="H266" s="195"/>
    </row>
    <row r="267" spans="1:8">
      <c r="A267" t="s">
        <v>459</v>
      </c>
      <c r="B267">
        <v>13</v>
      </c>
      <c r="C267">
        <v>29</v>
      </c>
      <c r="D267" s="99" t="s">
        <v>297</v>
      </c>
      <c r="E267" s="12">
        <v>286.66666666666669</v>
      </c>
      <c r="F267" s="12">
        <v>200.88888888888891</v>
      </c>
      <c r="G267" s="13">
        <v>0.70077519379844966</v>
      </c>
      <c r="H267" s="195"/>
    </row>
    <row r="268" spans="1:8">
      <c r="A268" t="s">
        <v>459</v>
      </c>
      <c r="B268">
        <v>13</v>
      </c>
      <c r="C268">
        <v>30</v>
      </c>
      <c r="D268" s="99" t="s">
        <v>476</v>
      </c>
      <c r="E268" s="12">
        <v>170.66666666666666</v>
      </c>
      <c r="F268" s="12">
        <v>116.88888888888887</v>
      </c>
      <c r="G268" s="13">
        <v>0.68489583333333326</v>
      </c>
      <c r="H268" s="195"/>
    </row>
    <row r="269" spans="1:8">
      <c r="A269" t="s">
        <v>459</v>
      </c>
      <c r="B269">
        <v>13</v>
      </c>
      <c r="C269">
        <v>31</v>
      </c>
      <c r="D269" s="99" t="s">
        <v>298</v>
      </c>
      <c r="E269" s="12">
        <v>138</v>
      </c>
      <c r="F269" s="12">
        <v>122</v>
      </c>
      <c r="G269" s="13">
        <v>0.88405797101449279</v>
      </c>
      <c r="H269" s="195"/>
    </row>
    <row r="270" spans="1:8">
      <c r="A270" t="s">
        <v>459</v>
      </c>
      <c r="B270">
        <v>13</v>
      </c>
      <c r="C270">
        <v>32</v>
      </c>
      <c r="D270" s="99" t="s">
        <v>299</v>
      </c>
      <c r="E270" s="12">
        <v>187.66666666666666</v>
      </c>
      <c r="F270" s="12">
        <v>64.444444444444443</v>
      </c>
      <c r="G270" s="13">
        <v>0.34339846062759027</v>
      </c>
      <c r="H270" s="195"/>
    </row>
    <row r="271" spans="1:8">
      <c r="A271" t="s">
        <v>459</v>
      </c>
      <c r="B271">
        <v>14</v>
      </c>
      <c r="C271">
        <v>10</v>
      </c>
      <c r="D271" s="99" t="s">
        <v>300</v>
      </c>
      <c r="E271" s="12">
        <v>1398</v>
      </c>
      <c r="F271" s="12">
        <v>436</v>
      </c>
      <c r="G271" s="13">
        <v>0.31187410586552217</v>
      </c>
      <c r="H271" s="195"/>
    </row>
    <row r="272" spans="1:8">
      <c r="A272" t="s">
        <v>459</v>
      </c>
      <c r="B272">
        <v>14</v>
      </c>
      <c r="C272">
        <v>11</v>
      </c>
      <c r="D272" s="99" t="s">
        <v>301</v>
      </c>
      <c r="E272" s="12">
        <v>3236</v>
      </c>
      <c r="F272" s="12">
        <v>655.33333333333337</v>
      </c>
      <c r="G272" s="13">
        <v>0.20251339101771737</v>
      </c>
      <c r="H272" s="195"/>
    </row>
    <row r="273" spans="1:8">
      <c r="A273" t="s">
        <v>459</v>
      </c>
      <c r="B273">
        <v>14</v>
      </c>
      <c r="C273">
        <v>12</v>
      </c>
      <c r="D273" s="99" t="s">
        <v>302</v>
      </c>
      <c r="E273" s="12">
        <v>4296.666666666667</v>
      </c>
      <c r="F273" s="12">
        <v>1052.8888888888889</v>
      </c>
      <c r="G273" s="13">
        <v>0.24504784070338761</v>
      </c>
      <c r="H273" s="195"/>
    </row>
    <row r="274" spans="1:8">
      <c r="A274" t="s">
        <v>459</v>
      </c>
      <c r="B274">
        <v>14</v>
      </c>
      <c r="C274">
        <v>13</v>
      </c>
      <c r="D274" s="99" t="s">
        <v>303</v>
      </c>
      <c r="E274" s="12">
        <v>4148.5</v>
      </c>
      <c r="F274" s="12">
        <v>1183.6666666666667</v>
      </c>
      <c r="G274" s="13">
        <v>0.28532401269535174</v>
      </c>
      <c r="H274" s="195"/>
    </row>
    <row r="275" spans="1:8">
      <c r="A275" t="s">
        <v>459</v>
      </c>
      <c r="B275">
        <v>14</v>
      </c>
      <c r="C275">
        <v>14</v>
      </c>
      <c r="D275" s="99" t="s">
        <v>304</v>
      </c>
      <c r="E275" s="12">
        <v>2110.6666666666665</v>
      </c>
      <c r="F275" s="12">
        <v>630.22222222222217</v>
      </c>
      <c r="G275" s="13">
        <v>0.29858917666877238</v>
      </c>
      <c r="H275" s="195"/>
    </row>
    <row r="276" spans="1:8">
      <c r="A276" t="s">
        <v>459</v>
      </c>
      <c r="B276">
        <v>14</v>
      </c>
      <c r="C276">
        <v>15</v>
      </c>
      <c r="D276" s="99" t="s">
        <v>305</v>
      </c>
      <c r="E276" s="12">
        <v>1429.3333333333333</v>
      </c>
      <c r="F276" s="12">
        <v>255.11111111111109</v>
      </c>
      <c r="G276" s="13">
        <v>0.1784825870646766</v>
      </c>
      <c r="H276" s="195"/>
    </row>
    <row r="277" spans="1:8">
      <c r="A277" t="s">
        <v>459</v>
      </c>
      <c r="B277">
        <v>14</v>
      </c>
      <c r="C277">
        <v>16</v>
      </c>
      <c r="D277" s="99" t="s">
        <v>306</v>
      </c>
      <c r="E277" s="12">
        <v>1113</v>
      </c>
      <c r="F277" s="12">
        <v>281.33333333333331</v>
      </c>
      <c r="G277" s="13">
        <v>0.25277029050613953</v>
      </c>
      <c r="H277" s="195"/>
    </row>
    <row r="278" spans="1:8">
      <c r="A278" t="s">
        <v>459</v>
      </c>
      <c r="B278">
        <v>14</v>
      </c>
      <c r="C278">
        <v>17</v>
      </c>
      <c r="D278" s="99" t="s">
        <v>307</v>
      </c>
      <c r="E278" s="12">
        <v>1894</v>
      </c>
      <c r="F278" s="12">
        <v>348.66666666666669</v>
      </c>
      <c r="G278" s="13">
        <v>0.18409010911650828</v>
      </c>
      <c r="H278" s="195"/>
    </row>
    <row r="279" spans="1:8">
      <c r="A279" t="s">
        <v>459</v>
      </c>
      <c r="B279">
        <v>14</v>
      </c>
      <c r="C279">
        <v>18</v>
      </c>
      <c r="D279" s="99" t="s">
        <v>308</v>
      </c>
      <c r="E279" s="12">
        <v>791.33333333333337</v>
      </c>
      <c r="F279" s="12">
        <v>149.7777777777778</v>
      </c>
      <c r="G279" s="13">
        <v>0.18927267621454649</v>
      </c>
      <c r="H279" s="195"/>
    </row>
    <row r="280" spans="1:8">
      <c r="A280" t="s">
        <v>459</v>
      </c>
      <c r="B280">
        <v>14</v>
      </c>
      <c r="C280">
        <v>19</v>
      </c>
      <c r="D280" s="99" t="s">
        <v>309</v>
      </c>
      <c r="E280" s="12">
        <v>1508.3333333333333</v>
      </c>
      <c r="F280" s="12">
        <v>225.77777777777774</v>
      </c>
      <c r="G280" s="13">
        <v>0.14968692449355431</v>
      </c>
      <c r="H280" s="195"/>
    </row>
    <row r="281" spans="1:8">
      <c r="A281" t="s">
        <v>459</v>
      </c>
      <c r="B281">
        <v>14</v>
      </c>
      <c r="C281">
        <v>20</v>
      </c>
      <c r="D281" s="99" t="s">
        <v>310</v>
      </c>
      <c r="E281" s="12">
        <v>1023.8333333333334</v>
      </c>
      <c r="F281" s="12">
        <v>210.7777777777778</v>
      </c>
      <c r="G281" s="13">
        <v>0.20587118129035761</v>
      </c>
      <c r="H281" s="195"/>
    </row>
    <row r="282" spans="1:8">
      <c r="A282" t="s">
        <v>459</v>
      </c>
      <c r="B282">
        <v>14</v>
      </c>
      <c r="C282">
        <v>21</v>
      </c>
      <c r="D282" s="99" t="s">
        <v>311</v>
      </c>
      <c r="E282" s="12">
        <v>1352.1666666666667</v>
      </c>
      <c r="F282" s="12">
        <v>160.77777777777774</v>
      </c>
      <c r="G282" s="13">
        <v>0.11890381691934751</v>
      </c>
      <c r="H282" s="195"/>
    </row>
    <row r="283" spans="1:8">
      <c r="A283" t="s">
        <v>459</v>
      </c>
      <c r="B283">
        <v>14</v>
      </c>
      <c r="C283">
        <v>22</v>
      </c>
      <c r="D283" s="99" t="s">
        <v>312</v>
      </c>
      <c r="E283" s="12">
        <v>977.66666666666663</v>
      </c>
      <c r="F283" s="12">
        <v>42.222222222222207</v>
      </c>
      <c r="G283" s="13">
        <v>4.3186725764291382E-2</v>
      </c>
      <c r="H283" s="195"/>
    </row>
    <row r="284" spans="1:8">
      <c r="A284" t="s">
        <v>459</v>
      </c>
      <c r="B284">
        <v>14</v>
      </c>
      <c r="C284">
        <v>23</v>
      </c>
      <c r="D284" s="99" t="s">
        <v>313</v>
      </c>
      <c r="E284" s="12">
        <v>1534.8333333333333</v>
      </c>
      <c r="F284" s="12">
        <v>148.88888888888891</v>
      </c>
      <c r="G284" s="13">
        <v>9.7006551561877888E-2</v>
      </c>
      <c r="H284" s="195"/>
    </row>
    <row r="285" spans="1:8">
      <c r="A285" t="s">
        <v>459</v>
      </c>
      <c r="B285">
        <v>14</v>
      </c>
      <c r="C285">
        <v>24</v>
      </c>
      <c r="D285" s="99" t="s">
        <v>314</v>
      </c>
      <c r="E285" s="12">
        <v>1326.5</v>
      </c>
      <c r="F285" s="12">
        <v>346</v>
      </c>
      <c r="G285" s="13">
        <v>0.26083678854127401</v>
      </c>
      <c r="H285" s="195"/>
    </row>
    <row r="286" spans="1:8">
      <c r="A286" t="s">
        <v>459</v>
      </c>
      <c r="B286">
        <v>14</v>
      </c>
      <c r="C286">
        <v>26</v>
      </c>
      <c r="D286" s="99" t="s">
        <v>315</v>
      </c>
      <c r="E286" s="12">
        <v>1333.6666666666667</v>
      </c>
      <c r="F286" s="12">
        <v>133.77777777777774</v>
      </c>
      <c r="G286" s="13">
        <v>0.10030825626926598</v>
      </c>
      <c r="H286" s="195"/>
    </row>
    <row r="287" spans="1:8">
      <c r="A287" t="s">
        <v>459</v>
      </c>
      <c r="B287">
        <v>14</v>
      </c>
      <c r="C287">
        <v>27</v>
      </c>
      <c r="D287" s="99" t="s">
        <v>316</v>
      </c>
      <c r="E287" s="12">
        <v>1544.3333333333333</v>
      </c>
      <c r="F287" s="12">
        <v>316.11111111111109</v>
      </c>
      <c r="G287" s="13">
        <v>0.20469098496294696</v>
      </c>
      <c r="H287" s="195"/>
    </row>
    <row r="288" spans="1:8">
      <c r="A288" t="s">
        <v>459</v>
      </c>
      <c r="B288">
        <v>14</v>
      </c>
      <c r="C288">
        <v>28</v>
      </c>
      <c r="D288" s="99" t="s">
        <v>317</v>
      </c>
      <c r="E288" s="12">
        <v>3385</v>
      </c>
      <c r="F288" s="12">
        <v>834</v>
      </c>
      <c r="G288" s="13">
        <v>0.24638109305760708</v>
      </c>
      <c r="H288" s="195"/>
    </row>
    <row r="289" spans="1:8">
      <c r="A289" t="s">
        <v>459</v>
      </c>
      <c r="B289">
        <v>14</v>
      </c>
      <c r="C289">
        <v>29</v>
      </c>
      <c r="D289" s="99" t="s">
        <v>318</v>
      </c>
      <c r="E289" s="12">
        <v>1998.6666666666667</v>
      </c>
      <c r="F289" s="12">
        <v>549.55555555555554</v>
      </c>
      <c r="G289" s="13">
        <v>0.2749610851678897</v>
      </c>
      <c r="H289" s="195"/>
    </row>
    <row r="290" spans="1:8">
      <c r="A290" t="s">
        <v>459</v>
      </c>
      <c r="B290">
        <v>14</v>
      </c>
      <c r="C290">
        <v>30</v>
      </c>
      <c r="D290" s="99" t="s">
        <v>477</v>
      </c>
      <c r="E290" s="12">
        <v>1274.1666666666667</v>
      </c>
      <c r="F290" s="12">
        <v>359.88888888888891</v>
      </c>
      <c r="G290" s="13">
        <v>0.28245040331371268</v>
      </c>
      <c r="H290" s="195"/>
    </row>
    <row r="291" spans="1:8">
      <c r="A291" t="s">
        <v>459</v>
      </c>
      <c r="B291">
        <v>14</v>
      </c>
      <c r="C291">
        <v>31</v>
      </c>
      <c r="D291" s="99" t="s">
        <v>319</v>
      </c>
      <c r="E291" s="12">
        <v>1088.3333333333333</v>
      </c>
      <c r="F291" s="12">
        <v>193.11111111111109</v>
      </c>
      <c r="G291" s="13">
        <v>0.17743746809596733</v>
      </c>
      <c r="H291" s="195"/>
    </row>
    <row r="292" spans="1:8">
      <c r="A292" t="s">
        <v>459</v>
      </c>
      <c r="B292">
        <v>14</v>
      </c>
      <c r="C292">
        <v>32</v>
      </c>
      <c r="D292" s="99" t="s">
        <v>320</v>
      </c>
      <c r="E292" s="12">
        <v>1322</v>
      </c>
      <c r="F292" s="12">
        <v>206.66666666666666</v>
      </c>
      <c r="G292" s="13">
        <v>0.15632879475542108</v>
      </c>
      <c r="H292" s="195"/>
    </row>
    <row r="293" spans="1:8">
      <c r="A293" t="s">
        <v>459</v>
      </c>
      <c r="B293">
        <v>15</v>
      </c>
      <c r="C293">
        <v>10</v>
      </c>
      <c r="D293" s="99" t="s">
        <v>321</v>
      </c>
      <c r="E293" s="12">
        <v>1376.5</v>
      </c>
      <c r="F293" s="12">
        <v>339.66666666666669</v>
      </c>
      <c r="G293" s="13">
        <v>0.24676110909311055</v>
      </c>
      <c r="H293" s="195"/>
    </row>
    <row r="294" spans="1:8">
      <c r="A294" t="s">
        <v>459</v>
      </c>
      <c r="B294">
        <v>15</v>
      </c>
      <c r="C294">
        <v>11</v>
      </c>
      <c r="D294" s="99" t="s">
        <v>322</v>
      </c>
      <c r="E294" s="12">
        <v>3269.8333333333335</v>
      </c>
      <c r="F294" s="12">
        <v>708.1111111111112</v>
      </c>
      <c r="G294" s="13">
        <v>0.21655877805528656</v>
      </c>
      <c r="H294" s="195"/>
    </row>
    <row r="295" spans="1:8">
      <c r="A295" t="s">
        <v>459</v>
      </c>
      <c r="B295">
        <v>15</v>
      </c>
      <c r="C295">
        <v>12</v>
      </c>
      <c r="D295" s="99" t="s">
        <v>323</v>
      </c>
      <c r="E295" s="12">
        <v>3282</v>
      </c>
      <c r="F295" s="12">
        <v>884</v>
      </c>
      <c r="G295" s="13">
        <v>0.26934795856185251</v>
      </c>
      <c r="H295" s="195"/>
    </row>
    <row r="296" spans="1:8">
      <c r="A296" t="s">
        <v>459</v>
      </c>
      <c r="B296">
        <v>15</v>
      </c>
      <c r="C296">
        <v>13</v>
      </c>
      <c r="D296" s="99" t="s">
        <v>324</v>
      </c>
      <c r="E296" s="12">
        <v>2750.3333333333335</v>
      </c>
      <c r="F296" s="12">
        <v>348.22222222222217</v>
      </c>
      <c r="G296" s="13">
        <v>0.12661091584858397</v>
      </c>
      <c r="H296" s="195"/>
    </row>
    <row r="297" spans="1:8">
      <c r="A297" t="s">
        <v>459</v>
      </c>
      <c r="B297">
        <v>15</v>
      </c>
      <c r="C297">
        <v>14</v>
      </c>
      <c r="D297" s="99" t="s">
        <v>325</v>
      </c>
      <c r="E297" s="12">
        <v>2249</v>
      </c>
      <c r="F297" s="12">
        <v>344.66666666666669</v>
      </c>
      <c r="G297" s="13">
        <v>0.15325329776196828</v>
      </c>
      <c r="H297" s="195"/>
    </row>
    <row r="298" spans="1:8">
      <c r="A298" t="s">
        <v>459</v>
      </c>
      <c r="B298">
        <v>15</v>
      </c>
      <c r="C298">
        <v>15</v>
      </c>
      <c r="D298" s="99" t="s">
        <v>326</v>
      </c>
      <c r="E298" s="12">
        <v>1530.5</v>
      </c>
      <c r="F298" s="12">
        <v>326.66666666666669</v>
      </c>
      <c r="G298" s="13">
        <v>0.21343787433300665</v>
      </c>
      <c r="H298" s="195"/>
    </row>
    <row r="299" spans="1:8">
      <c r="A299" t="s">
        <v>459</v>
      </c>
      <c r="B299">
        <v>15</v>
      </c>
      <c r="C299">
        <v>16</v>
      </c>
      <c r="D299" s="99" t="s">
        <v>327</v>
      </c>
      <c r="E299" s="12">
        <v>1177.8333333333333</v>
      </c>
      <c r="F299" s="12">
        <v>257.77777777777777</v>
      </c>
      <c r="G299" s="13">
        <v>0.21885760105655394</v>
      </c>
      <c r="H299" s="195"/>
    </row>
    <row r="300" spans="1:8">
      <c r="A300" t="s">
        <v>459</v>
      </c>
      <c r="B300">
        <v>15</v>
      </c>
      <c r="C300">
        <v>17</v>
      </c>
      <c r="D300" s="99" t="s">
        <v>328</v>
      </c>
      <c r="E300" s="12">
        <v>1881.5</v>
      </c>
      <c r="F300" s="12">
        <v>505.66666666666669</v>
      </c>
      <c r="G300" s="13">
        <v>0.2687571972716804</v>
      </c>
      <c r="H300" s="195"/>
    </row>
    <row r="301" spans="1:8">
      <c r="A301" t="s">
        <v>459</v>
      </c>
      <c r="B301">
        <v>15</v>
      </c>
      <c r="C301">
        <v>18</v>
      </c>
      <c r="D301" s="99" t="s">
        <v>329</v>
      </c>
      <c r="E301" s="12">
        <v>884.33333333333337</v>
      </c>
      <c r="F301" s="12">
        <v>133.11111111111111</v>
      </c>
      <c r="G301" s="13">
        <v>0.15052142228923232</v>
      </c>
      <c r="H301" s="195"/>
    </row>
    <row r="302" spans="1:8">
      <c r="A302" t="s">
        <v>459</v>
      </c>
      <c r="B302">
        <v>15</v>
      </c>
      <c r="C302">
        <v>19</v>
      </c>
      <c r="D302" s="99" t="s">
        <v>330</v>
      </c>
      <c r="E302" s="12">
        <v>1849.5</v>
      </c>
      <c r="F302" s="12">
        <v>369.66666666666669</v>
      </c>
      <c r="G302" s="13">
        <v>0.19987383977651618</v>
      </c>
      <c r="H302" s="195"/>
    </row>
    <row r="303" spans="1:8">
      <c r="A303" t="s">
        <v>459</v>
      </c>
      <c r="B303">
        <v>15</v>
      </c>
      <c r="C303">
        <v>20</v>
      </c>
      <c r="D303" s="99" t="s">
        <v>331</v>
      </c>
      <c r="E303" s="12">
        <v>1154.3333333333333</v>
      </c>
      <c r="F303" s="12">
        <v>344.4444444444444</v>
      </c>
      <c r="G303" s="13">
        <v>0.29839253056117043</v>
      </c>
      <c r="H303" s="195"/>
    </row>
    <row r="304" spans="1:8">
      <c r="A304" t="s">
        <v>459</v>
      </c>
      <c r="B304">
        <v>15</v>
      </c>
      <c r="C304">
        <v>21</v>
      </c>
      <c r="D304" s="99" t="s">
        <v>332</v>
      </c>
      <c r="E304" s="12">
        <v>1544.1666666666667</v>
      </c>
      <c r="F304" s="12">
        <v>186.88888888888891</v>
      </c>
      <c r="G304" s="13">
        <v>0.12102896204353301</v>
      </c>
      <c r="H304" s="195"/>
    </row>
    <row r="305" spans="1:8">
      <c r="A305" t="s">
        <v>459</v>
      </c>
      <c r="B305">
        <v>15</v>
      </c>
      <c r="C305">
        <v>22</v>
      </c>
      <c r="D305" s="99" t="s">
        <v>333</v>
      </c>
      <c r="E305" s="12">
        <v>1326.6666666666667</v>
      </c>
      <c r="F305" s="12">
        <v>209.77777777777774</v>
      </c>
      <c r="G305" s="13">
        <v>0.15812395309882743</v>
      </c>
      <c r="H305" s="195"/>
    </row>
    <row r="306" spans="1:8">
      <c r="A306" t="s">
        <v>459</v>
      </c>
      <c r="B306">
        <v>15</v>
      </c>
      <c r="C306">
        <v>23</v>
      </c>
      <c r="D306" s="99" t="s">
        <v>334</v>
      </c>
      <c r="E306" s="12">
        <v>1541.1666666666667</v>
      </c>
      <c r="F306" s="12">
        <v>317.77777777777777</v>
      </c>
      <c r="G306" s="13">
        <v>0.20619299953137954</v>
      </c>
      <c r="H306" s="195"/>
    </row>
    <row r="307" spans="1:8">
      <c r="A307" t="s">
        <v>459</v>
      </c>
      <c r="B307">
        <v>15</v>
      </c>
      <c r="C307">
        <v>24</v>
      </c>
      <c r="D307" s="99" t="s">
        <v>335</v>
      </c>
      <c r="E307" s="12">
        <v>1691.3333333333333</v>
      </c>
      <c r="F307" s="12">
        <v>347.77777777777777</v>
      </c>
      <c r="G307" s="13">
        <v>0.20562343975824465</v>
      </c>
      <c r="H307" s="195"/>
    </row>
    <row r="308" spans="1:8">
      <c r="A308" t="s">
        <v>459</v>
      </c>
      <c r="B308">
        <v>15</v>
      </c>
      <c r="C308">
        <v>25</v>
      </c>
      <c r="D308" s="99" t="s">
        <v>336</v>
      </c>
      <c r="E308" s="12">
        <v>1528.8333333333333</v>
      </c>
      <c r="F308" s="12">
        <v>229.88888888888891</v>
      </c>
      <c r="G308" s="13">
        <v>0.15036883607689236</v>
      </c>
      <c r="H308" s="195"/>
    </row>
    <row r="309" spans="1:8">
      <c r="A309" t="s">
        <v>459</v>
      </c>
      <c r="B309">
        <v>15</v>
      </c>
      <c r="C309">
        <v>26</v>
      </c>
      <c r="D309" s="99" t="s">
        <v>337</v>
      </c>
      <c r="E309" s="12">
        <v>1404.5</v>
      </c>
      <c r="F309" s="12">
        <v>278.33333333333331</v>
      </c>
      <c r="G309" s="13">
        <v>0.19817254064317075</v>
      </c>
      <c r="H309" s="195"/>
    </row>
    <row r="310" spans="1:8">
      <c r="A310" t="s">
        <v>459</v>
      </c>
      <c r="B310">
        <v>15</v>
      </c>
      <c r="C310">
        <v>28</v>
      </c>
      <c r="D310" s="99" t="s">
        <v>338</v>
      </c>
      <c r="E310" s="12">
        <v>3032</v>
      </c>
      <c r="F310" s="12">
        <v>524.33333333333337</v>
      </c>
      <c r="G310" s="13">
        <v>0.17293315743183818</v>
      </c>
      <c r="H310" s="195"/>
    </row>
    <row r="311" spans="1:8">
      <c r="A311" t="s">
        <v>459</v>
      </c>
      <c r="B311">
        <v>15</v>
      </c>
      <c r="C311">
        <v>29</v>
      </c>
      <c r="D311" s="99" t="s">
        <v>339</v>
      </c>
      <c r="E311" s="12">
        <v>2284.6666666666665</v>
      </c>
      <c r="F311" s="12">
        <v>661.22222222222217</v>
      </c>
      <c r="G311" s="13">
        <v>0.28941737185098726</v>
      </c>
      <c r="H311" s="195"/>
    </row>
    <row r="312" spans="1:8">
      <c r="A312" t="s">
        <v>459</v>
      </c>
      <c r="B312">
        <v>15</v>
      </c>
      <c r="C312">
        <v>30</v>
      </c>
      <c r="D312" s="99" t="s">
        <v>478</v>
      </c>
      <c r="E312" s="12">
        <v>1309.3333333333333</v>
      </c>
      <c r="F312" s="12">
        <v>451.5555555555556</v>
      </c>
      <c r="G312" s="13">
        <v>0.34487440597420238</v>
      </c>
      <c r="H312" s="195"/>
    </row>
    <row r="313" spans="1:8">
      <c r="A313" t="s">
        <v>459</v>
      </c>
      <c r="B313">
        <v>15</v>
      </c>
      <c r="C313">
        <v>31</v>
      </c>
      <c r="D313" s="99" t="s">
        <v>340</v>
      </c>
      <c r="E313" s="12">
        <v>1060.8333333333333</v>
      </c>
      <c r="F313" s="12">
        <v>222.55555555555557</v>
      </c>
      <c r="G313" s="13">
        <v>0.20979313956533127</v>
      </c>
      <c r="H313" s="195"/>
    </row>
    <row r="314" spans="1:8">
      <c r="A314" t="s">
        <v>459</v>
      </c>
      <c r="B314">
        <v>15</v>
      </c>
      <c r="C314">
        <v>32</v>
      </c>
      <c r="D314" s="99" t="s">
        <v>341</v>
      </c>
      <c r="E314" s="12">
        <v>1113.1666666666667</v>
      </c>
      <c r="F314" s="12">
        <v>234.22222222222226</v>
      </c>
      <c r="G314" s="13">
        <v>0.21041074013075811</v>
      </c>
      <c r="H314" s="195"/>
    </row>
    <row r="315" spans="1:8">
      <c r="A315" t="s">
        <v>459</v>
      </c>
      <c r="B315">
        <v>16</v>
      </c>
      <c r="C315">
        <v>10</v>
      </c>
      <c r="D315" s="99" t="s">
        <v>342</v>
      </c>
      <c r="E315" s="12">
        <v>1666.8333333333333</v>
      </c>
      <c r="F315" s="12">
        <v>437.77777777777777</v>
      </c>
      <c r="G315" s="13">
        <v>0.26264040262640403</v>
      </c>
      <c r="H315" s="195"/>
    </row>
    <row r="316" spans="1:8">
      <c r="A316" t="s">
        <v>459</v>
      </c>
      <c r="B316">
        <v>16</v>
      </c>
      <c r="C316">
        <v>11</v>
      </c>
      <c r="D316" s="99" t="s">
        <v>343</v>
      </c>
      <c r="E316" s="12">
        <v>5779.166666666667</v>
      </c>
      <c r="F316" s="12">
        <v>2128.8888888888891</v>
      </c>
      <c r="G316" s="13">
        <v>0.36837298726267725</v>
      </c>
      <c r="H316" s="195"/>
    </row>
    <row r="317" spans="1:8">
      <c r="A317" t="s">
        <v>459</v>
      </c>
      <c r="B317">
        <v>16</v>
      </c>
      <c r="C317">
        <v>12</v>
      </c>
      <c r="D317" s="99" t="s">
        <v>344</v>
      </c>
      <c r="E317" s="12">
        <v>3451.6666666666665</v>
      </c>
      <c r="F317" s="12">
        <v>1018.5555555555555</v>
      </c>
      <c r="G317" s="13">
        <v>0.29509093835506195</v>
      </c>
      <c r="H317" s="195"/>
    </row>
    <row r="318" spans="1:8">
      <c r="A318" t="s">
        <v>459</v>
      </c>
      <c r="B318">
        <v>16</v>
      </c>
      <c r="C318">
        <v>13</v>
      </c>
      <c r="D318" s="99" t="s">
        <v>345</v>
      </c>
      <c r="E318" s="12">
        <v>2821.3333333333335</v>
      </c>
      <c r="F318" s="12">
        <v>871.1111111111112</v>
      </c>
      <c r="G318" s="13">
        <v>0.3087586641461878</v>
      </c>
      <c r="H318" s="195"/>
    </row>
    <row r="319" spans="1:8">
      <c r="A319" t="s">
        <v>459</v>
      </c>
      <c r="B319">
        <v>16</v>
      </c>
      <c r="C319">
        <v>14</v>
      </c>
      <c r="D319" s="99" t="s">
        <v>346</v>
      </c>
      <c r="E319" s="12">
        <v>2315</v>
      </c>
      <c r="F319" s="12">
        <v>545.33333333333337</v>
      </c>
      <c r="G319" s="13">
        <v>0.235565154787617</v>
      </c>
      <c r="H319" s="195"/>
    </row>
    <row r="320" spans="1:8">
      <c r="A320" t="s">
        <v>459</v>
      </c>
      <c r="B320">
        <v>16</v>
      </c>
      <c r="C320">
        <v>16</v>
      </c>
      <c r="D320" s="99" t="s">
        <v>347</v>
      </c>
      <c r="E320" s="12">
        <v>1591.8333333333333</v>
      </c>
      <c r="F320" s="12">
        <v>495.4444444444444</v>
      </c>
      <c r="G320" s="13">
        <v>0.31124140578647957</v>
      </c>
      <c r="H320" s="195"/>
    </row>
    <row r="321" spans="1:8">
      <c r="A321" t="s">
        <v>459</v>
      </c>
      <c r="B321">
        <v>16</v>
      </c>
      <c r="C321">
        <v>17</v>
      </c>
      <c r="D321" s="99" t="s">
        <v>348</v>
      </c>
      <c r="E321" s="12">
        <v>2158.6666666666665</v>
      </c>
      <c r="F321" s="12">
        <v>575.55555555555554</v>
      </c>
      <c r="G321" s="13">
        <v>0.26662548898497018</v>
      </c>
      <c r="H321" s="195"/>
    </row>
    <row r="322" spans="1:8">
      <c r="A322" t="s">
        <v>459</v>
      </c>
      <c r="B322">
        <v>16</v>
      </c>
      <c r="C322">
        <v>18</v>
      </c>
      <c r="D322" s="99" t="s">
        <v>349</v>
      </c>
      <c r="E322" s="12">
        <v>1405.6666666666667</v>
      </c>
      <c r="F322" s="12">
        <v>116.88888888888891</v>
      </c>
      <c r="G322" s="13">
        <v>8.3155481780096449E-2</v>
      </c>
      <c r="H322" s="195"/>
    </row>
    <row r="323" spans="1:8">
      <c r="A323" t="s">
        <v>459</v>
      </c>
      <c r="B323">
        <v>16</v>
      </c>
      <c r="C323">
        <v>19</v>
      </c>
      <c r="D323" s="99" t="s">
        <v>350</v>
      </c>
      <c r="E323" s="12">
        <v>2129.1666666666665</v>
      </c>
      <c r="F323" s="12">
        <v>158.22222222222217</v>
      </c>
      <c r="G323" s="13">
        <v>7.4311806914546627E-2</v>
      </c>
      <c r="H323" s="195"/>
    </row>
    <row r="324" spans="1:8">
      <c r="A324" t="s">
        <v>459</v>
      </c>
      <c r="B324">
        <v>16</v>
      </c>
      <c r="C324">
        <v>20</v>
      </c>
      <c r="D324" s="99" t="s">
        <v>351</v>
      </c>
      <c r="E324" s="12">
        <v>1689.5</v>
      </c>
      <c r="F324" s="12">
        <v>321.33333333333331</v>
      </c>
      <c r="G324" s="13">
        <v>0.19019433757521947</v>
      </c>
      <c r="H324" s="195"/>
    </row>
    <row r="325" spans="1:8">
      <c r="A325" t="s">
        <v>459</v>
      </c>
      <c r="B325">
        <v>16</v>
      </c>
      <c r="C325">
        <v>21</v>
      </c>
      <c r="D325" s="99" t="s">
        <v>352</v>
      </c>
      <c r="E325" s="12">
        <v>1826.8333333333333</v>
      </c>
      <c r="F325" s="12">
        <v>322.11111111111109</v>
      </c>
      <c r="G325" s="13">
        <v>0.17632211172946508</v>
      </c>
      <c r="H325" s="195"/>
    </row>
    <row r="326" spans="1:8">
      <c r="A326" t="s">
        <v>459</v>
      </c>
      <c r="B326">
        <v>16</v>
      </c>
      <c r="C326">
        <v>22</v>
      </c>
      <c r="D326" s="99" t="s">
        <v>353</v>
      </c>
      <c r="E326" s="12">
        <v>1472.3333333333333</v>
      </c>
      <c r="F326" s="12">
        <v>125.55555555555559</v>
      </c>
      <c r="G326" s="13">
        <v>8.5276582899403847E-2</v>
      </c>
      <c r="H326" s="195"/>
    </row>
    <row r="327" spans="1:8">
      <c r="A327" t="s">
        <v>459</v>
      </c>
      <c r="B327">
        <v>16</v>
      </c>
      <c r="C327">
        <v>23</v>
      </c>
      <c r="D327" s="99" t="s">
        <v>354</v>
      </c>
      <c r="E327" s="12">
        <v>2287.8333333333335</v>
      </c>
      <c r="F327" s="12">
        <v>535.44444444444446</v>
      </c>
      <c r="G327" s="13">
        <v>0.23403996988902648</v>
      </c>
      <c r="H327" s="195"/>
    </row>
    <row r="328" spans="1:8">
      <c r="A328" t="s">
        <v>459</v>
      </c>
      <c r="B328">
        <v>16</v>
      </c>
      <c r="C328">
        <v>24</v>
      </c>
      <c r="D328" s="99" t="s">
        <v>355</v>
      </c>
      <c r="E328" s="12">
        <v>1778.8333333333333</v>
      </c>
      <c r="F328" s="12">
        <v>184.55555555555557</v>
      </c>
      <c r="G328" s="13">
        <v>0.1037508979043693</v>
      </c>
      <c r="H328" s="195"/>
    </row>
    <row r="329" spans="1:8">
      <c r="A329" t="s">
        <v>459</v>
      </c>
      <c r="B329">
        <v>16</v>
      </c>
      <c r="C329">
        <v>25</v>
      </c>
      <c r="D329" s="99" t="s">
        <v>356</v>
      </c>
      <c r="E329" s="12">
        <v>2245.5</v>
      </c>
      <c r="F329" s="12">
        <v>684.33333333333337</v>
      </c>
      <c r="G329" s="13">
        <v>0.30475766347509836</v>
      </c>
      <c r="H329" s="195"/>
    </row>
    <row r="330" spans="1:8">
      <c r="A330" t="s">
        <v>459</v>
      </c>
      <c r="B330">
        <v>16</v>
      </c>
      <c r="C330">
        <v>26</v>
      </c>
      <c r="D330" s="99" t="s">
        <v>357</v>
      </c>
      <c r="E330" s="12">
        <v>2001.8333333333333</v>
      </c>
      <c r="F330" s="12">
        <v>446.88888888888891</v>
      </c>
      <c r="G330" s="13">
        <v>0.22323980795382012</v>
      </c>
      <c r="H330" s="195"/>
    </row>
    <row r="331" spans="1:8">
      <c r="A331" t="s">
        <v>459</v>
      </c>
      <c r="B331">
        <v>16</v>
      </c>
      <c r="C331">
        <v>27</v>
      </c>
      <c r="D331" s="99" t="s">
        <v>358</v>
      </c>
      <c r="E331" s="12">
        <v>2249.1666666666665</v>
      </c>
      <c r="F331" s="12">
        <v>220.11111111111117</v>
      </c>
      <c r="G331" s="13">
        <v>9.7863406199827127E-2</v>
      </c>
      <c r="H331" s="195"/>
    </row>
    <row r="332" spans="1:8">
      <c r="A332" t="s">
        <v>459</v>
      </c>
      <c r="B332">
        <v>16</v>
      </c>
      <c r="C332">
        <v>28</v>
      </c>
      <c r="D332" s="99" t="s">
        <v>359</v>
      </c>
      <c r="E332" s="12">
        <v>4139.833333333333</v>
      </c>
      <c r="F332" s="12">
        <v>535.22222222222229</v>
      </c>
      <c r="G332" s="13">
        <v>0.12928593475314359</v>
      </c>
      <c r="H332" s="195"/>
    </row>
    <row r="333" spans="1:8">
      <c r="A333" t="s">
        <v>459</v>
      </c>
      <c r="B333">
        <v>16</v>
      </c>
      <c r="C333">
        <v>29</v>
      </c>
      <c r="D333" s="99" t="s">
        <v>360</v>
      </c>
      <c r="E333" s="12">
        <v>3144.5</v>
      </c>
      <c r="F333" s="12">
        <v>1027</v>
      </c>
      <c r="G333" s="13">
        <v>0.32660200349817142</v>
      </c>
      <c r="H333" s="195"/>
    </row>
    <row r="334" spans="1:8">
      <c r="A334" t="s">
        <v>459</v>
      </c>
      <c r="B334">
        <v>16</v>
      </c>
      <c r="C334">
        <v>30</v>
      </c>
      <c r="D334" s="99" t="s">
        <v>479</v>
      </c>
      <c r="E334" s="12">
        <v>2066.1666666666665</v>
      </c>
      <c r="F334" s="12">
        <v>230.88888888888883</v>
      </c>
      <c r="G334" s="13">
        <v>0.11174746578473284</v>
      </c>
      <c r="H334" s="195"/>
    </row>
    <row r="335" spans="1:8">
      <c r="A335" t="s">
        <v>459</v>
      </c>
      <c r="B335">
        <v>16</v>
      </c>
      <c r="C335">
        <v>31</v>
      </c>
      <c r="D335" s="99" t="s">
        <v>361</v>
      </c>
      <c r="E335" s="12">
        <v>1311.8333333333333</v>
      </c>
      <c r="F335" s="12">
        <v>323.22222222222223</v>
      </c>
      <c r="G335" s="13">
        <v>0.24638970058865881</v>
      </c>
      <c r="H335" s="195"/>
    </row>
    <row r="336" spans="1:8">
      <c r="A336" t="s">
        <v>459</v>
      </c>
      <c r="B336">
        <v>16</v>
      </c>
      <c r="C336">
        <v>32</v>
      </c>
      <c r="D336" s="99" t="s">
        <v>362</v>
      </c>
      <c r="E336" s="12">
        <v>2028.6666666666667</v>
      </c>
      <c r="F336" s="12">
        <v>538.88888888888891</v>
      </c>
      <c r="G336" s="13">
        <v>0.26563698104940303</v>
      </c>
      <c r="H336" s="195"/>
    </row>
    <row r="337" spans="1:8">
      <c r="A337" t="s">
        <v>457</v>
      </c>
      <c r="B337">
        <v>17</v>
      </c>
      <c r="C337">
        <v>10</v>
      </c>
      <c r="D337" s="99" t="s">
        <v>68</v>
      </c>
      <c r="E337" s="12">
        <v>36406.982758620688</v>
      </c>
      <c r="F337" s="12">
        <v>10677.121284185496</v>
      </c>
      <c r="G337" s="13">
        <v>0.29327124840240421</v>
      </c>
      <c r="H337" s="195"/>
    </row>
    <row r="338" spans="1:8">
      <c r="A338" t="s">
        <v>461</v>
      </c>
      <c r="B338">
        <v>17</v>
      </c>
      <c r="C338">
        <v>11</v>
      </c>
      <c r="D338" s="99" t="s">
        <v>16</v>
      </c>
      <c r="E338" s="12">
        <v>60.685714285714283</v>
      </c>
      <c r="F338" s="12">
        <v>61.186938775510214</v>
      </c>
      <c r="G338" s="13">
        <v>1.0082593489373153</v>
      </c>
      <c r="H338" s="195"/>
    </row>
    <row r="339" spans="1:8">
      <c r="A339" t="s">
        <v>460</v>
      </c>
      <c r="B339">
        <v>18</v>
      </c>
      <c r="C339">
        <v>34</v>
      </c>
      <c r="D339" s="99" t="s">
        <v>56</v>
      </c>
      <c r="E339" s="12">
        <v>1347.5</v>
      </c>
      <c r="F339" s="12">
        <v>353.05882352941177</v>
      </c>
      <c r="G339" s="13">
        <v>0.26201025864891414</v>
      </c>
      <c r="H339" s="195"/>
    </row>
    <row r="340" spans="1:8">
      <c r="A340" t="s">
        <v>460</v>
      </c>
      <c r="B340">
        <v>18</v>
      </c>
      <c r="C340">
        <v>35</v>
      </c>
      <c r="D340" s="99" t="s">
        <v>363</v>
      </c>
      <c r="E340" s="12">
        <v>3984</v>
      </c>
      <c r="F340" s="12">
        <v>302.66666666666669</v>
      </c>
      <c r="G340" s="13">
        <v>7.5970548862115128E-2</v>
      </c>
      <c r="H340" s="195"/>
    </row>
    <row r="341" spans="1:8">
      <c r="A341" t="s">
        <v>460</v>
      </c>
      <c r="B341">
        <v>18</v>
      </c>
      <c r="C341">
        <v>36</v>
      </c>
      <c r="D341" s="99" t="s">
        <v>364</v>
      </c>
      <c r="E341" s="12">
        <v>3675</v>
      </c>
      <c r="F341" s="12">
        <v>673.33333333333337</v>
      </c>
      <c r="G341" s="13">
        <v>0.18321995464852608</v>
      </c>
      <c r="H341" s="195"/>
    </row>
    <row r="342" spans="1:8">
      <c r="A342" t="s">
        <v>460</v>
      </c>
      <c r="B342">
        <v>18</v>
      </c>
      <c r="C342">
        <v>37</v>
      </c>
      <c r="D342" s="99" t="s">
        <v>365</v>
      </c>
      <c r="E342" s="12">
        <v>5096.833333333333</v>
      </c>
      <c r="F342" s="12">
        <v>323.88888888888897</v>
      </c>
      <c r="G342" s="13">
        <v>6.3547082611207409E-2</v>
      </c>
      <c r="H342" s="195"/>
    </row>
    <row r="343" spans="1:8">
      <c r="A343" t="s">
        <v>460</v>
      </c>
      <c r="B343">
        <v>18</v>
      </c>
      <c r="C343">
        <v>38</v>
      </c>
      <c r="D343" s="99" t="s">
        <v>366</v>
      </c>
      <c r="E343" s="12">
        <v>5726.666666666667</v>
      </c>
      <c r="F343" s="12">
        <v>509.77777777777766</v>
      </c>
      <c r="G343" s="13">
        <v>8.9018238261544411E-2</v>
      </c>
      <c r="H343" s="195"/>
    </row>
    <row r="344" spans="1:8">
      <c r="A344" t="s">
        <v>460</v>
      </c>
      <c r="B344">
        <v>18</v>
      </c>
      <c r="C344">
        <v>39</v>
      </c>
      <c r="D344" s="99" t="s">
        <v>367</v>
      </c>
      <c r="E344" s="12">
        <v>2357.3333333333335</v>
      </c>
      <c r="F344" s="12">
        <v>381.22222222222217</v>
      </c>
      <c r="G344" s="13">
        <v>0.16171757164404221</v>
      </c>
      <c r="H344" s="195"/>
    </row>
    <row r="345" spans="1:8">
      <c r="A345" t="s">
        <v>460</v>
      </c>
      <c r="B345">
        <v>18</v>
      </c>
      <c r="C345">
        <v>40</v>
      </c>
      <c r="D345" s="99" t="s">
        <v>368</v>
      </c>
      <c r="E345" s="12">
        <v>662.16666666666663</v>
      </c>
      <c r="F345" s="12">
        <v>162.7777777777778</v>
      </c>
      <c r="G345" s="13">
        <v>0.2458259921134324</v>
      </c>
      <c r="H345" s="195"/>
    </row>
    <row r="346" spans="1:8">
      <c r="A346" t="s">
        <v>460</v>
      </c>
      <c r="B346">
        <v>18</v>
      </c>
      <c r="C346">
        <v>41</v>
      </c>
      <c r="D346" s="99" t="s">
        <v>369</v>
      </c>
      <c r="E346" s="12">
        <v>623.5</v>
      </c>
      <c r="F346" s="12">
        <v>135</v>
      </c>
      <c r="G346" s="13">
        <v>0.2165196471531676</v>
      </c>
      <c r="H346" s="195"/>
    </row>
    <row r="347" spans="1:8">
      <c r="A347" t="s">
        <v>460</v>
      </c>
      <c r="B347">
        <v>18</v>
      </c>
      <c r="C347">
        <v>42</v>
      </c>
      <c r="D347" s="99" t="s">
        <v>370</v>
      </c>
      <c r="E347" s="12">
        <v>878.66666666666663</v>
      </c>
      <c r="F347" s="12">
        <v>69.555555555555543</v>
      </c>
      <c r="G347" s="13">
        <v>7.9160343955488099E-2</v>
      </c>
      <c r="H347" s="195"/>
    </row>
    <row r="348" spans="1:8">
      <c r="A348" t="s">
        <v>460</v>
      </c>
      <c r="B348">
        <v>18</v>
      </c>
      <c r="C348">
        <v>43</v>
      </c>
      <c r="D348" s="99" t="s">
        <v>371</v>
      </c>
      <c r="E348" s="12">
        <v>1245.6666666666667</v>
      </c>
      <c r="F348" s="12">
        <v>42.22222222222225</v>
      </c>
      <c r="G348" s="13">
        <v>3.3895281420033917E-2</v>
      </c>
      <c r="H348" s="195"/>
    </row>
    <row r="349" spans="1:8">
      <c r="A349" t="s">
        <v>460</v>
      </c>
      <c r="B349">
        <v>18</v>
      </c>
      <c r="C349">
        <v>44</v>
      </c>
      <c r="D349" s="99" t="s">
        <v>372</v>
      </c>
      <c r="E349" s="12">
        <v>3.3333333333333335</v>
      </c>
      <c r="F349" s="12">
        <v>4.4444444444444446</v>
      </c>
      <c r="G349" s="13">
        <v>1.3333333333333333</v>
      </c>
      <c r="H349" s="195"/>
    </row>
    <row r="350" spans="1:8">
      <c r="A350" t="s">
        <v>460</v>
      </c>
      <c r="B350">
        <v>18</v>
      </c>
      <c r="C350">
        <v>45</v>
      </c>
      <c r="D350" s="99" t="s">
        <v>373</v>
      </c>
      <c r="E350" s="12">
        <v>0</v>
      </c>
      <c r="F350" s="12">
        <v>0</v>
      </c>
      <c r="G350" s="13">
        <v>0</v>
      </c>
      <c r="H350" s="195"/>
    </row>
    <row r="351" spans="1:8">
      <c r="A351" t="s">
        <v>460</v>
      </c>
      <c r="B351">
        <v>18</v>
      </c>
      <c r="C351">
        <v>46</v>
      </c>
      <c r="D351" s="99" t="s">
        <v>374</v>
      </c>
      <c r="E351" s="12">
        <v>0</v>
      </c>
      <c r="F351" s="12">
        <v>0</v>
      </c>
      <c r="G351" s="13">
        <v>0</v>
      </c>
      <c r="H351" s="195"/>
    </row>
    <row r="352" spans="1:8">
      <c r="A352" t="s">
        <v>460</v>
      </c>
      <c r="B352">
        <v>18</v>
      </c>
      <c r="C352">
        <v>47</v>
      </c>
      <c r="D352" s="99" t="s">
        <v>375</v>
      </c>
      <c r="E352" s="12">
        <v>0</v>
      </c>
      <c r="F352" s="12">
        <v>0</v>
      </c>
      <c r="G352" s="13">
        <v>0</v>
      </c>
      <c r="H352" s="195"/>
    </row>
    <row r="353" spans="1:8">
      <c r="A353" t="s">
        <v>460</v>
      </c>
      <c r="B353">
        <v>18</v>
      </c>
      <c r="C353">
        <v>50</v>
      </c>
      <c r="D353" s="99" t="s">
        <v>376</v>
      </c>
      <c r="E353" s="12">
        <v>2089.5</v>
      </c>
      <c r="F353" s="12">
        <v>254</v>
      </c>
      <c r="G353" s="13">
        <v>0.1215601818616894</v>
      </c>
      <c r="H353" s="195"/>
    </row>
    <row r="354" spans="1:8">
      <c r="A354" t="s">
        <v>460</v>
      </c>
      <c r="B354">
        <v>18</v>
      </c>
      <c r="C354">
        <v>51</v>
      </c>
      <c r="D354" s="99" t="s">
        <v>377</v>
      </c>
      <c r="E354" s="12">
        <v>1483.1666666666667</v>
      </c>
      <c r="F354" s="12">
        <v>119.44444444444441</v>
      </c>
      <c r="G354" s="13">
        <v>8.053339326516086E-2</v>
      </c>
      <c r="H354" s="195"/>
    </row>
    <row r="355" spans="1:8">
      <c r="A355" t="s">
        <v>460</v>
      </c>
      <c r="B355">
        <v>18</v>
      </c>
      <c r="C355">
        <v>52</v>
      </c>
      <c r="D355" s="99" t="s">
        <v>378</v>
      </c>
      <c r="E355" s="12">
        <v>2214</v>
      </c>
      <c r="F355" s="12">
        <v>230.66666666666666</v>
      </c>
      <c r="G355" s="13">
        <v>0.10418548629930743</v>
      </c>
      <c r="H355" s="195"/>
    </row>
    <row r="356" spans="1:8">
      <c r="A356" t="s">
        <v>460</v>
      </c>
      <c r="B356">
        <v>18</v>
      </c>
      <c r="C356">
        <v>53</v>
      </c>
      <c r="D356" s="99" t="s">
        <v>379</v>
      </c>
      <c r="E356" s="12">
        <v>918.33333333333337</v>
      </c>
      <c r="F356" s="12">
        <v>149.7777777777778</v>
      </c>
      <c r="G356" s="13">
        <v>0.16309739866908651</v>
      </c>
      <c r="H356" s="195"/>
    </row>
    <row r="357" spans="1:8">
      <c r="A357" t="s">
        <v>460</v>
      </c>
      <c r="B357">
        <v>18</v>
      </c>
      <c r="C357">
        <v>54</v>
      </c>
      <c r="D357" s="99" t="s">
        <v>380</v>
      </c>
      <c r="E357" s="12">
        <v>306.33333333333331</v>
      </c>
      <c r="F357" s="12">
        <v>42.222222222222229</v>
      </c>
      <c r="G357" s="13">
        <v>0.13783097569822272</v>
      </c>
      <c r="H357" s="195"/>
    </row>
    <row r="358" spans="1:8">
      <c r="A358" t="s">
        <v>460</v>
      </c>
      <c r="B358">
        <v>18</v>
      </c>
      <c r="C358">
        <v>55</v>
      </c>
      <c r="D358" s="99" t="s">
        <v>381</v>
      </c>
      <c r="E358" s="12">
        <v>180.66666666666666</v>
      </c>
      <c r="F358" s="12">
        <v>30.888888888888886</v>
      </c>
      <c r="G358" s="13">
        <v>0.17097170971709716</v>
      </c>
      <c r="H358" s="195"/>
    </row>
    <row r="359" spans="1:8">
      <c r="A359" t="s">
        <v>460</v>
      </c>
      <c r="B359">
        <v>18</v>
      </c>
      <c r="C359">
        <v>56</v>
      </c>
      <c r="D359" s="99" t="s">
        <v>382</v>
      </c>
      <c r="E359" s="12">
        <v>200.66666666666666</v>
      </c>
      <c r="F359" s="12">
        <v>5.7777777777777812</v>
      </c>
      <c r="G359" s="13">
        <v>2.8792912513842764E-2</v>
      </c>
      <c r="H359" s="195"/>
    </row>
    <row r="360" spans="1:8">
      <c r="A360" t="s">
        <v>460</v>
      </c>
      <c r="B360">
        <v>18</v>
      </c>
      <c r="C360">
        <v>57</v>
      </c>
      <c r="D360" s="99" t="s">
        <v>383</v>
      </c>
      <c r="E360" s="12">
        <v>188.33333333333334</v>
      </c>
      <c r="F360" s="12">
        <v>27.555555555555554</v>
      </c>
      <c r="G360" s="13">
        <v>0.14631268436578168</v>
      </c>
      <c r="H360" s="195"/>
    </row>
    <row r="361" spans="1:8">
      <c r="A361" t="s">
        <v>460</v>
      </c>
      <c r="B361">
        <v>18</v>
      </c>
      <c r="C361">
        <v>58</v>
      </c>
      <c r="D361" s="99" t="s">
        <v>384</v>
      </c>
      <c r="E361" s="12">
        <v>221.33333333333334</v>
      </c>
      <c r="F361" s="12">
        <v>20.222222222222218</v>
      </c>
      <c r="G361" s="13">
        <v>9.1365461847389529E-2</v>
      </c>
      <c r="H361" s="195"/>
    </row>
    <row r="362" spans="1:8">
      <c r="A362" t="s">
        <v>460</v>
      </c>
      <c r="B362">
        <v>18</v>
      </c>
      <c r="C362">
        <v>59</v>
      </c>
      <c r="D362" s="99" t="s">
        <v>385</v>
      </c>
      <c r="E362" s="12">
        <v>21</v>
      </c>
      <c r="F362" s="12">
        <v>14</v>
      </c>
      <c r="G362" s="13">
        <v>0.66666666666666663</v>
      </c>
      <c r="H362" s="195"/>
    </row>
    <row r="363" spans="1:8">
      <c r="A363" t="s">
        <v>460</v>
      </c>
      <c r="B363">
        <v>18</v>
      </c>
      <c r="C363">
        <v>60</v>
      </c>
      <c r="D363" s="99" t="s">
        <v>386</v>
      </c>
      <c r="E363" s="12">
        <v>0</v>
      </c>
      <c r="F363" s="12">
        <v>0</v>
      </c>
      <c r="G363" s="13">
        <v>0</v>
      </c>
      <c r="H363" s="195"/>
    </row>
    <row r="364" spans="1:8">
      <c r="A364" t="s">
        <v>460</v>
      </c>
      <c r="B364">
        <v>18</v>
      </c>
      <c r="C364">
        <v>61</v>
      </c>
      <c r="D364" s="99" t="s">
        <v>387</v>
      </c>
      <c r="E364" s="12">
        <v>0</v>
      </c>
      <c r="F364" s="12">
        <v>0</v>
      </c>
      <c r="G364" s="13">
        <v>0</v>
      </c>
      <c r="H364" s="195"/>
    </row>
    <row r="365" spans="1:8">
      <c r="A365" t="s">
        <v>460</v>
      </c>
      <c r="B365">
        <v>18</v>
      </c>
      <c r="C365">
        <v>62</v>
      </c>
      <c r="D365" s="99" t="s">
        <v>388</v>
      </c>
      <c r="E365" s="12">
        <v>0</v>
      </c>
      <c r="F365" s="12">
        <v>0</v>
      </c>
      <c r="G365" s="13">
        <v>0</v>
      </c>
      <c r="H365" s="195"/>
    </row>
    <row r="366" spans="1:8">
      <c r="A366" t="s">
        <v>460</v>
      </c>
      <c r="B366">
        <v>18</v>
      </c>
      <c r="C366">
        <v>63</v>
      </c>
      <c r="D366" s="99" t="s">
        <v>21</v>
      </c>
      <c r="E366" s="12">
        <v>0</v>
      </c>
      <c r="F366" s="12">
        <v>0</v>
      </c>
      <c r="G366" s="13">
        <v>0</v>
      </c>
      <c r="H366" s="195"/>
    </row>
    <row r="367" spans="1:8">
      <c r="A367" t="s">
        <v>458</v>
      </c>
      <c r="B367">
        <v>22</v>
      </c>
      <c r="C367">
        <v>34</v>
      </c>
      <c r="D367" s="99" t="s">
        <v>389</v>
      </c>
      <c r="E367" s="12">
        <v>35864.433333333334</v>
      </c>
      <c r="F367" s="12">
        <v>7330.5377777777776</v>
      </c>
      <c r="G367" s="13">
        <v>0.20439575078869532</v>
      </c>
      <c r="H367" s="195"/>
    </row>
    <row r="368" spans="1:8">
      <c r="A368" t="s">
        <v>458</v>
      </c>
      <c r="B368">
        <v>22</v>
      </c>
      <c r="C368">
        <v>35</v>
      </c>
      <c r="D368" s="99" t="s">
        <v>390</v>
      </c>
      <c r="E368" s="12">
        <v>24631.166666666668</v>
      </c>
      <c r="F368" s="12">
        <v>2390.5555555555561</v>
      </c>
      <c r="G368" s="13">
        <v>9.705409361671416E-2</v>
      </c>
      <c r="H368" s="195"/>
    </row>
    <row r="369" spans="1:8">
      <c r="A369" t="s">
        <v>458</v>
      </c>
      <c r="B369">
        <v>22</v>
      </c>
      <c r="C369">
        <v>36</v>
      </c>
      <c r="D369" s="99" t="s">
        <v>391</v>
      </c>
      <c r="E369" s="12">
        <v>25805.5</v>
      </c>
      <c r="F369" s="12">
        <v>4370.333333333333</v>
      </c>
      <c r="G369" s="13">
        <v>0.16935666169356661</v>
      </c>
      <c r="H369" s="195"/>
    </row>
    <row r="370" spans="1:8">
      <c r="A370" t="s">
        <v>458</v>
      </c>
      <c r="B370">
        <v>22</v>
      </c>
      <c r="C370">
        <v>37</v>
      </c>
      <c r="D370" s="99" t="s">
        <v>392</v>
      </c>
      <c r="E370" s="12">
        <v>22043.166666666668</v>
      </c>
      <c r="F370" s="12">
        <v>2141.1111111111109</v>
      </c>
      <c r="G370" s="13">
        <v>9.7132646297542438E-2</v>
      </c>
      <c r="H370" s="195"/>
    </row>
    <row r="371" spans="1:8">
      <c r="A371" t="s">
        <v>458</v>
      </c>
      <c r="B371">
        <v>22</v>
      </c>
      <c r="C371">
        <v>38</v>
      </c>
      <c r="D371" s="99" t="s">
        <v>393</v>
      </c>
      <c r="E371" s="12">
        <v>31093.5</v>
      </c>
      <c r="F371" s="12">
        <v>1592.6666666666667</v>
      </c>
      <c r="G371" s="13">
        <v>5.1221852370002305E-2</v>
      </c>
      <c r="H371" s="195"/>
    </row>
    <row r="372" spans="1:8">
      <c r="A372" t="s">
        <v>458</v>
      </c>
      <c r="B372">
        <v>22</v>
      </c>
      <c r="C372">
        <v>39</v>
      </c>
      <c r="D372" s="99" t="s">
        <v>394</v>
      </c>
      <c r="E372" s="12">
        <v>25003.166666666668</v>
      </c>
      <c r="F372" s="12">
        <v>1885.5555555555559</v>
      </c>
      <c r="G372" s="13">
        <v>7.5412669950695149E-2</v>
      </c>
      <c r="H372" s="195"/>
    </row>
    <row r="373" spans="1:8">
      <c r="A373" t="s">
        <v>458</v>
      </c>
      <c r="B373">
        <v>22</v>
      </c>
      <c r="C373">
        <v>40</v>
      </c>
      <c r="D373" s="99" t="s">
        <v>395</v>
      </c>
      <c r="E373" s="12">
        <v>961</v>
      </c>
      <c r="F373" s="12">
        <v>85.333333333333329</v>
      </c>
      <c r="G373" s="13">
        <v>8.8796392646548733E-2</v>
      </c>
      <c r="H373" s="195"/>
    </row>
    <row r="374" spans="1:8">
      <c r="A374" t="s">
        <v>458</v>
      </c>
      <c r="B374">
        <v>22</v>
      </c>
      <c r="C374">
        <v>42</v>
      </c>
      <c r="D374" s="99" t="s">
        <v>396</v>
      </c>
      <c r="E374" s="12">
        <v>13684.333333333334</v>
      </c>
      <c r="F374" s="12">
        <v>1910.2222222222219</v>
      </c>
      <c r="G374" s="13">
        <v>0.13959190964525531</v>
      </c>
      <c r="H374" s="195"/>
    </row>
    <row r="375" spans="1:8">
      <c r="A375" t="s">
        <v>458</v>
      </c>
      <c r="B375">
        <v>22</v>
      </c>
      <c r="C375">
        <v>43</v>
      </c>
      <c r="D375" s="99" t="s">
        <v>397</v>
      </c>
      <c r="E375" s="12">
        <v>11928.666666666666</v>
      </c>
      <c r="F375" s="12">
        <v>1459.1111111111113</v>
      </c>
      <c r="G375" s="13">
        <v>0.12231971534492075</v>
      </c>
      <c r="H375" s="195"/>
    </row>
    <row r="376" spans="1:8">
      <c r="A376" t="s">
        <v>458</v>
      </c>
      <c r="B376">
        <v>22</v>
      </c>
      <c r="C376">
        <v>44</v>
      </c>
      <c r="D376" s="99" t="s">
        <v>398</v>
      </c>
      <c r="E376" s="12">
        <v>24065.833333333332</v>
      </c>
      <c r="F376" s="12">
        <v>1347.2222222222226</v>
      </c>
      <c r="G376" s="13">
        <v>5.5980701086141046E-2</v>
      </c>
      <c r="H376" s="195"/>
    </row>
    <row r="377" spans="1:8">
      <c r="A377" t="s">
        <v>458</v>
      </c>
      <c r="B377">
        <v>22</v>
      </c>
      <c r="C377">
        <v>47</v>
      </c>
      <c r="D377" s="99" t="s">
        <v>399</v>
      </c>
      <c r="E377" s="12">
        <v>31794.166666666668</v>
      </c>
      <c r="F377" s="12">
        <v>2991.5555555555561</v>
      </c>
      <c r="G377" s="13">
        <v>9.4091334014800077E-2</v>
      </c>
      <c r="H377" s="195"/>
    </row>
    <row r="378" spans="1:8">
      <c r="A378" t="s">
        <v>458</v>
      </c>
      <c r="B378">
        <v>22</v>
      </c>
      <c r="C378">
        <v>48</v>
      </c>
      <c r="D378" s="99" t="s">
        <v>400</v>
      </c>
      <c r="E378" s="12">
        <v>29670.5</v>
      </c>
      <c r="F378" s="12">
        <v>2751.3333333333335</v>
      </c>
      <c r="G378" s="13">
        <v>9.2729591120248506E-2</v>
      </c>
      <c r="H378" s="195"/>
    </row>
    <row r="379" spans="1:8">
      <c r="A379" t="s">
        <v>458</v>
      </c>
      <c r="B379">
        <v>22</v>
      </c>
      <c r="C379">
        <v>50</v>
      </c>
      <c r="D379" s="99" t="s">
        <v>401</v>
      </c>
      <c r="E379" s="12">
        <v>35684.916666666664</v>
      </c>
      <c r="F379" s="12">
        <v>3312.2592592592596</v>
      </c>
      <c r="G379" s="13">
        <v>9.2819587900376019E-2</v>
      </c>
      <c r="H379" s="195"/>
    </row>
    <row r="380" spans="1:8">
      <c r="A380" t="s">
        <v>458</v>
      </c>
      <c r="B380">
        <v>22</v>
      </c>
      <c r="C380">
        <v>51</v>
      </c>
      <c r="D380" s="99" t="s">
        <v>402</v>
      </c>
      <c r="E380" s="12">
        <v>38449.333333333336</v>
      </c>
      <c r="F380" s="12">
        <v>4149.7777777777783</v>
      </c>
      <c r="G380" s="13">
        <v>0.10792847152385246</v>
      </c>
      <c r="H380" s="195"/>
    </row>
    <row r="381" spans="1:8">
      <c r="A381" t="s">
        <v>458</v>
      </c>
      <c r="B381">
        <v>22</v>
      </c>
      <c r="C381">
        <v>52</v>
      </c>
      <c r="D381" s="99" t="s">
        <v>403</v>
      </c>
      <c r="E381" s="12">
        <v>32808.666666666664</v>
      </c>
      <c r="F381" s="12">
        <v>4396.5555555555547</v>
      </c>
      <c r="G381" s="13">
        <v>0.13400591984502738</v>
      </c>
      <c r="H381" s="195"/>
    </row>
    <row r="382" spans="1:8">
      <c r="A382" t="s">
        <v>458</v>
      </c>
      <c r="B382">
        <v>22</v>
      </c>
      <c r="C382">
        <v>53</v>
      </c>
      <c r="D382" s="99" t="s">
        <v>404</v>
      </c>
      <c r="E382" s="12">
        <v>51356.166666666664</v>
      </c>
      <c r="F382" s="12">
        <v>7169.8888888888878</v>
      </c>
      <c r="G382" s="13">
        <v>0.13961106044822053</v>
      </c>
      <c r="H382" s="195"/>
    </row>
    <row r="383" spans="1:8">
      <c r="A383" t="s">
        <v>458</v>
      </c>
      <c r="B383">
        <v>22</v>
      </c>
      <c r="C383">
        <v>54</v>
      </c>
      <c r="D383" s="99" t="s">
        <v>405</v>
      </c>
      <c r="E383" s="12">
        <v>48851.333333333336</v>
      </c>
      <c r="F383" s="12">
        <v>6294.4444444444453</v>
      </c>
      <c r="G383" s="13">
        <v>0.12884897944329965</v>
      </c>
      <c r="H383" s="195"/>
    </row>
    <row r="384" spans="1:8">
      <c r="A384" t="s">
        <v>458</v>
      </c>
      <c r="B384">
        <v>22</v>
      </c>
      <c r="C384">
        <v>55</v>
      </c>
      <c r="D384" s="99" t="s">
        <v>406</v>
      </c>
      <c r="E384" s="12">
        <v>4493.166666666667</v>
      </c>
      <c r="F384" s="12">
        <v>893.11111111111097</v>
      </c>
      <c r="G384" s="13">
        <v>0.19877097320622669</v>
      </c>
      <c r="H384" s="195"/>
    </row>
    <row r="385" spans="1:8">
      <c r="A385" t="s">
        <v>458</v>
      </c>
      <c r="B385">
        <v>22</v>
      </c>
      <c r="C385">
        <v>57</v>
      </c>
      <c r="D385" s="99" t="s">
        <v>407</v>
      </c>
      <c r="E385" s="12">
        <v>28333.5</v>
      </c>
      <c r="F385" s="12">
        <v>3553.6666666666665</v>
      </c>
      <c r="G385" s="13">
        <v>0.12542279163063746</v>
      </c>
      <c r="H385" s="195"/>
    </row>
    <row r="386" spans="1:8">
      <c r="A386" t="s">
        <v>458</v>
      </c>
      <c r="B386">
        <v>22</v>
      </c>
      <c r="C386">
        <v>58</v>
      </c>
      <c r="D386" s="99" t="s">
        <v>408</v>
      </c>
      <c r="E386" s="12">
        <v>25661.333333333332</v>
      </c>
      <c r="F386" s="12">
        <v>3257.1111111111109</v>
      </c>
      <c r="G386" s="13">
        <v>0.12692680730195019</v>
      </c>
      <c r="H386" s="195"/>
    </row>
    <row r="387" spans="1:8">
      <c r="A387" t="s">
        <v>458</v>
      </c>
      <c r="B387">
        <v>22</v>
      </c>
      <c r="C387">
        <v>59</v>
      </c>
      <c r="D387" s="99" t="s">
        <v>409</v>
      </c>
      <c r="E387" s="12">
        <v>50847.5</v>
      </c>
      <c r="F387" s="12">
        <v>7509</v>
      </c>
      <c r="G387" s="13">
        <v>0.1476768769359359</v>
      </c>
      <c r="H387" s="195"/>
    </row>
    <row r="388" spans="1:8">
      <c r="A388" t="s">
        <v>458</v>
      </c>
      <c r="B388">
        <v>22</v>
      </c>
      <c r="C388">
        <v>62</v>
      </c>
      <c r="D388" s="99" t="s">
        <v>410</v>
      </c>
      <c r="E388" s="12">
        <v>58288</v>
      </c>
      <c r="F388" s="12">
        <v>5097.333333333333</v>
      </c>
      <c r="G388" s="13">
        <v>8.7450818922133772E-2</v>
      </c>
      <c r="H388" s="195"/>
    </row>
    <row r="389" spans="1:8">
      <c r="A389" t="s">
        <v>458</v>
      </c>
      <c r="B389">
        <v>22</v>
      </c>
      <c r="C389">
        <v>63</v>
      </c>
      <c r="D389" s="99" t="s">
        <v>411</v>
      </c>
      <c r="E389" s="12">
        <v>53277</v>
      </c>
      <c r="F389" s="12">
        <v>5889.333333333333</v>
      </c>
      <c r="G389" s="13">
        <v>0.11054175973371873</v>
      </c>
      <c r="H389" s="195"/>
    </row>
    <row r="390" spans="1:8">
      <c r="A390" t="s">
        <v>458</v>
      </c>
      <c r="B390">
        <v>25</v>
      </c>
      <c r="C390">
        <v>36</v>
      </c>
      <c r="D390" s="99" t="s">
        <v>412</v>
      </c>
      <c r="E390" s="12">
        <v>43043</v>
      </c>
      <c r="F390" s="12">
        <v>1870</v>
      </c>
      <c r="G390" s="13">
        <v>4.3444927165857398E-2</v>
      </c>
      <c r="H390" s="195"/>
    </row>
    <row r="391" spans="1:8">
      <c r="A391" t="s">
        <v>458</v>
      </c>
      <c r="B391">
        <v>25</v>
      </c>
      <c r="C391">
        <v>37</v>
      </c>
      <c r="D391" s="99" t="s">
        <v>413</v>
      </c>
      <c r="E391" s="12">
        <v>35597.833333333336</v>
      </c>
      <c r="F391" s="12">
        <v>943.22222222222138</v>
      </c>
      <c r="G391" s="13">
        <v>2.6496618864131842E-2</v>
      </c>
      <c r="H391" s="195"/>
    </row>
    <row r="392" spans="1:8">
      <c r="A392" t="s">
        <v>458</v>
      </c>
      <c r="B392">
        <v>25</v>
      </c>
      <c r="C392">
        <v>38</v>
      </c>
      <c r="D392" s="99" t="s">
        <v>414</v>
      </c>
      <c r="E392" s="12">
        <v>45639.166666666664</v>
      </c>
      <c r="F392" s="12">
        <v>4305.2222222222217</v>
      </c>
      <c r="G392" s="13">
        <v>9.4331744785485172E-2</v>
      </c>
      <c r="H392" s="195"/>
    </row>
    <row r="393" spans="1:8">
      <c r="A393" t="s">
        <v>458</v>
      </c>
      <c r="B393">
        <v>25</v>
      </c>
      <c r="C393">
        <v>39</v>
      </c>
      <c r="D393" s="99" t="s">
        <v>415</v>
      </c>
      <c r="E393" s="12">
        <v>37965.833333333336</v>
      </c>
      <c r="F393" s="12">
        <v>2312.1111111111118</v>
      </c>
      <c r="G393" s="13">
        <v>6.0899785625964882E-2</v>
      </c>
      <c r="H393" s="195"/>
    </row>
    <row r="394" spans="1:8">
      <c r="A394" t="s">
        <v>458</v>
      </c>
      <c r="B394">
        <v>25</v>
      </c>
      <c r="C394">
        <v>40</v>
      </c>
      <c r="D394" s="99" t="s">
        <v>416</v>
      </c>
      <c r="E394" s="12">
        <v>5075.9761904761908</v>
      </c>
      <c r="F394" s="12">
        <v>1225.548752834467</v>
      </c>
      <c r="G394" s="13">
        <v>0.24144099712955805</v>
      </c>
      <c r="H394" s="195"/>
    </row>
    <row r="395" spans="1:8">
      <c r="A395" t="s">
        <v>458</v>
      </c>
      <c r="B395">
        <v>25</v>
      </c>
      <c r="C395">
        <v>42</v>
      </c>
      <c r="D395" s="99" t="s">
        <v>417</v>
      </c>
      <c r="E395" s="12">
        <v>27498.833333333332</v>
      </c>
      <c r="F395" s="12">
        <v>2399.4444444444439</v>
      </c>
      <c r="G395" s="13">
        <v>8.7256227031853859E-2</v>
      </c>
      <c r="H395" s="195"/>
    </row>
    <row r="396" spans="1:8">
      <c r="A396" t="s">
        <v>458</v>
      </c>
      <c r="B396">
        <v>25</v>
      </c>
      <c r="C396">
        <v>43</v>
      </c>
      <c r="D396" s="99" t="s">
        <v>418</v>
      </c>
      <c r="E396" s="12">
        <v>24407.666666666668</v>
      </c>
      <c r="F396" s="12">
        <v>2108.2222222222226</v>
      </c>
      <c r="G396" s="13">
        <v>8.6375410276370371E-2</v>
      </c>
      <c r="H396" s="195"/>
    </row>
    <row r="397" spans="1:8">
      <c r="A397" t="s">
        <v>458</v>
      </c>
      <c r="B397">
        <v>25</v>
      </c>
      <c r="C397">
        <v>44</v>
      </c>
      <c r="D397" s="99" t="s">
        <v>419</v>
      </c>
      <c r="E397" s="12">
        <v>41913</v>
      </c>
      <c r="F397" s="12">
        <v>1001.3333333333334</v>
      </c>
      <c r="G397" s="13">
        <v>2.3890757839651978E-2</v>
      </c>
      <c r="H397" s="195"/>
    </row>
    <row r="398" spans="1:8">
      <c r="A398" t="s">
        <v>458</v>
      </c>
      <c r="B398">
        <v>25</v>
      </c>
      <c r="C398">
        <v>47</v>
      </c>
      <c r="D398" s="99" t="s">
        <v>420</v>
      </c>
      <c r="E398" s="12">
        <v>44331.166666666664</v>
      </c>
      <c r="F398" s="12">
        <v>4600.5555555555547</v>
      </c>
      <c r="G398" s="13">
        <v>0.10377700163291187</v>
      </c>
      <c r="H398" s="195"/>
    </row>
    <row r="399" spans="1:8">
      <c r="A399" t="s">
        <v>458</v>
      </c>
      <c r="B399">
        <v>25</v>
      </c>
      <c r="C399">
        <v>48</v>
      </c>
      <c r="D399" s="99" t="s">
        <v>421</v>
      </c>
      <c r="E399" s="12">
        <v>50465.833333333336</v>
      </c>
      <c r="F399" s="12">
        <v>5534.5555555555547</v>
      </c>
      <c r="G399" s="13">
        <v>0.10966935825668629</v>
      </c>
      <c r="H399" s="195"/>
    </row>
    <row r="400" spans="1:8">
      <c r="A400" t="s">
        <v>458</v>
      </c>
      <c r="B400">
        <v>25</v>
      </c>
      <c r="C400">
        <v>51</v>
      </c>
      <c r="D400" s="99" t="s">
        <v>422</v>
      </c>
      <c r="E400" s="12">
        <v>5377</v>
      </c>
      <c r="F400" s="12">
        <v>450</v>
      </c>
      <c r="G400" s="13">
        <v>8.3689789845638837E-2</v>
      </c>
      <c r="H400" s="195"/>
    </row>
    <row r="401" spans="1:8">
      <c r="A401" t="s">
        <v>458</v>
      </c>
      <c r="B401">
        <v>25</v>
      </c>
      <c r="C401">
        <v>52</v>
      </c>
      <c r="D401" s="99" t="s">
        <v>423</v>
      </c>
      <c r="E401" s="12">
        <v>3739.6666666666665</v>
      </c>
      <c r="F401" s="12">
        <v>450.55555555555549</v>
      </c>
      <c r="G401" s="13">
        <v>0.12048013786136612</v>
      </c>
      <c r="H401" s="195"/>
    </row>
    <row r="402" spans="1:8">
      <c r="A402" t="s">
        <v>458</v>
      </c>
      <c r="B402">
        <v>25</v>
      </c>
      <c r="C402">
        <v>53</v>
      </c>
      <c r="D402" s="99" t="s">
        <v>424</v>
      </c>
      <c r="E402" s="12">
        <v>283</v>
      </c>
      <c r="F402" s="12">
        <v>377.33333333333331</v>
      </c>
      <c r="G402" s="13">
        <v>1.3333333333333333</v>
      </c>
      <c r="H402" s="195"/>
    </row>
    <row r="403" spans="1:8">
      <c r="A403" t="s">
        <v>458</v>
      </c>
      <c r="B403">
        <v>25</v>
      </c>
      <c r="C403">
        <v>54</v>
      </c>
      <c r="D403" s="99" t="s">
        <v>425</v>
      </c>
      <c r="E403" s="12">
        <v>4799.666666666667</v>
      </c>
      <c r="F403" s="12">
        <v>263.55555555555566</v>
      </c>
      <c r="G403" s="13">
        <v>5.4911220686621777E-2</v>
      </c>
      <c r="H403" s="195"/>
    </row>
    <row r="404" spans="1:8">
      <c r="A404" t="s">
        <v>458</v>
      </c>
      <c r="B404">
        <v>25</v>
      </c>
      <c r="C404">
        <v>57</v>
      </c>
      <c r="D404" s="99" t="s">
        <v>426</v>
      </c>
      <c r="E404" s="12">
        <v>4025.1666666666665</v>
      </c>
      <c r="F404" s="12">
        <v>429.77777777777783</v>
      </c>
      <c r="G404" s="13">
        <v>0.10677266641822977</v>
      </c>
      <c r="H404" s="195"/>
    </row>
    <row r="405" spans="1:8">
      <c r="A405" t="s">
        <v>458</v>
      </c>
      <c r="B405">
        <v>25</v>
      </c>
      <c r="C405">
        <v>58</v>
      </c>
      <c r="D405" s="99" t="s">
        <v>427</v>
      </c>
      <c r="E405" s="12">
        <v>7397.166666666667</v>
      </c>
      <c r="F405" s="12">
        <v>433.22222222222234</v>
      </c>
      <c r="G405" s="13">
        <v>5.8565967449999638E-2</v>
      </c>
      <c r="H405" s="195"/>
    </row>
    <row r="406" spans="1:8">
      <c r="A406" t="s">
        <v>458</v>
      </c>
      <c r="B406">
        <v>25</v>
      </c>
      <c r="C406">
        <v>59</v>
      </c>
      <c r="D406" s="99" t="s">
        <v>428</v>
      </c>
      <c r="E406" s="12">
        <v>5009.333333333333</v>
      </c>
      <c r="F406" s="12">
        <v>398.44444444444434</v>
      </c>
      <c r="G406" s="13">
        <v>7.954041345044803E-2</v>
      </c>
      <c r="H406" s="195"/>
    </row>
    <row r="407" spans="1:8">
      <c r="A407" t="s">
        <v>458</v>
      </c>
      <c r="B407">
        <v>25</v>
      </c>
      <c r="C407">
        <v>62</v>
      </c>
      <c r="D407" s="99" t="s">
        <v>429</v>
      </c>
      <c r="E407" s="12">
        <v>10821.3125</v>
      </c>
      <c r="F407" s="12">
        <v>709.47395833333337</v>
      </c>
      <c r="G407" s="13">
        <v>6.5562653174772778E-2</v>
      </c>
      <c r="H407" s="195"/>
    </row>
    <row r="408" spans="1:8">
      <c r="A408" t="s">
        <v>458</v>
      </c>
      <c r="B408">
        <v>25</v>
      </c>
      <c r="C408">
        <v>63</v>
      </c>
      <c r="D408" s="99" t="s">
        <v>430</v>
      </c>
      <c r="E408" s="12">
        <v>10100.166666666666</v>
      </c>
      <c r="F408" s="12">
        <v>952.77777777777794</v>
      </c>
      <c r="G408" s="13">
        <v>9.433287679521242E-2</v>
      </c>
      <c r="H408" s="195"/>
    </row>
    <row r="409" spans="1:8">
      <c r="A409" t="s">
        <v>458</v>
      </c>
      <c r="B409">
        <v>28</v>
      </c>
      <c r="C409">
        <v>36</v>
      </c>
      <c r="D409" s="99" t="s">
        <v>431</v>
      </c>
      <c r="E409" s="12">
        <v>11358.666666666666</v>
      </c>
      <c r="F409" s="12">
        <v>486.88888888888869</v>
      </c>
      <c r="G409" s="13">
        <v>4.2864968501780322E-2</v>
      </c>
      <c r="H409" s="195"/>
    </row>
    <row r="410" spans="1:8">
      <c r="A410" t="s">
        <v>458</v>
      </c>
      <c r="B410">
        <v>28</v>
      </c>
      <c r="C410">
        <v>37</v>
      </c>
      <c r="D410" s="99" t="s">
        <v>432</v>
      </c>
      <c r="E410" s="12">
        <v>9052.5</v>
      </c>
      <c r="F410" s="12">
        <v>2027.6666666666667</v>
      </c>
      <c r="G410" s="13">
        <v>0.22398968977262268</v>
      </c>
      <c r="H410" s="195"/>
    </row>
    <row r="411" spans="1:8">
      <c r="A411" t="s">
        <v>458</v>
      </c>
      <c r="B411">
        <v>28</v>
      </c>
      <c r="C411">
        <v>38</v>
      </c>
      <c r="D411" s="99" t="s">
        <v>433</v>
      </c>
      <c r="E411" s="12">
        <v>1555.1666666666667</v>
      </c>
      <c r="F411" s="12">
        <v>41.444444444444422</v>
      </c>
      <c r="G411" s="13">
        <v>2.6649519522737811E-2</v>
      </c>
      <c r="H411" s="195"/>
    </row>
    <row r="412" spans="1:8">
      <c r="A412" t="s">
        <v>458</v>
      </c>
      <c r="B412">
        <v>28</v>
      </c>
      <c r="C412">
        <v>39</v>
      </c>
      <c r="D412" s="99" t="s">
        <v>434</v>
      </c>
      <c r="E412" s="12">
        <v>11464.333333333334</v>
      </c>
      <c r="F412" s="12">
        <v>1058.8888888888887</v>
      </c>
      <c r="G412" s="13">
        <v>9.2363756190697699E-2</v>
      </c>
      <c r="H412" s="195"/>
    </row>
    <row r="413" spans="1:8">
      <c r="A413" t="s">
        <v>458</v>
      </c>
      <c r="B413">
        <v>28</v>
      </c>
      <c r="C413">
        <v>42</v>
      </c>
      <c r="D413" s="99" t="s">
        <v>435</v>
      </c>
      <c r="E413" s="12">
        <v>7928</v>
      </c>
      <c r="F413" s="12">
        <v>692</v>
      </c>
      <c r="G413" s="13">
        <v>8.7285570131180629E-2</v>
      </c>
      <c r="H413" s="195"/>
    </row>
    <row r="414" spans="1:8">
      <c r="A414" t="s">
        <v>458</v>
      </c>
      <c r="B414">
        <v>28</v>
      </c>
      <c r="C414">
        <v>43</v>
      </c>
      <c r="D414" s="99" t="s">
        <v>436</v>
      </c>
      <c r="E414" s="12">
        <v>10376.5</v>
      </c>
      <c r="F414" s="12">
        <v>363.66666666666669</v>
      </c>
      <c r="G414" s="13">
        <v>3.5047141778698665E-2</v>
      </c>
      <c r="H414" s="195"/>
    </row>
    <row r="415" spans="1:8">
      <c r="A415" t="s">
        <v>458</v>
      </c>
      <c r="B415">
        <v>28</v>
      </c>
      <c r="C415">
        <v>44</v>
      </c>
      <c r="D415" s="99" t="s">
        <v>437</v>
      </c>
      <c r="E415" s="12">
        <v>7149</v>
      </c>
      <c r="F415" s="12">
        <v>496</v>
      </c>
      <c r="G415" s="13">
        <v>6.938033291369422E-2</v>
      </c>
      <c r="H415" s="195"/>
    </row>
    <row r="416" spans="1:8">
      <c r="A416" t="s">
        <v>458</v>
      </c>
      <c r="B416">
        <v>28</v>
      </c>
      <c r="C416">
        <v>48</v>
      </c>
      <c r="D416" s="99" t="s">
        <v>438</v>
      </c>
      <c r="E416" s="12">
        <v>16601.129629629631</v>
      </c>
      <c r="F416" s="12">
        <v>2101.5610425240061</v>
      </c>
      <c r="G416" s="13">
        <v>0.12659144825742147</v>
      </c>
      <c r="H416" s="195"/>
    </row>
    <row r="417" spans="1:8">
      <c r="A417" t="s">
        <v>458</v>
      </c>
      <c r="B417">
        <v>28</v>
      </c>
      <c r="C417">
        <v>51</v>
      </c>
      <c r="D417" s="99" t="s">
        <v>439</v>
      </c>
      <c r="E417" s="12">
        <v>16187.333333333334</v>
      </c>
      <c r="F417" s="12">
        <v>1320.2222222222219</v>
      </c>
      <c r="G417" s="13">
        <v>8.1558969290117078E-2</v>
      </c>
      <c r="H417" s="195"/>
    </row>
    <row r="418" spans="1:8">
      <c r="A418" t="s">
        <v>458</v>
      </c>
      <c r="B418">
        <v>28</v>
      </c>
      <c r="C418">
        <v>52</v>
      </c>
      <c r="D418" s="99" t="s">
        <v>440</v>
      </c>
      <c r="E418" s="12">
        <v>13217</v>
      </c>
      <c r="F418" s="12">
        <v>1281.3333333333333</v>
      </c>
      <c r="G418" s="13">
        <v>9.6945852563617554E-2</v>
      </c>
      <c r="H418" s="195"/>
    </row>
    <row r="419" spans="1:8">
      <c r="A419" t="s">
        <v>458</v>
      </c>
      <c r="B419">
        <v>28</v>
      </c>
      <c r="C419">
        <v>53</v>
      </c>
      <c r="D419" s="99" t="s">
        <v>441</v>
      </c>
      <c r="E419" s="12">
        <v>4840</v>
      </c>
      <c r="F419" s="12">
        <v>1332</v>
      </c>
      <c r="G419" s="13">
        <v>0.27520661157024795</v>
      </c>
      <c r="H419" s="195"/>
    </row>
    <row r="420" spans="1:8">
      <c r="A420" t="s">
        <v>458</v>
      </c>
      <c r="B420">
        <v>28</v>
      </c>
      <c r="C420">
        <v>54</v>
      </c>
      <c r="D420" s="99" t="s">
        <v>442</v>
      </c>
      <c r="E420" s="12">
        <v>13819</v>
      </c>
      <c r="F420" s="12">
        <v>969.33333333333337</v>
      </c>
      <c r="G420" s="13">
        <v>7.0144969486455849E-2</v>
      </c>
      <c r="H420" s="195"/>
    </row>
    <row r="421" spans="1:8">
      <c r="A421" t="s">
        <v>458</v>
      </c>
      <c r="B421">
        <v>28</v>
      </c>
      <c r="C421">
        <v>57</v>
      </c>
      <c r="D421" s="99" t="s">
        <v>443</v>
      </c>
      <c r="E421" s="12">
        <v>10446.833333333334</v>
      </c>
      <c r="F421" s="12">
        <v>1371.4444444444446</v>
      </c>
      <c r="G421" s="13">
        <v>0.13127848417649154</v>
      </c>
      <c r="H421" s="195"/>
    </row>
    <row r="422" spans="1:8">
      <c r="A422" t="s">
        <v>458</v>
      </c>
      <c r="B422">
        <v>28</v>
      </c>
      <c r="C422">
        <v>58</v>
      </c>
      <c r="D422" s="99" t="s">
        <v>444</v>
      </c>
      <c r="E422" s="12">
        <v>15982.833333333334</v>
      </c>
      <c r="F422" s="12">
        <v>346.11111111111131</v>
      </c>
      <c r="G422" s="13">
        <v>2.1655178646533966E-2</v>
      </c>
      <c r="H422" s="195"/>
    </row>
    <row r="423" spans="1:8">
      <c r="A423" t="s">
        <v>458</v>
      </c>
      <c r="B423">
        <v>28</v>
      </c>
      <c r="C423">
        <v>59</v>
      </c>
      <c r="D423" s="99" t="s">
        <v>445</v>
      </c>
      <c r="E423" s="12">
        <v>11699.333333333334</v>
      </c>
      <c r="F423" s="12">
        <v>820.44444444444468</v>
      </c>
      <c r="G423" s="13">
        <v>7.01274526563717E-2</v>
      </c>
      <c r="H423" s="195"/>
    </row>
  </sheetData>
  <sortState xmlns:xlrd2="http://schemas.microsoft.com/office/spreadsheetml/2017/richdata2" ref="A6:G423">
    <sortCondition ref="B6:B423"/>
  </sortState>
  <conditionalFormatting sqref="E1:E1048576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{71FBB78F-2772-4257-9E3D-A7C5765C7968}</x14:id>
        </ext>
      </extLst>
    </cfRule>
  </conditionalFormatting>
  <pageMargins left="0.7" right="0.7" top="0.78740157499999996" bottom="0.78740157499999996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1FBB78F-2772-4257-9E3D-A7C5765C7968}">
            <x14:dataBar minLength="0" maxLength="100" gradient="0">
              <x14:cfvo type="min"/>
              <x14:cfvo type="max"/>
              <x14:negativeFillColor rgb="FFFF0000"/>
              <x14:axisColor rgb="FF000000"/>
            </x14:dataBar>
          </x14:cfRule>
          <xm:sqref>E1:E1048576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5:M1610"/>
  <sheetViews>
    <sheetView zoomScale="75" zoomScaleNormal="75" workbookViewId="0">
      <selection sqref="A1:A4"/>
    </sheetView>
  </sheetViews>
  <sheetFormatPr baseColWidth="10" defaultColWidth="11.5" defaultRowHeight="15"/>
  <cols>
    <col min="1" max="1" width="75.6640625" customWidth="1"/>
    <col min="2" max="3" width="8.6640625" customWidth="1"/>
    <col min="4" max="4" width="25.6640625" style="99" customWidth="1"/>
    <col min="5" max="10" width="20.6640625" style="11" customWidth="1"/>
    <col min="11" max="13" width="20.6640625" customWidth="1"/>
  </cols>
  <sheetData>
    <row r="5" spans="1:13">
      <c r="A5" s="48" t="s">
        <v>5</v>
      </c>
      <c r="B5" s="49" t="s">
        <v>6</v>
      </c>
      <c r="C5" s="49" t="s">
        <v>7</v>
      </c>
      <c r="D5" s="49" t="s">
        <v>8</v>
      </c>
      <c r="E5" s="50" t="s">
        <v>39</v>
      </c>
      <c r="F5" s="50" t="s">
        <v>40</v>
      </c>
      <c r="G5" s="50" t="s">
        <v>41</v>
      </c>
      <c r="H5" s="50" t="s">
        <v>42</v>
      </c>
      <c r="I5" s="50" t="s">
        <v>43</v>
      </c>
      <c r="J5" s="50" t="s">
        <v>44</v>
      </c>
      <c r="K5" s="50" t="s">
        <v>45</v>
      </c>
      <c r="L5" s="50" t="s">
        <v>9</v>
      </c>
      <c r="M5" s="51" t="s">
        <v>10</v>
      </c>
    </row>
    <row r="6" spans="1:13">
      <c r="A6" t="s">
        <v>459</v>
      </c>
      <c r="B6">
        <v>16</v>
      </c>
      <c r="C6">
        <v>10</v>
      </c>
      <c r="D6" s="99" t="s">
        <v>342</v>
      </c>
      <c r="E6" s="11">
        <v>2636.05</v>
      </c>
      <c r="F6" s="11">
        <v>1002.33</v>
      </c>
      <c r="G6" s="11">
        <v>1633.73</v>
      </c>
      <c r="H6" s="11">
        <v>2192</v>
      </c>
      <c r="I6" s="11">
        <v>936</v>
      </c>
      <c r="J6" s="11">
        <v>1256</v>
      </c>
      <c r="K6" s="12">
        <f>AVERAGE(J6:J8)</f>
        <v>1666.8333333333333</v>
      </c>
      <c r="L6" s="12">
        <f>AVEDEV(J6:J8)</f>
        <v>437.77777777777777</v>
      </c>
      <c r="M6" s="13">
        <f>IF(K6=0, 0, L6/K6)</f>
        <v>0.26264040262640403</v>
      </c>
    </row>
    <row r="7" spans="1:13">
      <c r="A7" t="s">
        <v>459</v>
      </c>
      <c r="B7">
        <v>32</v>
      </c>
      <c r="C7">
        <v>10</v>
      </c>
      <c r="D7" s="99" t="s">
        <v>342</v>
      </c>
      <c r="E7" s="11">
        <v>3417.55</v>
      </c>
      <c r="F7" s="11">
        <v>1197.25</v>
      </c>
      <c r="G7" s="11">
        <v>2220.3000000000002</v>
      </c>
      <c r="H7" s="11">
        <v>3404.5</v>
      </c>
      <c r="I7" s="11">
        <v>1081</v>
      </c>
      <c r="J7" s="11">
        <v>2323.5</v>
      </c>
      <c r="K7" s="12"/>
      <c r="L7" s="12"/>
      <c r="M7" s="13"/>
    </row>
    <row r="8" spans="1:13">
      <c r="A8" t="s">
        <v>459</v>
      </c>
      <c r="B8">
        <v>16</v>
      </c>
      <c r="C8">
        <v>34</v>
      </c>
      <c r="D8" s="99" t="s">
        <v>342</v>
      </c>
      <c r="E8" s="11">
        <v>2472.41</v>
      </c>
      <c r="F8" s="11">
        <v>883.75</v>
      </c>
      <c r="G8" s="11">
        <v>1588.66</v>
      </c>
      <c r="H8" s="11">
        <v>2246</v>
      </c>
      <c r="I8" s="11">
        <v>825</v>
      </c>
      <c r="J8" s="11">
        <v>1421</v>
      </c>
    </row>
    <row r="9" spans="1:13">
      <c r="A9" t="s">
        <v>459</v>
      </c>
      <c r="B9">
        <v>16</v>
      </c>
      <c r="C9">
        <v>11</v>
      </c>
      <c r="D9" s="99" t="s">
        <v>343</v>
      </c>
      <c r="E9" s="11">
        <v>5332.9</v>
      </c>
      <c r="F9" s="11">
        <v>1002.33</v>
      </c>
      <c r="G9" s="11">
        <v>4330.58</v>
      </c>
      <c r="H9" s="11">
        <v>5426.5</v>
      </c>
      <c r="I9" s="11">
        <v>936</v>
      </c>
      <c r="J9" s="11">
        <v>4490.5</v>
      </c>
      <c r="K9" s="12">
        <f>AVERAGE(J9:J11)</f>
        <v>5779.166666666667</v>
      </c>
      <c r="L9" s="12">
        <f>AVEDEV(J9:J11)</f>
        <v>2128.8888888888891</v>
      </c>
      <c r="M9" s="13">
        <f>IF(K9=0, 0, L9/K9)</f>
        <v>0.36837298726267725</v>
      </c>
    </row>
    <row r="10" spans="1:13">
      <c r="A10" t="s">
        <v>459</v>
      </c>
      <c r="B10">
        <v>32</v>
      </c>
      <c r="C10">
        <v>11</v>
      </c>
      <c r="D10" s="99" t="s">
        <v>343</v>
      </c>
      <c r="E10" s="11">
        <v>9840.26</v>
      </c>
      <c r="F10" s="11">
        <v>1197.25</v>
      </c>
      <c r="G10" s="11">
        <v>8643.01</v>
      </c>
      <c r="H10" s="11">
        <v>10053.5</v>
      </c>
      <c r="I10" s="11">
        <v>1081</v>
      </c>
      <c r="J10" s="11">
        <v>8972.5</v>
      </c>
      <c r="K10" s="12"/>
      <c r="L10" s="12"/>
      <c r="M10" s="13"/>
    </row>
    <row r="11" spans="1:13">
      <c r="A11" t="s">
        <v>459</v>
      </c>
      <c r="B11">
        <v>16</v>
      </c>
      <c r="C11">
        <v>35</v>
      </c>
      <c r="D11" s="99" t="s">
        <v>343</v>
      </c>
      <c r="E11" s="11">
        <v>4694.6000000000004</v>
      </c>
      <c r="F11" s="11">
        <v>883.75</v>
      </c>
      <c r="G11" s="11">
        <v>3810.85</v>
      </c>
      <c r="H11" s="11">
        <v>4699.5</v>
      </c>
      <c r="I11" s="11">
        <v>825</v>
      </c>
      <c r="J11" s="11">
        <v>3874.5</v>
      </c>
    </row>
    <row r="12" spans="1:13">
      <c r="A12" t="s">
        <v>460</v>
      </c>
      <c r="B12">
        <v>18</v>
      </c>
      <c r="C12">
        <v>54</v>
      </c>
      <c r="D12" s="99" t="s">
        <v>380</v>
      </c>
      <c r="E12" s="11">
        <v>1055.8699999999999</v>
      </c>
      <c r="F12" s="11">
        <v>825.98</v>
      </c>
      <c r="G12" s="11">
        <v>229.89</v>
      </c>
      <c r="H12" s="11">
        <v>1062</v>
      </c>
      <c r="I12" s="11">
        <v>701</v>
      </c>
      <c r="J12" s="11">
        <v>361</v>
      </c>
      <c r="K12" s="12">
        <f t="shared" ref="K12" si="0">AVERAGE(J12:J14)</f>
        <v>306.33333333333331</v>
      </c>
      <c r="L12" s="12">
        <f t="shared" ref="L12" si="1">AVEDEV(J12:J14)</f>
        <v>42.222222222222229</v>
      </c>
      <c r="M12" s="13">
        <f t="shared" ref="M12" si="2">IF(K12=0, 0, L12/K12)</f>
        <v>0.13783097569822272</v>
      </c>
    </row>
    <row r="13" spans="1:13">
      <c r="A13" t="s">
        <v>460</v>
      </c>
      <c r="B13">
        <v>19</v>
      </c>
      <c r="C13">
        <v>54</v>
      </c>
      <c r="D13" s="99" t="s">
        <v>380</v>
      </c>
      <c r="E13" s="11">
        <v>945.44</v>
      </c>
      <c r="F13" s="11">
        <v>825.98</v>
      </c>
      <c r="G13" s="11">
        <v>119.46</v>
      </c>
      <c r="H13" s="11">
        <v>944</v>
      </c>
      <c r="I13" s="11">
        <v>701</v>
      </c>
      <c r="J13" s="11">
        <v>243</v>
      </c>
      <c r="K13" s="12"/>
      <c r="L13" s="12"/>
      <c r="M13" s="13"/>
    </row>
    <row r="14" spans="1:13">
      <c r="A14" t="s">
        <v>460</v>
      </c>
      <c r="B14">
        <v>20</v>
      </c>
      <c r="C14">
        <v>54</v>
      </c>
      <c r="D14" s="99" t="s">
        <v>380</v>
      </c>
      <c r="E14" s="11">
        <v>1060.7</v>
      </c>
      <c r="F14" s="11">
        <v>825.98</v>
      </c>
      <c r="G14" s="11">
        <v>234.72</v>
      </c>
      <c r="H14" s="11">
        <v>1016</v>
      </c>
      <c r="I14" s="11">
        <v>701</v>
      </c>
      <c r="J14" s="11">
        <v>315</v>
      </c>
    </row>
    <row r="15" spans="1:13">
      <c r="A15" t="s">
        <v>459</v>
      </c>
      <c r="B15">
        <v>16</v>
      </c>
      <c r="C15">
        <v>12</v>
      </c>
      <c r="D15" s="99" t="s">
        <v>344</v>
      </c>
      <c r="E15" s="11">
        <v>3713.22</v>
      </c>
      <c r="F15" s="11">
        <v>1002.33</v>
      </c>
      <c r="G15" s="11">
        <v>2710.89</v>
      </c>
      <c r="H15" s="11">
        <v>3632.5</v>
      </c>
      <c r="I15" s="11">
        <v>936</v>
      </c>
      <c r="J15" s="11">
        <v>2696.5</v>
      </c>
      <c r="K15" s="12">
        <f t="shared" ref="K15" si="3">AVERAGE(J15:J17)</f>
        <v>3451.6666666666665</v>
      </c>
      <c r="L15" s="12">
        <f t="shared" ref="L15" si="4">AVEDEV(J15:J17)</f>
        <v>1018.5555555555555</v>
      </c>
      <c r="M15" s="13">
        <f t="shared" ref="M15" si="5">IF(K15=0, 0, L15/K15)</f>
        <v>0.29509093835506195</v>
      </c>
    </row>
    <row r="16" spans="1:13">
      <c r="A16" t="s">
        <v>459</v>
      </c>
      <c r="B16">
        <v>32</v>
      </c>
      <c r="C16">
        <v>12</v>
      </c>
      <c r="D16" s="99" t="s">
        <v>344</v>
      </c>
      <c r="E16" s="11">
        <v>6823.11</v>
      </c>
      <c r="F16" s="11">
        <v>1197.25</v>
      </c>
      <c r="G16" s="11">
        <v>5625.87</v>
      </c>
      <c r="H16" s="11">
        <v>6060.5</v>
      </c>
      <c r="I16" s="11">
        <v>1081</v>
      </c>
      <c r="J16" s="11">
        <v>4979.5</v>
      </c>
      <c r="K16" s="12"/>
      <c r="L16" s="12"/>
      <c r="M16" s="13"/>
    </row>
    <row r="17" spans="1:13">
      <c r="A17" t="s">
        <v>459</v>
      </c>
      <c r="B17">
        <v>16</v>
      </c>
      <c r="C17">
        <v>36</v>
      </c>
      <c r="D17" s="99" t="s">
        <v>344</v>
      </c>
      <c r="E17" s="11">
        <v>3442.3</v>
      </c>
      <c r="F17" s="11">
        <v>883.75</v>
      </c>
      <c r="G17" s="11">
        <v>2558.5500000000002</v>
      </c>
      <c r="H17" s="11">
        <v>3504</v>
      </c>
      <c r="I17" s="11">
        <v>825</v>
      </c>
      <c r="J17" s="11">
        <v>2679</v>
      </c>
    </row>
    <row r="18" spans="1:13">
      <c r="A18" t="s">
        <v>458</v>
      </c>
      <c r="B18">
        <v>28</v>
      </c>
      <c r="C18">
        <v>51</v>
      </c>
      <c r="D18" s="99" t="s">
        <v>439</v>
      </c>
      <c r="E18" s="11">
        <v>20303.04</v>
      </c>
      <c r="F18" s="11">
        <v>4923.82</v>
      </c>
      <c r="G18" s="11">
        <v>15379.22</v>
      </c>
      <c r="H18" s="11">
        <v>21158</v>
      </c>
      <c r="I18" s="11">
        <v>3424</v>
      </c>
      <c r="J18" s="11">
        <v>17734</v>
      </c>
      <c r="K18" s="12">
        <f t="shared" ref="K18" si="6">AVERAGE(J18:J20)</f>
        <v>16187.333333333334</v>
      </c>
      <c r="L18" s="12">
        <f t="shared" ref="L18" si="7">AVEDEV(J18:J20)</f>
        <v>1320.2222222222219</v>
      </c>
      <c r="M18" s="13">
        <f t="shared" ref="M18" si="8">IF(K18=0, 0, L18/K18)</f>
        <v>8.1558969290117078E-2</v>
      </c>
    </row>
    <row r="19" spans="1:13">
      <c r="A19" t="s">
        <v>458</v>
      </c>
      <c r="B19">
        <v>29</v>
      </c>
      <c r="C19">
        <v>51</v>
      </c>
      <c r="D19" s="99" t="s">
        <v>439</v>
      </c>
      <c r="E19" s="11">
        <v>16593.740000000002</v>
      </c>
      <c r="F19" s="11">
        <v>4923.82</v>
      </c>
      <c r="G19" s="11">
        <v>11669.92</v>
      </c>
      <c r="H19" s="11">
        <v>17631</v>
      </c>
      <c r="I19" s="11">
        <v>3424</v>
      </c>
      <c r="J19" s="11">
        <v>14207</v>
      </c>
      <c r="K19" s="12"/>
      <c r="L19" s="12"/>
      <c r="M19" s="13"/>
    </row>
    <row r="20" spans="1:13">
      <c r="A20" t="s">
        <v>458</v>
      </c>
      <c r="B20">
        <v>30</v>
      </c>
      <c r="C20">
        <v>51</v>
      </c>
      <c r="D20" s="99" t="s">
        <v>439</v>
      </c>
      <c r="E20" s="11">
        <v>19945.11</v>
      </c>
      <c r="F20" s="11">
        <v>4923.82</v>
      </c>
      <c r="G20" s="11">
        <v>15021.29</v>
      </c>
      <c r="H20" s="11">
        <v>20045</v>
      </c>
      <c r="I20" s="11">
        <v>3424</v>
      </c>
      <c r="J20" s="11">
        <v>16621</v>
      </c>
    </row>
    <row r="21" spans="1:13">
      <c r="A21" t="s">
        <v>458</v>
      </c>
      <c r="B21">
        <v>28</v>
      </c>
      <c r="C21">
        <v>36</v>
      </c>
      <c r="D21" s="99" t="s">
        <v>431</v>
      </c>
      <c r="E21" s="11">
        <v>16325.23</v>
      </c>
      <c r="F21" s="11">
        <v>4923.82</v>
      </c>
      <c r="G21" s="11">
        <v>11401.42</v>
      </c>
      <c r="H21" s="11">
        <v>15513</v>
      </c>
      <c r="I21" s="11">
        <v>3424</v>
      </c>
      <c r="J21" s="11">
        <v>12089</v>
      </c>
      <c r="K21" s="12">
        <f t="shared" ref="K21" si="9">AVERAGE(J21:J23)</f>
        <v>11358.666666666666</v>
      </c>
      <c r="L21" s="12">
        <f t="shared" ref="L21" si="10">AVEDEV(J21:J23)</f>
        <v>486.88888888888869</v>
      </c>
      <c r="M21" s="13">
        <f t="shared" ref="M21" si="11">IF(K21=0, 0, L21/K21)</f>
        <v>4.2864968501780322E-2</v>
      </c>
    </row>
    <row r="22" spans="1:13">
      <c r="A22" t="s">
        <v>458</v>
      </c>
      <c r="B22">
        <v>29</v>
      </c>
      <c r="C22">
        <v>36</v>
      </c>
      <c r="D22" s="99" t="s">
        <v>431</v>
      </c>
      <c r="E22" s="11">
        <v>18058.95</v>
      </c>
      <c r="F22" s="11">
        <v>4923.82</v>
      </c>
      <c r="G22" s="11">
        <v>13135.14</v>
      </c>
      <c r="H22" s="11">
        <v>14770</v>
      </c>
      <c r="I22" s="11">
        <v>3424</v>
      </c>
      <c r="J22" s="11">
        <v>11346</v>
      </c>
      <c r="K22" s="12"/>
      <c r="L22" s="12"/>
      <c r="M22" s="13"/>
    </row>
    <row r="23" spans="1:13">
      <c r="A23" t="s">
        <v>458</v>
      </c>
      <c r="B23">
        <v>30</v>
      </c>
      <c r="C23">
        <v>36</v>
      </c>
      <c r="D23" s="99" t="s">
        <v>431</v>
      </c>
      <c r="E23" s="11">
        <v>13947.34</v>
      </c>
      <c r="F23" s="11">
        <v>4923.82</v>
      </c>
      <c r="G23" s="11">
        <v>9023.5300000000007</v>
      </c>
      <c r="H23" s="11">
        <v>14065</v>
      </c>
      <c r="I23" s="11">
        <v>3424</v>
      </c>
      <c r="J23" s="11">
        <v>10641</v>
      </c>
    </row>
    <row r="24" spans="1:13">
      <c r="A24" t="s">
        <v>458</v>
      </c>
      <c r="B24">
        <v>25</v>
      </c>
      <c r="C24">
        <v>51</v>
      </c>
      <c r="D24" s="99" t="s">
        <v>422</v>
      </c>
      <c r="E24" s="11">
        <v>8736.35</v>
      </c>
      <c r="F24" s="11">
        <v>4923.82</v>
      </c>
      <c r="G24" s="11">
        <v>3812.53</v>
      </c>
      <c r="H24" s="11">
        <v>8126</v>
      </c>
      <c r="I24" s="11">
        <v>3424</v>
      </c>
      <c r="J24" s="11">
        <v>4702</v>
      </c>
      <c r="K24" s="12">
        <f t="shared" ref="K24" si="12">AVERAGE(J24:J26)</f>
        <v>5377</v>
      </c>
      <c r="L24" s="12">
        <f t="shared" ref="L24" si="13">AVEDEV(J24:J26)</f>
        <v>450</v>
      </c>
      <c r="M24" s="13">
        <f t="shared" ref="M24" si="14">IF(K24=0, 0, L24/K24)</f>
        <v>8.3689789845638837E-2</v>
      </c>
    </row>
    <row r="25" spans="1:13">
      <c r="A25" t="s">
        <v>458</v>
      </c>
      <c r="B25">
        <v>26</v>
      </c>
      <c r="C25">
        <v>51</v>
      </c>
      <c r="D25" s="99" t="s">
        <v>422</v>
      </c>
      <c r="E25" s="11">
        <v>8790.5300000000007</v>
      </c>
      <c r="F25" s="11">
        <v>4923.82</v>
      </c>
      <c r="G25" s="11">
        <v>3866.71</v>
      </c>
      <c r="H25" s="11">
        <v>8815</v>
      </c>
      <c r="I25" s="11">
        <v>3424</v>
      </c>
      <c r="J25" s="11">
        <v>5391</v>
      </c>
      <c r="K25" s="12"/>
      <c r="L25" s="12"/>
      <c r="M25" s="13"/>
    </row>
    <row r="26" spans="1:13">
      <c r="A26" t="s">
        <v>458</v>
      </c>
      <c r="B26">
        <v>27</v>
      </c>
      <c r="C26">
        <v>51</v>
      </c>
      <c r="D26" s="99" t="s">
        <v>422</v>
      </c>
      <c r="E26" s="11">
        <v>9495.42</v>
      </c>
      <c r="F26" s="11">
        <v>4923.82</v>
      </c>
      <c r="G26" s="11">
        <v>4571.6099999999997</v>
      </c>
      <c r="H26" s="11">
        <v>9462</v>
      </c>
      <c r="I26" s="11">
        <v>3424</v>
      </c>
      <c r="J26" s="11">
        <v>6038</v>
      </c>
    </row>
    <row r="27" spans="1:13">
      <c r="A27" t="s">
        <v>458</v>
      </c>
      <c r="B27">
        <v>25</v>
      </c>
      <c r="C27">
        <v>36</v>
      </c>
      <c r="D27" s="99" t="s">
        <v>412</v>
      </c>
      <c r="E27" s="11">
        <v>40754.53</v>
      </c>
      <c r="F27" s="11">
        <v>4923.82</v>
      </c>
      <c r="G27" s="11">
        <v>35830.71</v>
      </c>
      <c r="H27" s="11">
        <v>43676</v>
      </c>
      <c r="I27" s="11">
        <v>3424</v>
      </c>
      <c r="J27" s="11">
        <v>40252</v>
      </c>
      <c r="K27" s="12">
        <f t="shared" ref="K27" si="15">AVERAGE(J27:J29)</f>
        <v>43043</v>
      </c>
      <c r="L27" s="12">
        <f t="shared" ref="L27" si="16">AVEDEV(J27:J29)</f>
        <v>1870</v>
      </c>
      <c r="M27" s="13">
        <f t="shared" ref="M27" si="17">IF(K27=0, 0, L27/K27)</f>
        <v>4.3444927165857398E-2</v>
      </c>
    </row>
    <row r="28" spans="1:13">
      <c r="A28" t="s">
        <v>458</v>
      </c>
      <c r="B28">
        <v>26</v>
      </c>
      <c r="C28">
        <v>36</v>
      </c>
      <c r="D28" s="99" t="s">
        <v>412</v>
      </c>
      <c r="E28" s="11">
        <v>44910.89</v>
      </c>
      <c r="F28" s="11">
        <v>4923.82</v>
      </c>
      <c r="G28" s="11">
        <v>39987.07</v>
      </c>
      <c r="H28" s="11">
        <v>46453</v>
      </c>
      <c r="I28" s="11">
        <v>3424</v>
      </c>
      <c r="J28" s="11">
        <v>43029</v>
      </c>
      <c r="K28" s="12"/>
      <c r="L28" s="12"/>
      <c r="M28" s="13"/>
    </row>
    <row r="29" spans="1:13">
      <c r="A29" t="s">
        <v>458</v>
      </c>
      <c r="B29">
        <v>27</v>
      </c>
      <c r="C29">
        <v>36</v>
      </c>
      <c r="D29" s="99" t="s">
        <v>412</v>
      </c>
      <c r="E29" s="11">
        <v>45289.22</v>
      </c>
      <c r="F29" s="11">
        <v>4923.82</v>
      </c>
      <c r="G29" s="11">
        <v>40365.410000000003</v>
      </c>
      <c r="H29" s="11">
        <v>49272</v>
      </c>
      <c r="I29" s="11">
        <v>3424</v>
      </c>
      <c r="J29" s="11">
        <v>45848</v>
      </c>
    </row>
    <row r="30" spans="1:13">
      <c r="A30" t="s">
        <v>458</v>
      </c>
      <c r="B30">
        <v>28</v>
      </c>
      <c r="C30">
        <v>53</v>
      </c>
      <c r="D30" s="99" t="s">
        <v>441</v>
      </c>
      <c r="E30" s="11">
        <v>8393.9500000000007</v>
      </c>
      <c r="F30" s="11">
        <v>4923.82</v>
      </c>
      <c r="G30" s="11">
        <v>3470.13</v>
      </c>
      <c r="H30" s="11">
        <v>7520</v>
      </c>
      <c r="I30" s="11">
        <v>3424</v>
      </c>
      <c r="J30" s="11">
        <v>4096</v>
      </c>
      <c r="K30" s="12">
        <f t="shared" ref="K30" si="18">AVERAGE(J30:J32)</f>
        <v>4840</v>
      </c>
      <c r="L30" s="12">
        <f t="shared" ref="L30" si="19">AVEDEV(J30:J32)</f>
        <v>1332</v>
      </c>
      <c r="M30" s="13">
        <f t="shared" ref="M30" si="20">IF(K30=0, 0, L30/K30)</f>
        <v>0.27520661157024795</v>
      </c>
    </row>
    <row r="31" spans="1:13">
      <c r="A31" t="s">
        <v>458</v>
      </c>
      <c r="B31">
        <v>29</v>
      </c>
      <c r="C31">
        <v>53</v>
      </c>
      <c r="D31" s="99" t="s">
        <v>441</v>
      </c>
      <c r="E31" s="11">
        <v>7515.6</v>
      </c>
      <c r="F31" s="11">
        <v>4923.82</v>
      </c>
      <c r="G31" s="11">
        <v>2591.7800000000002</v>
      </c>
      <c r="H31" s="11">
        <v>7010</v>
      </c>
      <c r="I31" s="11">
        <v>3424</v>
      </c>
      <c r="J31" s="11">
        <v>3586</v>
      </c>
      <c r="K31" s="12"/>
      <c r="L31" s="12"/>
      <c r="M31" s="13"/>
    </row>
    <row r="32" spans="1:13">
      <c r="A32" t="s">
        <v>458</v>
      </c>
      <c r="B32">
        <v>30</v>
      </c>
      <c r="C32">
        <v>53</v>
      </c>
      <c r="D32" s="99" t="s">
        <v>441</v>
      </c>
      <c r="E32" s="11">
        <v>12460.74</v>
      </c>
      <c r="F32" s="11">
        <v>4923.82</v>
      </c>
      <c r="G32" s="11">
        <v>7536.93</v>
      </c>
      <c r="H32" s="11">
        <v>10262</v>
      </c>
      <c r="I32" s="11">
        <v>3424</v>
      </c>
      <c r="J32" s="11">
        <v>6838</v>
      </c>
    </row>
    <row r="33" spans="1:13">
      <c r="A33" t="s">
        <v>458</v>
      </c>
      <c r="B33">
        <v>28</v>
      </c>
      <c r="C33">
        <v>38</v>
      </c>
      <c r="D33" s="99" t="s">
        <v>433</v>
      </c>
      <c r="E33" s="11">
        <v>6418.9</v>
      </c>
      <c r="F33" s="11">
        <v>4923.82</v>
      </c>
      <c r="G33" s="11">
        <v>1495.08</v>
      </c>
      <c r="H33" s="11">
        <v>5023.5</v>
      </c>
      <c r="I33" s="11">
        <v>3424</v>
      </c>
      <c r="J33" s="11">
        <v>1599.5</v>
      </c>
      <c r="K33" s="12">
        <f t="shared" ref="K33" si="21">AVERAGE(J33:J35)</f>
        <v>1555.1666666666667</v>
      </c>
      <c r="L33" s="12">
        <f t="shared" ref="L33" si="22">AVEDEV(J33:J35)</f>
        <v>41.444444444444422</v>
      </c>
      <c r="M33" s="13">
        <f t="shared" ref="M33" si="23">IF(K33=0, 0, L33/K33)</f>
        <v>2.6649519522737811E-2</v>
      </c>
    </row>
    <row r="34" spans="1:13">
      <c r="A34" t="s">
        <v>458</v>
      </c>
      <c r="B34">
        <v>29</v>
      </c>
      <c r="C34">
        <v>38</v>
      </c>
      <c r="D34" s="99" t="s">
        <v>433</v>
      </c>
      <c r="E34" s="11">
        <v>6083.26</v>
      </c>
      <c r="F34" s="11">
        <v>4923.82</v>
      </c>
      <c r="G34" s="11">
        <v>1159.44</v>
      </c>
      <c r="H34" s="11">
        <v>4997</v>
      </c>
      <c r="I34" s="11">
        <v>3424</v>
      </c>
      <c r="J34" s="11">
        <v>1573</v>
      </c>
      <c r="K34" s="12"/>
      <c r="L34" s="12"/>
      <c r="M34" s="13"/>
    </row>
    <row r="35" spans="1:13">
      <c r="A35" t="s">
        <v>458</v>
      </c>
      <c r="B35">
        <v>30</v>
      </c>
      <c r="C35">
        <v>38</v>
      </c>
      <c r="D35" s="99" t="s">
        <v>433</v>
      </c>
      <c r="E35" s="11">
        <v>5714.45</v>
      </c>
      <c r="F35" s="11">
        <v>4923.82</v>
      </c>
      <c r="G35" s="11">
        <v>790.64</v>
      </c>
      <c r="H35" s="11">
        <v>4917</v>
      </c>
      <c r="I35" s="11">
        <v>3424</v>
      </c>
      <c r="J35" s="11">
        <v>1493</v>
      </c>
    </row>
    <row r="36" spans="1:13">
      <c r="A36" t="s">
        <v>458</v>
      </c>
      <c r="B36">
        <v>25</v>
      </c>
      <c r="C36">
        <v>53</v>
      </c>
      <c r="D36" s="99" t="s">
        <v>424</v>
      </c>
      <c r="E36" s="11">
        <v>3271.25</v>
      </c>
      <c r="F36" s="11">
        <v>4923.82</v>
      </c>
      <c r="G36" s="11">
        <v>0</v>
      </c>
      <c r="H36" s="11">
        <v>2859.5</v>
      </c>
      <c r="I36" s="11">
        <v>3424</v>
      </c>
      <c r="J36" s="11">
        <v>0</v>
      </c>
      <c r="K36" s="12">
        <f t="shared" ref="K36" si="24">AVERAGE(J36:J38)</f>
        <v>283</v>
      </c>
      <c r="L36" s="12">
        <f t="shared" ref="L36" si="25">AVEDEV(J36:J38)</f>
        <v>377.33333333333331</v>
      </c>
      <c r="M36" s="13">
        <f t="shared" ref="M36" si="26">IF(K36=0, 0, L36/K36)</f>
        <v>1.3333333333333333</v>
      </c>
    </row>
    <row r="37" spans="1:13">
      <c r="A37" t="s">
        <v>458</v>
      </c>
      <c r="B37">
        <v>26</v>
      </c>
      <c r="C37">
        <v>53</v>
      </c>
      <c r="D37" s="99" t="s">
        <v>424</v>
      </c>
      <c r="E37" s="11">
        <v>3609.77</v>
      </c>
      <c r="F37" s="11">
        <v>4923.82</v>
      </c>
      <c r="G37" s="11">
        <v>0</v>
      </c>
      <c r="H37" s="11">
        <v>3054.5</v>
      </c>
      <c r="I37" s="11">
        <v>3424</v>
      </c>
      <c r="J37" s="11">
        <v>0</v>
      </c>
      <c r="K37" s="12"/>
      <c r="L37" s="12"/>
      <c r="M37" s="13"/>
    </row>
    <row r="38" spans="1:13">
      <c r="A38" t="s">
        <v>458</v>
      </c>
      <c r="B38">
        <v>27</v>
      </c>
      <c r="C38">
        <v>53</v>
      </c>
      <c r="D38" s="99" t="s">
        <v>424</v>
      </c>
      <c r="E38" s="11">
        <v>4867.3999999999996</v>
      </c>
      <c r="F38" s="11">
        <v>4923.82</v>
      </c>
      <c r="G38" s="11">
        <v>0</v>
      </c>
      <c r="H38" s="11">
        <v>4273</v>
      </c>
      <c r="I38" s="11">
        <v>3424</v>
      </c>
      <c r="J38" s="11">
        <v>849</v>
      </c>
    </row>
    <row r="39" spans="1:13">
      <c r="A39" t="s">
        <v>458</v>
      </c>
      <c r="B39">
        <v>25</v>
      </c>
      <c r="C39">
        <v>38</v>
      </c>
      <c r="D39" s="99" t="s">
        <v>414</v>
      </c>
      <c r="E39" s="11">
        <v>40196.53</v>
      </c>
      <c r="F39" s="11">
        <v>4923.82</v>
      </c>
      <c r="G39" s="11">
        <v>35272.71</v>
      </c>
      <c r="H39" s="11">
        <v>44429</v>
      </c>
      <c r="I39" s="11">
        <v>3424</v>
      </c>
      <c r="J39" s="11">
        <v>41005</v>
      </c>
      <c r="K39" s="12">
        <f t="shared" ref="K39" si="27">AVERAGE(J39:J41)</f>
        <v>45639.166666666664</v>
      </c>
      <c r="L39" s="12">
        <f t="shared" ref="L39" si="28">AVEDEV(J39:J41)</f>
        <v>4305.2222222222217</v>
      </c>
      <c r="M39" s="13">
        <f t="shared" ref="M39" si="29">IF(K39=0, 0, L39/K39)</f>
        <v>9.4331744785485172E-2</v>
      </c>
    </row>
    <row r="40" spans="1:13">
      <c r="A40" t="s">
        <v>458</v>
      </c>
      <c r="B40">
        <v>26</v>
      </c>
      <c r="C40">
        <v>38</v>
      </c>
      <c r="D40" s="99" t="s">
        <v>414</v>
      </c>
      <c r="E40" s="11">
        <v>44689.120000000003</v>
      </c>
      <c r="F40" s="11">
        <v>4923.82</v>
      </c>
      <c r="G40" s="11">
        <v>39765.31</v>
      </c>
      <c r="H40" s="11">
        <v>47239.5</v>
      </c>
      <c r="I40" s="11">
        <v>3424</v>
      </c>
      <c r="J40" s="11">
        <v>43815.5</v>
      </c>
      <c r="K40" s="12"/>
      <c r="L40" s="12"/>
      <c r="M40" s="13"/>
    </row>
    <row r="41" spans="1:13">
      <c r="A41" t="s">
        <v>458</v>
      </c>
      <c r="B41">
        <v>27</v>
      </c>
      <c r="C41">
        <v>38</v>
      </c>
      <c r="D41" s="99" t="s">
        <v>414</v>
      </c>
      <c r="E41" s="11">
        <v>51800.9</v>
      </c>
      <c r="F41" s="11">
        <v>4923.82</v>
      </c>
      <c r="G41" s="11">
        <v>46877.08</v>
      </c>
      <c r="H41" s="11">
        <v>55521</v>
      </c>
      <c r="I41" s="11">
        <v>3424</v>
      </c>
      <c r="J41" s="11">
        <v>52097</v>
      </c>
    </row>
    <row r="42" spans="1:13">
      <c r="A42" t="s">
        <v>458</v>
      </c>
      <c r="B42">
        <v>28</v>
      </c>
      <c r="C42">
        <v>57</v>
      </c>
      <c r="D42" s="99" t="s">
        <v>443</v>
      </c>
      <c r="E42" s="11">
        <v>17301.22</v>
      </c>
      <c r="F42" s="11">
        <v>4923.82</v>
      </c>
      <c r="G42" s="11">
        <v>12377.4</v>
      </c>
      <c r="H42" s="11">
        <v>15928</v>
      </c>
      <c r="I42" s="11">
        <v>3424</v>
      </c>
      <c r="J42" s="11">
        <v>12504</v>
      </c>
      <c r="K42" s="12">
        <f t="shared" ref="K42" si="30">AVERAGE(J42:J44)</f>
        <v>10446.833333333334</v>
      </c>
      <c r="L42" s="12">
        <f t="shared" ref="L42" si="31">AVEDEV(J42:J44)</f>
        <v>1371.4444444444446</v>
      </c>
      <c r="M42" s="13">
        <f t="shared" ref="M42" si="32">IF(K42=0, 0, L42/K42)</f>
        <v>0.13127848417649154</v>
      </c>
    </row>
    <row r="43" spans="1:13">
      <c r="A43" t="s">
        <v>458</v>
      </c>
      <c r="B43">
        <v>29</v>
      </c>
      <c r="C43">
        <v>57</v>
      </c>
      <c r="D43" s="99" t="s">
        <v>443</v>
      </c>
      <c r="E43" s="11">
        <v>11713.14</v>
      </c>
      <c r="F43" s="11">
        <v>4923.82</v>
      </c>
      <c r="G43" s="11">
        <v>6789.33</v>
      </c>
      <c r="H43" s="11">
        <v>12213</v>
      </c>
      <c r="I43" s="11">
        <v>3424</v>
      </c>
      <c r="J43" s="11">
        <v>8789</v>
      </c>
      <c r="K43" s="12"/>
      <c r="L43" s="12"/>
      <c r="M43" s="13"/>
    </row>
    <row r="44" spans="1:13">
      <c r="A44" t="s">
        <v>458</v>
      </c>
      <c r="B44">
        <v>30</v>
      </c>
      <c r="C44">
        <v>57</v>
      </c>
      <c r="D44" s="99" t="s">
        <v>443</v>
      </c>
      <c r="E44" s="11">
        <v>12076.52</v>
      </c>
      <c r="F44" s="11">
        <v>4923.82</v>
      </c>
      <c r="G44" s="11">
        <v>7152.7</v>
      </c>
      <c r="H44" s="11">
        <v>13471.5</v>
      </c>
      <c r="I44" s="11">
        <v>3424</v>
      </c>
      <c r="J44" s="11">
        <v>10047.5</v>
      </c>
    </row>
    <row r="45" spans="1:13">
      <c r="A45" t="s">
        <v>458</v>
      </c>
      <c r="B45">
        <v>28</v>
      </c>
      <c r="C45">
        <v>42</v>
      </c>
      <c r="D45" s="99" t="s">
        <v>435</v>
      </c>
      <c r="E45" s="11">
        <v>9824.65</v>
      </c>
      <c r="F45" s="11">
        <v>4923.82</v>
      </c>
      <c r="G45" s="11">
        <v>4900.83</v>
      </c>
      <c r="H45" s="11">
        <v>10314</v>
      </c>
      <c r="I45" s="11">
        <v>3424</v>
      </c>
      <c r="J45" s="11">
        <v>6890</v>
      </c>
      <c r="K45" s="12">
        <f t="shared" ref="K45" si="33">AVERAGE(J45:J47)</f>
        <v>7928</v>
      </c>
      <c r="L45" s="12">
        <f t="shared" ref="L45" si="34">AVEDEV(J45:J47)</f>
        <v>692</v>
      </c>
      <c r="M45" s="13">
        <f t="shared" ref="M45" si="35">IF(K45=0, 0, L45/K45)</f>
        <v>8.7285570131180629E-2</v>
      </c>
    </row>
    <row r="46" spans="1:13">
      <c r="A46" t="s">
        <v>458</v>
      </c>
      <c r="B46">
        <v>29</v>
      </c>
      <c r="C46">
        <v>42</v>
      </c>
      <c r="D46" s="99" t="s">
        <v>435</v>
      </c>
      <c r="E46" s="11">
        <v>11830.11</v>
      </c>
      <c r="F46" s="11">
        <v>4923.82</v>
      </c>
      <c r="G46" s="11">
        <v>6906.29</v>
      </c>
      <c r="H46" s="11">
        <v>11693</v>
      </c>
      <c r="I46" s="11">
        <v>3424</v>
      </c>
      <c r="J46" s="11">
        <v>8269</v>
      </c>
      <c r="K46" s="12"/>
      <c r="L46" s="12"/>
      <c r="M46" s="13"/>
    </row>
    <row r="47" spans="1:13">
      <c r="A47" t="s">
        <v>458</v>
      </c>
      <c r="B47">
        <v>30</v>
      </c>
      <c r="C47">
        <v>42</v>
      </c>
      <c r="D47" s="99" t="s">
        <v>435</v>
      </c>
      <c r="E47" s="11">
        <v>11546.47</v>
      </c>
      <c r="F47" s="11">
        <v>4923.82</v>
      </c>
      <c r="G47" s="11">
        <v>6622.65</v>
      </c>
      <c r="H47" s="11">
        <v>12049</v>
      </c>
      <c r="I47" s="11">
        <v>3424</v>
      </c>
      <c r="J47" s="11">
        <v>8625</v>
      </c>
    </row>
    <row r="48" spans="1:13">
      <c r="A48" t="s">
        <v>458</v>
      </c>
      <c r="B48">
        <v>25</v>
      </c>
      <c r="C48">
        <v>57</v>
      </c>
      <c r="D48" s="99" t="s">
        <v>426</v>
      </c>
      <c r="E48" s="11">
        <v>7666.16</v>
      </c>
      <c r="F48" s="11">
        <v>4923.82</v>
      </c>
      <c r="G48" s="11">
        <v>2742.35</v>
      </c>
      <c r="H48" s="11">
        <v>7912</v>
      </c>
      <c r="I48" s="11">
        <v>3424</v>
      </c>
      <c r="J48" s="11">
        <v>4488</v>
      </c>
      <c r="K48" s="12">
        <f t="shared" ref="K48" si="36">AVERAGE(J48:J50)</f>
        <v>4025.1666666666665</v>
      </c>
      <c r="L48" s="12">
        <f t="shared" ref="L48" si="37">AVEDEV(J48:J50)</f>
        <v>429.77777777777783</v>
      </c>
      <c r="M48" s="13">
        <f t="shared" ref="M48" si="38">IF(K48=0, 0, L48/K48)</f>
        <v>0.10677266641822977</v>
      </c>
    </row>
    <row r="49" spans="1:13">
      <c r="A49" t="s">
        <v>458</v>
      </c>
      <c r="B49">
        <v>26</v>
      </c>
      <c r="C49">
        <v>57</v>
      </c>
      <c r="D49" s="99" t="s">
        <v>426</v>
      </c>
      <c r="E49" s="11">
        <v>8356.48</v>
      </c>
      <c r="F49" s="11">
        <v>4923.82</v>
      </c>
      <c r="G49" s="11">
        <v>3432.66</v>
      </c>
      <c r="H49" s="11">
        <v>7631</v>
      </c>
      <c r="I49" s="11">
        <v>3424</v>
      </c>
      <c r="J49" s="11">
        <v>4207</v>
      </c>
      <c r="K49" s="12"/>
      <c r="L49" s="12"/>
      <c r="M49" s="13"/>
    </row>
    <row r="50" spans="1:13">
      <c r="A50" t="s">
        <v>458</v>
      </c>
      <c r="B50">
        <v>27</v>
      </c>
      <c r="C50">
        <v>57</v>
      </c>
      <c r="D50" s="99" t="s">
        <v>426</v>
      </c>
      <c r="E50" s="11">
        <v>6464.73</v>
      </c>
      <c r="F50" s="11">
        <v>4923.82</v>
      </c>
      <c r="G50" s="11">
        <v>1540.92</v>
      </c>
      <c r="H50" s="11">
        <v>6804.5</v>
      </c>
      <c r="I50" s="11">
        <v>3424</v>
      </c>
      <c r="J50" s="11">
        <v>3380.5</v>
      </c>
    </row>
    <row r="51" spans="1:13">
      <c r="A51" t="s">
        <v>458</v>
      </c>
      <c r="B51">
        <v>28</v>
      </c>
      <c r="C51">
        <v>58</v>
      </c>
      <c r="D51" s="99" t="s">
        <v>444</v>
      </c>
      <c r="E51" s="11">
        <v>19090.96</v>
      </c>
      <c r="F51" s="11">
        <v>4923.82</v>
      </c>
      <c r="G51" s="11">
        <v>14167.15</v>
      </c>
      <c r="H51" s="11">
        <v>19926</v>
      </c>
      <c r="I51" s="11">
        <v>3424</v>
      </c>
      <c r="J51" s="11">
        <v>16502</v>
      </c>
      <c r="K51" s="12">
        <f t="shared" ref="K51" si="39">AVERAGE(J51:J53)</f>
        <v>15982.833333333334</v>
      </c>
      <c r="L51" s="12">
        <f t="shared" ref="L51" si="40">AVEDEV(J51:J53)</f>
        <v>346.11111111111131</v>
      </c>
      <c r="M51" s="13">
        <f t="shared" ref="M51" si="41">IF(K51=0, 0, L51/K51)</f>
        <v>2.1655178646533966E-2</v>
      </c>
    </row>
    <row r="52" spans="1:13">
      <c r="A52" t="s">
        <v>458</v>
      </c>
      <c r="B52">
        <v>29</v>
      </c>
      <c r="C52">
        <v>58</v>
      </c>
      <c r="D52" s="99" t="s">
        <v>444</v>
      </c>
      <c r="E52" s="11">
        <v>19126.25</v>
      </c>
      <c r="F52" s="11">
        <v>4923.82</v>
      </c>
      <c r="G52" s="11">
        <v>14202.43</v>
      </c>
      <c r="H52" s="11">
        <v>19375</v>
      </c>
      <c r="I52" s="11">
        <v>3424</v>
      </c>
      <c r="J52" s="11">
        <v>15951</v>
      </c>
      <c r="K52" s="12"/>
      <c r="L52" s="12"/>
      <c r="M52" s="13"/>
    </row>
    <row r="53" spans="1:13">
      <c r="A53" t="s">
        <v>458</v>
      </c>
      <c r="B53">
        <v>30</v>
      </c>
      <c r="C53">
        <v>58</v>
      </c>
      <c r="D53" s="99" t="s">
        <v>444</v>
      </c>
      <c r="E53" s="11">
        <v>19259.689999999999</v>
      </c>
      <c r="F53" s="11">
        <v>4923.82</v>
      </c>
      <c r="G53" s="11">
        <v>14335.87</v>
      </c>
      <c r="H53" s="11">
        <v>18919.5</v>
      </c>
      <c r="I53" s="11">
        <v>3424</v>
      </c>
      <c r="J53" s="11">
        <v>15495.5</v>
      </c>
    </row>
    <row r="54" spans="1:13">
      <c r="A54" t="s">
        <v>458</v>
      </c>
      <c r="B54">
        <v>28</v>
      </c>
      <c r="C54">
        <v>43</v>
      </c>
      <c r="D54" s="99" t="s">
        <v>436</v>
      </c>
      <c r="E54" s="11">
        <v>13000.45</v>
      </c>
      <c r="F54" s="11">
        <v>4923.82</v>
      </c>
      <c r="G54" s="11">
        <v>8076.63</v>
      </c>
      <c r="H54" s="11">
        <v>13485</v>
      </c>
      <c r="I54" s="11">
        <v>3424</v>
      </c>
      <c r="J54" s="11">
        <v>10061</v>
      </c>
      <c r="K54" s="12">
        <f t="shared" ref="K54" si="42">AVERAGE(J54:J56)</f>
        <v>10376.5</v>
      </c>
      <c r="L54" s="12">
        <f t="shared" ref="L54" si="43">AVEDEV(J54:J56)</f>
        <v>363.66666666666669</v>
      </c>
      <c r="M54" s="13">
        <f t="shared" ref="M54" si="44">IF(K54=0, 0, L54/K54)</f>
        <v>3.5047141778698665E-2</v>
      </c>
    </row>
    <row r="55" spans="1:13">
      <c r="A55" t="s">
        <v>458</v>
      </c>
      <c r="B55">
        <v>29</v>
      </c>
      <c r="C55">
        <v>43</v>
      </c>
      <c r="D55" s="99" t="s">
        <v>436</v>
      </c>
      <c r="E55" s="11">
        <v>14210.43</v>
      </c>
      <c r="F55" s="11">
        <v>4923.82</v>
      </c>
      <c r="G55" s="11">
        <v>9286.61</v>
      </c>
      <c r="H55" s="11">
        <v>14346</v>
      </c>
      <c r="I55" s="11">
        <v>3424</v>
      </c>
      <c r="J55" s="11">
        <v>10922</v>
      </c>
      <c r="K55" s="12"/>
      <c r="L55" s="12"/>
      <c r="M55" s="13"/>
    </row>
    <row r="56" spans="1:13">
      <c r="A56" t="s">
        <v>458</v>
      </c>
      <c r="B56">
        <v>30</v>
      </c>
      <c r="C56">
        <v>43</v>
      </c>
      <c r="D56" s="99" t="s">
        <v>436</v>
      </c>
      <c r="E56" s="11">
        <v>13085.12</v>
      </c>
      <c r="F56" s="11">
        <v>4923.82</v>
      </c>
      <c r="G56" s="11">
        <v>8161.31</v>
      </c>
      <c r="H56" s="11">
        <v>13570.5</v>
      </c>
      <c r="I56" s="11">
        <v>3424</v>
      </c>
      <c r="J56" s="11">
        <v>10146.5</v>
      </c>
    </row>
    <row r="57" spans="1:13">
      <c r="A57" t="s">
        <v>458</v>
      </c>
      <c r="B57">
        <v>25</v>
      </c>
      <c r="C57">
        <v>58</v>
      </c>
      <c r="D57" s="99" t="s">
        <v>427</v>
      </c>
      <c r="E57" s="11">
        <v>11036.72</v>
      </c>
      <c r="F57" s="11">
        <v>4923.82</v>
      </c>
      <c r="G57" s="11">
        <v>6112.9</v>
      </c>
      <c r="H57" s="11">
        <v>10552.5</v>
      </c>
      <c r="I57" s="11">
        <v>3424</v>
      </c>
      <c r="J57" s="11">
        <v>7128.5</v>
      </c>
      <c r="K57" s="12">
        <f t="shared" ref="K57" si="45">AVERAGE(J57:J59)</f>
        <v>7397.166666666667</v>
      </c>
      <c r="L57" s="12">
        <f t="shared" ref="L57" si="46">AVEDEV(J57:J59)</f>
        <v>433.22222222222234</v>
      </c>
      <c r="M57" s="13">
        <f t="shared" ref="M57" si="47">IF(K57=0, 0, L57/K57)</f>
        <v>5.8565967449999638E-2</v>
      </c>
    </row>
    <row r="58" spans="1:13">
      <c r="A58" t="s">
        <v>458</v>
      </c>
      <c r="B58">
        <v>26</v>
      </c>
      <c r="C58">
        <v>58</v>
      </c>
      <c r="D58" s="99" t="s">
        <v>427</v>
      </c>
      <c r="E58" s="11">
        <v>11195.44</v>
      </c>
      <c r="F58" s="11">
        <v>4923.82</v>
      </c>
      <c r="G58" s="11">
        <v>6271.62</v>
      </c>
      <c r="H58" s="11">
        <v>11471</v>
      </c>
      <c r="I58" s="11">
        <v>3424</v>
      </c>
      <c r="J58" s="11">
        <v>8047</v>
      </c>
      <c r="K58" s="12"/>
      <c r="L58" s="12"/>
      <c r="M58" s="13"/>
    </row>
    <row r="59" spans="1:13">
      <c r="A59" t="s">
        <v>458</v>
      </c>
      <c r="B59">
        <v>27</v>
      </c>
      <c r="C59">
        <v>58</v>
      </c>
      <c r="D59" s="99" t="s">
        <v>427</v>
      </c>
      <c r="E59" s="11">
        <v>10507.3</v>
      </c>
      <c r="F59" s="11">
        <v>4923.82</v>
      </c>
      <c r="G59" s="11">
        <v>5583.48</v>
      </c>
      <c r="H59" s="11">
        <v>10440</v>
      </c>
      <c r="I59" s="11">
        <v>3424</v>
      </c>
      <c r="J59" s="11">
        <v>7016</v>
      </c>
    </row>
    <row r="60" spans="1:13">
      <c r="A60" t="s">
        <v>458</v>
      </c>
      <c r="B60">
        <v>28</v>
      </c>
      <c r="C60">
        <v>59</v>
      </c>
      <c r="D60" s="99" t="s">
        <v>445</v>
      </c>
      <c r="E60" s="11">
        <v>15901.41</v>
      </c>
      <c r="F60" s="11">
        <v>4923.82</v>
      </c>
      <c r="G60" s="11">
        <v>10977.59</v>
      </c>
      <c r="H60" s="11">
        <v>16354</v>
      </c>
      <c r="I60" s="11">
        <v>3424</v>
      </c>
      <c r="J60" s="11">
        <v>12930</v>
      </c>
      <c r="K60" s="12">
        <f t="shared" ref="K60" si="48">AVERAGE(J60:J62)</f>
        <v>11699.333333333334</v>
      </c>
      <c r="L60" s="12">
        <f t="shared" ref="L60" si="49">AVEDEV(J60:J62)</f>
        <v>820.44444444444468</v>
      </c>
      <c r="M60" s="13">
        <f t="shared" ref="M60" si="50">IF(K60=0, 0, L60/K60)</f>
        <v>7.01274526563717E-2</v>
      </c>
    </row>
    <row r="61" spans="1:13">
      <c r="A61" t="s">
        <v>458</v>
      </c>
      <c r="B61">
        <v>29</v>
      </c>
      <c r="C61">
        <v>59</v>
      </c>
      <c r="D61" s="99" t="s">
        <v>445</v>
      </c>
      <c r="E61" s="11">
        <v>13673.67</v>
      </c>
      <c r="F61" s="11">
        <v>4923.82</v>
      </c>
      <c r="G61" s="11">
        <v>8749.85</v>
      </c>
      <c r="H61" s="11">
        <v>14295</v>
      </c>
      <c r="I61" s="11">
        <v>3424</v>
      </c>
      <c r="J61" s="11">
        <v>10871</v>
      </c>
      <c r="K61" s="12"/>
      <c r="L61" s="12"/>
      <c r="M61" s="13"/>
    </row>
    <row r="62" spans="1:13">
      <c r="A62" t="s">
        <v>458</v>
      </c>
      <c r="B62">
        <v>30</v>
      </c>
      <c r="C62">
        <v>59</v>
      </c>
      <c r="D62" s="99" t="s">
        <v>445</v>
      </c>
      <c r="E62" s="11">
        <v>14349.03</v>
      </c>
      <c r="F62" s="11">
        <v>4923.82</v>
      </c>
      <c r="G62" s="11">
        <v>9425.2099999999991</v>
      </c>
      <c r="H62" s="11">
        <v>14721</v>
      </c>
      <c r="I62" s="11">
        <v>3424</v>
      </c>
      <c r="J62" s="11">
        <v>11297</v>
      </c>
    </row>
    <row r="63" spans="1:13">
      <c r="A63" t="s">
        <v>458</v>
      </c>
      <c r="B63">
        <v>28</v>
      </c>
      <c r="C63">
        <v>44</v>
      </c>
      <c r="D63" s="99" t="s">
        <v>437</v>
      </c>
      <c r="E63" s="11">
        <v>9235.7800000000007</v>
      </c>
      <c r="F63" s="11">
        <v>4923.82</v>
      </c>
      <c r="G63" s="11">
        <v>4311.96</v>
      </c>
      <c r="H63" s="11">
        <v>9829</v>
      </c>
      <c r="I63" s="11">
        <v>3424</v>
      </c>
      <c r="J63" s="11">
        <v>6405</v>
      </c>
      <c r="K63" s="12">
        <f t="shared" ref="K63" si="51">AVERAGE(J63:J65)</f>
        <v>7149</v>
      </c>
      <c r="L63" s="12">
        <f t="shared" ref="L63" si="52">AVEDEV(J63:J65)</f>
        <v>496</v>
      </c>
      <c r="M63" s="13">
        <f t="shared" ref="M63" si="53">IF(K63=0, 0, L63/K63)</f>
        <v>6.938033291369422E-2</v>
      </c>
    </row>
    <row r="64" spans="1:13">
      <c r="A64" t="s">
        <v>458</v>
      </c>
      <c r="B64">
        <v>29</v>
      </c>
      <c r="C64">
        <v>44</v>
      </c>
      <c r="D64" s="99" t="s">
        <v>437</v>
      </c>
      <c r="E64" s="11">
        <v>12888.72</v>
      </c>
      <c r="F64" s="11">
        <v>4923.82</v>
      </c>
      <c r="G64" s="11">
        <v>7964.91</v>
      </c>
      <c r="H64" s="11">
        <v>11272</v>
      </c>
      <c r="I64" s="11">
        <v>3424</v>
      </c>
      <c r="J64" s="11">
        <v>7848</v>
      </c>
      <c r="K64" s="12"/>
      <c r="L64" s="12"/>
      <c r="M64" s="13"/>
    </row>
    <row r="65" spans="1:13">
      <c r="A65" t="s">
        <v>458</v>
      </c>
      <c r="B65">
        <v>30</v>
      </c>
      <c r="C65">
        <v>44</v>
      </c>
      <c r="D65" s="99" t="s">
        <v>437</v>
      </c>
      <c r="E65" s="11">
        <v>10379.83</v>
      </c>
      <c r="F65" s="11">
        <v>4923.82</v>
      </c>
      <c r="G65" s="11">
        <v>5456.02</v>
      </c>
      <c r="H65" s="11">
        <v>10618</v>
      </c>
      <c r="I65" s="11">
        <v>3424</v>
      </c>
      <c r="J65" s="11">
        <v>7194</v>
      </c>
    </row>
    <row r="66" spans="1:13">
      <c r="A66" t="s">
        <v>458</v>
      </c>
      <c r="B66">
        <v>25</v>
      </c>
      <c r="C66">
        <v>59</v>
      </c>
      <c r="D66" s="99" t="s">
        <v>428</v>
      </c>
      <c r="E66" s="11">
        <v>8866.73</v>
      </c>
      <c r="F66" s="11">
        <v>4923.82</v>
      </c>
      <c r="G66" s="11">
        <v>3942.92</v>
      </c>
      <c r="H66" s="11">
        <v>9031</v>
      </c>
      <c r="I66" s="11">
        <v>3424</v>
      </c>
      <c r="J66" s="11">
        <v>5607</v>
      </c>
      <c r="K66" s="12">
        <f t="shared" ref="K66" si="54">AVERAGE(J66:J68)</f>
        <v>5009.333333333333</v>
      </c>
      <c r="L66" s="12">
        <f t="shared" ref="L66" si="55">AVEDEV(J66:J68)</f>
        <v>398.44444444444434</v>
      </c>
      <c r="M66" s="13">
        <f t="shared" ref="M66" si="56">IF(K66=0, 0, L66/K66)</f>
        <v>7.954041345044803E-2</v>
      </c>
    </row>
    <row r="67" spans="1:13">
      <c r="A67" t="s">
        <v>458</v>
      </c>
      <c r="B67">
        <v>26</v>
      </c>
      <c r="C67">
        <v>59</v>
      </c>
      <c r="D67" s="99" t="s">
        <v>428</v>
      </c>
      <c r="E67" s="11">
        <v>8187.51</v>
      </c>
      <c r="F67" s="11">
        <v>4923.82</v>
      </c>
      <c r="G67" s="11">
        <v>3263.69</v>
      </c>
      <c r="H67" s="11">
        <v>7897</v>
      </c>
      <c r="I67" s="11">
        <v>3424</v>
      </c>
      <c r="J67" s="11">
        <v>4473</v>
      </c>
      <c r="K67" s="12"/>
      <c r="L67" s="12"/>
      <c r="M67" s="13"/>
    </row>
    <row r="68" spans="1:13">
      <c r="A68" t="s">
        <v>458</v>
      </c>
      <c r="B68">
        <v>27</v>
      </c>
      <c r="C68">
        <v>59</v>
      </c>
      <c r="D68" s="99" t="s">
        <v>428</v>
      </c>
      <c r="E68" s="11">
        <v>8242.09</v>
      </c>
      <c r="F68" s="11">
        <v>4923.82</v>
      </c>
      <c r="G68" s="11">
        <v>3318.27</v>
      </c>
      <c r="H68" s="11">
        <v>8372</v>
      </c>
      <c r="I68" s="11">
        <v>3424</v>
      </c>
      <c r="J68" s="11">
        <v>4948</v>
      </c>
    </row>
    <row r="69" spans="1:13">
      <c r="A69" t="s">
        <v>458</v>
      </c>
      <c r="B69">
        <v>28</v>
      </c>
      <c r="C69">
        <v>48</v>
      </c>
      <c r="D69" s="99" t="s">
        <v>438</v>
      </c>
      <c r="E69" s="11">
        <v>24674.3</v>
      </c>
      <c r="F69" s="11">
        <v>4923.82</v>
      </c>
      <c r="G69" s="11">
        <v>19750.490000000002</v>
      </c>
      <c r="H69" s="11">
        <v>23256</v>
      </c>
      <c r="I69" s="11">
        <v>3424</v>
      </c>
      <c r="J69" s="11">
        <v>19832</v>
      </c>
      <c r="K69" s="12">
        <f>AVERAGE(J69:J95)</f>
        <v>16601.129629629631</v>
      </c>
      <c r="L69" s="12">
        <f>AVEDEV(J69:J95)</f>
        <v>2101.5610425240061</v>
      </c>
      <c r="M69" s="13">
        <f t="shared" ref="M69" si="57">IF(K69=0, 0, L69/K69)</f>
        <v>0.12659144825742147</v>
      </c>
    </row>
    <row r="70" spans="1:13">
      <c r="A70" t="s">
        <v>458</v>
      </c>
      <c r="B70">
        <v>28</v>
      </c>
      <c r="C70">
        <v>49</v>
      </c>
      <c r="D70" s="99" t="s">
        <v>438</v>
      </c>
      <c r="E70" s="11">
        <v>22209.94</v>
      </c>
      <c r="F70" s="11">
        <v>4923.82</v>
      </c>
      <c r="G70" s="11">
        <v>17286.12</v>
      </c>
      <c r="H70" s="11">
        <v>23546</v>
      </c>
      <c r="I70" s="11">
        <v>3424</v>
      </c>
      <c r="J70" s="11">
        <v>20122</v>
      </c>
      <c r="K70" s="12"/>
      <c r="L70" s="12"/>
      <c r="M70" s="13"/>
    </row>
    <row r="71" spans="1:13">
      <c r="A71" t="s">
        <v>458</v>
      </c>
      <c r="B71">
        <v>28</v>
      </c>
      <c r="C71">
        <v>50</v>
      </c>
      <c r="D71" s="99" t="s">
        <v>438</v>
      </c>
      <c r="E71" s="11">
        <v>16228.47</v>
      </c>
      <c r="F71" s="11">
        <v>4923.82</v>
      </c>
      <c r="G71" s="11">
        <v>11304.65</v>
      </c>
      <c r="H71" s="11">
        <v>17241</v>
      </c>
      <c r="I71" s="11">
        <v>3424</v>
      </c>
      <c r="J71" s="11">
        <v>13817</v>
      </c>
    </row>
    <row r="72" spans="1:13">
      <c r="A72" t="s">
        <v>458</v>
      </c>
      <c r="B72">
        <v>28</v>
      </c>
      <c r="C72">
        <v>55</v>
      </c>
      <c r="D72" s="99" t="s">
        <v>438</v>
      </c>
      <c r="E72" s="11">
        <v>19197.07</v>
      </c>
      <c r="F72" s="11">
        <v>4923.82</v>
      </c>
      <c r="G72" s="11">
        <v>14273.25</v>
      </c>
      <c r="H72" s="11">
        <v>19447</v>
      </c>
      <c r="I72" s="11">
        <v>3424</v>
      </c>
      <c r="J72" s="11">
        <v>16023</v>
      </c>
      <c r="K72" s="12"/>
      <c r="L72" s="12"/>
      <c r="M72" s="13"/>
    </row>
    <row r="73" spans="1:13">
      <c r="A73" t="s">
        <v>458</v>
      </c>
      <c r="B73">
        <v>28</v>
      </c>
      <c r="C73">
        <v>56</v>
      </c>
      <c r="D73" s="99" t="s">
        <v>438</v>
      </c>
      <c r="E73" s="11">
        <v>20143.03</v>
      </c>
      <c r="F73" s="11">
        <v>4923.82</v>
      </c>
      <c r="G73" s="11">
        <v>15219.22</v>
      </c>
      <c r="H73" s="11">
        <v>19846</v>
      </c>
      <c r="I73" s="11">
        <v>3424</v>
      </c>
      <c r="J73" s="11">
        <v>16422</v>
      </c>
      <c r="K73" s="12"/>
      <c r="L73" s="12"/>
      <c r="M73" s="13"/>
    </row>
    <row r="74" spans="1:13">
      <c r="A74" t="s">
        <v>458</v>
      </c>
      <c r="B74">
        <v>28</v>
      </c>
      <c r="C74">
        <v>60</v>
      </c>
      <c r="D74" s="99" t="s">
        <v>438</v>
      </c>
      <c r="E74" s="11">
        <v>18281.009999999998</v>
      </c>
      <c r="F74" s="11">
        <v>4923.82</v>
      </c>
      <c r="G74" s="11">
        <v>13357.19</v>
      </c>
      <c r="H74" s="11">
        <v>18640</v>
      </c>
      <c r="I74" s="11">
        <v>3424</v>
      </c>
      <c r="J74" s="11">
        <v>15216</v>
      </c>
    </row>
    <row r="75" spans="1:13">
      <c r="A75" t="s">
        <v>458</v>
      </c>
      <c r="B75">
        <v>28</v>
      </c>
      <c r="C75">
        <v>61</v>
      </c>
      <c r="D75" s="99" t="s">
        <v>438</v>
      </c>
      <c r="E75" s="11">
        <v>20608.75</v>
      </c>
      <c r="F75" s="11">
        <v>4923.82</v>
      </c>
      <c r="G75" s="11">
        <v>15684.93</v>
      </c>
      <c r="H75" s="11">
        <v>19796</v>
      </c>
      <c r="I75" s="11">
        <v>3424</v>
      </c>
      <c r="J75" s="11">
        <v>16372</v>
      </c>
      <c r="K75" s="12"/>
      <c r="L75" s="12"/>
      <c r="M75" s="13"/>
    </row>
    <row r="76" spans="1:13">
      <c r="A76" t="s">
        <v>458</v>
      </c>
      <c r="B76">
        <v>28</v>
      </c>
      <c r="C76">
        <v>62</v>
      </c>
      <c r="D76" s="99" t="s">
        <v>438</v>
      </c>
      <c r="E76" s="11">
        <v>16669.91</v>
      </c>
      <c r="F76" s="11">
        <v>4923.82</v>
      </c>
      <c r="G76" s="11">
        <v>11746.09</v>
      </c>
      <c r="H76" s="11">
        <v>17383.5</v>
      </c>
      <c r="I76" s="11">
        <v>3424</v>
      </c>
      <c r="J76" s="11">
        <v>13959.5</v>
      </c>
      <c r="K76" s="12"/>
      <c r="L76" s="12"/>
      <c r="M76" s="13"/>
    </row>
    <row r="77" spans="1:13">
      <c r="A77" t="s">
        <v>458</v>
      </c>
      <c r="B77">
        <v>28</v>
      </c>
      <c r="C77">
        <v>63</v>
      </c>
      <c r="D77" s="99" t="s">
        <v>438</v>
      </c>
      <c r="E77" s="11">
        <v>17318.27</v>
      </c>
      <c r="F77" s="11">
        <v>4923.82</v>
      </c>
      <c r="G77" s="11">
        <v>12394.46</v>
      </c>
      <c r="H77" s="11">
        <v>18865</v>
      </c>
      <c r="I77" s="11">
        <v>3424</v>
      </c>
      <c r="J77" s="11">
        <v>15441</v>
      </c>
    </row>
    <row r="78" spans="1:13">
      <c r="A78" t="s">
        <v>458</v>
      </c>
      <c r="B78">
        <v>29</v>
      </c>
      <c r="C78">
        <v>48</v>
      </c>
      <c r="D78" s="99" t="s">
        <v>438</v>
      </c>
      <c r="E78" s="11">
        <v>21169.47</v>
      </c>
      <c r="F78" s="11">
        <v>4923.82</v>
      </c>
      <c r="G78" s="11">
        <v>16245.65</v>
      </c>
      <c r="H78" s="11">
        <v>21807</v>
      </c>
      <c r="I78" s="11">
        <v>3424</v>
      </c>
      <c r="J78" s="11">
        <v>18383</v>
      </c>
      <c r="K78" s="12"/>
      <c r="L78" s="12"/>
      <c r="M78" s="13"/>
    </row>
    <row r="79" spans="1:13">
      <c r="A79" t="s">
        <v>458</v>
      </c>
      <c r="B79">
        <v>29</v>
      </c>
      <c r="C79">
        <v>49</v>
      </c>
      <c r="D79" s="99" t="s">
        <v>438</v>
      </c>
      <c r="E79" s="11">
        <v>20704.96</v>
      </c>
      <c r="F79" s="11">
        <v>4923.82</v>
      </c>
      <c r="G79" s="11">
        <v>15781.15</v>
      </c>
      <c r="H79" s="11">
        <v>21167.5</v>
      </c>
      <c r="I79" s="11">
        <v>3424</v>
      </c>
      <c r="J79" s="11">
        <v>17743.5</v>
      </c>
      <c r="K79" s="12"/>
      <c r="L79" s="12"/>
      <c r="M79" s="13"/>
    </row>
    <row r="80" spans="1:13">
      <c r="A80" t="s">
        <v>458</v>
      </c>
      <c r="B80">
        <v>29</v>
      </c>
      <c r="C80">
        <v>50</v>
      </c>
      <c r="D80" s="99" t="s">
        <v>438</v>
      </c>
      <c r="E80" s="11">
        <v>20361.98</v>
      </c>
      <c r="F80" s="11">
        <v>4923.82</v>
      </c>
      <c r="G80" s="11">
        <v>15438.16</v>
      </c>
      <c r="H80" s="11">
        <v>20043</v>
      </c>
      <c r="I80" s="11">
        <v>3424</v>
      </c>
      <c r="J80" s="11">
        <v>16619</v>
      </c>
    </row>
    <row r="81" spans="1:13">
      <c r="A81" t="s">
        <v>458</v>
      </c>
      <c r="B81">
        <v>29</v>
      </c>
      <c r="C81">
        <v>55</v>
      </c>
      <c r="D81" s="99" t="s">
        <v>438</v>
      </c>
      <c r="E81" s="11">
        <v>17289.97</v>
      </c>
      <c r="F81" s="11">
        <v>4923.82</v>
      </c>
      <c r="G81" s="11">
        <v>12366.16</v>
      </c>
      <c r="H81" s="11">
        <v>17998</v>
      </c>
      <c r="I81" s="11">
        <v>3424</v>
      </c>
      <c r="J81" s="11">
        <v>14574</v>
      </c>
      <c r="K81" s="12"/>
      <c r="L81" s="12"/>
      <c r="M81" s="13"/>
    </row>
    <row r="82" spans="1:13">
      <c r="A82" t="s">
        <v>458</v>
      </c>
      <c r="B82">
        <v>29</v>
      </c>
      <c r="C82">
        <v>56</v>
      </c>
      <c r="D82" s="99" t="s">
        <v>438</v>
      </c>
      <c r="E82" s="11">
        <v>17812.62</v>
      </c>
      <c r="F82" s="11">
        <v>4923.82</v>
      </c>
      <c r="G82" s="11">
        <v>12888.8</v>
      </c>
      <c r="H82" s="11">
        <v>17809</v>
      </c>
      <c r="I82" s="11">
        <v>3424</v>
      </c>
      <c r="J82" s="11">
        <v>14385</v>
      </c>
      <c r="K82" s="12"/>
      <c r="L82" s="12"/>
      <c r="M82" s="13"/>
    </row>
    <row r="83" spans="1:13">
      <c r="A83" t="s">
        <v>458</v>
      </c>
      <c r="B83">
        <v>29</v>
      </c>
      <c r="C83">
        <v>60</v>
      </c>
      <c r="D83" s="99" t="s">
        <v>438</v>
      </c>
      <c r="E83" s="11">
        <v>17934.310000000001</v>
      </c>
      <c r="F83" s="11">
        <v>4923.82</v>
      </c>
      <c r="G83" s="11">
        <v>13010.5</v>
      </c>
      <c r="H83" s="11">
        <v>17700.5</v>
      </c>
      <c r="I83" s="11">
        <v>3424</v>
      </c>
      <c r="J83" s="11">
        <v>14276.5</v>
      </c>
    </row>
    <row r="84" spans="1:13">
      <c r="A84" t="s">
        <v>458</v>
      </c>
      <c r="B84">
        <v>29</v>
      </c>
      <c r="C84">
        <v>61</v>
      </c>
      <c r="D84" s="99" t="s">
        <v>438</v>
      </c>
      <c r="E84" s="11">
        <v>19039.509999999998</v>
      </c>
      <c r="F84" s="11">
        <v>4923.82</v>
      </c>
      <c r="G84" s="11">
        <v>14115.69</v>
      </c>
      <c r="H84" s="11">
        <v>19824.5</v>
      </c>
      <c r="I84" s="11">
        <v>3424</v>
      </c>
      <c r="J84" s="11">
        <v>16400.5</v>
      </c>
      <c r="K84" s="12"/>
      <c r="L84" s="12"/>
      <c r="M84" s="13"/>
    </row>
    <row r="85" spans="1:13">
      <c r="A85" t="s">
        <v>458</v>
      </c>
      <c r="B85">
        <v>29</v>
      </c>
      <c r="C85">
        <v>62</v>
      </c>
      <c r="D85" s="99" t="s">
        <v>438</v>
      </c>
      <c r="E85" s="11">
        <v>17204.09</v>
      </c>
      <c r="F85" s="11">
        <v>4923.82</v>
      </c>
      <c r="G85" s="11">
        <v>12280.27</v>
      </c>
      <c r="H85" s="11">
        <v>18815</v>
      </c>
      <c r="I85" s="11">
        <v>3424</v>
      </c>
      <c r="J85" s="11">
        <v>15391</v>
      </c>
      <c r="K85" s="12"/>
      <c r="L85" s="12"/>
      <c r="M85" s="13"/>
    </row>
    <row r="86" spans="1:13">
      <c r="A86" t="s">
        <v>458</v>
      </c>
      <c r="B86">
        <v>29</v>
      </c>
      <c r="C86">
        <v>63</v>
      </c>
      <c r="D86" s="99" t="s">
        <v>438</v>
      </c>
      <c r="E86" s="11">
        <v>21991.53</v>
      </c>
      <c r="F86" s="11">
        <v>4923.82</v>
      </c>
      <c r="G86" s="11">
        <v>17067.71</v>
      </c>
      <c r="H86" s="11">
        <v>22940</v>
      </c>
      <c r="I86" s="11">
        <v>3424</v>
      </c>
      <c r="J86" s="11">
        <v>19516</v>
      </c>
    </row>
    <row r="87" spans="1:13">
      <c r="A87" t="s">
        <v>458</v>
      </c>
      <c r="B87">
        <v>30</v>
      </c>
      <c r="C87">
        <v>48</v>
      </c>
      <c r="D87" s="99" t="s">
        <v>438</v>
      </c>
      <c r="E87" s="11">
        <v>22009.23</v>
      </c>
      <c r="F87" s="11">
        <v>4923.82</v>
      </c>
      <c r="G87" s="11">
        <v>17085.41</v>
      </c>
      <c r="H87" s="11">
        <v>23080.5</v>
      </c>
      <c r="I87" s="11">
        <v>3424</v>
      </c>
      <c r="J87" s="11">
        <v>19656.5</v>
      </c>
      <c r="K87" s="12"/>
      <c r="L87" s="12"/>
      <c r="M87" s="13"/>
    </row>
    <row r="88" spans="1:13">
      <c r="A88" t="s">
        <v>458</v>
      </c>
      <c r="B88">
        <v>30</v>
      </c>
      <c r="C88">
        <v>49</v>
      </c>
      <c r="D88" s="99" t="s">
        <v>438</v>
      </c>
      <c r="E88" s="11">
        <v>20539.099999999999</v>
      </c>
      <c r="F88" s="11">
        <v>4923.82</v>
      </c>
      <c r="G88" s="11">
        <v>15615.28</v>
      </c>
      <c r="H88" s="11">
        <v>22385</v>
      </c>
      <c r="I88" s="11">
        <v>3424</v>
      </c>
      <c r="J88" s="11">
        <v>18961</v>
      </c>
      <c r="K88" s="12"/>
      <c r="L88" s="12"/>
      <c r="M88" s="13"/>
    </row>
    <row r="89" spans="1:13">
      <c r="A89" t="s">
        <v>458</v>
      </c>
      <c r="B89">
        <v>30</v>
      </c>
      <c r="C89">
        <v>50</v>
      </c>
      <c r="D89" s="99" t="s">
        <v>438</v>
      </c>
      <c r="E89" s="11">
        <v>18875.330000000002</v>
      </c>
      <c r="F89" s="11">
        <v>4923.82</v>
      </c>
      <c r="G89" s="11">
        <v>13951.51</v>
      </c>
      <c r="H89" s="11">
        <v>20064</v>
      </c>
      <c r="I89" s="11">
        <v>3424</v>
      </c>
      <c r="J89" s="11">
        <v>16640</v>
      </c>
    </row>
    <row r="90" spans="1:13">
      <c r="A90" t="s">
        <v>458</v>
      </c>
      <c r="B90">
        <v>30</v>
      </c>
      <c r="C90">
        <v>55</v>
      </c>
      <c r="D90" s="99" t="s">
        <v>438</v>
      </c>
      <c r="E90" s="11">
        <v>15565.91</v>
      </c>
      <c r="F90" s="11">
        <v>4923.82</v>
      </c>
      <c r="G90" s="11">
        <v>10642.09</v>
      </c>
      <c r="H90" s="11">
        <v>16394.5</v>
      </c>
      <c r="I90" s="11">
        <v>3424</v>
      </c>
      <c r="J90" s="11">
        <v>12970.5</v>
      </c>
      <c r="K90" s="12"/>
      <c r="L90" s="12"/>
      <c r="M90" s="13"/>
    </row>
    <row r="91" spans="1:13">
      <c r="A91" t="s">
        <v>458</v>
      </c>
      <c r="B91">
        <v>30</v>
      </c>
      <c r="C91">
        <v>56</v>
      </c>
      <c r="D91" s="99" t="s">
        <v>438</v>
      </c>
      <c r="E91" s="11">
        <v>15466.01</v>
      </c>
      <c r="F91" s="11">
        <v>4923.82</v>
      </c>
      <c r="G91" s="11">
        <v>10542.2</v>
      </c>
      <c r="H91" s="11">
        <v>16041</v>
      </c>
      <c r="I91" s="11">
        <v>3424</v>
      </c>
      <c r="J91" s="11">
        <v>12617</v>
      </c>
      <c r="K91" s="12"/>
      <c r="L91" s="12"/>
      <c r="M91" s="13"/>
    </row>
    <row r="92" spans="1:13">
      <c r="A92" t="s">
        <v>458</v>
      </c>
      <c r="B92">
        <v>30</v>
      </c>
      <c r="C92">
        <v>60</v>
      </c>
      <c r="D92" s="99" t="s">
        <v>438</v>
      </c>
      <c r="E92" s="11">
        <v>17158.22</v>
      </c>
      <c r="F92" s="11">
        <v>4923.82</v>
      </c>
      <c r="G92" s="11">
        <v>12234.4</v>
      </c>
      <c r="H92" s="11">
        <v>17506</v>
      </c>
      <c r="I92" s="11">
        <v>3424</v>
      </c>
      <c r="J92" s="11">
        <v>14082</v>
      </c>
    </row>
    <row r="93" spans="1:13">
      <c r="A93" t="s">
        <v>458</v>
      </c>
      <c r="B93">
        <v>30</v>
      </c>
      <c r="C93">
        <v>61</v>
      </c>
      <c r="D93" s="99" t="s">
        <v>438</v>
      </c>
      <c r="E93" s="11">
        <v>18147.330000000002</v>
      </c>
      <c r="F93" s="11">
        <v>4923.82</v>
      </c>
      <c r="G93" s="11">
        <v>13223.51</v>
      </c>
      <c r="H93" s="11">
        <v>18724</v>
      </c>
      <c r="I93" s="11">
        <v>3424</v>
      </c>
      <c r="J93" s="11">
        <v>15300</v>
      </c>
      <c r="K93" s="12"/>
      <c r="L93" s="12"/>
      <c r="M93" s="13"/>
    </row>
    <row r="94" spans="1:13">
      <c r="A94" t="s">
        <v>458</v>
      </c>
      <c r="B94">
        <v>30</v>
      </c>
      <c r="C94">
        <v>62</v>
      </c>
      <c r="D94" s="99" t="s">
        <v>438</v>
      </c>
      <c r="E94" s="11">
        <v>22477.98</v>
      </c>
      <c r="F94" s="11">
        <v>4923.82</v>
      </c>
      <c r="G94" s="11">
        <v>17554.16</v>
      </c>
      <c r="H94" s="11">
        <v>23153</v>
      </c>
      <c r="I94" s="11">
        <v>3424</v>
      </c>
      <c r="J94" s="11">
        <v>19729</v>
      </c>
      <c r="K94" s="12"/>
      <c r="L94" s="12"/>
      <c r="M94" s="13"/>
    </row>
    <row r="95" spans="1:13">
      <c r="A95" t="s">
        <v>458</v>
      </c>
      <c r="B95">
        <v>30</v>
      </c>
      <c r="C95">
        <v>63</v>
      </c>
      <c r="D95" s="99" t="s">
        <v>438</v>
      </c>
      <c r="E95" s="11">
        <v>30080.82</v>
      </c>
      <c r="F95" s="11">
        <v>4923.82</v>
      </c>
      <c r="G95" s="11">
        <v>25157</v>
      </c>
      <c r="H95" s="11">
        <v>27205.5</v>
      </c>
      <c r="I95" s="11">
        <v>3424</v>
      </c>
      <c r="J95" s="11">
        <v>23781.5</v>
      </c>
    </row>
    <row r="96" spans="1:13">
      <c r="A96" t="s">
        <v>458</v>
      </c>
      <c r="B96">
        <v>25</v>
      </c>
      <c r="C96">
        <v>62</v>
      </c>
      <c r="D96" s="99" t="s">
        <v>429</v>
      </c>
      <c r="E96" s="11">
        <v>14410.28</v>
      </c>
      <c r="F96" s="11">
        <v>4923.82</v>
      </c>
      <c r="G96" s="11">
        <v>9486.4699999999993</v>
      </c>
      <c r="H96" s="11">
        <v>14196</v>
      </c>
      <c r="I96" s="11">
        <v>3424</v>
      </c>
      <c r="J96" s="11">
        <v>10772</v>
      </c>
      <c r="K96" s="12">
        <f>AVERAGE(J96:J119)</f>
        <v>10821.3125</v>
      </c>
      <c r="L96" s="12">
        <f>AVEDEV(J96:J119)</f>
        <v>709.47395833333337</v>
      </c>
      <c r="M96" s="13">
        <f t="shared" ref="M96" si="58">IF(K96=0, 0, L96/K96)</f>
        <v>6.5562653174772778E-2</v>
      </c>
    </row>
    <row r="97" spans="1:13">
      <c r="A97" t="s">
        <v>458</v>
      </c>
      <c r="B97">
        <v>26</v>
      </c>
      <c r="C97">
        <v>62</v>
      </c>
      <c r="D97" s="99" t="s">
        <v>429</v>
      </c>
      <c r="E97" s="11">
        <v>14027.4</v>
      </c>
      <c r="F97" s="11">
        <v>4923.82</v>
      </c>
      <c r="G97" s="11">
        <v>9103.58</v>
      </c>
      <c r="H97" s="11">
        <v>14586</v>
      </c>
      <c r="I97" s="11">
        <v>3424</v>
      </c>
      <c r="J97" s="11">
        <v>11162</v>
      </c>
      <c r="K97" s="12"/>
      <c r="L97" s="12"/>
      <c r="M97" s="13"/>
    </row>
    <row r="98" spans="1:13">
      <c r="A98" t="s">
        <v>458</v>
      </c>
      <c r="B98">
        <v>27</v>
      </c>
      <c r="C98">
        <v>62</v>
      </c>
      <c r="D98" s="99" t="s">
        <v>429</v>
      </c>
      <c r="E98" s="11">
        <v>13353.42</v>
      </c>
      <c r="F98" s="11">
        <v>4923.82</v>
      </c>
      <c r="G98" s="11">
        <v>8429.61</v>
      </c>
      <c r="H98" s="11">
        <v>13208</v>
      </c>
      <c r="I98" s="11">
        <v>3424</v>
      </c>
      <c r="J98" s="11">
        <v>9784</v>
      </c>
    </row>
    <row r="99" spans="1:13">
      <c r="A99" t="s">
        <v>458</v>
      </c>
      <c r="B99">
        <v>28</v>
      </c>
      <c r="C99">
        <v>34</v>
      </c>
      <c r="D99" s="99" t="s">
        <v>429</v>
      </c>
      <c r="E99" s="11">
        <v>15969.06</v>
      </c>
      <c r="F99" s="11">
        <v>4923.82</v>
      </c>
      <c r="G99" s="11">
        <v>11045.24</v>
      </c>
      <c r="H99" s="11">
        <v>14231</v>
      </c>
      <c r="I99" s="11">
        <v>3424</v>
      </c>
      <c r="J99" s="11">
        <v>10807</v>
      </c>
      <c r="K99" s="12"/>
      <c r="L99" s="12"/>
      <c r="M99" s="13"/>
    </row>
    <row r="100" spans="1:13">
      <c r="A100" t="s">
        <v>458</v>
      </c>
      <c r="B100">
        <v>28</v>
      </c>
      <c r="C100">
        <v>35</v>
      </c>
      <c r="D100" s="99" t="s">
        <v>429</v>
      </c>
      <c r="E100" s="11">
        <v>14586.15</v>
      </c>
      <c r="F100" s="11">
        <v>4923.82</v>
      </c>
      <c r="G100" s="11">
        <v>9662.33</v>
      </c>
      <c r="H100" s="11">
        <v>14359.5</v>
      </c>
      <c r="I100" s="11">
        <v>3424</v>
      </c>
      <c r="J100" s="11">
        <v>10935.5</v>
      </c>
      <c r="K100" s="12"/>
      <c r="L100" s="12"/>
      <c r="M100" s="13"/>
    </row>
    <row r="101" spans="1:13">
      <c r="A101" t="s">
        <v>458</v>
      </c>
      <c r="B101">
        <v>28</v>
      </c>
      <c r="C101">
        <v>40</v>
      </c>
      <c r="D101" s="99" t="s">
        <v>429</v>
      </c>
      <c r="E101" s="11">
        <v>13527.4</v>
      </c>
      <c r="F101" s="11">
        <v>4923.82</v>
      </c>
      <c r="G101" s="11">
        <v>8603.58</v>
      </c>
      <c r="H101" s="11">
        <v>13826.5</v>
      </c>
      <c r="I101" s="11">
        <v>3424</v>
      </c>
      <c r="J101" s="11">
        <v>10402.5</v>
      </c>
    </row>
    <row r="102" spans="1:13">
      <c r="A102" t="s">
        <v>458</v>
      </c>
      <c r="B102">
        <v>28</v>
      </c>
      <c r="C102">
        <v>41</v>
      </c>
      <c r="D102" s="99" t="s">
        <v>429</v>
      </c>
      <c r="E102" s="11">
        <v>13436.69</v>
      </c>
      <c r="F102" s="11">
        <v>4923.82</v>
      </c>
      <c r="G102" s="11">
        <v>8512.8700000000008</v>
      </c>
      <c r="H102" s="11">
        <v>13793.5</v>
      </c>
      <c r="I102" s="11">
        <v>3424</v>
      </c>
      <c r="J102" s="11">
        <v>10369.5</v>
      </c>
      <c r="K102" s="12"/>
      <c r="L102" s="12"/>
      <c r="M102" s="13"/>
    </row>
    <row r="103" spans="1:13">
      <c r="A103" t="s">
        <v>458</v>
      </c>
      <c r="B103">
        <v>28</v>
      </c>
      <c r="C103">
        <v>45</v>
      </c>
      <c r="D103" s="99" t="s">
        <v>429</v>
      </c>
      <c r="E103" s="11">
        <v>16731.25</v>
      </c>
      <c r="F103" s="11">
        <v>4923.82</v>
      </c>
      <c r="G103" s="11">
        <v>11807.43</v>
      </c>
      <c r="H103" s="11">
        <v>17305.5</v>
      </c>
      <c r="I103" s="11">
        <v>3424</v>
      </c>
      <c r="J103" s="11">
        <v>13881.5</v>
      </c>
      <c r="K103" s="12"/>
      <c r="L103" s="12"/>
      <c r="M103" s="13"/>
    </row>
    <row r="104" spans="1:13">
      <c r="A104" t="s">
        <v>458</v>
      </c>
      <c r="B104">
        <v>28</v>
      </c>
      <c r="C104">
        <v>46</v>
      </c>
      <c r="D104" s="99" t="s">
        <v>429</v>
      </c>
      <c r="E104" s="11">
        <v>13996.81</v>
      </c>
      <c r="F104" s="11">
        <v>4923.82</v>
      </c>
      <c r="G104" s="11">
        <v>9072.99</v>
      </c>
      <c r="H104" s="11">
        <v>13874</v>
      </c>
      <c r="I104" s="11">
        <v>3424</v>
      </c>
      <c r="J104" s="11">
        <v>10450</v>
      </c>
    </row>
    <row r="105" spans="1:13">
      <c r="A105" t="s">
        <v>458</v>
      </c>
      <c r="B105">
        <v>28</v>
      </c>
      <c r="C105">
        <v>47</v>
      </c>
      <c r="D105" s="99" t="s">
        <v>429</v>
      </c>
      <c r="E105" s="11">
        <v>15168</v>
      </c>
      <c r="F105" s="11">
        <v>4923.82</v>
      </c>
      <c r="G105" s="11">
        <v>10244.19</v>
      </c>
      <c r="H105" s="11">
        <v>14051</v>
      </c>
      <c r="I105" s="11">
        <v>3424</v>
      </c>
      <c r="J105" s="11">
        <v>10627</v>
      </c>
      <c r="K105" s="12"/>
      <c r="L105" s="12"/>
      <c r="M105" s="13"/>
    </row>
    <row r="106" spans="1:13">
      <c r="A106" t="s">
        <v>458</v>
      </c>
      <c r="B106">
        <v>29</v>
      </c>
      <c r="C106">
        <v>34</v>
      </c>
      <c r="D106" s="99" t="s">
        <v>429</v>
      </c>
      <c r="E106" s="11">
        <v>15693.58</v>
      </c>
      <c r="F106" s="11">
        <v>4923.82</v>
      </c>
      <c r="G106" s="11">
        <v>10769.76</v>
      </c>
      <c r="H106" s="11">
        <v>13494</v>
      </c>
      <c r="I106" s="11">
        <v>3424</v>
      </c>
      <c r="J106" s="11">
        <v>10070</v>
      </c>
      <c r="K106" s="12"/>
      <c r="L106" s="12"/>
      <c r="M106" s="13"/>
    </row>
    <row r="107" spans="1:13">
      <c r="A107" t="s">
        <v>458</v>
      </c>
      <c r="B107">
        <v>29</v>
      </c>
      <c r="C107">
        <v>35</v>
      </c>
      <c r="D107" s="99" t="s">
        <v>429</v>
      </c>
      <c r="E107" s="11">
        <v>12998.05</v>
      </c>
      <c r="F107" s="11">
        <v>4923.82</v>
      </c>
      <c r="G107" s="11">
        <v>8074.23</v>
      </c>
      <c r="H107" s="11">
        <v>13186.5</v>
      </c>
      <c r="I107" s="11">
        <v>3424</v>
      </c>
      <c r="J107" s="11">
        <v>9762.5</v>
      </c>
    </row>
    <row r="108" spans="1:13">
      <c r="A108" t="s">
        <v>458</v>
      </c>
      <c r="B108">
        <v>29</v>
      </c>
      <c r="C108">
        <v>40</v>
      </c>
      <c r="D108" s="99" t="s">
        <v>429</v>
      </c>
      <c r="E108" s="11">
        <v>12114.51</v>
      </c>
      <c r="F108" s="11">
        <v>4923.82</v>
      </c>
      <c r="G108" s="11">
        <v>7190.69</v>
      </c>
      <c r="H108" s="11">
        <v>13461</v>
      </c>
      <c r="I108" s="11">
        <v>3424</v>
      </c>
      <c r="J108" s="11">
        <v>10037</v>
      </c>
      <c r="K108" s="12"/>
      <c r="L108" s="12"/>
      <c r="M108" s="13"/>
    </row>
    <row r="109" spans="1:13">
      <c r="A109" t="s">
        <v>458</v>
      </c>
      <c r="B109">
        <v>29</v>
      </c>
      <c r="C109">
        <v>41</v>
      </c>
      <c r="D109" s="99" t="s">
        <v>429</v>
      </c>
      <c r="E109" s="11">
        <v>14580.41</v>
      </c>
      <c r="F109" s="11">
        <v>4923.82</v>
      </c>
      <c r="G109" s="11">
        <v>9656.59</v>
      </c>
      <c r="H109" s="11">
        <v>14748.5</v>
      </c>
      <c r="I109" s="11">
        <v>3424</v>
      </c>
      <c r="J109" s="11">
        <v>11324.5</v>
      </c>
      <c r="K109" s="12"/>
      <c r="L109" s="12"/>
      <c r="M109" s="13"/>
    </row>
    <row r="110" spans="1:13">
      <c r="A110" t="s">
        <v>458</v>
      </c>
      <c r="B110">
        <v>29</v>
      </c>
      <c r="C110">
        <v>45</v>
      </c>
      <c r="D110" s="99" t="s">
        <v>429</v>
      </c>
      <c r="E110" s="11">
        <v>13254.87</v>
      </c>
      <c r="F110" s="11">
        <v>4923.82</v>
      </c>
      <c r="G110" s="11">
        <v>8331.0499999999993</v>
      </c>
      <c r="H110" s="11">
        <v>13502</v>
      </c>
      <c r="I110" s="11">
        <v>3424</v>
      </c>
      <c r="J110" s="11">
        <v>10078</v>
      </c>
    </row>
    <row r="111" spans="1:13">
      <c r="A111" t="s">
        <v>458</v>
      </c>
      <c r="B111">
        <v>29</v>
      </c>
      <c r="C111">
        <v>46</v>
      </c>
      <c r="D111" s="99" t="s">
        <v>429</v>
      </c>
      <c r="E111" s="11">
        <v>13829.6</v>
      </c>
      <c r="F111" s="11">
        <v>4923.82</v>
      </c>
      <c r="G111" s="11">
        <v>8905.7800000000007</v>
      </c>
      <c r="H111" s="11">
        <v>14476.5</v>
      </c>
      <c r="I111" s="11">
        <v>3424</v>
      </c>
      <c r="J111" s="11">
        <v>11052.5</v>
      </c>
      <c r="K111" s="12"/>
      <c r="L111" s="12"/>
      <c r="M111" s="13"/>
    </row>
    <row r="112" spans="1:13">
      <c r="A112" t="s">
        <v>458</v>
      </c>
      <c r="B112">
        <v>29</v>
      </c>
      <c r="C112">
        <v>47</v>
      </c>
      <c r="D112" s="99" t="s">
        <v>429</v>
      </c>
      <c r="E112" s="11">
        <v>13186.64</v>
      </c>
      <c r="F112" s="11">
        <v>4923.82</v>
      </c>
      <c r="G112" s="11">
        <v>8262.82</v>
      </c>
      <c r="H112" s="11">
        <v>12517</v>
      </c>
      <c r="I112" s="11">
        <v>3424</v>
      </c>
      <c r="J112" s="11">
        <v>9093</v>
      </c>
      <c r="K112" s="12"/>
      <c r="L112" s="12"/>
      <c r="M112" s="13"/>
    </row>
    <row r="113" spans="1:13">
      <c r="A113" t="s">
        <v>458</v>
      </c>
      <c r="B113">
        <v>30</v>
      </c>
      <c r="C113">
        <v>34</v>
      </c>
      <c r="D113" s="99" t="s">
        <v>429</v>
      </c>
      <c r="E113" s="11">
        <v>16915.87</v>
      </c>
      <c r="F113" s="11">
        <v>4923.82</v>
      </c>
      <c r="G113" s="11">
        <v>11992.05</v>
      </c>
      <c r="H113" s="11">
        <v>15125</v>
      </c>
      <c r="I113" s="11">
        <v>3424</v>
      </c>
      <c r="J113" s="11">
        <v>11701</v>
      </c>
    </row>
    <row r="114" spans="1:13">
      <c r="A114" t="s">
        <v>458</v>
      </c>
      <c r="B114">
        <v>30</v>
      </c>
      <c r="C114">
        <v>35</v>
      </c>
      <c r="D114" s="99" t="s">
        <v>429</v>
      </c>
      <c r="E114" s="11">
        <v>14103.28</v>
      </c>
      <c r="F114" s="11">
        <v>4923.82</v>
      </c>
      <c r="G114" s="11">
        <v>9179.4699999999993</v>
      </c>
      <c r="H114" s="11">
        <v>14067.5</v>
      </c>
      <c r="I114" s="11">
        <v>3424</v>
      </c>
      <c r="J114" s="11">
        <v>10643.5</v>
      </c>
      <c r="K114" s="12"/>
      <c r="L114" s="12"/>
      <c r="M114" s="13"/>
    </row>
    <row r="115" spans="1:13">
      <c r="A115" t="s">
        <v>458</v>
      </c>
      <c r="B115">
        <v>30</v>
      </c>
      <c r="C115">
        <v>40</v>
      </c>
      <c r="D115" s="99" t="s">
        <v>429</v>
      </c>
      <c r="E115" s="11">
        <v>13849.22</v>
      </c>
      <c r="F115" s="11">
        <v>4923.82</v>
      </c>
      <c r="G115" s="11">
        <v>8925.4</v>
      </c>
      <c r="H115" s="11">
        <v>14006</v>
      </c>
      <c r="I115" s="11">
        <v>3424</v>
      </c>
      <c r="J115" s="11">
        <v>10582</v>
      </c>
      <c r="K115" s="12"/>
      <c r="L115" s="12"/>
      <c r="M115" s="13"/>
    </row>
    <row r="116" spans="1:13">
      <c r="A116" t="s">
        <v>458</v>
      </c>
      <c r="B116">
        <v>30</v>
      </c>
      <c r="C116">
        <v>41</v>
      </c>
      <c r="D116" s="99" t="s">
        <v>429</v>
      </c>
      <c r="E116" s="11">
        <v>14574.82</v>
      </c>
      <c r="F116" s="11">
        <v>4923.82</v>
      </c>
      <c r="G116" s="11">
        <v>9651</v>
      </c>
      <c r="H116" s="11">
        <v>15642</v>
      </c>
      <c r="I116" s="11">
        <v>3424</v>
      </c>
      <c r="J116" s="11">
        <v>12218</v>
      </c>
    </row>
    <row r="117" spans="1:13">
      <c r="A117" t="s">
        <v>458</v>
      </c>
      <c r="B117">
        <v>30</v>
      </c>
      <c r="C117">
        <v>45</v>
      </c>
      <c r="D117" s="99" t="s">
        <v>429</v>
      </c>
      <c r="E117" s="11">
        <v>13973.82</v>
      </c>
      <c r="F117" s="11">
        <v>4923.82</v>
      </c>
      <c r="G117" s="11">
        <v>9050</v>
      </c>
      <c r="H117" s="11">
        <v>14529</v>
      </c>
      <c r="I117" s="11">
        <v>3424</v>
      </c>
      <c r="J117" s="11">
        <v>11105</v>
      </c>
      <c r="K117" s="12"/>
      <c r="L117" s="12"/>
      <c r="M117" s="13"/>
    </row>
    <row r="118" spans="1:13">
      <c r="A118" t="s">
        <v>458</v>
      </c>
      <c r="B118">
        <v>30</v>
      </c>
      <c r="C118">
        <v>46</v>
      </c>
      <c r="D118" s="99" t="s">
        <v>429</v>
      </c>
      <c r="E118" s="11">
        <v>13546.6</v>
      </c>
      <c r="F118" s="11">
        <v>4923.82</v>
      </c>
      <c r="G118" s="11">
        <v>8622.7800000000007</v>
      </c>
      <c r="H118" s="11">
        <v>13752</v>
      </c>
      <c r="I118" s="11">
        <v>3424</v>
      </c>
      <c r="J118" s="11">
        <v>10328</v>
      </c>
      <c r="K118" s="12"/>
      <c r="L118" s="12"/>
      <c r="M118" s="13"/>
    </row>
    <row r="119" spans="1:13">
      <c r="A119" t="s">
        <v>458</v>
      </c>
      <c r="B119">
        <v>30</v>
      </c>
      <c r="C119">
        <v>47</v>
      </c>
      <c r="D119" s="99" t="s">
        <v>429</v>
      </c>
      <c r="E119" s="11">
        <v>15358.62</v>
      </c>
      <c r="F119" s="11">
        <v>4923.82</v>
      </c>
      <c r="G119" s="11">
        <v>10434.81</v>
      </c>
      <c r="H119" s="11">
        <v>15949.5</v>
      </c>
      <c r="I119" s="11">
        <v>3424</v>
      </c>
      <c r="J119" s="11">
        <v>12525.5</v>
      </c>
    </row>
    <row r="120" spans="1:13">
      <c r="A120" t="s">
        <v>458</v>
      </c>
      <c r="B120">
        <v>25</v>
      </c>
      <c r="C120">
        <v>63</v>
      </c>
      <c r="D120" s="99" t="s">
        <v>430</v>
      </c>
      <c r="E120" s="11">
        <v>11993.94</v>
      </c>
      <c r="F120" s="11">
        <v>4923.82</v>
      </c>
      <c r="G120" s="11">
        <v>7070.13</v>
      </c>
      <c r="H120" s="11">
        <v>12095</v>
      </c>
      <c r="I120" s="11">
        <v>3424</v>
      </c>
      <c r="J120" s="11">
        <v>8671</v>
      </c>
      <c r="K120" s="12">
        <f t="shared" ref="K120" si="59">AVERAGE(J120:J122)</f>
        <v>10100.166666666666</v>
      </c>
      <c r="L120" s="12">
        <f t="shared" ref="L120" si="60">AVEDEV(J120:J122)</f>
        <v>952.77777777777794</v>
      </c>
      <c r="M120" s="13">
        <f t="shared" ref="M120" si="61">IF(K120=0, 0, L120/K120)</f>
        <v>9.433287679521242E-2</v>
      </c>
    </row>
    <row r="121" spans="1:13">
      <c r="A121" t="s">
        <v>458</v>
      </c>
      <c r="B121">
        <v>26</v>
      </c>
      <c r="C121">
        <v>63</v>
      </c>
      <c r="D121" s="99" t="s">
        <v>430</v>
      </c>
      <c r="E121" s="11">
        <v>14180.8</v>
      </c>
      <c r="F121" s="11">
        <v>4923.82</v>
      </c>
      <c r="G121" s="11">
        <v>9256.98</v>
      </c>
      <c r="H121" s="11">
        <v>14297.5</v>
      </c>
      <c r="I121" s="11">
        <v>3424</v>
      </c>
      <c r="J121" s="11">
        <v>10873.5</v>
      </c>
      <c r="K121" s="12"/>
      <c r="L121" s="12"/>
      <c r="M121" s="13"/>
    </row>
    <row r="122" spans="1:13">
      <c r="A122" t="s">
        <v>458</v>
      </c>
      <c r="B122">
        <v>27</v>
      </c>
      <c r="C122">
        <v>63</v>
      </c>
      <c r="D122" s="99" t="s">
        <v>430</v>
      </c>
      <c r="E122" s="11">
        <v>14415.08</v>
      </c>
      <c r="F122" s="11">
        <v>4923.82</v>
      </c>
      <c r="G122" s="11">
        <v>9491.27</v>
      </c>
      <c r="H122" s="11">
        <v>14180</v>
      </c>
      <c r="I122" s="11">
        <v>3424</v>
      </c>
      <c r="J122" s="11">
        <v>10756</v>
      </c>
    </row>
    <row r="123" spans="1:13">
      <c r="A123" t="s">
        <v>458</v>
      </c>
      <c r="B123">
        <v>25</v>
      </c>
      <c r="C123">
        <v>40</v>
      </c>
      <c r="D123" s="99" t="s">
        <v>416</v>
      </c>
      <c r="E123" s="11">
        <v>6783.02</v>
      </c>
      <c r="F123" s="11">
        <v>4923.82</v>
      </c>
      <c r="G123" s="11">
        <v>1859.21</v>
      </c>
      <c r="H123" s="11">
        <v>6495.5</v>
      </c>
      <c r="I123" s="11">
        <v>3424</v>
      </c>
      <c r="J123" s="11">
        <v>3071.5</v>
      </c>
      <c r="K123" s="12">
        <f>AVERAGE(J123:J143)</f>
        <v>5075.9761904761908</v>
      </c>
      <c r="L123" s="12">
        <f>AVEDEV(J123:J143)</f>
        <v>1225.548752834467</v>
      </c>
      <c r="M123" s="13">
        <f t="shared" ref="M123" si="62">IF(K123=0, 0, L123/K123)</f>
        <v>0.24144099712955805</v>
      </c>
    </row>
    <row r="124" spans="1:13">
      <c r="A124" t="s">
        <v>458</v>
      </c>
      <c r="B124">
        <v>25</v>
      </c>
      <c r="C124">
        <v>49</v>
      </c>
      <c r="D124" s="99" t="s">
        <v>416</v>
      </c>
      <c r="E124" s="11">
        <v>7278.57</v>
      </c>
      <c r="F124" s="11">
        <v>4923.82</v>
      </c>
      <c r="G124" s="11">
        <v>2354.75</v>
      </c>
      <c r="H124" s="11">
        <v>7085.5</v>
      </c>
      <c r="I124" s="11">
        <v>3424</v>
      </c>
      <c r="J124" s="11">
        <v>3661.5</v>
      </c>
      <c r="K124" s="12"/>
      <c r="L124" s="12"/>
      <c r="M124" s="13"/>
    </row>
    <row r="125" spans="1:13">
      <c r="A125" t="s">
        <v>458</v>
      </c>
      <c r="B125">
        <v>25</v>
      </c>
      <c r="C125">
        <v>50</v>
      </c>
      <c r="D125" s="99" t="s">
        <v>416</v>
      </c>
      <c r="E125" s="11">
        <v>7375.9</v>
      </c>
      <c r="F125" s="11">
        <v>4923.82</v>
      </c>
      <c r="G125" s="11">
        <v>2452.08</v>
      </c>
      <c r="H125" s="11">
        <v>7137</v>
      </c>
      <c r="I125" s="11">
        <v>3424</v>
      </c>
      <c r="J125" s="11">
        <v>3713</v>
      </c>
    </row>
    <row r="126" spans="1:13">
      <c r="A126" t="s">
        <v>458</v>
      </c>
      <c r="B126">
        <v>25</v>
      </c>
      <c r="C126">
        <v>55</v>
      </c>
      <c r="D126" s="99" t="s">
        <v>416</v>
      </c>
      <c r="E126" s="11">
        <v>9070.7999999999993</v>
      </c>
      <c r="F126" s="11">
        <v>4923.82</v>
      </c>
      <c r="G126" s="11">
        <v>4146.9799999999996</v>
      </c>
      <c r="H126" s="11">
        <v>8739</v>
      </c>
      <c r="I126" s="11">
        <v>3424</v>
      </c>
      <c r="J126" s="11">
        <v>5315</v>
      </c>
      <c r="K126" s="12"/>
      <c r="L126" s="12"/>
      <c r="M126" s="13"/>
    </row>
    <row r="127" spans="1:13">
      <c r="A127" t="s">
        <v>458</v>
      </c>
      <c r="B127">
        <v>25</v>
      </c>
      <c r="C127">
        <v>56</v>
      </c>
      <c r="D127" s="99" t="s">
        <v>416</v>
      </c>
      <c r="E127" s="11">
        <v>12148.87</v>
      </c>
      <c r="F127" s="11">
        <v>4923.82</v>
      </c>
      <c r="G127" s="11">
        <v>7225.05</v>
      </c>
      <c r="H127" s="11">
        <v>10207</v>
      </c>
      <c r="I127" s="11">
        <v>3424</v>
      </c>
      <c r="J127" s="11">
        <v>6783</v>
      </c>
      <c r="K127" s="12"/>
      <c r="L127" s="12"/>
      <c r="M127" s="13"/>
    </row>
    <row r="128" spans="1:13">
      <c r="A128" t="s">
        <v>458</v>
      </c>
      <c r="B128">
        <v>25</v>
      </c>
      <c r="C128">
        <v>60</v>
      </c>
      <c r="D128" s="99" t="s">
        <v>416</v>
      </c>
      <c r="E128" s="11">
        <v>6790.67</v>
      </c>
      <c r="F128" s="11">
        <v>4923.82</v>
      </c>
      <c r="G128" s="11">
        <v>1866.85</v>
      </c>
      <c r="H128" s="11">
        <v>6652</v>
      </c>
      <c r="I128" s="11">
        <v>3424</v>
      </c>
      <c r="J128" s="11">
        <v>3228</v>
      </c>
    </row>
    <row r="129" spans="1:13">
      <c r="A129" t="s">
        <v>458</v>
      </c>
      <c r="B129">
        <v>25</v>
      </c>
      <c r="C129">
        <v>61</v>
      </c>
      <c r="D129" s="99" t="s">
        <v>416</v>
      </c>
      <c r="E129" s="11">
        <v>11373.21</v>
      </c>
      <c r="F129" s="11">
        <v>4923.82</v>
      </c>
      <c r="G129" s="11">
        <v>6449.39</v>
      </c>
      <c r="H129" s="11">
        <v>8827.5</v>
      </c>
      <c r="I129" s="11">
        <v>3424</v>
      </c>
      <c r="J129" s="11">
        <v>5403.5</v>
      </c>
      <c r="K129" s="12"/>
      <c r="L129" s="12"/>
      <c r="M129" s="13"/>
    </row>
    <row r="130" spans="1:13">
      <c r="A130" t="s">
        <v>458</v>
      </c>
      <c r="B130">
        <v>26</v>
      </c>
      <c r="C130">
        <v>40</v>
      </c>
      <c r="D130" s="99" t="s">
        <v>416</v>
      </c>
      <c r="E130" s="11">
        <v>6567</v>
      </c>
      <c r="F130" s="11">
        <v>4923.82</v>
      </c>
      <c r="G130" s="11">
        <v>1643.19</v>
      </c>
      <c r="H130" s="11">
        <v>6519</v>
      </c>
      <c r="I130" s="11">
        <v>3424</v>
      </c>
      <c r="J130" s="11">
        <v>3095</v>
      </c>
      <c r="K130" s="12"/>
      <c r="L130" s="12"/>
      <c r="M130" s="13"/>
    </row>
    <row r="131" spans="1:13">
      <c r="A131" t="s">
        <v>458</v>
      </c>
      <c r="B131">
        <v>26</v>
      </c>
      <c r="C131">
        <v>49</v>
      </c>
      <c r="D131" s="99" t="s">
        <v>416</v>
      </c>
      <c r="E131" s="11">
        <v>9290.94</v>
      </c>
      <c r="F131" s="11">
        <v>4923.82</v>
      </c>
      <c r="G131" s="11">
        <v>4367.13</v>
      </c>
      <c r="H131" s="11">
        <v>8893</v>
      </c>
      <c r="I131" s="11">
        <v>3424</v>
      </c>
      <c r="J131" s="11">
        <v>5469</v>
      </c>
    </row>
    <row r="132" spans="1:13">
      <c r="A132" t="s">
        <v>458</v>
      </c>
      <c r="B132">
        <v>26</v>
      </c>
      <c r="C132">
        <v>50</v>
      </c>
      <c r="D132" s="99" t="s">
        <v>416</v>
      </c>
      <c r="E132" s="11">
        <v>9603.41</v>
      </c>
      <c r="F132" s="11">
        <v>4923.82</v>
      </c>
      <c r="G132" s="11">
        <v>4679.59</v>
      </c>
      <c r="H132" s="11">
        <v>8828.5</v>
      </c>
      <c r="I132" s="11">
        <v>3424</v>
      </c>
      <c r="J132" s="11">
        <v>5404.5</v>
      </c>
      <c r="K132" s="12"/>
      <c r="L132" s="12"/>
      <c r="M132" s="13"/>
    </row>
    <row r="133" spans="1:13">
      <c r="A133" t="s">
        <v>458</v>
      </c>
      <c r="B133">
        <v>26</v>
      </c>
      <c r="C133">
        <v>55</v>
      </c>
      <c r="D133" s="99" t="s">
        <v>416</v>
      </c>
      <c r="E133" s="11">
        <v>8824.91</v>
      </c>
      <c r="F133" s="11">
        <v>4923.82</v>
      </c>
      <c r="G133" s="11">
        <v>3901.1</v>
      </c>
      <c r="H133" s="11">
        <v>8840</v>
      </c>
      <c r="I133" s="11">
        <v>3424</v>
      </c>
      <c r="J133" s="11">
        <v>5416</v>
      </c>
      <c r="K133" s="12"/>
      <c r="L133" s="12"/>
      <c r="M133" s="13"/>
    </row>
    <row r="134" spans="1:13">
      <c r="A134" t="s">
        <v>458</v>
      </c>
      <c r="B134">
        <v>26</v>
      </c>
      <c r="C134">
        <v>56</v>
      </c>
      <c r="D134" s="99" t="s">
        <v>416</v>
      </c>
      <c r="E134" s="11">
        <v>7677.66</v>
      </c>
      <c r="F134" s="11">
        <v>4923.82</v>
      </c>
      <c r="G134" s="11">
        <v>2753.85</v>
      </c>
      <c r="H134" s="11">
        <v>7785</v>
      </c>
      <c r="I134" s="11">
        <v>3424</v>
      </c>
      <c r="J134" s="11">
        <v>4361</v>
      </c>
    </row>
    <row r="135" spans="1:13">
      <c r="A135" t="s">
        <v>458</v>
      </c>
      <c r="B135">
        <v>26</v>
      </c>
      <c r="C135">
        <v>60</v>
      </c>
      <c r="D135" s="99" t="s">
        <v>416</v>
      </c>
      <c r="E135" s="11">
        <v>7739.35</v>
      </c>
      <c r="F135" s="11">
        <v>4923.82</v>
      </c>
      <c r="G135" s="11">
        <v>2815.54</v>
      </c>
      <c r="H135" s="11">
        <v>7536</v>
      </c>
      <c r="I135" s="11">
        <v>3424</v>
      </c>
      <c r="J135" s="11">
        <v>4112</v>
      </c>
      <c r="K135" s="12"/>
      <c r="L135" s="12"/>
      <c r="M135" s="13"/>
    </row>
    <row r="136" spans="1:13">
      <c r="A136" t="s">
        <v>458</v>
      </c>
      <c r="B136">
        <v>26</v>
      </c>
      <c r="C136">
        <v>61</v>
      </c>
      <c r="D136" s="99" t="s">
        <v>416</v>
      </c>
      <c r="E136" s="11">
        <v>9960.91</v>
      </c>
      <c r="F136" s="11">
        <v>4923.82</v>
      </c>
      <c r="G136" s="11">
        <v>5037.09</v>
      </c>
      <c r="H136" s="11">
        <v>9356</v>
      </c>
      <c r="I136" s="11">
        <v>3424</v>
      </c>
      <c r="J136" s="11">
        <v>5932</v>
      </c>
      <c r="K136" s="12"/>
      <c r="L136" s="12"/>
      <c r="M136" s="13"/>
    </row>
    <row r="137" spans="1:13">
      <c r="A137" t="s">
        <v>458</v>
      </c>
      <c r="B137">
        <v>27</v>
      </c>
      <c r="C137">
        <v>40</v>
      </c>
      <c r="D137" s="99" t="s">
        <v>416</v>
      </c>
      <c r="E137" s="11">
        <v>6235.27</v>
      </c>
      <c r="F137" s="11">
        <v>4923.82</v>
      </c>
      <c r="G137" s="11">
        <v>1311.45</v>
      </c>
      <c r="H137" s="11">
        <v>6072.5</v>
      </c>
      <c r="I137" s="11">
        <v>3424</v>
      </c>
      <c r="J137" s="11">
        <v>2648.5</v>
      </c>
    </row>
    <row r="138" spans="1:13">
      <c r="A138" t="s">
        <v>458</v>
      </c>
      <c r="B138">
        <v>27</v>
      </c>
      <c r="C138">
        <v>49</v>
      </c>
      <c r="D138" s="99" t="s">
        <v>416</v>
      </c>
      <c r="E138" s="11">
        <v>11422.74</v>
      </c>
      <c r="F138" s="11">
        <v>4923.82</v>
      </c>
      <c r="G138" s="11">
        <v>6498.92</v>
      </c>
      <c r="H138" s="11">
        <v>11371</v>
      </c>
      <c r="I138" s="11">
        <v>3424</v>
      </c>
      <c r="J138" s="11">
        <v>7947</v>
      </c>
      <c r="K138" s="12"/>
      <c r="L138" s="12"/>
      <c r="M138" s="13"/>
    </row>
    <row r="139" spans="1:13">
      <c r="A139" t="s">
        <v>458</v>
      </c>
      <c r="B139">
        <v>27</v>
      </c>
      <c r="C139">
        <v>50</v>
      </c>
      <c r="D139" s="99" t="s">
        <v>416</v>
      </c>
      <c r="E139" s="11">
        <v>10848.17</v>
      </c>
      <c r="F139" s="11">
        <v>4923.82</v>
      </c>
      <c r="G139" s="11">
        <v>5924.35</v>
      </c>
      <c r="H139" s="11">
        <v>11020</v>
      </c>
      <c r="I139" s="11">
        <v>3424</v>
      </c>
      <c r="J139" s="11">
        <v>7596</v>
      </c>
      <c r="K139" s="12"/>
      <c r="L139" s="12"/>
      <c r="M139" s="13"/>
    </row>
    <row r="140" spans="1:13">
      <c r="A140" t="s">
        <v>458</v>
      </c>
      <c r="B140">
        <v>27</v>
      </c>
      <c r="C140">
        <v>55</v>
      </c>
      <c r="D140" s="99" t="s">
        <v>416</v>
      </c>
      <c r="E140" s="11">
        <v>8472.0499999999993</v>
      </c>
      <c r="F140" s="11">
        <v>4923.82</v>
      </c>
      <c r="G140" s="11">
        <v>3548.24</v>
      </c>
      <c r="H140" s="11">
        <v>8479</v>
      </c>
      <c r="I140" s="11">
        <v>3424</v>
      </c>
      <c r="J140" s="11">
        <v>5055</v>
      </c>
    </row>
    <row r="141" spans="1:13">
      <c r="A141" t="s">
        <v>458</v>
      </c>
      <c r="B141">
        <v>27</v>
      </c>
      <c r="C141">
        <v>56</v>
      </c>
      <c r="D141" s="99" t="s">
        <v>416</v>
      </c>
      <c r="E141" s="11">
        <v>10813.13</v>
      </c>
      <c r="F141" s="11">
        <v>4923.82</v>
      </c>
      <c r="G141" s="11">
        <v>5889.32</v>
      </c>
      <c r="H141" s="11">
        <v>10167</v>
      </c>
      <c r="I141" s="11">
        <v>3424</v>
      </c>
      <c r="J141" s="11">
        <v>6743</v>
      </c>
      <c r="K141" s="12"/>
      <c r="L141" s="12"/>
      <c r="M141" s="13"/>
    </row>
    <row r="142" spans="1:13">
      <c r="A142" t="s">
        <v>458</v>
      </c>
      <c r="B142">
        <v>27</v>
      </c>
      <c r="C142">
        <v>60</v>
      </c>
      <c r="D142" s="99" t="s">
        <v>416</v>
      </c>
      <c r="E142" s="11">
        <v>9222.64</v>
      </c>
      <c r="F142" s="11">
        <v>4923.82</v>
      </c>
      <c r="G142" s="11">
        <v>4298.82</v>
      </c>
      <c r="H142" s="11">
        <v>8370</v>
      </c>
      <c r="I142" s="11">
        <v>3424</v>
      </c>
      <c r="J142" s="11">
        <v>4946</v>
      </c>
      <c r="K142" s="12"/>
      <c r="L142" s="12"/>
      <c r="M142" s="13"/>
    </row>
    <row r="143" spans="1:13">
      <c r="A143" t="s">
        <v>458</v>
      </c>
      <c r="B143">
        <v>27</v>
      </c>
      <c r="C143">
        <v>61</v>
      </c>
      <c r="D143" s="99" t="s">
        <v>416</v>
      </c>
      <c r="E143" s="11">
        <v>10401.75</v>
      </c>
      <c r="F143" s="11">
        <v>4923.82</v>
      </c>
      <c r="G143" s="11">
        <v>5477.93</v>
      </c>
      <c r="H143" s="11">
        <v>10119</v>
      </c>
      <c r="I143" s="11">
        <v>3424</v>
      </c>
      <c r="J143" s="11">
        <v>6695</v>
      </c>
    </row>
    <row r="144" spans="1:13">
      <c r="A144" t="s">
        <v>458</v>
      </c>
      <c r="B144">
        <v>25</v>
      </c>
      <c r="C144">
        <v>42</v>
      </c>
      <c r="D144" s="99" t="s">
        <v>417</v>
      </c>
      <c r="E144" s="11">
        <v>31473.55</v>
      </c>
      <c r="F144" s="11">
        <v>4923.82</v>
      </c>
      <c r="G144" s="11">
        <v>26549.73</v>
      </c>
      <c r="H144" s="11">
        <v>34522</v>
      </c>
      <c r="I144" s="11">
        <v>3424</v>
      </c>
      <c r="J144" s="11">
        <v>31098</v>
      </c>
      <c r="K144" s="12">
        <f t="shared" ref="K144" si="63">AVERAGE(J144:J146)</f>
        <v>27498.833333333332</v>
      </c>
      <c r="L144" s="12">
        <f t="shared" ref="L144" si="64">AVEDEV(J144:J146)</f>
        <v>2399.4444444444439</v>
      </c>
      <c r="M144" s="13">
        <f t="shared" ref="M144" si="65">IF(K144=0, 0, L144/K144)</f>
        <v>8.7256227031853859E-2</v>
      </c>
    </row>
    <row r="145" spans="1:13">
      <c r="A145" t="s">
        <v>458</v>
      </c>
      <c r="B145">
        <v>26</v>
      </c>
      <c r="C145">
        <v>42</v>
      </c>
      <c r="D145" s="99" t="s">
        <v>417</v>
      </c>
      <c r="E145" s="11">
        <v>27865.68</v>
      </c>
      <c r="F145" s="11">
        <v>4923.82</v>
      </c>
      <c r="G145" s="11">
        <v>22941.87</v>
      </c>
      <c r="H145" s="11">
        <v>29830</v>
      </c>
      <c r="I145" s="11">
        <v>3424</v>
      </c>
      <c r="J145" s="11">
        <v>26406</v>
      </c>
      <c r="K145" s="12"/>
      <c r="L145" s="12"/>
      <c r="M145" s="13"/>
    </row>
    <row r="146" spans="1:13">
      <c r="A146" t="s">
        <v>458</v>
      </c>
      <c r="B146">
        <v>27</v>
      </c>
      <c r="C146">
        <v>42</v>
      </c>
      <c r="D146" s="99" t="s">
        <v>417</v>
      </c>
      <c r="E146" s="11">
        <v>26388.6</v>
      </c>
      <c r="F146" s="11">
        <v>4923.82</v>
      </c>
      <c r="G146" s="11">
        <v>21464.79</v>
      </c>
      <c r="H146" s="11">
        <v>28416.5</v>
      </c>
      <c r="I146" s="11">
        <v>3424</v>
      </c>
      <c r="J146" s="11">
        <v>24992.5</v>
      </c>
    </row>
    <row r="147" spans="1:13">
      <c r="A147" t="s">
        <v>458</v>
      </c>
      <c r="B147">
        <v>25</v>
      </c>
      <c r="C147">
        <v>43</v>
      </c>
      <c r="D147" s="99" t="s">
        <v>418</v>
      </c>
      <c r="E147" s="11">
        <v>26406.720000000001</v>
      </c>
      <c r="F147" s="11">
        <v>4923.82</v>
      </c>
      <c r="G147" s="11">
        <v>21482.91</v>
      </c>
      <c r="H147" s="11">
        <v>27508</v>
      </c>
      <c r="I147" s="11">
        <v>3424</v>
      </c>
      <c r="J147" s="11">
        <v>24084</v>
      </c>
      <c r="K147" s="12">
        <f t="shared" ref="K147" si="66">AVERAGE(J147:J149)</f>
        <v>24407.666666666668</v>
      </c>
      <c r="L147" s="12">
        <f t="shared" ref="L147" si="67">AVEDEV(J147:J149)</f>
        <v>2108.2222222222226</v>
      </c>
      <c r="M147" s="13">
        <f t="shared" ref="M147" si="68">IF(K147=0, 0, L147/K147)</f>
        <v>8.6375410276370371E-2</v>
      </c>
    </row>
    <row r="148" spans="1:13">
      <c r="A148" t="s">
        <v>458</v>
      </c>
      <c r="B148">
        <v>26</v>
      </c>
      <c r="C148">
        <v>43</v>
      </c>
      <c r="D148" s="99" t="s">
        <v>418</v>
      </c>
      <c r="E148" s="11">
        <v>22948.45</v>
      </c>
      <c r="F148" s="11">
        <v>4923.82</v>
      </c>
      <c r="G148" s="11">
        <v>18024.63</v>
      </c>
      <c r="H148" s="11">
        <v>24993</v>
      </c>
      <c r="I148" s="11">
        <v>3424</v>
      </c>
      <c r="J148" s="11">
        <v>21569</v>
      </c>
      <c r="K148" s="12"/>
      <c r="L148" s="12"/>
      <c r="M148" s="13"/>
    </row>
    <row r="149" spans="1:13">
      <c r="A149" t="s">
        <v>458</v>
      </c>
      <c r="B149">
        <v>27</v>
      </c>
      <c r="C149">
        <v>43</v>
      </c>
      <c r="D149" s="99" t="s">
        <v>418</v>
      </c>
      <c r="E149" s="11">
        <v>28283.15</v>
      </c>
      <c r="F149" s="11">
        <v>4923.82</v>
      </c>
      <c r="G149" s="11">
        <v>23359.33</v>
      </c>
      <c r="H149" s="11">
        <v>30994</v>
      </c>
      <c r="I149" s="11">
        <v>3424</v>
      </c>
      <c r="J149" s="11">
        <v>27570</v>
      </c>
    </row>
    <row r="150" spans="1:13">
      <c r="A150" t="s">
        <v>458</v>
      </c>
      <c r="B150">
        <v>25</v>
      </c>
      <c r="C150">
        <v>44</v>
      </c>
      <c r="D150" s="99" t="s">
        <v>419</v>
      </c>
      <c r="E150" s="11">
        <v>41406.800000000003</v>
      </c>
      <c r="F150" s="11">
        <v>4923.82</v>
      </c>
      <c r="G150" s="11">
        <v>36482.980000000003</v>
      </c>
      <c r="H150" s="11">
        <v>44192</v>
      </c>
      <c r="I150" s="11">
        <v>3424</v>
      </c>
      <c r="J150" s="11">
        <v>40768</v>
      </c>
      <c r="K150" s="12">
        <f t="shared" ref="K150" si="69">AVERAGE(J150:J152)</f>
        <v>41913</v>
      </c>
      <c r="L150" s="12">
        <f t="shared" ref="L150" si="70">AVEDEV(J150:J152)</f>
        <v>1001.3333333333334</v>
      </c>
      <c r="M150" s="13">
        <f t="shared" ref="M150" si="71">IF(K150=0, 0, L150/K150)</f>
        <v>2.3890757839651978E-2</v>
      </c>
    </row>
    <row r="151" spans="1:13">
      <c r="A151" t="s">
        <v>458</v>
      </c>
      <c r="B151">
        <v>26</v>
      </c>
      <c r="C151">
        <v>44</v>
      </c>
      <c r="D151" s="99" t="s">
        <v>419</v>
      </c>
      <c r="E151" s="11">
        <v>43151.519999999997</v>
      </c>
      <c r="F151" s="11">
        <v>4923.82</v>
      </c>
      <c r="G151" s="11">
        <v>38227.699999999997</v>
      </c>
      <c r="H151" s="11">
        <v>46839</v>
      </c>
      <c r="I151" s="11">
        <v>3424</v>
      </c>
      <c r="J151" s="11">
        <v>43415</v>
      </c>
      <c r="K151" s="12"/>
      <c r="L151" s="12"/>
      <c r="M151" s="13"/>
    </row>
    <row r="152" spans="1:13">
      <c r="A152" t="s">
        <v>458</v>
      </c>
      <c r="B152">
        <v>27</v>
      </c>
      <c r="C152">
        <v>44</v>
      </c>
      <c r="D152" s="99" t="s">
        <v>419</v>
      </c>
      <c r="E152" s="11">
        <v>43967.99</v>
      </c>
      <c r="F152" s="11">
        <v>4923.82</v>
      </c>
      <c r="G152" s="11">
        <v>39044.18</v>
      </c>
      <c r="H152" s="11">
        <v>44980</v>
      </c>
      <c r="I152" s="11">
        <v>3424</v>
      </c>
      <c r="J152" s="11">
        <v>41556</v>
      </c>
    </row>
    <row r="153" spans="1:13">
      <c r="A153" t="s">
        <v>458</v>
      </c>
      <c r="B153">
        <v>25</v>
      </c>
      <c r="C153">
        <v>47</v>
      </c>
      <c r="D153" s="99" t="s">
        <v>420</v>
      </c>
      <c r="E153" s="11">
        <v>41980.23</v>
      </c>
      <c r="F153" s="11">
        <v>4923.82</v>
      </c>
      <c r="G153" s="11">
        <v>37056.410000000003</v>
      </c>
      <c r="H153" s="11">
        <v>43879</v>
      </c>
      <c r="I153" s="11">
        <v>3424</v>
      </c>
      <c r="J153" s="11">
        <v>40455</v>
      </c>
      <c r="K153" s="12">
        <f t="shared" ref="K153" si="72">AVERAGE(J153:J155)</f>
        <v>44331.166666666664</v>
      </c>
      <c r="L153" s="12">
        <f t="shared" ref="L153" si="73">AVEDEV(J153:J155)</f>
        <v>4600.5555555555547</v>
      </c>
      <c r="M153" s="13">
        <f t="shared" ref="M153" si="74">IF(K153=0, 0, L153/K153)</f>
        <v>0.10377700163291187</v>
      </c>
    </row>
    <row r="154" spans="1:13">
      <c r="A154" t="s">
        <v>458</v>
      </c>
      <c r="B154">
        <v>26</v>
      </c>
      <c r="C154">
        <v>47</v>
      </c>
      <c r="D154" s="99" t="s">
        <v>420</v>
      </c>
      <c r="E154" s="11">
        <v>41832.9</v>
      </c>
      <c r="F154" s="11">
        <v>4923.82</v>
      </c>
      <c r="G154" s="11">
        <v>36909.08</v>
      </c>
      <c r="H154" s="11">
        <v>44730.5</v>
      </c>
      <c r="I154" s="11">
        <v>3424</v>
      </c>
      <c r="J154" s="11">
        <v>41306.5</v>
      </c>
      <c r="K154" s="12"/>
      <c r="L154" s="12"/>
      <c r="M154" s="13"/>
    </row>
    <row r="155" spans="1:13">
      <c r="A155" t="s">
        <v>458</v>
      </c>
      <c r="B155">
        <v>27</v>
      </c>
      <c r="C155">
        <v>47</v>
      </c>
      <c r="D155" s="99" t="s">
        <v>420</v>
      </c>
      <c r="E155" s="11">
        <v>51244.07</v>
      </c>
      <c r="F155" s="11">
        <v>4923.82</v>
      </c>
      <c r="G155" s="11">
        <v>46320.25</v>
      </c>
      <c r="H155" s="11">
        <v>54656</v>
      </c>
      <c r="I155" s="11">
        <v>3424</v>
      </c>
      <c r="J155" s="11">
        <v>51232</v>
      </c>
    </row>
    <row r="156" spans="1:13">
      <c r="A156" t="s">
        <v>458</v>
      </c>
      <c r="B156">
        <v>25</v>
      </c>
      <c r="C156">
        <v>48</v>
      </c>
      <c r="D156" s="99" t="s">
        <v>421</v>
      </c>
      <c r="E156" s="11">
        <v>43384.53</v>
      </c>
      <c r="F156" s="11">
        <v>4923.82</v>
      </c>
      <c r="G156" s="11">
        <v>38460.71</v>
      </c>
      <c r="H156" s="11">
        <v>45588</v>
      </c>
      <c r="I156" s="11">
        <v>3424</v>
      </c>
      <c r="J156" s="11">
        <v>42164</v>
      </c>
      <c r="K156" s="12">
        <f t="shared" ref="K156" si="75">AVERAGE(J156:J158)</f>
        <v>50465.833333333336</v>
      </c>
      <c r="L156" s="12">
        <f t="shared" ref="L156" si="76">AVEDEV(J156:J158)</f>
        <v>5534.5555555555547</v>
      </c>
      <c r="M156" s="13">
        <f t="shared" ref="M156" si="77">IF(K156=0, 0, L156/K156)</f>
        <v>0.10966935825668629</v>
      </c>
    </row>
    <row r="157" spans="1:13">
      <c r="A157" t="s">
        <v>458</v>
      </c>
      <c r="B157">
        <v>26</v>
      </c>
      <c r="C157">
        <v>48</v>
      </c>
      <c r="D157" s="99" t="s">
        <v>421</v>
      </c>
      <c r="E157" s="11">
        <v>52694.6</v>
      </c>
      <c r="F157" s="11">
        <v>4923.82</v>
      </c>
      <c r="G157" s="11">
        <v>47770.79</v>
      </c>
      <c r="H157" s="11">
        <v>57878.5</v>
      </c>
      <c r="I157" s="11">
        <v>3424</v>
      </c>
      <c r="J157" s="11">
        <v>54454.5</v>
      </c>
      <c r="K157" s="12"/>
      <c r="L157" s="12"/>
      <c r="M157" s="13"/>
    </row>
    <row r="158" spans="1:13">
      <c r="A158" t="s">
        <v>458</v>
      </c>
      <c r="B158">
        <v>27</v>
      </c>
      <c r="C158">
        <v>48</v>
      </c>
      <c r="D158" s="99" t="s">
        <v>421</v>
      </c>
      <c r="E158" s="11">
        <v>52415.38</v>
      </c>
      <c r="F158" s="11">
        <v>4923.82</v>
      </c>
      <c r="G158" s="11">
        <v>47491.57</v>
      </c>
      <c r="H158" s="11">
        <v>58203</v>
      </c>
      <c r="I158" s="11">
        <v>3424</v>
      </c>
      <c r="J158" s="11">
        <v>54779</v>
      </c>
    </row>
    <row r="159" spans="1:13">
      <c r="A159" t="s">
        <v>458</v>
      </c>
      <c r="B159">
        <v>22</v>
      </c>
      <c r="C159">
        <v>50</v>
      </c>
      <c r="D159" s="99" t="s">
        <v>401</v>
      </c>
      <c r="E159" s="11">
        <v>43259.68</v>
      </c>
      <c r="F159" s="11">
        <v>4923.82</v>
      </c>
      <c r="G159" s="11">
        <v>38335.870000000003</v>
      </c>
      <c r="H159" s="11">
        <v>46477</v>
      </c>
      <c r="I159" s="11">
        <v>3424</v>
      </c>
      <c r="J159" s="11">
        <v>43053</v>
      </c>
      <c r="K159" s="12">
        <f>AVERAGE(J159:J176)</f>
        <v>35684.916666666664</v>
      </c>
      <c r="L159" s="12">
        <f>AVEDEV(J159:J176)</f>
        <v>3312.2592592592596</v>
      </c>
      <c r="M159" s="13">
        <f t="shared" ref="M159" si="78">IF(K159=0, 0, L159/K159)</f>
        <v>9.2819587900376019E-2</v>
      </c>
    </row>
    <row r="160" spans="1:13">
      <c r="A160" t="s">
        <v>458</v>
      </c>
      <c r="B160">
        <v>23</v>
      </c>
      <c r="C160">
        <v>50</v>
      </c>
      <c r="D160" s="99" t="s">
        <v>401</v>
      </c>
      <c r="E160" s="11">
        <v>37293.33</v>
      </c>
      <c r="F160" s="11">
        <v>4923.82</v>
      </c>
      <c r="G160" s="11">
        <v>32369.51</v>
      </c>
      <c r="H160" s="11">
        <v>39142</v>
      </c>
      <c r="I160" s="11">
        <v>3424</v>
      </c>
      <c r="J160" s="11">
        <v>35718</v>
      </c>
      <c r="K160" s="12"/>
      <c r="L160" s="12"/>
      <c r="M160" s="13"/>
    </row>
    <row r="161" spans="1:13">
      <c r="A161" t="s">
        <v>458</v>
      </c>
      <c r="B161">
        <v>24</v>
      </c>
      <c r="C161">
        <v>50</v>
      </c>
      <c r="D161" s="99" t="s">
        <v>401</v>
      </c>
      <c r="E161" s="11">
        <v>31411.52</v>
      </c>
      <c r="F161" s="11">
        <v>4923.82</v>
      </c>
      <c r="G161" s="11">
        <v>26487.7</v>
      </c>
      <c r="H161" s="11">
        <v>32904</v>
      </c>
      <c r="I161" s="11">
        <v>3424</v>
      </c>
      <c r="J161" s="11">
        <v>29480</v>
      </c>
    </row>
    <row r="162" spans="1:13">
      <c r="A162" t="s">
        <v>458</v>
      </c>
      <c r="B162">
        <v>25</v>
      </c>
      <c r="C162">
        <v>34</v>
      </c>
      <c r="D162" s="99" t="s">
        <v>401</v>
      </c>
      <c r="E162" s="11">
        <v>33227.39</v>
      </c>
      <c r="F162" s="11">
        <v>4923.82</v>
      </c>
      <c r="G162" s="11">
        <v>28303.57</v>
      </c>
      <c r="H162" s="11">
        <v>35251</v>
      </c>
      <c r="I162" s="11">
        <v>3424</v>
      </c>
      <c r="J162" s="11">
        <v>31827</v>
      </c>
      <c r="K162" s="12"/>
      <c r="L162" s="12"/>
      <c r="M162" s="13"/>
    </row>
    <row r="163" spans="1:13">
      <c r="A163" t="s">
        <v>458</v>
      </c>
      <c r="B163">
        <v>25</v>
      </c>
      <c r="C163">
        <v>35</v>
      </c>
      <c r="D163" s="99" t="s">
        <v>401</v>
      </c>
      <c r="E163" s="11">
        <v>35542.58</v>
      </c>
      <c r="F163" s="11">
        <v>4923.82</v>
      </c>
      <c r="G163" s="11">
        <v>30618.76</v>
      </c>
      <c r="H163" s="11">
        <v>38010</v>
      </c>
      <c r="I163" s="11">
        <v>3424</v>
      </c>
      <c r="J163" s="11">
        <v>34586</v>
      </c>
      <c r="K163" s="12"/>
      <c r="L163" s="12"/>
      <c r="M163" s="13"/>
    </row>
    <row r="164" spans="1:13">
      <c r="A164" t="s">
        <v>458</v>
      </c>
      <c r="B164">
        <v>25</v>
      </c>
      <c r="C164">
        <v>41</v>
      </c>
      <c r="D164" s="99" t="s">
        <v>401</v>
      </c>
      <c r="E164" s="11">
        <v>37448.99</v>
      </c>
      <c r="F164" s="11">
        <v>4923.82</v>
      </c>
      <c r="G164" s="11">
        <v>32525.17</v>
      </c>
      <c r="H164" s="11">
        <v>40868</v>
      </c>
      <c r="I164" s="11">
        <v>3424</v>
      </c>
      <c r="J164" s="11">
        <v>37444</v>
      </c>
    </row>
    <row r="165" spans="1:13">
      <c r="A165" t="s">
        <v>458</v>
      </c>
      <c r="B165">
        <v>25</v>
      </c>
      <c r="C165">
        <v>45</v>
      </c>
      <c r="D165" s="99" t="s">
        <v>401</v>
      </c>
      <c r="E165" s="11">
        <v>39014.800000000003</v>
      </c>
      <c r="F165" s="11">
        <v>4923.82</v>
      </c>
      <c r="G165" s="11">
        <v>34090.980000000003</v>
      </c>
      <c r="H165" s="11">
        <v>42607</v>
      </c>
      <c r="I165" s="11">
        <v>3424</v>
      </c>
      <c r="J165" s="11">
        <v>39183</v>
      </c>
      <c r="K165" s="12"/>
      <c r="L165" s="12"/>
      <c r="M165" s="13"/>
    </row>
    <row r="166" spans="1:13">
      <c r="A166" t="s">
        <v>458</v>
      </c>
      <c r="B166">
        <v>25</v>
      </c>
      <c r="C166">
        <v>46</v>
      </c>
      <c r="D166" s="99" t="s">
        <v>401</v>
      </c>
      <c r="E166" s="11">
        <v>33411.279999999999</v>
      </c>
      <c r="F166" s="11">
        <v>4923.82</v>
      </c>
      <c r="G166" s="11">
        <v>28487.46</v>
      </c>
      <c r="H166" s="11">
        <v>36210</v>
      </c>
      <c r="I166" s="11">
        <v>3424</v>
      </c>
      <c r="J166" s="11">
        <v>32786</v>
      </c>
      <c r="K166" s="12"/>
      <c r="L166" s="12"/>
      <c r="M166" s="13"/>
    </row>
    <row r="167" spans="1:13">
      <c r="A167" t="s">
        <v>458</v>
      </c>
      <c r="B167">
        <v>26</v>
      </c>
      <c r="C167">
        <v>34</v>
      </c>
      <c r="D167" s="99" t="s">
        <v>401</v>
      </c>
      <c r="E167" s="11">
        <v>34252.589999999997</v>
      </c>
      <c r="F167" s="11">
        <v>4923.82</v>
      </c>
      <c r="G167" s="11">
        <v>29328.77</v>
      </c>
      <c r="H167" s="11">
        <v>36568.5</v>
      </c>
      <c r="I167" s="11">
        <v>3424</v>
      </c>
      <c r="J167" s="11">
        <v>33144.5</v>
      </c>
    </row>
    <row r="168" spans="1:13">
      <c r="A168" t="s">
        <v>458</v>
      </c>
      <c r="B168">
        <v>26</v>
      </c>
      <c r="C168">
        <v>35</v>
      </c>
      <c r="D168" s="99" t="s">
        <v>401</v>
      </c>
      <c r="E168" s="11">
        <v>32597.759999999998</v>
      </c>
      <c r="F168" s="11">
        <v>4923.82</v>
      </c>
      <c r="G168" s="11">
        <v>27673.95</v>
      </c>
      <c r="H168" s="11">
        <v>34491</v>
      </c>
      <c r="I168" s="11">
        <v>3424</v>
      </c>
      <c r="J168" s="11">
        <v>31067</v>
      </c>
      <c r="K168" s="12"/>
      <c r="L168" s="12"/>
      <c r="M168" s="13"/>
    </row>
    <row r="169" spans="1:13">
      <c r="A169" t="s">
        <v>458</v>
      </c>
      <c r="B169">
        <v>26</v>
      </c>
      <c r="C169">
        <v>41</v>
      </c>
      <c r="D169" s="99" t="s">
        <v>401</v>
      </c>
      <c r="E169" s="11">
        <v>31329.37</v>
      </c>
      <c r="F169" s="11">
        <v>4923.82</v>
      </c>
      <c r="G169" s="11">
        <v>26405.55</v>
      </c>
      <c r="H169" s="11">
        <v>33745</v>
      </c>
      <c r="I169" s="11">
        <v>3424</v>
      </c>
      <c r="J169" s="11">
        <v>30321</v>
      </c>
      <c r="K169" s="12"/>
      <c r="L169" s="12"/>
      <c r="M169" s="13"/>
    </row>
    <row r="170" spans="1:13">
      <c r="A170" t="s">
        <v>458</v>
      </c>
      <c r="B170">
        <v>26</v>
      </c>
      <c r="C170">
        <v>45</v>
      </c>
      <c r="D170" s="99" t="s">
        <v>401</v>
      </c>
      <c r="E170" s="11">
        <v>37402.07</v>
      </c>
      <c r="F170" s="11">
        <v>4923.82</v>
      </c>
      <c r="G170" s="11">
        <v>32478.25</v>
      </c>
      <c r="H170" s="11">
        <v>40155</v>
      </c>
      <c r="I170" s="11">
        <v>3424</v>
      </c>
      <c r="J170" s="11">
        <v>36731</v>
      </c>
    </row>
    <row r="171" spans="1:13">
      <c r="A171" t="s">
        <v>458</v>
      </c>
      <c r="B171">
        <v>26</v>
      </c>
      <c r="C171">
        <v>46</v>
      </c>
      <c r="D171" s="99" t="s">
        <v>401</v>
      </c>
      <c r="E171" s="11">
        <v>39221</v>
      </c>
      <c r="F171" s="11">
        <v>4923.82</v>
      </c>
      <c r="G171" s="11">
        <v>34297.18</v>
      </c>
      <c r="H171" s="11">
        <v>41453.5</v>
      </c>
      <c r="I171" s="11">
        <v>3424</v>
      </c>
      <c r="J171" s="11">
        <v>38029.5</v>
      </c>
      <c r="K171" s="12"/>
      <c r="L171" s="12"/>
      <c r="M171" s="13"/>
    </row>
    <row r="172" spans="1:13">
      <c r="A172" t="s">
        <v>458</v>
      </c>
      <c r="B172">
        <v>27</v>
      </c>
      <c r="C172">
        <v>34</v>
      </c>
      <c r="D172" s="99" t="s">
        <v>401</v>
      </c>
      <c r="E172" s="11">
        <v>32883.15</v>
      </c>
      <c r="F172" s="11">
        <v>4923.82</v>
      </c>
      <c r="G172" s="11">
        <v>27959.34</v>
      </c>
      <c r="H172" s="11">
        <v>35881.5</v>
      </c>
      <c r="I172" s="11">
        <v>3424</v>
      </c>
      <c r="J172" s="11">
        <v>32457.5</v>
      </c>
      <c r="K172" s="12"/>
      <c r="L172" s="12"/>
      <c r="M172" s="13"/>
    </row>
    <row r="173" spans="1:13">
      <c r="A173" t="s">
        <v>458</v>
      </c>
      <c r="B173">
        <v>27</v>
      </c>
      <c r="C173">
        <v>35</v>
      </c>
      <c r="D173" s="99" t="s">
        <v>401</v>
      </c>
      <c r="E173" s="11">
        <v>39288.79</v>
      </c>
      <c r="F173" s="11">
        <v>4923.82</v>
      </c>
      <c r="G173" s="11">
        <v>34364.97</v>
      </c>
      <c r="H173" s="11">
        <v>41986.5</v>
      </c>
      <c r="I173" s="11">
        <v>3424</v>
      </c>
      <c r="J173" s="11">
        <v>38562.5</v>
      </c>
    </row>
    <row r="174" spans="1:13">
      <c r="A174" t="s">
        <v>458</v>
      </c>
      <c r="B174">
        <v>27</v>
      </c>
      <c r="C174">
        <v>41</v>
      </c>
      <c r="D174" s="99" t="s">
        <v>401</v>
      </c>
      <c r="E174" s="11">
        <v>37792.92</v>
      </c>
      <c r="F174" s="11">
        <v>4923.82</v>
      </c>
      <c r="G174" s="11">
        <v>32869.1</v>
      </c>
      <c r="H174" s="11">
        <v>39952.5</v>
      </c>
      <c r="I174" s="11">
        <v>3424</v>
      </c>
      <c r="J174" s="11">
        <v>36528.5</v>
      </c>
      <c r="K174" s="12"/>
      <c r="L174" s="12"/>
      <c r="M174" s="13"/>
    </row>
    <row r="175" spans="1:13">
      <c r="A175" t="s">
        <v>458</v>
      </c>
      <c r="B175">
        <v>27</v>
      </c>
      <c r="C175">
        <v>45</v>
      </c>
      <c r="D175" s="99" t="s">
        <v>401</v>
      </c>
      <c r="E175" s="11">
        <v>39322.06</v>
      </c>
      <c r="F175" s="11">
        <v>4923.82</v>
      </c>
      <c r="G175" s="11">
        <v>34398.25</v>
      </c>
      <c r="H175" s="11">
        <v>42981</v>
      </c>
      <c r="I175" s="11">
        <v>3424</v>
      </c>
      <c r="J175" s="11">
        <v>39557</v>
      </c>
      <c r="K175" s="12"/>
      <c r="L175" s="12"/>
      <c r="M175" s="13"/>
    </row>
    <row r="176" spans="1:13">
      <c r="A176" t="s">
        <v>458</v>
      </c>
      <c r="B176">
        <v>27</v>
      </c>
      <c r="C176">
        <v>46</v>
      </c>
      <c r="D176" s="99" t="s">
        <v>401</v>
      </c>
      <c r="E176" s="11">
        <v>43822.14</v>
      </c>
      <c r="F176" s="11">
        <v>4923.82</v>
      </c>
      <c r="G176" s="11">
        <v>38898.32</v>
      </c>
      <c r="H176" s="11">
        <v>45277</v>
      </c>
      <c r="I176" s="11">
        <v>3424</v>
      </c>
      <c r="J176" s="11">
        <v>41853</v>
      </c>
    </row>
    <row r="177" spans="1:13">
      <c r="A177" t="s">
        <v>458</v>
      </c>
      <c r="B177">
        <v>28</v>
      </c>
      <c r="C177">
        <v>54</v>
      </c>
      <c r="D177" s="99" t="s">
        <v>442</v>
      </c>
      <c r="E177" s="11">
        <v>16653.52</v>
      </c>
      <c r="F177" s="11">
        <v>4923.82</v>
      </c>
      <c r="G177" s="11">
        <v>11729.71</v>
      </c>
      <c r="H177" s="11">
        <v>16947</v>
      </c>
      <c r="I177" s="11">
        <v>3424</v>
      </c>
      <c r="J177" s="11">
        <v>13523</v>
      </c>
      <c r="K177" s="12">
        <f t="shared" ref="K177" si="79">AVERAGE(J177:J179)</f>
        <v>13819</v>
      </c>
      <c r="L177" s="12">
        <f t="shared" ref="L177" si="80">AVEDEV(J177:J179)</f>
        <v>969.33333333333337</v>
      </c>
      <c r="M177" s="13">
        <f t="shared" ref="M177" si="81">IF(K177=0, 0, L177/K177)</f>
        <v>7.0144969486455849E-2</v>
      </c>
    </row>
    <row r="178" spans="1:13">
      <c r="A178" t="s">
        <v>458</v>
      </c>
      <c r="B178">
        <v>29</v>
      </c>
      <c r="C178">
        <v>54</v>
      </c>
      <c r="D178" s="99" t="s">
        <v>442</v>
      </c>
      <c r="E178" s="11">
        <v>15585.96</v>
      </c>
      <c r="F178" s="11">
        <v>4923.82</v>
      </c>
      <c r="G178" s="11">
        <v>10662.14</v>
      </c>
      <c r="H178" s="11">
        <v>16085</v>
      </c>
      <c r="I178" s="11">
        <v>3424</v>
      </c>
      <c r="J178" s="11">
        <v>12661</v>
      </c>
      <c r="K178" s="12"/>
      <c r="L178" s="12"/>
      <c r="M178" s="13"/>
    </row>
    <row r="179" spans="1:13">
      <c r="A179" t="s">
        <v>458</v>
      </c>
      <c r="B179">
        <v>30</v>
      </c>
      <c r="C179">
        <v>54</v>
      </c>
      <c r="D179" s="99" t="s">
        <v>442</v>
      </c>
      <c r="E179" s="11">
        <v>19012.759999999998</v>
      </c>
      <c r="F179" s="11">
        <v>4923.82</v>
      </c>
      <c r="G179" s="11">
        <v>14088.94</v>
      </c>
      <c r="H179" s="11">
        <v>18697</v>
      </c>
      <c r="I179" s="11">
        <v>3424</v>
      </c>
      <c r="J179" s="11">
        <v>15273</v>
      </c>
    </row>
    <row r="180" spans="1:13">
      <c r="A180" t="s">
        <v>458</v>
      </c>
      <c r="B180">
        <v>28</v>
      </c>
      <c r="C180">
        <v>39</v>
      </c>
      <c r="D180" s="99" t="s">
        <v>434</v>
      </c>
      <c r="E180" s="11">
        <v>13211.97</v>
      </c>
      <c r="F180" s="11">
        <v>4923.82</v>
      </c>
      <c r="G180" s="11">
        <v>8288.16</v>
      </c>
      <c r="H180" s="11">
        <v>13300</v>
      </c>
      <c r="I180" s="11">
        <v>3424</v>
      </c>
      <c r="J180" s="11">
        <v>9876</v>
      </c>
      <c r="K180" s="12">
        <f t="shared" ref="K180" si="82">AVERAGE(J180:J182)</f>
        <v>11464.333333333334</v>
      </c>
      <c r="L180" s="12">
        <f t="shared" ref="L180" si="83">AVEDEV(J180:J182)</f>
        <v>1058.8888888888887</v>
      </c>
      <c r="M180" s="13">
        <f t="shared" ref="M180" si="84">IF(K180=0, 0, L180/K180)</f>
        <v>9.2363756190697699E-2</v>
      </c>
    </row>
    <row r="181" spans="1:13">
      <c r="A181" t="s">
        <v>458</v>
      </c>
      <c r="B181">
        <v>29</v>
      </c>
      <c r="C181">
        <v>39</v>
      </c>
      <c r="D181" s="99" t="s">
        <v>434</v>
      </c>
      <c r="E181" s="11">
        <v>17780.3</v>
      </c>
      <c r="F181" s="11">
        <v>4923.82</v>
      </c>
      <c r="G181" s="11">
        <v>12856.48</v>
      </c>
      <c r="H181" s="11">
        <v>15944</v>
      </c>
      <c r="I181" s="11">
        <v>3424</v>
      </c>
      <c r="J181" s="11">
        <v>12520</v>
      </c>
      <c r="K181" s="12"/>
      <c r="L181" s="12"/>
      <c r="M181" s="13"/>
    </row>
    <row r="182" spans="1:13">
      <c r="A182" t="s">
        <v>458</v>
      </c>
      <c r="B182">
        <v>30</v>
      </c>
      <c r="C182">
        <v>39</v>
      </c>
      <c r="D182" s="99" t="s">
        <v>434</v>
      </c>
      <c r="E182" s="11">
        <v>15357.7</v>
      </c>
      <c r="F182" s="11">
        <v>4923.82</v>
      </c>
      <c r="G182" s="11">
        <v>10433.879999999999</v>
      </c>
      <c r="H182" s="11">
        <v>15421</v>
      </c>
      <c r="I182" s="11">
        <v>3424</v>
      </c>
      <c r="J182" s="11">
        <v>11997</v>
      </c>
    </row>
    <row r="183" spans="1:13">
      <c r="A183" t="s">
        <v>458</v>
      </c>
      <c r="B183">
        <v>25</v>
      </c>
      <c r="C183">
        <v>54</v>
      </c>
      <c r="D183" s="99" t="s">
        <v>425</v>
      </c>
      <c r="E183" s="11">
        <v>8861.2099999999991</v>
      </c>
      <c r="F183" s="11">
        <v>4923.82</v>
      </c>
      <c r="G183" s="11">
        <v>3937.39</v>
      </c>
      <c r="H183" s="11">
        <v>8619</v>
      </c>
      <c r="I183" s="11">
        <v>3424</v>
      </c>
      <c r="J183" s="11">
        <v>5195</v>
      </c>
      <c r="K183" s="12">
        <f t="shared" ref="K183" si="85">AVERAGE(J183:J185)</f>
        <v>4799.666666666667</v>
      </c>
      <c r="L183" s="12">
        <f t="shared" ref="L183" si="86">AVEDEV(J183:J185)</f>
        <v>263.55555555555566</v>
      </c>
      <c r="M183" s="13">
        <f t="shared" ref="M183" si="87">IF(K183=0, 0, L183/K183)</f>
        <v>5.4911220686621777E-2</v>
      </c>
    </row>
    <row r="184" spans="1:13">
      <c r="A184" t="s">
        <v>458</v>
      </c>
      <c r="B184">
        <v>26</v>
      </c>
      <c r="C184">
        <v>54</v>
      </c>
      <c r="D184" s="99" t="s">
        <v>425</v>
      </c>
      <c r="E184" s="11">
        <v>8051.85</v>
      </c>
      <c r="F184" s="11">
        <v>4923.82</v>
      </c>
      <c r="G184" s="11">
        <v>3128.03</v>
      </c>
      <c r="H184" s="11">
        <v>8186</v>
      </c>
      <c r="I184" s="11">
        <v>3424</v>
      </c>
      <c r="J184" s="11">
        <v>4762</v>
      </c>
      <c r="K184" s="12"/>
      <c r="L184" s="12"/>
      <c r="M184" s="13"/>
    </row>
    <row r="185" spans="1:13">
      <c r="A185" t="s">
        <v>458</v>
      </c>
      <c r="B185">
        <v>27</v>
      </c>
      <c r="C185">
        <v>54</v>
      </c>
      <c r="D185" s="99" t="s">
        <v>425</v>
      </c>
      <c r="E185" s="11">
        <v>7642.3</v>
      </c>
      <c r="F185" s="11">
        <v>4923.82</v>
      </c>
      <c r="G185" s="11">
        <v>2718.48</v>
      </c>
      <c r="H185" s="11">
        <v>7866</v>
      </c>
      <c r="I185" s="11">
        <v>3424</v>
      </c>
      <c r="J185" s="11">
        <v>4442</v>
      </c>
    </row>
    <row r="186" spans="1:13">
      <c r="A186" t="s">
        <v>458</v>
      </c>
      <c r="B186">
        <v>25</v>
      </c>
      <c r="C186">
        <v>39</v>
      </c>
      <c r="D186" s="99" t="s">
        <v>415</v>
      </c>
      <c r="E186" s="11">
        <v>37585.14</v>
      </c>
      <c r="F186" s="11">
        <v>4923.82</v>
      </c>
      <c r="G186" s="11">
        <v>32661.33</v>
      </c>
      <c r="H186" s="11">
        <v>40199</v>
      </c>
      <c r="I186" s="11">
        <v>3424</v>
      </c>
      <c r="J186" s="11">
        <v>36775</v>
      </c>
      <c r="K186" s="12">
        <f t="shared" ref="K186" si="88">AVERAGE(J186:J188)</f>
        <v>37965.833333333336</v>
      </c>
      <c r="L186" s="12">
        <f t="shared" ref="L186" si="89">AVEDEV(J186:J188)</f>
        <v>2312.1111111111118</v>
      </c>
      <c r="M186" s="13">
        <f t="shared" ref="M186" si="90">IF(K186=0, 0, L186/K186)</f>
        <v>6.0899785625964882E-2</v>
      </c>
    </row>
    <row r="187" spans="1:13">
      <c r="A187" t="s">
        <v>458</v>
      </c>
      <c r="B187">
        <v>26</v>
      </c>
      <c r="C187">
        <v>39</v>
      </c>
      <c r="D187" s="99" t="s">
        <v>415</v>
      </c>
      <c r="E187" s="11">
        <v>34437.07</v>
      </c>
      <c r="F187" s="11">
        <v>4923.82</v>
      </c>
      <c r="G187" s="11">
        <v>29513.26</v>
      </c>
      <c r="H187" s="11">
        <v>39112.5</v>
      </c>
      <c r="I187" s="11">
        <v>3424</v>
      </c>
      <c r="J187" s="11">
        <v>35688.5</v>
      </c>
      <c r="K187" s="12"/>
      <c r="L187" s="12"/>
      <c r="M187" s="13"/>
    </row>
    <row r="188" spans="1:13">
      <c r="A188" t="s">
        <v>458</v>
      </c>
      <c r="B188">
        <v>27</v>
      </c>
      <c r="C188">
        <v>39</v>
      </c>
      <c r="D188" s="99" t="s">
        <v>415</v>
      </c>
      <c r="E188" s="11">
        <v>42785.46</v>
      </c>
      <c r="F188" s="11">
        <v>4923.82</v>
      </c>
      <c r="G188" s="11">
        <v>37861.64</v>
      </c>
      <c r="H188" s="11">
        <v>44858</v>
      </c>
      <c r="I188" s="11">
        <v>3424</v>
      </c>
      <c r="J188" s="11">
        <v>41434</v>
      </c>
    </row>
    <row r="189" spans="1:13">
      <c r="A189" t="s">
        <v>458</v>
      </c>
      <c r="B189">
        <v>28</v>
      </c>
      <c r="C189">
        <v>52</v>
      </c>
      <c r="D189" s="99" t="s">
        <v>440</v>
      </c>
      <c r="E189" s="11">
        <v>17494.89</v>
      </c>
      <c r="F189" s="11">
        <v>4923.82</v>
      </c>
      <c r="G189" s="11">
        <v>12571.08</v>
      </c>
      <c r="H189" s="11">
        <v>16807</v>
      </c>
      <c r="I189" s="11">
        <v>3424</v>
      </c>
      <c r="J189" s="11">
        <v>13383</v>
      </c>
      <c r="K189" s="12">
        <f t="shared" ref="K189" si="91">AVERAGE(J189:J191)</f>
        <v>13217</v>
      </c>
      <c r="L189" s="12">
        <f t="shared" ref="L189" si="92">AVEDEV(J189:J191)</f>
        <v>1281.3333333333333</v>
      </c>
      <c r="M189" s="13">
        <f t="shared" ref="M189" si="93">IF(K189=0, 0, L189/K189)</f>
        <v>9.6945852563617554E-2</v>
      </c>
    </row>
    <row r="190" spans="1:13">
      <c r="A190" t="s">
        <v>458</v>
      </c>
      <c r="B190">
        <v>29</v>
      </c>
      <c r="C190">
        <v>52</v>
      </c>
      <c r="D190" s="99" t="s">
        <v>440</v>
      </c>
      <c r="E190" s="11">
        <v>16021.88</v>
      </c>
      <c r="F190" s="11">
        <v>4923.82</v>
      </c>
      <c r="G190" s="11">
        <v>11098.07</v>
      </c>
      <c r="H190" s="11">
        <v>14719</v>
      </c>
      <c r="I190" s="11">
        <v>3424</v>
      </c>
      <c r="J190" s="11">
        <v>11295</v>
      </c>
      <c r="K190" s="12"/>
      <c r="L190" s="12"/>
      <c r="M190" s="13"/>
    </row>
    <row r="191" spans="1:13">
      <c r="A191" t="s">
        <v>458</v>
      </c>
      <c r="B191">
        <v>30</v>
      </c>
      <c r="C191">
        <v>52</v>
      </c>
      <c r="D191" s="99" t="s">
        <v>440</v>
      </c>
      <c r="E191" s="11">
        <v>17011.27</v>
      </c>
      <c r="F191" s="11">
        <v>4923.82</v>
      </c>
      <c r="G191" s="11">
        <v>12087.45</v>
      </c>
      <c r="H191" s="11">
        <v>18397</v>
      </c>
      <c r="I191" s="11">
        <v>3424</v>
      </c>
      <c r="J191" s="11">
        <v>14973</v>
      </c>
    </row>
    <row r="192" spans="1:13">
      <c r="A192" t="s">
        <v>458</v>
      </c>
      <c r="B192">
        <v>28</v>
      </c>
      <c r="C192">
        <v>37</v>
      </c>
      <c r="D192" s="99" t="s">
        <v>432</v>
      </c>
      <c r="E192" s="11">
        <v>14766.28</v>
      </c>
      <c r="F192" s="11">
        <v>4923.82</v>
      </c>
      <c r="G192" s="11">
        <v>9842.4599999999991</v>
      </c>
      <c r="H192" s="11">
        <v>15518</v>
      </c>
      <c r="I192" s="11">
        <v>3424</v>
      </c>
      <c r="J192" s="11">
        <v>12094</v>
      </c>
      <c r="K192" s="12">
        <f t="shared" ref="K192" si="94">AVERAGE(J192:J194)</f>
        <v>9052.5</v>
      </c>
      <c r="L192" s="12">
        <f t="shared" ref="L192" si="95">AVEDEV(J192:J194)</f>
        <v>2027.6666666666667</v>
      </c>
      <c r="M192" s="13">
        <f t="shared" ref="M192" si="96">IF(K192=0, 0, L192/K192)</f>
        <v>0.22398968977262268</v>
      </c>
    </row>
    <row r="193" spans="1:13">
      <c r="A193" t="s">
        <v>458</v>
      </c>
      <c r="B193">
        <v>29</v>
      </c>
      <c r="C193">
        <v>37</v>
      </c>
      <c r="D193" s="99" t="s">
        <v>432</v>
      </c>
      <c r="E193" s="11">
        <v>11203.92</v>
      </c>
      <c r="F193" s="11">
        <v>4923.82</v>
      </c>
      <c r="G193" s="11">
        <v>6280.1</v>
      </c>
      <c r="H193" s="11">
        <v>11708.5</v>
      </c>
      <c r="I193" s="11">
        <v>3424</v>
      </c>
      <c r="J193" s="11">
        <v>8284.5</v>
      </c>
      <c r="K193" s="12"/>
      <c r="L193" s="12"/>
      <c r="M193" s="13"/>
    </row>
    <row r="194" spans="1:13">
      <c r="A194" t="s">
        <v>458</v>
      </c>
      <c r="B194">
        <v>30</v>
      </c>
      <c r="C194">
        <v>37</v>
      </c>
      <c r="D194" s="99" t="s">
        <v>432</v>
      </c>
      <c r="E194" s="11">
        <v>10147.59</v>
      </c>
      <c r="F194" s="11">
        <v>4923.82</v>
      </c>
      <c r="G194" s="11">
        <v>5223.78</v>
      </c>
      <c r="H194" s="11">
        <v>10203</v>
      </c>
      <c r="I194" s="11">
        <v>3424</v>
      </c>
      <c r="J194" s="11">
        <v>6779</v>
      </c>
    </row>
    <row r="195" spans="1:13">
      <c r="A195" t="s">
        <v>458</v>
      </c>
      <c r="B195">
        <v>25</v>
      </c>
      <c r="C195">
        <v>52</v>
      </c>
      <c r="D195" s="99" t="s">
        <v>423</v>
      </c>
      <c r="E195" s="11">
        <v>7336.45</v>
      </c>
      <c r="F195" s="11">
        <v>4923.82</v>
      </c>
      <c r="G195" s="11">
        <v>2412.63</v>
      </c>
      <c r="H195" s="11">
        <v>7000.5</v>
      </c>
      <c r="I195" s="11">
        <v>3424</v>
      </c>
      <c r="J195" s="11">
        <v>3576.5</v>
      </c>
      <c r="K195" s="12">
        <f t="shared" ref="K195" si="97">AVERAGE(J195:J197)</f>
        <v>3739.6666666666665</v>
      </c>
      <c r="L195" s="12">
        <f t="shared" ref="L195" si="98">AVEDEV(J195:J197)</f>
        <v>450.55555555555549</v>
      </c>
      <c r="M195" s="13">
        <f t="shared" ref="M195" si="99">IF(K195=0, 0, L195/K195)</f>
        <v>0.12048013786136612</v>
      </c>
    </row>
    <row r="196" spans="1:13">
      <c r="A196" t="s">
        <v>458</v>
      </c>
      <c r="B196">
        <v>26</v>
      </c>
      <c r="C196">
        <v>52</v>
      </c>
      <c r="D196" s="99" t="s">
        <v>423</v>
      </c>
      <c r="E196" s="11">
        <v>8203.2199999999993</v>
      </c>
      <c r="F196" s="11">
        <v>4923.82</v>
      </c>
      <c r="G196" s="11">
        <v>3279.4</v>
      </c>
      <c r="H196" s="11">
        <v>7839.5</v>
      </c>
      <c r="I196" s="11">
        <v>3424</v>
      </c>
      <c r="J196" s="11">
        <v>4415.5</v>
      </c>
      <c r="K196" s="12"/>
      <c r="L196" s="12"/>
      <c r="M196" s="13"/>
    </row>
    <row r="197" spans="1:13">
      <c r="A197" t="s">
        <v>458</v>
      </c>
      <c r="B197">
        <v>27</v>
      </c>
      <c r="C197">
        <v>52</v>
      </c>
      <c r="D197" s="99" t="s">
        <v>423</v>
      </c>
      <c r="E197" s="11">
        <v>7303</v>
      </c>
      <c r="F197" s="11">
        <v>4923.82</v>
      </c>
      <c r="G197" s="11">
        <v>2379.1799999999998</v>
      </c>
      <c r="H197" s="11">
        <v>6651</v>
      </c>
      <c r="I197" s="11">
        <v>3424</v>
      </c>
      <c r="J197" s="11">
        <v>3227</v>
      </c>
    </row>
    <row r="198" spans="1:13">
      <c r="A198" t="s">
        <v>458</v>
      </c>
      <c r="B198">
        <v>25</v>
      </c>
      <c r="C198">
        <v>37</v>
      </c>
      <c r="D198" s="99" t="s">
        <v>413</v>
      </c>
      <c r="E198" s="11">
        <v>35135.14</v>
      </c>
      <c r="F198" s="11">
        <v>4923.82</v>
      </c>
      <c r="G198" s="11">
        <v>30211.32</v>
      </c>
      <c r="H198" s="11">
        <v>37607</v>
      </c>
      <c r="I198" s="11">
        <v>3424</v>
      </c>
      <c r="J198" s="11">
        <v>34183</v>
      </c>
      <c r="K198" s="12">
        <f t="shared" ref="K198" si="100">AVERAGE(J198:J200)</f>
        <v>35597.833333333336</v>
      </c>
      <c r="L198" s="12">
        <f t="shared" ref="L198" si="101">AVEDEV(J198:J200)</f>
        <v>943.22222222222138</v>
      </c>
      <c r="M198" s="13">
        <f t="shared" ref="M198" si="102">IF(K198=0, 0, L198/K198)</f>
        <v>2.6496618864131842E-2</v>
      </c>
    </row>
    <row r="199" spans="1:13">
      <c r="A199" t="s">
        <v>458</v>
      </c>
      <c r="B199">
        <v>26</v>
      </c>
      <c r="C199">
        <v>37</v>
      </c>
      <c r="D199" s="99" t="s">
        <v>413</v>
      </c>
      <c r="E199" s="11">
        <v>38911.120000000003</v>
      </c>
      <c r="F199" s="11">
        <v>4923.82</v>
      </c>
      <c r="G199" s="11">
        <v>33987.300000000003</v>
      </c>
      <c r="H199" s="11">
        <v>39106</v>
      </c>
      <c r="I199" s="11">
        <v>3424</v>
      </c>
      <c r="J199" s="11">
        <v>35682</v>
      </c>
      <c r="K199" s="12"/>
      <c r="L199" s="12"/>
      <c r="M199" s="13"/>
    </row>
    <row r="200" spans="1:13">
      <c r="A200" t="s">
        <v>458</v>
      </c>
      <c r="B200">
        <v>27</v>
      </c>
      <c r="C200">
        <v>37</v>
      </c>
      <c r="D200" s="99" t="s">
        <v>413</v>
      </c>
      <c r="E200" s="11">
        <v>38836.620000000003</v>
      </c>
      <c r="F200" s="11">
        <v>4923.82</v>
      </c>
      <c r="G200" s="11">
        <v>33912.800000000003</v>
      </c>
      <c r="H200" s="11">
        <v>40352.5</v>
      </c>
      <c r="I200" s="11">
        <v>3424</v>
      </c>
      <c r="J200" s="11">
        <v>36928.5</v>
      </c>
    </row>
    <row r="201" spans="1:13">
      <c r="A201" t="s">
        <v>460</v>
      </c>
      <c r="B201">
        <v>18</v>
      </c>
      <c r="C201">
        <v>58</v>
      </c>
      <c r="D201" s="99" t="s">
        <v>384</v>
      </c>
      <c r="E201" s="11">
        <v>950.79</v>
      </c>
      <c r="F201" s="11">
        <v>825.98</v>
      </c>
      <c r="G201" s="11">
        <v>124.81</v>
      </c>
      <c r="H201" s="11">
        <v>931</v>
      </c>
      <c r="I201" s="11">
        <v>701</v>
      </c>
      <c r="J201" s="11">
        <v>230</v>
      </c>
      <c r="K201" s="12">
        <f t="shared" ref="K201" si="103">AVERAGE(J201:J203)</f>
        <v>221.33333333333334</v>
      </c>
      <c r="L201" s="12">
        <f t="shared" ref="L201" si="104">AVEDEV(J201:J203)</f>
        <v>20.222222222222218</v>
      </c>
      <c r="M201" s="13">
        <f t="shared" ref="M201" si="105">IF(K201=0, 0, L201/K201)</f>
        <v>9.1365461847389529E-2</v>
      </c>
    </row>
    <row r="202" spans="1:13">
      <c r="A202" t="s">
        <v>460</v>
      </c>
      <c r="B202">
        <v>19</v>
      </c>
      <c r="C202">
        <v>58</v>
      </c>
      <c r="D202" s="99" t="s">
        <v>384</v>
      </c>
      <c r="E202" s="11">
        <v>907.82</v>
      </c>
      <c r="F202" s="11">
        <v>825.98</v>
      </c>
      <c r="G202" s="11">
        <v>81.84</v>
      </c>
      <c r="H202" s="11">
        <v>892</v>
      </c>
      <c r="I202" s="11">
        <v>701</v>
      </c>
      <c r="J202" s="11">
        <v>191</v>
      </c>
      <c r="K202" s="12"/>
      <c r="L202" s="12"/>
      <c r="M202" s="13"/>
    </row>
    <row r="203" spans="1:13">
      <c r="A203" t="s">
        <v>460</v>
      </c>
      <c r="B203">
        <v>20</v>
      </c>
      <c r="C203">
        <v>58</v>
      </c>
      <c r="D203" s="99" t="s">
        <v>384</v>
      </c>
      <c r="E203" s="11">
        <v>951.27</v>
      </c>
      <c r="F203" s="11">
        <v>825.98</v>
      </c>
      <c r="G203" s="11">
        <v>125.29</v>
      </c>
      <c r="H203" s="11">
        <v>944</v>
      </c>
      <c r="I203" s="11">
        <v>701</v>
      </c>
      <c r="J203" s="11">
        <v>243</v>
      </c>
    </row>
    <row r="204" spans="1:13">
      <c r="A204" t="s">
        <v>460</v>
      </c>
      <c r="B204">
        <v>18</v>
      </c>
      <c r="C204">
        <v>59</v>
      </c>
      <c r="D204" s="99" t="s">
        <v>385</v>
      </c>
      <c r="E204" s="11">
        <v>730.5</v>
      </c>
      <c r="F204" s="11">
        <v>825.98</v>
      </c>
      <c r="G204" s="11">
        <v>0</v>
      </c>
      <c r="H204" s="11">
        <v>725</v>
      </c>
      <c r="I204" s="11">
        <v>701</v>
      </c>
      <c r="J204" s="11">
        <v>24</v>
      </c>
      <c r="K204" s="12">
        <f t="shared" ref="K204" si="106">AVERAGE(J204:J206)</f>
        <v>21</v>
      </c>
      <c r="L204" s="12">
        <f t="shared" ref="L204" si="107">AVEDEV(J204:J206)</f>
        <v>14</v>
      </c>
      <c r="M204" s="13">
        <f t="shared" ref="M204" si="108">IF(K204=0, 0, L204/K204)</f>
        <v>0.66666666666666663</v>
      </c>
    </row>
    <row r="205" spans="1:13">
      <c r="A205" t="s">
        <v>460</v>
      </c>
      <c r="B205">
        <v>19</v>
      </c>
      <c r="C205">
        <v>59</v>
      </c>
      <c r="D205" s="99" t="s">
        <v>385</v>
      </c>
      <c r="E205" s="11">
        <v>684.92</v>
      </c>
      <c r="F205" s="11">
        <v>825.98</v>
      </c>
      <c r="G205" s="11">
        <v>0</v>
      </c>
      <c r="H205" s="11">
        <v>674</v>
      </c>
      <c r="I205" s="11">
        <v>701</v>
      </c>
      <c r="J205" s="11">
        <v>0</v>
      </c>
      <c r="K205" s="12"/>
      <c r="L205" s="12"/>
      <c r="M205" s="13"/>
    </row>
    <row r="206" spans="1:13">
      <c r="A206" t="s">
        <v>460</v>
      </c>
      <c r="B206">
        <v>20</v>
      </c>
      <c r="C206">
        <v>59</v>
      </c>
      <c r="D206" s="99" t="s">
        <v>385</v>
      </c>
      <c r="E206" s="11">
        <v>794.47</v>
      </c>
      <c r="F206" s="11">
        <v>825.98</v>
      </c>
      <c r="G206" s="11">
        <v>0</v>
      </c>
      <c r="H206" s="11">
        <v>740</v>
      </c>
      <c r="I206" s="11">
        <v>701</v>
      </c>
      <c r="J206" s="11">
        <v>39</v>
      </c>
    </row>
    <row r="207" spans="1:13">
      <c r="A207" t="s">
        <v>460</v>
      </c>
      <c r="B207">
        <v>18</v>
      </c>
      <c r="C207">
        <v>62</v>
      </c>
      <c r="D207" s="99" t="s">
        <v>388</v>
      </c>
      <c r="E207" s="11">
        <v>582.05999999999995</v>
      </c>
      <c r="F207" s="11">
        <v>825.98</v>
      </c>
      <c r="G207" s="11">
        <v>0</v>
      </c>
      <c r="H207" s="11">
        <v>577</v>
      </c>
      <c r="I207" s="11">
        <v>701</v>
      </c>
      <c r="J207" s="11">
        <v>0</v>
      </c>
      <c r="K207" s="12">
        <f t="shared" ref="K207" si="109">AVERAGE(J207:J209)</f>
        <v>0</v>
      </c>
      <c r="L207" s="12">
        <f t="shared" ref="L207" si="110">AVEDEV(J207:J209)</f>
        <v>0</v>
      </c>
      <c r="M207" s="13">
        <f t="shared" ref="M207" si="111">IF(K207=0, 0, L207/K207)</f>
        <v>0</v>
      </c>
    </row>
    <row r="208" spans="1:13">
      <c r="A208" t="s">
        <v>460</v>
      </c>
      <c r="B208">
        <v>19</v>
      </c>
      <c r="C208">
        <v>62</v>
      </c>
      <c r="D208" s="99" t="s">
        <v>388</v>
      </c>
      <c r="E208" s="11">
        <v>577</v>
      </c>
      <c r="F208" s="11">
        <v>825.98</v>
      </c>
      <c r="G208" s="11">
        <v>0</v>
      </c>
      <c r="H208" s="11">
        <v>554</v>
      </c>
      <c r="I208" s="11">
        <v>701</v>
      </c>
      <c r="J208" s="11">
        <v>0</v>
      </c>
      <c r="K208" s="12"/>
      <c r="L208" s="12"/>
      <c r="M208" s="13"/>
    </row>
    <row r="209" spans="1:13">
      <c r="A209" t="s">
        <v>460</v>
      </c>
      <c r="B209">
        <v>20</v>
      </c>
      <c r="C209">
        <v>62</v>
      </c>
      <c r="D209" s="99" t="s">
        <v>388</v>
      </c>
      <c r="E209" s="11">
        <v>604.69000000000005</v>
      </c>
      <c r="F209" s="11">
        <v>825.98</v>
      </c>
      <c r="G209" s="11">
        <v>0</v>
      </c>
      <c r="H209" s="11">
        <v>597</v>
      </c>
      <c r="I209" s="11">
        <v>701</v>
      </c>
      <c r="J209" s="11">
        <v>0</v>
      </c>
    </row>
    <row r="210" spans="1:13">
      <c r="A210" t="s">
        <v>458</v>
      </c>
      <c r="B210">
        <v>22</v>
      </c>
      <c r="C210">
        <v>51</v>
      </c>
      <c r="D210" s="99" t="s">
        <v>402</v>
      </c>
      <c r="E210" s="11">
        <v>43937.5</v>
      </c>
      <c r="F210" s="11">
        <v>4923.82</v>
      </c>
      <c r="G210" s="11">
        <v>39013.69</v>
      </c>
      <c r="H210" s="11">
        <v>48098</v>
      </c>
      <c r="I210" s="11">
        <v>3424</v>
      </c>
      <c r="J210" s="11">
        <v>44674</v>
      </c>
      <c r="K210" s="12">
        <f t="shared" ref="K210" si="112">AVERAGE(J210:J212)</f>
        <v>38449.333333333336</v>
      </c>
      <c r="L210" s="12">
        <f t="shared" ref="L210" si="113">AVEDEV(J210:J212)</f>
        <v>4149.7777777777783</v>
      </c>
      <c r="M210" s="13">
        <f t="shared" ref="M210" si="114">IF(K210=0, 0, L210/K210)</f>
        <v>0.10792847152385246</v>
      </c>
    </row>
    <row r="211" spans="1:13">
      <c r="A211" t="s">
        <v>458</v>
      </c>
      <c r="B211">
        <v>23</v>
      </c>
      <c r="C211">
        <v>51</v>
      </c>
      <c r="D211" s="99" t="s">
        <v>402</v>
      </c>
      <c r="E211" s="11">
        <v>37635.550000000003</v>
      </c>
      <c r="F211" s="11">
        <v>4923.82</v>
      </c>
      <c r="G211" s="11">
        <v>32711.73</v>
      </c>
      <c r="H211" s="11">
        <v>38412</v>
      </c>
      <c r="I211" s="11">
        <v>3424</v>
      </c>
      <c r="J211" s="11">
        <v>34988</v>
      </c>
      <c r="K211" s="12"/>
      <c r="L211" s="12"/>
      <c r="M211" s="13"/>
    </row>
    <row r="212" spans="1:13">
      <c r="A212" t="s">
        <v>458</v>
      </c>
      <c r="B212">
        <v>24</v>
      </c>
      <c r="C212">
        <v>51</v>
      </c>
      <c r="D212" s="99" t="s">
        <v>402</v>
      </c>
      <c r="E212" s="11">
        <v>35805.4</v>
      </c>
      <c r="F212" s="11">
        <v>4923.82</v>
      </c>
      <c r="G212" s="11">
        <v>30881.58</v>
      </c>
      <c r="H212" s="11">
        <v>39110</v>
      </c>
      <c r="I212" s="11">
        <v>3424</v>
      </c>
      <c r="J212" s="11">
        <v>35686</v>
      </c>
    </row>
    <row r="213" spans="1:13">
      <c r="A213" t="s">
        <v>458</v>
      </c>
      <c r="B213">
        <v>22</v>
      </c>
      <c r="C213">
        <v>53</v>
      </c>
      <c r="D213" s="99" t="s">
        <v>404</v>
      </c>
      <c r="E213" s="11">
        <v>54379.03</v>
      </c>
      <c r="F213" s="11">
        <v>4923.82</v>
      </c>
      <c r="G213" s="11">
        <v>49455.21</v>
      </c>
      <c r="H213" s="11">
        <v>65535</v>
      </c>
      <c r="I213" s="11">
        <v>3424</v>
      </c>
      <c r="J213" s="11">
        <v>62111</v>
      </c>
      <c r="K213" s="12">
        <f t="shared" ref="K213" si="115">AVERAGE(J213:J215)</f>
        <v>51356.166666666664</v>
      </c>
      <c r="L213" s="12">
        <f t="shared" ref="L213" si="116">AVEDEV(J213:J215)</f>
        <v>7169.8888888888878</v>
      </c>
      <c r="M213" s="13">
        <f t="shared" ref="M213" si="117">IF(K213=0, 0, L213/K213)</f>
        <v>0.13961106044822053</v>
      </c>
    </row>
    <row r="214" spans="1:13">
      <c r="A214" t="s">
        <v>458</v>
      </c>
      <c r="B214">
        <v>23</v>
      </c>
      <c r="C214">
        <v>53</v>
      </c>
      <c r="D214" s="99" t="s">
        <v>404</v>
      </c>
      <c r="E214" s="11">
        <v>48680.1</v>
      </c>
      <c r="F214" s="11">
        <v>4923.82</v>
      </c>
      <c r="G214" s="11">
        <v>43756.29</v>
      </c>
      <c r="H214" s="11">
        <v>52355</v>
      </c>
      <c r="I214" s="11">
        <v>3424</v>
      </c>
      <c r="J214" s="11">
        <v>48931</v>
      </c>
      <c r="K214" s="12"/>
      <c r="L214" s="12"/>
      <c r="M214" s="13"/>
    </row>
    <row r="215" spans="1:13">
      <c r="A215" t="s">
        <v>458</v>
      </c>
      <c r="B215">
        <v>24</v>
      </c>
      <c r="C215">
        <v>53</v>
      </c>
      <c r="D215" s="99" t="s">
        <v>404</v>
      </c>
      <c r="E215" s="11">
        <v>41210.370000000003</v>
      </c>
      <c r="F215" s="11">
        <v>4923.82</v>
      </c>
      <c r="G215" s="11">
        <v>36286.550000000003</v>
      </c>
      <c r="H215" s="11">
        <v>46450.5</v>
      </c>
      <c r="I215" s="11">
        <v>3424</v>
      </c>
      <c r="J215" s="11">
        <v>43026.5</v>
      </c>
    </row>
    <row r="216" spans="1:13">
      <c r="A216" t="s">
        <v>458</v>
      </c>
      <c r="B216">
        <v>22</v>
      </c>
      <c r="C216">
        <v>55</v>
      </c>
      <c r="D216" s="99" t="s">
        <v>406</v>
      </c>
      <c r="E216" s="11">
        <v>8952.8700000000008</v>
      </c>
      <c r="F216" s="11">
        <v>4923.82</v>
      </c>
      <c r="G216" s="11">
        <v>4029.06</v>
      </c>
      <c r="H216" s="11">
        <v>8800</v>
      </c>
      <c r="I216" s="11">
        <v>3424</v>
      </c>
      <c r="J216" s="11">
        <v>5376</v>
      </c>
      <c r="K216" s="12">
        <f t="shared" ref="K216" si="118">AVERAGE(J216:J218)</f>
        <v>4493.166666666667</v>
      </c>
      <c r="L216" s="12">
        <f t="shared" ref="L216" si="119">AVEDEV(J216:J218)</f>
        <v>893.11111111111097</v>
      </c>
      <c r="M216" s="13">
        <f t="shared" ref="M216" si="120">IF(K216=0, 0, L216/K216)</f>
        <v>0.19877097320622669</v>
      </c>
    </row>
    <row r="217" spans="1:13">
      <c r="A217" t="s">
        <v>458</v>
      </c>
      <c r="B217">
        <v>23</v>
      </c>
      <c r="C217">
        <v>55</v>
      </c>
      <c r="D217" s="99" t="s">
        <v>406</v>
      </c>
      <c r="E217" s="11">
        <v>8549.25</v>
      </c>
      <c r="F217" s="11">
        <v>4923.82</v>
      </c>
      <c r="G217" s="11">
        <v>3625.43</v>
      </c>
      <c r="H217" s="11">
        <v>8374</v>
      </c>
      <c r="I217" s="11">
        <v>3424</v>
      </c>
      <c r="J217" s="11">
        <v>4950</v>
      </c>
      <c r="K217" s="12"/>
      <c r="L217" s="12"/>
      <c r="M217" s="13"/>
    </row>
    <row r="218" spans="1:13">
      <c r="A218" t="s">
        <v>458</v>
      </c>
      <c r="B218">
        <v>24</v>
      </c>
      <c r="C218">
        <v>55</v>
      </c>
      <c r="D218" s="99" t="s">
        <v>406</v>
      </c>
      <c r="E218" s="11">
        <v>6969.39</v>
      </c>
      <c r="F218" s="11">
        <v>4923.82</v>
      </c>
      <c r="G218" s="11">
        <v>2045.58</v>
      </c>
      <c r="H218" s="11">
        <v>6577.5</v>
      </c>
      <c r="I218" s="11">
        <v>3424</v>
      </c>
      <c r="J218" s="11">
        <v>3153.5</v>
      </c>
    </row>
    <row r="219" spans="1:13">
      <c r="A219" t="s">
        <v>458</v>
      </c>
      <c r="B219">
        <v>22</v>
      </c>
      <c r="C219">
        <v>57</v>
      </c>
      <c r="D219" s="99" t="s">
        <v>407</v>
      </c>
      <c r="E219" s="11">
        <v>35269.82</v>
      </c>
      <c r="F219" s="11">
        <v>4923.82</v>
      </c>
      <c r="G219" s="11">
        <v>30346</v>
      </c>
      <c r="H219" s="11">
        <v>37088</v>
      </c>
      <c r="I219" s="11">
        <v>3424</v>
      </c>
      <c r="J219" s="11">
        <v>33664</v>
      </c>
      <c r="K219" s="12">
        <f t="shared" ref="K219" si="121">AVERAGE(J219:J221)</f>
        <v>28333.5</v>
      </c>
      <c r="L219" s="12">
        <f t="shared" ref="L219" si="122">AVEDEV(J219:J221)</f>
        <v>3553.6666666666665</v>
      </c>
      <c r="M219" s="13">
        <f t="shared" ref="M219" si="123">IF(K219=0, 0, L219/K219)</f>
        <v>0.12542279163063746</v>
      </c>
    </row>
    <row r="220" spans="1:13">
      <c r="A220" t="s">
        <v>458</v>
      </c>
      <c r="B220">
        <v>23</v>
      </c>
      <c r="C220">
        <v>57</v>
      </c>
      <c r="D220" s="99" t="s">
        <v>407</v>
      </c>
      <c r="E220" s="11">
        <v>28854.71</v>
      </c>
      <c r="F220" s="11">
        <v>4923.82</v>
      </c>
      <c r="G220" s="11">
        <v>23930.9</v>
      </c>
      <c r="H220" s="11">
        <v>30676.5</v>
      </c>
      <c r="I220" s="11">
        <v>3424</v>
      </c>
      <c r="J220" s="11">
        <v>27252.5</v>
      </c>
      <c r="K220" s="12"/>
      <c r="L220" s="12"/>
      <c r="M220" s="13"/>
    </row>
    <row r="221" spans="1:13">
      <c r="A221" t="s">
        <v>458</v>
      </c>
      <c r="B221">
        <v>24</v>
      </c>
      <c r="C221">
        <v>57</v>
      </c>
      <c r="D221" s="99" t="s">
        <v>407</v>
      </c>
      <c r="E221" s="11">
        <v>25166.29</v>
      </c>
      <c r="F221" s="11">
        <v>4923.82</v>
      </c>
      <c r="G221" s="11">
        <v>20242.47</v>
      </c>
      <c r="H221" s="11">
        <v>27508</v>
      </c>
      <c r="I221" s="11">
        <v>3424</v>
      </c>
      <c r="J221" s="11">
        <v>24084</v>
      </c>
    </row>
    <row r="222" spans="1:13">
      <c r="A222" t="s">
        <v>458</v>
      </c>
      <c r="B222">
        <v>22</v>
      </c>
      <c r="C222">
        <v>58</v>
      </c>
      <c r="D222" s="99" t="s">
        <v>408</v>
      </c>
      <c r="E222" s="11">
        <v>32799.39</v>
      </c>
      <c r="F222" s="11">
        <v>4923.82</v>
      </c>
      <c r="G222" s="11">
        <v>27875.57</v>
      </c>
      <c r="H222" s="11">
        <v>33971</v>
      </c>
      <c r="I222" s="11">
        <v>3424</v>
      </c>
      <c r="J222" s="11">
        <v>30547</v>
      </c>
      <c r="K222" s="12">
        <f t="shared" ref="K222" si="124">AVERAGE(J222:J224)</f>
        <v>25661.333333333332</v>
      </c>
      <c r="L222" s="12">
        <f t="shared" ref="L222" si="125">AVEDEV(J222:J224)</f>
        <v>3257.1111111111109</v>
      </c>
      <c r="M222" s="13">
        <f t="shared" ref="M222" si="126">IF(K222=0, 0, L222/K222)</f>
        <v>0.12692680730195019</v>
      </c>
    </row>
    <row r="223" spans="1:13">
      <c r="A223" t="s">
        <v>458</v>
      </c>
      <c r="B223">
        <v>23</v>
      </c>
      <c r="C223">
        <v>58</v>
      </c>
      <c r="D223" s="99" t="s">
        <v>408</v>
      </c>
      <c r="E223" s="11">
        <v>25567.119999999999</v>
      </c>
      <c r="F223" s="11">
        <v>4923.82</v>
      </c>
      <c r="G223" s="11">
        <v>20643.3</v>
      </c>
      <c r="H223" s="11">
        <v>26692</v>
      </c>
      <c r="I223" s="11">
        <v>3424</v>
      </c>
      <c r="J223" s="11">
        <v>23268</v>
      </c>
      <c r="K223" s="12"/>
      <c r="L223" s="12"/>
      <c r="M223" s="13"/>
    </row>
    <row r="224" spans="1:13">
      <c r="A224" t="s">
        <v>458</v>
      </c>
      <c r="B224">
        <v>24</v>
      </c>
      <c r="C224">
        <v>58</v>
      </c>
      <c r="D224" s="99" t="s">
        <v>408</v>
      </c>
      <c r="E224" s="11">
        <v>24972.48</v>
      </c>
      <c r="F224" s="11">
        <v>4923.82</v>
      </c>
      <c r="G224" s="11">
        <v>20048.66</v>
      </c>
      <c r="H224" s="11">
        <v>26593</v>
      </c>
      <c r="I224" s="11">
        <v>3424</v>
      </c>
      <c r="J224" s="11">
        <v>23169</v>
      </c>
    </row>
    <row r="225" spans="1:13">
      <c r="A225" t="s">
        <v>458</v>
      </c>
      <c r="B225">
        <v>22</v>
      </c>
      <c r="C225">
        <v>59</v>
      </c>
      <c r="D225" s="99" t="s">
        <v>409</v>
      </c>
      <c r="E225" s="11">
        <v>57675.39</v>
      </c>
      <c r="F225" s="11">
        <v>4923.82</v>
      </c>
      <c r="G225" s="11">
        <v>52751.57</v>
      </c>
      <c r="H225" s="11">
        <v>65535</v>
      </c>
      <c r="I225" s="11">
        <v>3424</v>
      </c>
      <c r="J225" s="11">
        <v>62111</v>
      </c>
      <c r="K225" s="12">
        <f t="shared" ref="K225" si="127">AVERAGE(J225:J227)</f>
        <v>50847.5</v>
      </c>
      <c r="L225" s="12">
        <f t="shared" ref="L225" si="128">AVEDEV(J225:J227)</f>
        <v>7509</v>
      </c>
      <c r="M225" s="13">
        <f t="shared" ref="M225" si="129">IF(K225=0, 0, L225/K225)</f>
        <v>0.1476768769359359</v>
      </c>
    </row>
    <row r="226" spans="1:13">
      <c r="A226" t="s">
        <v>458</v>
      </c>
      <c r="B226">
        <v>23</v>
      </c>
      <c r="C226">
        <v>59</v>
      </c>
      <c r="D226" s="99" t="s">
        <v>409</v>
      </c>
      <c r="E226" s="11">
        <v>46031.1</v>
      </c>
      <c r="F226" s="11">
        <v>4923.82</v>
      </c>
      <c r="G226" s="11">
        <v>41107.29</v>
      </c>
      <c r="H226" s="11">
        <v>49828.5</v>
      </c>
      <c r="I226" s="11">
        <v>3424</v>
      </c>
      <c r="J226" s="11">
        <v>46404.5</v>
      </c>
      <c r="K226" s="12"/>
      <c r="L226" s="12"/>
      <c r="M226" s="13"/>
    </row>
    <row r="227" spans="1:13">
      <c r="A227" t="s">
        <v>458</v>
      </c>
      <c r="B227">
        <v>24</v>
      </c>
      <c r="C227">
        <v>59</v>
      </c>
      <c r="D227" s="99" t="s">
        <v>409</v>
      </c>
      <c r="E227" s="11">
        <v>44885.48</v>
      </c>
      <c r="F227" s="11">
        <v>4923.82</v>
      </c>
      <c r="G227" s="11">
        <v>39961.660000000003</v>
      </c>
      <c r="H227" s="11">
        <v>47451</v>
      </c>
      <c r="I227" s="11">
        <v>3424</v>
      </c>
      <c r="J227" s="11">
        <v>44027</v>
      </c>
    </row>
    <row r="228" spans="1:13">
      <c r="A228" t="s">
        <v>458</v>
      </c>
      <c r="B228">
        <v>22</v>
      </c>
      <c r="C228">
        <v>62</v>
      </c>
      <c r="D228" s="99" t="s">
        <v>410</v>
      </c>
      <c r="E228" s="11">
        <v>60259.62</v>
      </c>
      <c r="F228" s="11">
        <v>4923.82</v>
      </c>
      <c r="G228" s="11">
        <v>55335.8</v>
      </c>
      <c r="H228" s="11">
        <v>65535</v>
      </c>
      <c r="I228" s="11">
        <v>3424</v>
      </c>
      <c r="J228" s="11">
        <v>62111</v>
      </c>
      <c r="K228" s="12">
        <f t="shared" ref="K228" si="130">AVERAGE(J228:J230)</f>
        <v>58288</v>
      </c>
      <c r="L228" s="12">
        <f t="shared" ref="L228" si="131">AVEDEV(J228:J230)</f>
        <v>5097.333333333333</v>
      </c>
      <c r="M228" s="13">
        <f t="shared" ref="M228" si="132">IF(K228=0, 0, L228/K228)</f>
        <v>8.7450818922133772E-2</v>
      </c>
    </row>
    <row r="229" spans="1:13">
      <c r="A229" t="s">
        <v>458</v>
      </c>
      <c r="B229">
        <v>23</v>
      </c>
      <c r="C229">
        <v>62</v>
      </c>
      <c r="D229" s="99" t="s">
        <v>410</v>
      </c>
      <c r="E229" s="11">
        <v>56949.71</v>
      </c>
      <c r="F229" s="11">
        <v>4923.82</v>
      </c>
      <c r="G229" s="11">
        <v>52025.89</v>
      </c>
      <c r="H229" s="11">
        <v>65535</v>
      </c>
      <c r="I229" s="11">
        <v>3424</v>
      </c>
      <c r="J229" s="11">
        <v>62111</v>
      </c>
      <c r="K229" s="12"/>
      <c r="L229" s="12"/>
      <c r="M229" s="13"/>
    </row>
    <row r="230" spans="1:13">
      <c r="A230" t="s">
        <v>458</v>
      </c>
      <c r="B230">
        <v>24</v>
      </c>
      <c r="C230">
        <v>62</v>
      </c>
      <c r="D230" s="99" t="s">
        <v>410</v>
      </c>
      <c r="E230" s="11">
        <v>51951.32</v>
      </c>
      <c r="F230" s="11">
        <v>4923.82</v>
      </c>
      <c r="G230" s="11">
        <v>47027.5</v>
      </c>
      <c r="H230" s="11">
        <v>54066</v>
      </c>
      <c r="I230" s="11">
        <v>3424</v>
      </c>
      <c r="J230" s="11">
        <v>50642</v>
      </c>
    </row>
    <row r="231" spans="1:13">
      <c r="A231" t="s">
        <v>458</v>
      </c>
      <c r="B231">
        <v>22</v>
      </c>
      <c r="C231">
        <v>63</v>
      </c>
      <c r="D231" s="99" t="s">
        <v>411</v>
      </c>
      <c r="E231" s="11">
        <v>54186.98</v>
      </c>
      <c r="F231" s="11">
        <v>4923.82</v>
      </c>
      <c r="G231" s="11">
        <v>49263.16</v>
      </c>
      <c r="H231" s="11">
        <v>65535</v>
      </c>
      <c r="I231" s="11">
        <v>3424</v>
      </c>
      <c r="J231" s="11">
        <v>62111</v>
      </c>
      <c r="K231" s="12">
        <f t="shared" ref="K231" si="133">AVERAGE(J231:J233)</f>
        <v>53277</v>
      </c>
      <c r="L231" s="12">
        <f t="shared" ref="L231" si="134">AVEDEV(J231:J233)</f>
        <v>5889.333333333333</v>
      </c>
      <c r="M231" s="13">
        <f t="shared" ref="M231" si="135">IF(K231=0, 0, L231/K231)</f>
        <v>0.11054175973371873</v>
      </c>
    </row>
    <row r="232" spans="1:13">
      <c r="A232" t="s">
        <v>458</v>
      </c>
      <c r="B232">
        <v>23</v>
      </c>
      <c r="C232">
        <v>63</v>
      </c>
      <c r="D232" s="99" t="s">
        <v>411</v>
      </c>
      <c r="E232" s="11">
        <v>51507.34</v>
      </c>
      <c r="F232" s="11">
        <v>4923.82</v>
      </c>
      <c r="G232" s="11">
        <v>46583.519999999997</v>
      </c>
      <c r="H232" s="11">
        <v>55061</v>
      </c>
      <c r="I232" s="11">
        <v>3424</v>
      </c>
      <c r="J232" s="11">
        <v>51637</v>
      </c>
      <c r="K232" s="12"/>
      <c r="L232" s="12"/>
      <c r="M232" s="13"/>
    </row>
    <row r="233" spans="1:13">
      <c r="A233" t="s">
        <v>458</v>
      </c>
      <c r="B233">
        <v>24</v>
      </c>
      <c r="C233">
        <v>63</v>
      </c>
      <c r="D233" s="99" t="s">
        <v>411</v>
      </c>
      <c r="E233" s="11">
        <v>49074.87</v>
      </c>
      <c r="F233" s="11">
        <v>4923.82</v>
      </c>
      <c r="G233" s="11">
        <v>44151.05</v>
      </c>
      <c r="H233" s="11">
        <v>49507</v>
      </c>
      <c r="I233" s="11">
        <v>3424</v>
      </c>
      <c r="J233" s="11">
        <v>46083</v>
      </c>
    </row>
    <row r="234" spans="1:13">
      <c r="A234" t="s">
        <v>458</v>
      </c>
      <c r="B234">
        <v>22</v>
      </c>
      <c r="C234">
        <v>34</v>
      </c>
      <c r="D234" s="99" t="s">
        <v>389</v>
      </c>
      <c r="E234" s="11">
        <v>26236.92</v>
      </c>
      <c r="F234" s="11">
        <v>4923.82</v>
      </c>
      <c r="G234" s="11">
        <v>21313.11</v>
      </c>
      <c r="H234" s="11">
        <v>30450</v>
      </c>
      <c r="I234" s="11">
        <v>3424</v>
      </c>
      <c r="J234" s="11">
        <v>27026</v>
      </c>
      <c r="K234" s="12">
        <f>AVERAGE(J234:J248)</f>
        <v>35864.433333333334</v>
      </c>
      <c r="L234" s="12">
        <f>AVEDEV(J234:J248)</f>
        <v>7330.5377777777776</v>
      </c>
      <c r="M234" s="13">
        <f t="shared" ref="M234" si="136">IF(K234=0, 0, L234/K234)</f>
        <v>0.20439575078869532</v>
      </c>
    </row>
    <row r="235" spans="1:13">
      <c r="A235" t="s">
        <v>458</v>
      </c>
      <c r="B235">
        <v>22</v>
      </c>
      <c r="C235">
        <v>49</v>
      </c>
      <c r="D235" s="99" t="s">
        <v>389</v>
      </c>
      <c r="E235" s="11">
        <v>35729.980000000003</v>
      </c>
      <c r="F235" s="11">
        <v>4923.82</v>
      </c>
      <c r="G235" s="11">
        <v>30806.17</v>
      </c>
      <c r="H235" s="11">
        <v>35098.5</v>
      </c>
      <c r="I235" s="11">
        <v>3424</v>
      </c>
      <c r="J235" s="11">
        <v>31674.5</v>
      </c>
      <c r="K235" s="12"/>
      <c r="L235" s="12"/>
      <c r="M235" s="13"/>
    </row>
    <row r="236" spans="1:13">
      <c r="A236" t="s">
        <v>458</v>
      </c>
      <c r="B236">
        <v>22</v>
      </c>
      <c r="C236">
        <v>56</v>
      </c>
      <c r="D236" s="99" t="s">
        <v>389</v>
      </c>
      <c r="E236" s="11">
        <v>52379.18</v>
      </c>
      <c r="F236" s="11">
        <v>4923.82</v>
      </c>
      <c r="G236" s="11">
        <v>47455.360000000001</v>
      </c>
      <c r="H236" s="11">
        <v>57878.5</v>
      </c>
      <c r="I236" s="11">
        <v>3424</v>
      </c>
      <c r="J236" s="11">
        <v>54454.5</v>
      </c>
    </row>
    <row r="237" spans="1:13">
      <c r="A237" t="s">
        <v>458</v>
      </c>
      <c r="B237">
        <v>22</v>
      </c>
      <c r="C237">
        <v>60</v>
      </c>
      <c r="D237" s="99" t="s">
        <v>389</v>
      </c>
      <c r="E237" s="11">
        <v>45806.07</v>
      </c>
      <c r="F237" s="11">
        <v>4923.82</v>
      </c>
      <c r="G237" s="11">
        <v>40882.26</v>
      </c>
      <c r="H237" s="11">
        <v>48578</v>
      </c>
      <c r="I237" s="11">
        <v>3424</v>
      </c>
      <c r="J237" s="11">
        <v>45154</v>
      </c>
      <c r="K237" s="12"/>
      <c r="L237" s="12"/>
      <c r="M237" s="13"/>
    </row>
    <row r="238" spans="1:13">
      <c r="A238" t="s">
        <v>458</v>
      </c>
      <c r="B238">
        <v>22</v>
      </c>
      <c r="C238">
        <v>61</v>
      </c>
      <c r="D238" s="99" t="s">
        <v>389</v>
      </c>
      <c r="E238" s="11">
        <v>50107.99</v>
      </c>
      <c r="F238" s="11">
        <v>4923.82</v>
      </c>
      <c r="G238" s="11">
        <v>45184.17</v>
      </c>
      <c r="H238" s="11">
        <v>52434</v>
      </c>
      <c r="I238" s="11">
        <v>3424</v>
      </c>
      <c r="J238" s="11">
        <v>49010</v>
      </c>
      <c r="K238" s="12"/>
      <c r="L238" s="12"/>
      <c r="M238" s="13"/>
    </row>
    <row r="239" spans="1:13">
      <c r="A239" t="s">
        <v>458</v>
      </c>
      <c r="B239">
        <v>23</v>
      </c>
      <c r="C239">
        <v>34</v>
      </c>
      <c r="D239" s="99" t="s">
        <v>389</v>
      </c>
      <c r="E239" s="11">
        <v>22768.09</v>
      </c>
      <c r="F239" s="11">
        <v>4923.82</v>
      </c>
      <c r="G239" s="11">
        <v>17844.27</v>
      </c>
      <c r="H239" s="11">
        <v>23896.5</v>
      </c>
      <c r="I239" s="11">
        <v>3424</v>
      </c>
      <c r="J239" s="11">
        <v>20472.5</v>
      </c>
    </row>
    <row r="240" spans="1:13">
      <c r="A240" t="s">
        <v>458</v>
      </c>
      <c r="B240">
        <v>23</v>
      </c>
      <c r="C240">
        <v>49</v>
      </c>
      <c r="D240" s="99" t="s">
        <v>389</v>
      </c>
      <c r="E240" s="11">
        <v>32197.51</v>
      </c>
      <c r="F240" s="11">
        <v>4923.82</v>
      </c>
      <c r="G240" s="11">
        <v>27273.7</v>
      </c>
      <c r="H240" s="11">
        <v>34039.5</v>
      </c>
      <c r="I240" s="11">
        <v>3424</v>
      </c>
      <c r="J240" s="11">
        <v>30615.5</v>
      </c>
      <c r="K240" s="12"/>
      <c r="L240" s="12"/>
      <c r="M240" s="13"/>
    </row>
    <row r="241" spans="1:13">
      <c r="A241" t="s">
        <v>458</v>
      </c>
      <c r="B241">
        <v>23</v>
      </c>
      <c r="C241">
        <v>56</v>
      </c>
      <c r="D241" s="99" t="s">
        <v>389</v>
      </c>
      <c r="E241" s="11">
        <v>37010.949999999997</v>
      </c>
      <c r="F241" s="11">
        <v>4923.82</v>
      </c>
      <c r="G241" s="11">
        <v>32087.13</v>
      </c>
      <c r="H241" s="11">
        <v>41943</v>
      </c>
      <c r="I241" s="11">
        <v>3424</v>
      </c>
      <c r="J241" s="11">
        <v>38519</v>
      </c>
      <c r="K241" s="12"/>
      <c r="L241" s="12"/>
      <c r="M241" s="13"/>
    </row>
    <row r="242" spans="1:13">
      <c r="A242" t="s">
        <v>458</v>
      </c>
      <c r="B242">
        <v>23</v>
      </c>
      <c r="C242">
        <v>60</v>
      </c>
      <c r="D242" s="99" t="s">
        <v>389</v>
      </c>
      <c r="E242" s="11">
        <v>44837.36</v>
      </c>
      <c r="F242" s="11">
        <v>4923.82</v>
      </c>
      <c r="G242" s="11">
        <v>39913.54</v>
      </c>
      <c r="H242" s="11">
        <v>44522</v>
      </c>
      <c r="I242" s="11">
        <v>3424</v>
      </c>
      <c r="J242" s="11">
        <v>41098</v>
      </c>
    </row>
    <row r="243" spans="1:13">
      <c r="A243" t="s">
        <v>458</v>
      </c>
      <c r="B243">
        <v>23</v>
      </c>
      <c r="C243">
        <v>61</v>
      </c>
      <c r="D243" s="99" t="s">
        <v>389</v>
      </c>
      <c r="E243" s="11">
        <v>44437.68</v>
      </c>
      <c r="F243" s="11">
        <v>4923.82</v>
      </c>
      <c r="G243" s="11">
        <v>39513.870000000003</v>
      </c>
      <c r="H243" s="11">
        <v>43262</v>
      </c>
      <c r="I243" s="11">
        <v>3424</v>
      </c>
      <c r="J243" s="11">
        <v>39838</v>
      </c>
      <c r="K243" s="12"/>
      <c r="L243" s="12"/>
      <c r="M243" s="13"/>
    </row>
    <row r="244" spans="1:13">
      <c r="A244" t="s">
        <v>458</v>
      </c>
      <c r="B244">
        <v>24</v>
      </c>
      <c r="C244">
        <v>34</v>
      </c>
      <c r="D244" s="99" t="s">
        <v>389</v>
      </c>
      <c r="E244" s="11">
        <v>26814.94</v>
      </c>
      <c r="F244" s="11">
        <v>4923.82</v>
      </c>
      <c r="G244" s="11">
        <v>21891.119999999999</v>
      </c>
      <c r="H244" s="11">
        <v>29136</v>
      </c>
      <c r="I244" s="11">
        <v>3424</v>
      </c>
      <c r="J244" s="11">
        <v>25712</v>
      </c>
      <c r="K244" s="12"/>
      <c r="L244" s="12"/>
      <c r="M244" s="13"/>
    </row>
    <row r="245" spans="1:13">
      <c r="A245" t="s">
        <v>458</v>
      </c>
      <c r="B245">
        <v>24</v>
      </c>
      <c r="C245">
        <v>49</v>
      </c>
      <c r="D245" s="99" t="s">
        <v>389</v>
      </c>
      <c r="E245" s="11">
        <v>28411.27</v>
      </c>
      <c r="F245" s="11">
        <v>4923.82</v>
      </c>
      <c r="G245" s="11">
        <v>23487.45</v>
      </c>
      <c r="H245" s="11">
        <v>29064</v>
      </c>
      <c r="I245" s="11">
        <v>3424</v>
      </c>
      <c r="J245" s="11">
        <v>25640</v>
      </c>
    </row>
    <row r="246" spans="1:13">
      <c r="A246" t="s">
        <v>458</v>
      </c>
      <c r="B246">
        <v>24</v>
      </c>
      <c r="C246">
        <v>56</v>
      </c>
      <c r="D246" s="99" t="s">
        <v>389</v>
      </c>
      <c r="E246" s="11">
        <v>37433.51</v>
      </c>
      <c r="F246" s="11">
        <v>4923.82</v>
      </c>
      <c r="G246" s="11">
        <v>32509.69</v>
      </c>
      <c r="H246" s="11">
        <v>38355.5</v>
      </c>
      <c r="I246" s="11">
        <v>3424</v>
      </c>
      <c r="J246" s="11">
        <v>34931.5</v>
      </c>
      <c r="K246" s="12"/>
      <c r="L246" s="12"/>
      <c r="M246" s="13"/>
    </row>
    <row r="247" spans="1:13">
      <c r="A247" t="s">
        <v>458</v>
      </c>
      <c r="B247">
        <v>24</v>
      </c>
      <c r="C247">
        <v>60</v>
      </c>
      <c r="D247" s="99" t="s">
        <v>389</v>
      </c>
      <c r="E247" s="11">
        <v>38308.959999999999</v>
      </c>
      <c r="F247" s="11">
        <v>4923.82</v>
      </c>
      <c r="G247" s="11">
        <v>33385.14</v>
      </c>
      <c r="H247" s="11">
        <v>40582</v>
      </c>
      <c r="I247" s="11">
        <v>3424</v>
      </c>
      <c r="J247" s="11">
        <v>37158</v>
      </c>
      <c r="K247" s="12"/>
      <c r="L247" s="12"/>
      <c r="M247" s="13"/>
    </row>
    <row r="248" spans="1:13">
      <c r="A248" t="s">
        <v>458</v>
      </c>
      <c r="B248">
        <v>24</v>
      </c>
      <c r="C248">
        <v>61</v>
      </c>
      <c r="D248" s="99" t="s">
        <v>389</v>
      </c>
      <c r="E248" s="11">
        <v>38136.22</v>
      </c>
      <c r="F248" s="11">
        <v>4923.82</v>
      </c>
      <c r="G248" s="11">
        <v>33212.410000000003</v>
      </c>
      <c r="H248" s="11">
        <v>40087</v>
      </c>
      <c r="I248" s="11">
        <v>3424</v>
      </c>
      <c r="J248" s="11">
        <v>36663</v>
      </c>
    </row>
    <row r="249" spans="1:13">
      <c r="A249" t="s">
        <v>458</v>
      </c>
      <c r="B249">
        <v>22</v>
      </c>
      <c r="C249">
        <v>54</v>
      </c>
      <c r="D249" s="99" t="s">
        <v>405</v>
      </c>
      <c r="E249" s="11">
        <v>52545.47</v>
      </c>
      <c r="F249" s="11">
        <v>4923.82</v>
      </c>
      <c r="G249" s="11">
        <v>47621.65</v>
      </c>
      <c r="H249" s="11">
        <v>61717</v>
      </c>
      <c r="I249" s="11">
        <v>3424</v>
      </c>
      <c r="J249" s="11">
        <v>58293</v>
      </c>
      <c r="K249" s="12">
        <f t="shared" ref="K249" si="137">AVERAGE(J249:J251)</f>
        <v>48851.333333333336</v>
      </c>
      <c r="L249" s="12">
        <f t="shared" ref="L249" si="138">AVEDEV(J249:J251)</f>
        <v>6294.4444444444453</v>
      </c>
      <c r="M249" s="13">
        <f t="shared" ref="M249" si="139">IF(K249=0, 0, L249/K249)</f>
        <v>0.12884897944329965</v>
      </c>
    </row>
    <row r="250" spans="1:13">
      <c r="A250" t="s">
        <v>458</v>
      </c>
      <c r="B250">
        <v>23</v>
      </c>
      <c r="C250">
        <v>54</v>
      </c>
      <c r="D250" s="99" t="s">
        <v>405</v>
      </c>
      <c r="E250" s="11">
        <v>48908.2</v>
      </c>
      <c r="F250" s="11">
        <v>4923.82</v>
      </c>
      <c r="G250" s="11">
        <v>43984.38</v>
      </c>
      <c r="H250" s="11">
        <v>50051</v>
      </c>
      <c r="I250" s="11">
        <v>3424</v>
      </c>
      <c r="J250" s="11">
        <v>46627</v>
      </c>
      <c r="K250" s="12"/>
      <c r="L250" s="12"/>
      <c r="M250" s="13"/>
    </row>
    <row r="251" spans="1:13">
      <c r="A251" t="s">
        <v>458</v>
      </c>
      <c r="B251">
        <v>24</v>
      </c>
      <c r="C251">
        <v>54</v>
      </c>
      <c r="D251" s="99" t="s">
        <v>405</v>
      </c>
      <c r="E251" s="11">
        <v>44689.38</v>
      </c>
      <c r="F251" s="11">
        <v>4923.82</v>
      </c>
      <c r="G251" s="11">
        <v>39765.56</v>
      </c>
      <c r="H251" s="11">
        <v>45058</v>
      </c>
      <c r="I251" s="11">
        <v>3424</v>
      </c>
      <c r="J251" s="11">
        <v>41634</v>
      </c>
    </row>
    <row r="252" spans="1:13">
      <c r="A252" t="s">
        <v>458</v>
      </c>
      <c r="B252">
        <v>22</v>
      </c>
      <c r="C252">
        <v>52</v>
      </c>
      <c r="D252" s="99" t="s">
        <v>403</v>
      </c>
      <c r="E252" s="11">
        <v>38939.15</v>
      </c>
      <c r="F252" s="11">
        <v>4923.82</v>
      </c>
      <c r="G252" s="11">
        <v>34015.339999999997</v>
      </c>
      <c r="H252" s="11">
        <v>42827.5</v>
      </c>
      <c r="I252" s="11">
        <v>3424</v>
      </c>
      <c r="J252" s="11">
        <v>39403.5</v>
      </c>
      <c r="K252" s="12">
        <f t="shared" ref="K252" si="140">AVERAGE(J252:J254)</f>
        <v>32808.666666666664</v>
      </c>
      <c r="L252" s="12">
        <f t="shared" ref="L252" si="141">AVEDEV(J252:J254)</f>
        <v>4396.5555555555547</v>
      </c>
      <c r="M252" s="13">
        <f t="shared" ref="M252" si="142">IF(K252=0, 0, L252/K252)</f>
        <v>0.13400591984502738</v>
      </c>
    </row>
    <row r="253" spans="1:13">
      <c r="A253" t="s">
        <v>458</v>
      </c>
      <c r="B253">
        <v>23</v>
      </c>
      <c r="C253">
        <v>52</v>
      </c>
      <c r="D253" s="99" t="s">
        <v>403</v>
      </c>
      <c r="E253" s="11">
        <v>32443.599999999999</v>
      </c>
      <c r="F253" s="11">
        <v>4923.82</v>
      </c>
      <c r="G253" s="11">
        <v>27519.78</v>
      </c>
      <c r="H253" s="11">
        <v>35037.5</v>
      </c>
      <c r="I253" s="11">
        <v>3424</v>
      </c>
      <c r="J253" s="11">
        <v>31613.5</v>
      </c>
      <c r="K253" s="12"/>
      <c r="L253" s="12"/>
      <c r="M253" s="13"/>
    </row>
    <row r="254" spans="1:13">
      <c r="A254" t="s">
        <v>458</v>
      </c>
      <c r="B254">
        <v>24</v>
      </c>
      <c r="C254">
        <v>52</v>
      </c>
      <c r="D254" s="99" t="s">
        <v>403</v>
      </c>
      <c r="E254" s="11">
        <v>30597.22</v>
      </c>
      <c r="F254" s="11">
        <v>4923.82</v>
      </c>
      <c r="G254" s="11">
        <v>25673.4</v>
      </c>
      <c r="H254" s="11">
        <v>30833</v>
      </c>
      <c r="I254" s="11">
        <v>3424</v>
      </c>
      <c r="J254" s="11">
        <v>27409</v>
      </c>
    </row>
    <row r="255" spans="1:13">
      <c r="A255" t="s">
        <v>459</v>
      </c>
      <c r="B255">
        <v>16</v>
      </c>
      <c r="C255">
        <v>13</v>
      </c>
      <c r="D255" s="99" t="s">
        <v>345</v>
      </c>
      <c r="E255" s="11">
        <v>3478.32</v>
      </c>
      <c r="F255" s="11">
        <v>1002.33</v>
      </c>
      <c r="G255" s="11">
        <v>2476</v>
      </c>
      <c r="H255" s="11">
        <v>3298</v>
      </c>
      <c r="I255" s="11">
        <v>936</v>
      </c>
      <c r="J255" s="11">
        <v>2362</v>
      </c>
      <c r="K255" s="12">
        <f t="shared" ref="K255" si="143">AVERAGE(J255:J257)</f>
        <v>2821.3333333333335</v>
      </c>
      <c r="L255" s="12">
        <f t="shared" ref="L255" si="144">AVEDEV(J255:J257)</f>
        <v>871.1111111111112</v>
      </c>
      <c r="M255" s="13">
        <f t="shared" ref="M255" si="145">IF(K255=0, 0, L255/K255)</f>
        <v>0.3087586641461878</v>
      </c>
    </row>
    <row r="256" spans="1:13">
      <c r="A256" t="s">
        <v>459</v>
      </c>
      <c r="B256">
        <v>32</v>
      </c>
      <c r="C256">
        <v>13</v>
      </c>
      <c r="D256" s="99" t="s">
        <v>345</v>
      </c>
      <c r="E256" s="11">
        <v>5219.7700000000004</v>
      </c>
      <c r="F256" s="11">
        <v>1197.25</v>
      </c>
      <c r="G256" s="11">
        <v>4022.52</v>
      </c>
      <c r="H256" s="11">
        <v>5209</v>
      </c>
      <c r="I256" s="11">
        <v>1081</v>
      </c>
      <c r="J256" s="11">
        <v>4128</v>
      </c>
      <c r="K256" s="12"/>
      <c r="L256" s="12"/>
      <c r="M256" s="13"/>
    </row>
    <row r="257" spans="1:13">
      <c r="A257" t="s">
        <v>459</v>
      </c>
      <c r="B257">
        <v>16</v>
      </c>
      <c r="C257">
        <v>37</v>
      </c>
      <c r="D257" s="99" t="s">
        <v>345</v>
      </c>
      <c r="E257" s="11">
        <v>2916.37</v>
      </c>
      <c r="F257" s="11">
        <v>883.75</v>
      </c>
      <c r="G257" s="11">
        <v>2032.62</v>
      </c>
      <c r="H257" s="11">
        <v>2799</v>
      </c>
      <c r="I257" s="11">
        <v>825</v>
      </c>
      <c r="J257" s="11">
        <v>1974</v>
      </c>
    </row>
    <row r="258" spans="1:13">
      <c r="A258" t="s">
        <v>460</v>
      </c>
      <c r="B258">
        <v>18</v>
      </c>
      <c r="C258">
        <v>52</v>
      </c>
      <c r="D258" s="99" t="s">
        <v>378</v>
      </c>
      <c r="E258" s="11">
        <v>3242.6</v>
      </c>
      <c r="F258" s="11">
        <v>825.98</v>
      </c>
      <c r="G258" s="11">
        <v>2416.62</v>
      </c>
      <c r="H258" s="11">
        <v>3167.5</v>
      </c>
      <c r="I258" s="11">
        <v>701</v>
      </c>
      <c r="J258" s="11">
        <v>2466.5</v>
      </c>
      <c r="K258" s="12">
        <f t="shared" ref="K258" si="146">AVERAGE(J258:J260)</f>
        <v>2214</v>
      </c>
      <c r="L258" s="12">
        <f t="shared" ref="L258" si="147">AVEDEV(J258:J260)</f>
        <v>230.66666666666666</v>
      </c>
      <c r="M258" s="13">
        <f t="shared" ref="M258" si="148">IF(K258=0, 0, L258/K258)</f>
        <v>0.10418548629930743</v>
      </c>
    </row>
    <row r="259" spans="1:13">
      <c r="A259" t="s">
        <v>460</v>
      </c>
      <c r="B259">
        <v>19</v>
      </c>
      <c r="C259">
        <v>52</v>
      </c>
      <c r="D259" s="99" t="s">
        <v>378</v>
      </c>
      <c r="E259" s="11">
        <v>2615.56</v>
      </c>
      <c r="F259" s="11">
        <v>825.98</v>
      </c>
      <c r="G259" s="11">
        <v>1789.58</v>
      </c>
      <c r="H259" s="11">
        <v>2569</v>
      </c>
      <c r="I259" s="11">
        <v>701</v>
      </c>
      <c r="J259" s="11">
        <v>1868</v>
      </c>
      <c r="K259" s="12"/>
      <c r="L259" s="12"/>
      <c r="M259" s="13"/>
    </row>
    <row r="260" spans="1:13">
      <c r="A260" t="s">
        <v>460</v>
      </c>
      <c r="B260">
        <v>20</v>
      </c>
      <c r="C260">
        <v>52</v>
      </c>
      <c r="D260" s="99" t="s">
        <v>378</v>
      </c>
      <c r="E260" s="11">
        <v>3182.69</v>
      </c>
      <c r="F260" s="11">
        <v>825.98</v>
      </c>
      <c r="G260" s="11">
        <v>2356.6999999999998</v>
      </c>
      <c r="H260" s="11">
        <v>3008.5</v>
      </c>
      <c r="I260" s="11">
        <v>701</v>
      </c>
      <c r="J260" s="11">
        <v>2307.5</v>
      </c>
    </row>
    <row r="261" spans="1:13">
      <c r="A261" t="s">
        <v>459</v>
      </c>
      <c r="B261">
        <v>16</v>
      </c>
      <c r="C261">
        <v>14</v>
      </c>
      <c r="D261" s="99" t="s">
        <v>346</v>
      </c>
      <c r="E261" s="11">
        <v>3539.73</v>
      </c>
      <c r="F261" s="11">
        <v>1002.33</v>
      </c>
      <c r="G261" s="11">
        <v>2537.41</v>
      </c>
      <c r="H261" s="11">
        <v>3545</v>
      </c>
      <c r="I261" s="11">
        <v>936</v>
      </c>
      <c r="J261" s="11">
        <v>2609</v>
      </c>
      <c r="K261" s="12">
        <f t="shared" ref="K261" si="149">AVERAGE(J261:J263)</f>
        <v>2315</v>
      </c>
      <c r="L261" s="12">
        <f t="shared" ref="L261" si="150">AVEDEV(J261:J263)</f>
        <v>545.33333333333337</v>
      </c>
      <c r="M261" s="13">
        <f t="shared" ref="M261" si="151">IF(K261=0, 0, L261/K261)</f>
        <v>0.235565154787617</v>
      </c>
    </row>
    <row r="262" spans="1:13">
      <c r="A262" t="s">
        <v>459</v>
      </c>
      <c r="B262">
        <v>32</v>
      </c>
      <c r="C262">
        <v>14</v>
      </c>
      <c r="D262" s="99" t="s">
        <v>346</v>
      </c>
      <c r="E262" s="11">
        <v>3890.04</v>
      </c>
      <c r="F262" s="11">
        <v>1197.25</v>
      </c>
      <c r="G262" s="11">
        <v>2692.79</v>
      </c>
      <c r="H262" s="11">
        <v>3920</v>
      </c>
      <c r="I262" s="11">
        <v>1081</v>
      </c>
      <c r="J262" s="11">
        <v>2839</v>
      </c>
      <c r="K262" s="12"/>
      <c r="L262" s="12"/>
      <c r="M262" s="13"/>
    </row>
    <row r="263" spans="1:13">
      <c r="A263" t="s">
        <v>459</v>
      </c>
      <c r="B263">
        <v>16</v>
      </c>
      <c r="C263">
        <v>38</v>
      </c>
      <c r="D263" s="99" t="s">
        <v>346</v>
      </c>
      <c r="E263" s="11">
        <v>2376.15</v>
      </c>
      <c r="F263" s="11">
        <v>883.75</v>
      </c>
      <c r="G263" s="11">
        <v>1492.4</v>
      </c>
      <c r="H263" s="11">
        <v>2322</v>
      </c>
      <c r="I263" s="11">
        <v>825</v>
      </c>
      <c r="J263" s="11">
        <v>1497</v>
      </c>
    </row>
    <row r="264" spans="1:13">
      <c r="A264" t="s">
        <v>461</v>
      </c>
      <c r="B264">
        <v>17</v>
      </c>
      <c r="C264">
        <v>11</v>
      </c>
      <c r="D264" s="99" t="s">
        <v>16</v>
      </c>
      <c r="E264" s="11">
        <v>1277.58</v>
      </c>
      <c r="F264" s="11">
        <v>1651.8</v>
      </c>
      <c r="G264" s="11">
        <v>0</v>
      </c>
      <c r="H264" s="11">
        <v>842.5</v>
      </c>
      <c r="I264" s="11">
        <v>1394</v>
      </c>
      <c r="J264" s="11">
        <v>0</v>
      </c>
      <c r="K264" s="12">
        <f>AVERAGE(J264:J368)</f>
        <v>60.685714285714283</v>
      </c>
      <c r="L264" s="12">
        <f>AVEDEV(J264:J368)</f>
        <v>61.186938775510214</v>
      </c>
      <c r="M264" s="13">
        <f t="shared" ref="M264" si="152">IF(K264=0, 0, L264/K264)</f>
        <v>1.0082593489373153</v>
      </c>
    </row>
    <row r="265" spans="1:13">
      <c r="A265" t="s">
        <v>461</v>
      </c>
      <c r="B265">
        <v>17</v>
      </c>
      <c r="C265">
        <v>13</v>
      </c>
      <c r="D265" s="99" t="s">
        <v>16</v>
      </c>
      <c r="E265" s="11">
        <v>1305.1400000000001</v>
      </c>
      <c r="F265" s="11">
        <v>1651.8</v>
      </c>
      <c r="G265" s="11">
        <v>0</v>
      </c>
      <c r="H265" s="11">
        <v>1055</v>
      </c>
      <c r="I265" s="11">
        <v>1394</v>
      </c>
      <c r="J265" s="11">
        <v>0</v>
      </c>
      <c r="K265" s="12"/>
      <c r="L265" s="12"/>
      <c r="M265" s="13"/>
    </row>
    <row r="266" spans="1:13">
      <c r="A266" t="s">
        <v>461</v>
      </c>
      <c r="B266">
        <v>17</v>
      </c>
      <c r="C266">
        <v>15</v>
      </c>
      <c r="D266" s="99" t="s">
        <v>16</v>
      </c>
      <c r="E266" s="11">
        <v>1288.8499999999999</v>
      </c>
      <c r="F266" s="11">
        <v>1651.8</v>
      </c>
      <c r="G266" s="11">
        <v>0</v>
      </c>
      <c r="H266" s="11">
        <v>1035</v>
      </c>
      <c r="I266" s="11">
        <v>1394</v>
      </c>
      <c r="J266" s="11">
        <v>0</v>
      </c>
    </row>
    <row r="267" spans="1:13">
      <c r="A267" t="s">
        <v>461</v>
      </c>
      <c r="B267">
        <v>17</v>
      </c>
      <c r="C267">
        <v>17</v>
      </c>
      <c r="D267" s="99" t="s">
        <v>16</v>
      </c>
      <c r="E267" s="11">
        <v>1350.45</v>
      </c>
      <c r="F267" s="11">
        <v>1651.8</v>
      </c>
      <c r="G267" s="11">
        <v>0</v>
      </c>
      <c r="H267" s="11">
        <v>993</v>
      </c>
      <c r="I267" s="11">
        <v>1394</v>
      </c>
      <c r="J267" s="11">
        <v>0</v>
      </c>
      <c r="K267" s="12"/>
      <c r="L267" s="12"/>
      <c r="M267" s="13"/>
    </row>
    <row r="268" spans="1:13">
      <c r="A268" t="s">
        <v>461</v>
      </c>
      <c r="B268">
        <v>17</v>
      </c>
      <c r="C268">
        <v>56</v>
      </c>
      <c r="D268" s="99" t="s">
        <v>16</v>
      </c>
      <c r="E268" s="11">
        <v>962.82</v>
      </c>
      <c r="F268" s="11">
        <v>1022.12</v>
      </c>
      <c r="G268" s="11">
        <v>0</v>
      </c>
      <c r="H268" s="11">
        <v>819.5</v>
      </c>
      <c r="I268" s="11">
        <v>749</v>
      </c>
      <c r="J268" s="11">
        <v>70.5</v>
      </c>
      <c r="K268" s="12"/>
      <c r="L268" s="12"/>
      <c r="M268" s="13"/>
    </row>
    <row r="269" spans="1:13">
      <c r="A269" t="s">
        <v>461</v>
      </c>
      <c r="B269">
        <v>17</v>
      </c>
      <c r="C269">
        <v>58</v>
      </c>
      <c r="D269" s="99" t="s">
        <v>16</v>
      </c>
      <c r="E269" s="11">
        <v>1017.64</v>
      </c>
      <c r="F269" s="11">
        <v>1022.12</v>
      </c>
      <c r="G269" s="11">
        <v>0</v>
      </c>
      <c r="H269" s="11">
        <v>831</v>
      </c>
      <c r="I269" s="11">
        <v>749</v>
      </c>
      <c r="J269" s="11">
        <v>82</v>
      </c>
    </row>
    <row r="270" spans="1:13">
      <c r="A270" t="s">
        <v>461</v>
      </c>
      <c r="B270">
        <v>17</v>
      </c>
      <c r="C270">
        <v>60</v>
      </c>
      <c r="D270" s="99" t="s">
        <v>16</v>
      </c>
      <c r="E270" s="11">
        <v>1286.52</v>
      </c>
      <c r="F270" s="11">
        <v>1022.12</v>
      </c>
      <c r="G270" s="11">
        <v>264.41000000000003</v>
      </c>
      <c r="H270" s="11">
        <v>947</v>
      </c>
      <c r="I270" s="11">
        <v>749</v>
      </c>
      <c r="J270" s="11">
        <v>198</v>
      </c>
      <c r="K270" s="12"/>
      <c r="L270" s="12"/>
      <c r="M270" s="13"/>
    </row>
    <row r="271" spans="1:13">
      <c r="A271" t="s">
        <v>461</v>
      </c>
      <c r="B271">
        <v>17</v>
      </c>
      <c r="C271">
        <v>62</v>
      </c>
      <c r="D271" s="99" t="s">
        <v>16</v>
      </c>
      <c r="E271" s="11">
        <v>954.59</v>
      </c>
      <c r="F271" s="11">
        <v>1022.12</v>
      </c>
      <c r="G271" s="11">
        <v>0</v>
      </c>
      <c r="H271" s="11">
        <v>802</v>
      </c>
      <c r="I271" s="11">
        <v>749</v>
      </c>
      <c r="J271" s="11">
        <v>53</v>
      </c>
      <c r="K271" s="12"/>
      <c r="L271" s="12"/>
      <c r="M271" s="13"/>
    </row>
    <row r="272" spans="1:13">
      <c r="A272" t="s">
        <v>461</v>
      </c>
      <c r="B272">
        <v>3</v>
      </c>
      <c r="C272">
        <v>33</v>
      </c>
      <c r="D272" s="99" t="s">
        <v>16</v>
      </c>
      <c r="E272" s="11">
        <v>612.24</v>
      </c>
      <c r="F272" s="11">
        <v>1915.9</v>
      </c>
      <c r="G272" s="11">
        <v>0</v>
      </c>
      <c r="H272" s="11">
        <v>476</v>
      </c>
      <c r="I272" s="11">
        <v>1451</v>
      </c>
      <c r="J272" s="11">
        <v>0</v>
      </c>
    </row>
    <row r="273" spans="1:13">
      <c r="A273" t="s">
        <v>461</v>
      </c>
      <c r="B273">
        <v>5</v>
      </c>
      <c r="C273">
        <v>33</v>
      </c>
      <c r="D273" s="99" t="s">
        <v>16</v>
      </c>
      <c r="E273" s="11">
        <v>978.66</v>
      </c>
      <c r="F273" s="11">
        <v>1915.9</v>
      </c>
      <c r="G273" s="11">
        <v>0</v>
      </c>
      <c r="H273" s="11">
        <v>876</v>
      </c>
      <c r="I273" s="11">
        <v>1451</v>
      </c>
      <c r="J273" s="11">
        <v>0</v>
      </c>
      <c r="K273" s="12"/>
      <c r="L273" s="12"/>
      <c r="M273" s="13"/>
    </row>
    <row r="274" spans="1:13">
      <c r="A274" t="s">
        <v>461</v>
      </c>
      <c r="B274">
        <v>7</v>
      </c>
      <c r="C274">
        <v>33</v>
      </c>
      <c r="D274" s="99" t="s">
        <v>16</v>
      </c>
      <c r="E274" s="11">
        <v>766.86</v>
      </c>
      <c r="F274" s="11">
        <v>1915.9</v>
      </c>
      <c r="G274" s="11">
        <v>0</v>
      </c>
      <c r="H274" s="11">
        <v>689</v>
      </c>
      <c r="I274" s="11">
        <v>1451</v>
      </c>
      <c r="J274" s="11">
        <v>0</v>
      </c>
      <c r="K274" s="12"/>
      <c r="L274" s="12"/>
      <c r="M274" s="13"/>
    </row>
    <row r="275" spans="1:13">
      <c r="A275" t="s">
        <v>461</v>
      </c>
      <c r="B275">
        <v>9</v>
      </c>
      <c r="C275">
        <v>33</v>
      </c>
      <c r="D275" s="99" t="s">
        <v>16</v>
      </c>
      <c r="E275" s="11">
        <v>817.19</v>
      </c>
      <c r="F275" s="11">
        <v>1915.9</v>
      </c>
      <c r="G275" s="11">
        <v>0</v>
      </c>
      <c r="H275" s="11">
        <v>713</v>
      </c>
      <c r="I275" s="11">
        <v>1451</v>
      </c>
      <c r="J275" s="11">
        <v>0</v>
      </c>
    </row>
    <row r="276" spans="1:13">
      <c r="A276" t="s">
        <v>461</v>
      </c>
      <c r="B276">
        <v>25</v>
      </c>
      <c r="C276">
        <v>33</v>
      </c>
      <c r="D276" s="99" t="s">
        <v>16</v>
      </c>
      <c r="E276" s="11">
        <v>1004.37</v>
      </c>
      <c r="F276" s="11">
        <v>1836.74</v>
      </c>
      <c r="G276" s="11">
        <v>0</v>
      </c>
      <c r="H276" s="11">
        <v>869</v>
      </c>
      <c r="I276" s="11">
        <v>961</v>
      </c>
      <c r="J276" s="11">
        <v>0</v>
      </c>
      <c r="K276" s="12"/>
      <c r="L276" s="12"/>
      <c r="M276" s="13"/>
    </row>
    <row r="277" spans="1:13">
      <c r="A277" t="s">
        <v>461</v>
      </c>
      <c r="B277">
        <v>27</v>
      </c>
      <c r="C277">
        <v>33</v>
      </c>
      <c r="D277" s="99" t="s">
        <v>16</v>
      </c>
      <c r="E277" s="11">
        <v>1597.48</v>
      </c>
      <c r="F277" s="11">
        <v>1836.74</v>
      </c>
      <c r="G277" s="11">
        <v>0</v>
      </c>
      <c r="H277" s="11">
        <v>957</v>
      </c>
      <c r="I277" s="11">
        <v>961</v>
      </c>
      <c r="J277" s="11">
        <v>0</v>
      </c>
      <c r="K277" s="12"/>
      <c r="L277" s="12"/>
      <c r="M277" s="13"/>
    </row>
    <row r="278" spans="1:13">
      <c r="A278" t="s">
        <v>461</v>
      </c>
      <c r="B278">
        <v>29</v>
      </c>
      <c r="C278">
        <v>33</v>
      </c>
      <c r="D278" s="99" t="s">
        <v>16</v>
      </c>
      <c r="E278" s="11">
        <v>2209.0500000000002</v>
      </c>
      <c r="F278" s="11">
        <v>1836.74</v>
      </c>
      <c r="G278" s="11">
        <v>372.31</v>
      </c>
      <c r="H278" s="11">
        <v>1340.5</v>
      </c>
      <c r="I278" s="11">
        <v>961</v>
      </c>
      <c r="J278" s="11">
        <v>379.5</v>
      </c>
    </row>
    <row r="279" spans="1:13">
      <c r="A279" t="s">
        <v>461</v>
      </c>
      <c r="B279">
        <v>31</v>
      </c>
      <c r="C279">
        <v>33</v>
      </c>
      <c r="D279" s="99" t="s">
        <v>16</v>
      </c>
      <c r="E279" s="11">
        <v>928.04</v>
      </c>
      <c r="F279" s="11">
        <v>1836.74</v>
      </c>
      <c r="G279" s="11">
        <v>0</v>
      </c>
      <c r="H279" s="11">
        <v>617</v>
      </c>
      <c r="I279" s="11">
        <v>961</v>
      </c>
      <c r="J279" s="11">
        <v>0</v>
      </c>
      <c r="K279" s="12"/>
      <c r="L279" s="12"/>
      <c r="M279" s="13"/>
    </row>
    <row r="280" spans="1:13">
      <c r="A280" t="s">
        <v>461</v>
      </c>
      <c r="B280">
        <v>1</v>
      </c>
      <c r="C280">
        <v>10</v>
      </c>
      <c r="D280" s="99" t="s">
        <v>16</v>
      </c>
      <c r="E280" s="11">
        <v>543.59</v>
      </c>
      <c r="F280" s="11">
        <v>425.14</v>
      </c>
      <c r="G280" s="11">
        <v>118.46</v>
      </c>
      <c r="H280" s="11">
        <v>335</v>
      </c>
      <c r="I280" s="11">
        <v>352</v>
      </c>
      <c r="J280" s="11">
        <v>0</v>
      </c>
      <c r="K280" s="12"/>
      <c r="L280" s="12"/>
      <c r="M280" s="13"/>
    </row>
    <row r="281" spans="1:13">
      <c r="A281" t="s">
        <v>461</v>
      </c>
      <c r="B281">
        <v>1</v>
      </c>
      <c r="C281">
        <v>12</v>
      </c>
      <c r="D281" s="99" t="s">
        <v>16</v>
      </c>
      <c r="E281" s="11">
        <v>393.38</v>
      </c>
      <c r="F281" s="11">
        <v>425.14</v>
      </c>
      <c r="G281" s="11">
        <v>0</v>
      </c>
      <c r="H281" s="11">
        <v>342</v>
      </c>
      <c r="I281" s="11">
        <v>352</v>
      </c>
      <c r="J281" s="11">
        <v>0</v>
      </c>
    </row>
    <row r="282" spans="1:13">
      <c r="A282" t="s">
        <v>461</v>
      </c>
      <c r="B282">
        <v>1</v>
      </c>
      <c r="C282">
        <v>14</v>
      </c>
      <c r="D282" s="99" t="s">
        <v>16</v>
      </c>
      <c r="E282" s="11">
        <v>425.92</v>
      </c>
      <c r="F282" s="11">
        <v>425.14</v>
      </c>
      <c r="G282" s="11">
        <v>0.78</v>
      </c>
      <c r="H282" s="11">
        <v>367</v>
      </c>
      <c r="I282" s="11">
        <v>352</v>
      </c>
      <c r="J282" s="11">
        <v>15</v>
      </c>
      <c r="K282" s="12"/>
      <c r="L282" s="12"/>
      <c r="M282" s="13"/>
    </row>
    <row r="283" spans="1:13">
      <c r="A283" t="s">
        <v>461</v>
      </c>
      <c r="B283">
        <v>1</v>
      </c>
      <c r="C283">
        <v>16</v>
      </c>
      <c r="D283" s="99" t="s">
        <v>16</v>
      </c>
      <c r="E283" s="11">
        <v>404.37</v>
      </c>
      <c r="F283" s="11">
        <v>425.14</v>
      </c>
      <c r="G283" s="11">
        <v>0</v>
      </c>
      <c r="H283" s="11">
        <v>380</v>
      </c>
      <c r="I283" s="11">
        <v>352</v>
      </c>
      <c r="J283" s="11">
        <v>28</v>
      </c>
      <c r="K283" s="12"/>
      <c r="L283" s="12"/>
      <c r="M283" s="13"/>
    </row>
    <row r="284" spans="1:13">
      <c r="A284" t="s">
        <v>461</v>
      </c>
      <c r="B284">
        <v>1</v>
      </c>
      <c r="C284">
        <v>18</v>
      </c>
      <c r="D284" s="99" t="s">
        <v>16</v>
      </c>
      <c r="E284" s="11">
        <v>477.06</v>
      </c>
      <c r="F284" s="11">
        <v>425.14</v>
      </c>
      <c r="G284" s="11">
        <v>51.92</v>
      </c>
      <c r="H284" s="11">
        <v>402</v>
      </c>
      <c r="I284" s="11">
        <v>352</v>
      </c>
      <c r="J284" s="11">
        <v>50</v>
      </c>
    </row>
    <row r="285" spans="1:13">
      <c r="A285" t="s">
        <v>461</v>
      </c>
      <c r="B285">
        <v>1</v>
      </c>
      <c r="C285">
        <v>20</v>
      </c>
      <c r="D285" s="99" t="s">
        <v>16</v>
      </c>
      <c r="E285" s="11">
        <v>422.7</v>
      </c>
      <c r="F285" s="11">
        <v>425.14</v>
      </c>
      <c r="G285" s="11">
        <v>0</v>
      </c>
      <c r="H285" s="11">
        <v>393</v>
      </c>
      <c r="I285" s="11">
        <v>352</v>
      </c>
      <c r="J285" s="11">
        <v>41</v>
      </c>
      <c r="K285" s="12"/>
      <c r="L285" s="12"/>
      <c r="M285" s="13"/>
    </row>
    <row r="286" spans="1:13">
      <c r="A286" t="s">
        <v>461</v>
      </c>
      <c r="B286">
        <v>1</v>
      </c>
      <c r="C286">
        <v>22</v>
      </c>
      <c r="D286" s="99" t="s">
        <v>16</v>
      </c>
      <c r="E286" s="11">
        <v>517.1</v>
      </c>
      <c r="F286" s="11">
        <v>425.14</v>
      </c>
      <c r="G286" s="11">
        <v>91.96</v>
      </c>
      <c r="H286" s="11">
        <v>417</v>
      </c>
      <c r="I286" s="11">
        <v>352</v>
      </c>
      <c r="J286" s="11">
        <v>65</v>
      </c>
      <c r="K286" s="12"/>
      <c r="L286" s="12"/>
      <c r="M286" s="13"/>
    </row>
    <row r="287" spans="1:13">
      <c r="A287" t="s">
        <v>461</v>
      </c>
      <c r="B287">
        <v>1</v>
      </c>
      <c r="C287">
        <v>24</v>
      </c>
      <c r="D287" s="99" t="s">
        <v>16</v>
      </c>
      <c r="E287" s="11">
        <v>442.31</v>
      </c>
      <c r="F287" s="11">
        <v>425.14</v>
      </c>
      <c r="G287" s="11">
        <v>17.18</v>
      </c>
      <c r="H287" s="11">
        <v>372</v>
      </c>
      <c r="I287" s="11">
        <v>352</v>
      </c>
      <c r="J287" s="11">
        <v>20</v>
      </c>
    </row>
    <row r="288" spans="1:13">
      <c r="A288" t="s">
        <v>461</v>
      </c>
      <c r="B288">
        <v>1</v>
      </c>
      <c r="C288">
        <v>26</v>
      </c>
      <c r="D288" s="99" t="s">
        <v>16</v>
      </c>
      <c r="E288" s="11">
        <v>413.07</v>
      </c>
      <c r="F288" s="11">
        <v>425.14</v>
      </c>
      <c r="G288" s="11">
        <v>0</v>
      </c>
      <c r="H288" s="11">
        <v>396</v>
      </c>
      <c r="I288" s="11">
        <v>352</v>
      </c>
      <c r="J288" s="11">
        <v>44</v>
      </c>
      <c r="K288" s="12"/>
      <c r="L288" s="12"/>
      <c r="M288" s="13"/>
    </row>
    <row r="289" spans="1:13">
      <c r="A289" t="s">
        <v>461</v>
      </c>
      <c r="B289">
        <v>1</v>
      </c>
      <c r="C289">
        <v>28</v>
      </c>
      <c r="D289" s="99" t="s">
        <v>16</v>
      </c>
      <c r="E289" s="11">
        <v>584.54</v>
      </c>
      <c r="F289" s="11">
        <v>425.14</v>
      </c>
      <c r="G289" s="11">
        <v>159.4</v>
      </c>
      <c r="H289" s="11">
        <v>462.5</v>
      </c>
      <c r="I289" s="11">
        <v>352</v>
      </c>
      <c r="J289" s="11">
        <v>110.5</v>
      </c>
      <c r="K289" s="12"/>
      <c r="L289" s="12"/>
      <c r="M289" s="13"/>
    </row>
    <row r="290" spans="1:13">
      <c r="A290" t="s">
        <v>461</v>
      </c>
      <c r="B290">
        <v>1</v>
      </c>
      <c r="C290">
        <v>30</v>
      </c>
      <c r="D290" s="99" t="s">
        <v>16</v>
      </c>
      <c r="E290" s="11">
        <v>522.19000000000005</v>
      </c>
      <c r="F290" s="11">
        <v>425.14</v>
      </c>
      <c r="G290" s="11">
        <v>97.06</v>
      </c>
      <c r="H290" s="11">
        <v>491</v>
      </c>
      <c r="I290" s="11">
        <v>352</v>
      </c>
      <c r="J290" s="11">
        <v>139</v>
      </c>
    </row>
    <row r="291" spans="1:13">
      <c r="A291" t="s">
        <v>461</v>
      </c>
      <c r="B291">
        <v>1</v>
      </c>
      <c r="C291">
        <v>32</v>
      </c>
      <c r="D291" s="99" t="s">
        <v>16</v>
      </c>
      <c r="E291" s="11">
        <v>980.94</v>
      </c>
      <c r="F291" s="11">
        <v>425.14</v>
      </c>
      <c r="G291" s="11">
        <v>555.79999999999995</v>
      </c>
      <c r="H291" s="11">
        <v>493</v>
      </c>
      <c r="I291" s="11">
        <v>352</v>
      </c>
      <c r="J291" s="11">
        <v>141</v>
      </c>
      <c r="K291" s="12"/>
      <c r="L291" s="12"/>
      <c r="M291" s="13"/>
    </row>
    <row r="292" spans="1:13">
      <c r="A292" t="s">
        <v>461</v>
      </c>
      <c r="B292">
        <v>1</v>
      </c>
      <c r="C292">
        <v>34</v>
      </c>
      <c r="D292" s="99" t="s">
        <v>16</v>
      </c>
      <c r="E292" s="11">
        <v>489.01</v>
      </c>
      <c r="F292" s="11">
        <v>425.14</v>
      </c>
      <c r="G292" s="11">
        <v>63.88</v>
      </c>
      <c r="H292" s="11">
        <v>410</v>
      </c>
      <c r="I292" s="11">
        <v>352</v>
      </c>
      <c r="J292" s="11">
        <v>58</v>
      </c>
      <c r="K292" s="12"/>
      <c r="L292" s="12"/>
      <c r="M292" s="13"/>
    </row>
    <row r="293" spans="1:13">
      <c r="A293" t="s">
        <v>461</v>
      </c>
      <c r="B293">
        <v>1</v>
      </c>
      <c r="C293">
        <v>36</v>
      </c>
      <c r="D293" s="99" t="s">
        <v>16</v>
      </c>
      <c r="E293" s="11">
        <v>489.78</v>
      </c>
      <c r="F293" s="11">
        <v>425.14</v>
      </c>
      <c r="G293" s="11">
        <v>64.64</v>
      </c>
      <c r="H293" s="11">
        <v>394</v>
      </c>
      <c r="I293" s="11">
        <v>352</v>
      </c>
      <c r="J293" s="11">
        <v>42</v>
      </c>
    </row>
    <row r="294" spans="1:13">
      <c r="A294" t="s">
        <v>461</v>
      </c>
      <c r="B294">
        <v>1</v>
      </c>
      <c r="C294">
        <v>38</v>
      </c>
      <c r="D294" s="99" t="s">
        <v>16</v>
      </c>
      <c r="E294" s="11">
        <v>483.91</v>
      </c>
      <c r="F294" s="11">
        <v>425.14</v>
      </c>
      <c r="G294" s="11">
        <v>58.77</v>
      </c>
      <c r="H294" s="11">
        <v>396</v>
      </c>
      <c r="I294" s="11">
        <v>352</v>
      </c>
      <c r="J294" s="11">
        <v>44</v>
      </c>
      <c r="K294" s="12"/>
      <c r="L294" s="12"/>
      <c r="M294" s="13"/>
    </row>
    <row r="295" spans="1:13">
      <c r="A295" t="s">
        <v>461</v>
      </c>
      <c r="B295">
        <v>1</v>
      </c>
      <c r="C295">
        <v>40</v>
      </c>
      <c r="D295" s="99" t="s">
        <v>16</v>
      </c>
      <c r="E295" s="11">
        <v>406.66</v>
      </c>
      <c r="F295" s="11">
        <v>425.14</v>
      </c>
      <c r="G295" s="11">
        <v>0</v>
      </c>
      <c r="H295" s="11">
        <v>361</v>
      </c>
      <c r="I295" s="11">
        <v>352</v>
      </c>
      <c r="J295" s="11">
        <v>9</v>
      </c>
      <c r="K295" s="12"/>
      <c r="L295" s="12"/>
      <c r="M295" s="13"/>
    </row>
    <row r="296" spans="1:13">
      <c r="A296" t="s">
        <v>461</v>
      </c>
      <c r="B296">
        <v>1</v>
      </c>
      <c r="C296">
        <v>42</v>
      </c>
      <c r="D296" s="99" t="s">
        <v>16</v>
      </c>
      <c r="E296" s="11">
        <v>467.01</v>
      </c>
      <c r="F296" s="11">
        <v>425.14</v>
      </c>
      <c r="G296" s="11">
        <v>41.87</v>
      </c>
      <c r="H296" s="11">
        <v>378.5</v>
      </c>
      <c r="I296" s="11">
        <v>352</v>
      </c>
      <c r="J296" s="11">
        <v>26.5</v>
      </c>
    </row>
    <row r="297" spans="1:13">
      <c r="A297" t="s">
        <v>461</v>
      </c>
      <c r="B297">
        <v>1</v>
      </c>
      <c r="C297">
        <v>44</v>
      </c>
      <c r="D297" s="99" t="s">
        <v>16</v>
      </c>
      <c r="E297" s="11">
        <v>425.08</v>
      </c>
      <c r="F297" s="11">
        <v>425.14</v>
      </c>
      <c r="G297" s="11">
        <v>0</v>
      </c>
      <c r="H297" s="11">
        <v>384</v>
      </c>
      <c r="I297" s="11">
        <v>352</v>
      </c>
      <c r="J297" s="11">
        <v>32</v>
      </c>
      <c r="K297" s="12"/>
      <c r="L297" s="12"/>
      <c r="M297" s="13"/>
    </row>
    <row r="298" spans="1:13">
      <c r="A298" t="s">
        <v>461</v>
      </c>
      <c r="B298">
        <v>1</v>
      </c>
      <c r="C298">
        <v>46</v>
      </c>
      <c r="D298" s="99" t="s">
        <v>16</v>
      </c>
      <c r="E298" s="11">
        <v>510.58</v>
      </c>
      <c r="F298" s="11">
        <v>425.14</v>
      </c>
      <c r="G298" s="11">
        <v>85.44</v>
      </c>
      <c r="H298" s="11">
        <v>365</v>
      </c>
      <c r="I298" s="11">
        <v>352</v>
      </c>
      <c r="J298" s="11">
        <v>13</v>
      </c>
      <c r="K298" s="12"/>
      <c r="L298" s="12"/>
      <c r="M298" s="13"/>
    </row>
    <row r="299" spans="1:13">
      <c r="A299" t="s">
        <v>461</v>
      </c>
      <c r="B299">
        <v>1</v>
      </c>
      <c r="C299">
        <v>48</v>
      </c>
      <c r="D299" s="99" t="s">
        <v>16</v>
      </c>
      <c r="E299" s="11">
        <v>390.84</v>
      </c>
      <c r="F299" s="11">
        <v>425.14</v>
      </c>
      <c r="G299" s="11">
        <v>0</v>
      </c>
      <c r="H299" s="11">
        <v>369</v>
      </c>
      <c r="I299" s="11">
        <v>352</v>
      </c>
      <c r="J299" s="11">
        <v>17</v>
      </c>
    </row>
    <row r="300" spans="1:13">
      <c r="A300" t="s">
        <v>461</v>
      </c>
      <c r="B300">
        <v>1</v>
      </c>
      <c r="C300">
        <v>50</v>
      </c>
      <c r="D300" s="99" t="s">
        <v>16</v>
      </c>
      <c r="E300" s="11">
        <v>374.77</v>
      </c>
      <c r="F300" s="11">
        <v>425.14</v>
      </c>
      <c r="G300" s="11">
        <v>0</v>
      </c>
      <c r="H300" s="11">
        <v>354</v>
      </c>
      <c r="I300" s="11">
        <v>352</v>
      </c>
      <c r="J300" s="11">
        <v>2</v>
      </c>
      <c r="K300" s="12"/>
      <c r="L300" s="12"/>
      <c r="M300" s="13"/>
    </row>
    <row r="301" spans="1:13">
      <c r="A301" t="s">
        <v>461</v>
      </c>
      <c r="B301">
        <v>1</v>
      </c>
      <c r="C301">
        <v>52</v>
      </c>
      <c r="D301" s="99" t="s">
        <v>16</v>
      </c>
      <c r="E301" s="11">
        <v>463.08</v>
      </c>
      <c r="F301" s="11">
        <v>425.14</v>
      </c>
      <c r="G301" s="11">
        <v>37.94</v>
      </c>
      <c r="H301" s="11">
        <v>329</v>
      </c>
      <c r="I301" s="11">
        <v>352</v>
      </c>
      <c r="J301" s="11">
        <v>0</v>
      </c>
      <c r="K301" s="12"/>
      <c r="L301" s="12"/>
      <c r="M301" s="13"/>
    </row>
    <row r="302" spans="1:13">
      <c r="A302" t="s">
        <v>461</v>
      </c>
      <c r="B302">
        <v>1</v>
      </c>
      <c r="C302">
        <v>54</v>
      </c>
      <c r="D302" s="99" t="s">
        <v>16</v>
      </c>
      <c r="E302" s="11">
        <v>314.07</v>
      </c>
      <c r="F302" s="11">
        <v>425.14</v>
      </c>
      <c r="G302" s="11">
        <v>0</v>
      </c>
      <c r="H302" s="11">
        <v>300</v>
      </c>
      <c r="I302" s="11">
        <v>352</v>
      </c>
      <c r="J302" s="11">
        <v>0</v>
      </c>
    </row>
    <row r="303" spans="1:13">
      <c r="A303" t="s">
        <v>461</v>
      </c>
      <c r="B303">
        <v>1</v>
      </c>
      <c r="C303">
        <v>56</v>
      </c>
      <c r="D303" s="99" t="s">
        <v>16</v>
      </c>
      <c r="E303" s="11">
        <v>314.91000000000003</v>
      </c>
      <c r="F303" s="11">
        <v>425.14</v>
      </c>
      <c r="G303" s="11">
        <v>0</v>
      </c>
      <c r="H303" s="11">
        <v>304</v>
      </c>
      <c r="I303" s="11">
        <v>352</v>
      </c>
      <c r="J303" s="11">
        <v>0</v>
      </c>
      <c r="K303" s="12"/>
      <c r="L303" s="12"/>
      <c r="M303" s="13"/>
    </row>
    <row r="304" spans="1:13">
      <c r="A304" t="s">
        <v>461</v>
      </c>
      <c r="B304">
        <v>1</v>
      </c>
      <c r="C304">
        <v>58</v>
      </c>
      <c r="D304" s="99" t="s">
        <v>16</v>
      </c>
      <c r="E304" s="11">
        <v>330.95</v>
      </c>
      <c r="F304" s="11">
        <v>425.14</v>
      </c>
      <c r="G304" s="11">
        <v>0</v>
      </c>
      <c r="H304" s="11">
        <v>335</v>
      </c>
      <c r="I304" s="11">
        <v>352</v>
      </c>
      <c r="J304" s="11">
        <v>0</v>
      </c>
      <c r="K304" s="12"/>
      <c r="L304" s="12"/>
      <c r="M304" s="13"/>
    </row>
    <row r="305" spans="1:13">
      <c r="A305" t="s">
        <v>461</v>
      </c>
      <c r="B305">
        <v>1</v>
      </c>
      <c r="C305">
        <v>60</v>
      </c>
      <c r="D305" s="99" t="s">
        <v>16</v>
      </c>
      <c r="E305" s="11">
        <v>297.95</v>
      </c>
      <c r="F305" s="11">
        <v>425.14</v>
      </c>
      <c r="G305" s="11">
        <v>0</v>
      </c>
      <c r="H305" s="11">
        <v>290</v>
      </c>
      <c r="I305" s="11">
        <v>352</v>
      </c>
      <c r="J305" s="11">
        <v>0</v>
      </c>
    </row>
    <row r="306" spans="1:13">
      <c r="A306" t="s">
        <v>461</v>
      </c>
      <c r="B306">
        <v>1</v>
      </c>
      <c r="C306">
        <v>62</v>
      </c>
      <c r="D306" s="99" t="s">
        <v>16</v>
      </c>
      <c r="E306" s="11">
        <v>288.79000000000002</v>
      </c>
      <c r="F306" s="11">
        <v>425.14</v>
      </c>
      <c r="G306" s="11">
        <v>0</v>
      </c>
      <c r="H306" s="11">
        <v>287</v>
      </c>
      <c r="I306" s="11">
        <v>352</v>
      </c>
      <c r="J306" s="11">
        <v>0</v>
      </c>
      <c r="K306" s="12"/>
      <c r="L306" s="12"/>
      <c r="M306" s="13"/>
    </row>
    <row r="307" spans="1:13">
      <c r="A307" t="s">
        <v>461</v>
      </c>
      <c r="B307">
        <v>1</v>
      </c>
      <c r="C307">
        <v>64</v>
      </c>
      <c r="D307" s="99" t="s">
        <v>16</v>
      </c>
      <c r="E307" s="11">
        <v>300.27999999999997</v>
      </c>
      <c r="F307" s="11">
        <v>425.14</v>
      </c>
      <c r="G307" s="11">
        <v>0</v>
      </c>
      <c r="H307" s="11">
        <v>300</v>
      </c>
      <c r="I307" s="11">
        <v>352</v>
      </c>
      <c r="J307" s="11">
        <v>0</v>
      </c>
      <c r="K307" s="12"/>
      <c r="L307" s="12"/>
      <c r="M307" s="13"/>
    </row>
    <row r="308" spans="1:13">
      <c r="A308" t="s">
        <v>461</v>
      </c>
      <c r="B308">
        <v>33</v>
      </c>
      <c r="C308">
        <v>10</v>
      </c>
      <c r="D308" s="99" t="s">
        <v>16</v>
      </c>
      <c r="E308" s="11">
        <v>492.73</v>
      </c>
      <c r="F308" s="11">
        <v>488.38</v>
      </c>
      <c r="G308" s="11">
        <v>4.3499999999999996</v>
      </c>
      <c r="H308" s="11">
        <v>452</v>
      </c>
      <c r="I308" s="11">
        <v>476</v>
      </c>
      <c r="J308" s="11">
        <v>0</v>
      </c>
    </row>
    <row r="309" spans="1:13">
      <c r="A309" t="s">
        <v>461</v>
      </c>
      <c r="B309">
        <v>33</v>
      </c>
      <c r="C309">
        <v>12</v>
      </c>
      <c r="D309" s="99" t="s">
        <v>16</v>
      </c>
      <c r="E309" s="11">
        <v>529.75</v>
      </c>
      <c r="F309" s="11">
        <v>488.38</v>
      </c>
      <c r="G309" s="11">
        <v>41.37</v>
      </c>
      <c r="H309" s="11">
        <v>509</v>
      </c>
      <c r="I309" s="11">
        <v>476</v>
      </c>
      <c r="J309" s="11">
        <v>33</v>
      </c>
      <c r="K309" s="12"/>
      <c r="L309" s="12"/>
      <c r="M309" s="13"/>
    </row>
    <row r="310" spans="1:13">
      <c r="A310" t="s">
        <v>461</v>
      </c>
      <c r="B310">
        <v>33</v>
      </c>
      <c r="C310">
        <v>14</v>
      </c>
      <c r="D310" s="99" t="s">
        <v>16</v>
      </c>
      <c r="E310" s="11">
        <v>622.16999999999996</v>
      </c>
      <c r="F310" s="11">
        <v>488.38</v>
      </c>
      <c r="G310" s="11">
        <v>133.79</v>
      </c>
      <c r="H310" s="11">
        <v>564</v>
      </c>
      <c r="I310" s="11">
        <v>476</v>
      </c>
      <c r="J310" s="11">
        <v>88</v>
      </c>
      <c r="K310" s="12"/>
      <c r="L310" s="12"/>
      <c r="M310" s="13"/>
    </row>
    <row r="311" spans="1:13">
      <c r="A311" t="s">
        <v>461</v>
      </c>
      <c r="B311">
        <v>33</v>
      </c>
      <c r="C311">
        <v>16</v>
      </c>
      <c r="D311" s="99" t="s">
        <v>16</v>
      </c>
      <c r="E311" s="11">
        <v>534.38</v>
      </c>
      <c r="F311" s="11">
        <v>488.38</v>
      </c>
      <c r="G311" s="11">
        <v>46.01</v>
      </c>
      <c r="H311" s="11">
        <v>516</v>
      </c>
      <c r="I311" s="11">
        <v>476</v>
      </c>
      <c r="J311" s="11">
        <v>40</v>
      </c>
    </row>
    <row r="312" spans="1:13">
      <c r="A312" t="s">
        <v>461</v>
      </c>
      <c r="B312">
        <v>33</v>
      </c>
      <c r="C312">
        <v>18</v>
      </c>
      <c r="D312" s="99" t="s">
        <v>16</v>
      </c>
      <c r="E312" s="11">
        <v>542.09</v>
      </c>
      <c r="F312" s="11">
        <v>488.38</v>
      </c>
      <c r="G312" s="11">
        <v>53.71</v>
      </c>
      <c r="H312" s="11">
        <v>514</v>
      </c>
      <c r="I312" s="11">
        <v>476</v>
      </c>
      <c r="J312" s="11">
        <v>38</v>
      </c>
      <c r="K312" s="12"/>
      <c r="L312" s="12"/>
      <c r="M312" s="13"/>
    </row>
    <row r="313" spans="1:13">
      <c r="A313" t="s">
        <v>461</v>
      </c>
      <c r="B313">
        <v>33</v>
      </c>
      <c r="C313">
        <v>20</v>
      </c>
      <c r="D313" s="99" t="s">
        <v>16</v>
      </c>
      <c r="E313" s="11">
        <v>719.02</v>
      </c>
      <c r="F313" s="11">
        <v>488.38</v>
      </c>
      <c r="G313" s="11">
        <v>230.64</v>
      </c>
      <c r="H313" s="11">
        <v>707</v>
      </c>
      <c r="I313" s="11">
        <v>476</v>
      </c>
      <c r="J313" s="11">
        <v>231</v>
      </c>
      <c r="K313" s="12"/>
      <c r="L313" s="12"/>
      <c r="M313" s="13"/>
    </row>
    <row r="314" spans="1:13">
      <c r="A314" t="s">
        <v>461</v>
      </c>
      <c r="B314">
        <v>33</v>
      </c>
      <c r="C314">
        <v>22</v>
      </c>
      <c r="D314" s="99" t="s">
        <v>16</v>
      </c>
      <c r="E314" s="11">
        <v>664.67</v>
      </c>
      <c r="F314" s="11">
        <v>488.38</v>
      </c>
      <c r="G314" s="11">
        <v>176.3</v>
      </c>
      <c r="H314" s="11">
        <v>632</v>
      </c>
      <c r="I314" s="11">
        <v>476</v>
      </c>
      <c r="J314" s="11">
        <v>156</v>
      </c>
    </row>
    <row r="315" spans="1:13">
      <c r="A315" t="s">
        <v>461</v>
      </c>
      <c r="B315">
        <v>33</v>
      </c>
      <c r="C315">
        <v>24</v>
      </c>
      <c r="D315" s="99" t="s">
        <v>16</v>
      </c>
      <c r="E315" s="11">
        <v>733.03</v>
      </c>
      <c r="F315" s="11">
        <v>488.38</v>
      </c>
      <c r="G315" s="11">
        <v>244.65</v>
      </c>
      <c r="H315" s="11">
        <v>682</v>
      </c>
      <c r="I315" s="11">
        <v>476</v>
      </c>
      <c r="J315" s="11">
        <v>206</v>
      </c>
      <c r="K315" s="12"/>
      <c r="L315" s="12"/>
      <c r="M315" s="13"/>
    </row>
    <row r="316" spans="1:13">
      <c r="A316" t="s">
        <v>461</v>
      </c>
      <c r="B316">
        <v>33</v>
      </c>
      <c r="C316">
        <v>26</v>
      </c>
      <c r="D316" s="99" t="s">
        <v>16</v>
      </c>
      <c r="E316" s="11">
        <v>631.20000000000005</v>
      </c>
      <c r="F316" s="11">
        <v>488.38</v>
      </c>
      <c r="G316" s="11">
        <v>142.83000000000001</v>
      </c>
      <c r="H316" s="11">
        <v>613</v>
      </c>
      <c r="I316" s="11">
        <v>476</v>
      </c>
      <c r="J316" s="11">
        <v>137</v>
      </c>
      <c r="K316" s="12"/>
      <c r="L316" s="12"/>
      <c r="M316" s="13"/>
    </row>
    <row r="317" spans="1:13">
      <c r="A317" t="s">
        <v>461</v>
      </c>
      <c r="B317">
        <v>33</v>
      </c>
      <c r="C317">
        <v>28</v>
      </c>
      <c r="D317" s="99" t="s">
        <v>16</v>
      </c>
      <c r="E317" s="11">
        <v>694.19</v>
      </c>
      <c r="F317" s="11">
        <v>488.38</v>
      </c>
      <c r="G317" s="11">
        <v>205.81</v>
      </c>
      <c r="H317" s="11">
        <v>676</v>
      </c>
      <c r="I317" s="11">
        <v>476</v>
      </c>
      <c r="J317" s="11">
        <v>200</v>
      </c>
    </row>
    <row r="318" spans="1:13">
      <c r="A318" t="s">
        <v>461</v>
      </c>
      <c r="B318">
        <v>33</v>
      </c>
      <c r="C318">
        <v>30</v>
      </c>
      <c r="D318" s="99" t="s">
        <v>16</v>
      </c>
      <c r="E318" s="11">
        <v>698.06</v>
      </c>
      <c r="F318" s="11">
        <v>488.38</v>
      </c>
      <c r="G318" s="11">
        <v>209.69</v>
      </c>
      <c r="H318" s="11">
        <v>690</v>
      </c>
      <c r="I318" s="11">
        <v>476</v>
      </c>
      <c r="J318" s="11">
        <v>214</v>
      </c>
      <c r="K318" s="12"/>
      <c r="L318" s="12"/>
      <c r="M318" s="13"/>
    </row>
    <row r="319" spans="1:13">
      <c r="A319" t="s">
        <v>461</v>
      </c>
      <c r="B319">
        <v>33</v>
      </c>
      <c r="C319">
        <v>32</v>
      </c>
      <c r="D319" s="99" t="s">
        <v>16</v>
      </c>
      <c r="E319" s="11">
        <v>684.9</v>
      </c>
      <c r="F319" s="11">
        <v>488.38</v>
      </c>
      <c r="G319" s="11">
        <v>196.53</v>
      </c>
      <c r="H319" s="11">
        <v>674</v>
      </c>
      <c r="I319" s="11">
        <v>476</v>
      </c>
      <c r="J319" s="11">
        <v>198</v>
      </c>
      <c r="K319" s="12"/>
      <c r="L319" s="12"/>
      <c r="M319" s="13"/>
    </row>
    <row r="320" spans="1:13">
      <c r="A320" t="s">
        <v>461</v>
      </c>
      <c r="B320">
        <v>33</v>
      </c>
      <c r="C320">
        <v>34</v>
      </c>
      <c r="D320" s="99" t="s">
        <v>16</v>
      </c>
      <c r="E320" s="11">
        <v>571.07000000000005</v>
      </c>
      <c r="F320" s="11">
        <v>488.38</v>
      </c>
      <c r="G320" s="11">
        <v>82.7</v>
      </c>
      <c r="H320" s="11">
        <v>541</v>
      </c>
      <c r="I320" s="11">
        <v>476</v>
      </c>
      <c r="J320" s="11">
        <v>65</v>
      </c>
    </row>
    <row r="321" spans="1:13">
      <c r="A321" t="s">
        <v>461</v>
      </c>
      <c r="B321">
        <v>33</v>
      </c>
      <c r="C321">
        <v>36</v>
      </c>
      <c r="D321" s="99" t="s">
        <v>16</v>
      </c>
      <c r="E321" s="11">
        <v>589.88</v>
      </c>
      <c r="F321" s="11">
        <v>488.38</v>
      </c>
      <c r="G321" s="11">
        <v>101.5</v>
      </c>
      <c r="H321" s="11">
        <v>573</v>
      </c>
      <c r="I321" s="11">
        <v>476</v>
      </c>
      <c r="J321" s="11">
        <v>97</v>
      </c>
      <c r="K321" s="12"/>
      <c r="L321" s="12"/>
      <c r="M321" s="13"/>
    </row>
    <row r="322" spans="1:13">
      <c r="A322" t="s">
        <v>461</v>
      </c>
      <c r="B322">
        <v>33</v>
      </c>
      <c r="C322">
        <v>38</v>
      </c>
      <c r="D322" s="99" t="s">
        <v>16</v>
      </c>
      <c r="E322" s="11">
        <v>567.08000000000004</v>
      </c>
      <c r="F322" s="11">
        <v>488.38</v>
      </c>
      <c r="G322" s="11">
        <v>78.709999999999994</v>
      </c>
      <c r="H322" s="11">
        <v>528</v>
      </c>
      <c r="I322" s="11">
        <v>476</v>
      </c>
      <c r="J322" s="11">
        <v>52</v>
      </c>
      <c r="K322" s="12"/>
      <c r="L322" s="12"/>
      <c r="M322" s="13"/>
    </row>
    <row r="323" spans="1:13">
      <c r="A323" t="s">
        <v>461</v>
      </c>
      <c r="B323">
        <v>33</v>
      </c>
      <c r="C323">
        <v>40</v>
      </c>
      <c r="D323" s="99" t="s">
        <v>16</v>
      </c>
      <c r="E323" s="11">
        <v>569.49</v>
      </c>
      <c r="F323" s="11">
        <v>488.38</v>
      </c>
      <c r="G323" s="11">
        <v>81.12</v>
      </c>
      <c r="H323" s="11">
        <v>554</v>
      </c>
      <c r="I323" s="11">
        <v>476</v>
      </c>
      <c r="J323" s="11">
        <v>78</v>
      </c>
    </row>
    <row r="324" spans="1:13">
      <c r="A324" t="s">
        <v>461</v>
      </c>
      <c r="B324">
        <v>33</v>
      </c>
      <c r="C324">
        <v>42</v>
      </c>
      <c r="D324" s="99" t="s">
        <v>16</v>
      </c>
      <c r="E324" s="11">
        <v>541.92999999999995</v>
      </c>
      <c r="F324" s="11">
        <v>488.38</v>
      </c>
      <c r="G324" s="11">
        <v>53.55</v>
      </c>
      <c r="H324" s="11">
        <v>531</v>
      </c>
      <c r="I324" s="11">
        <v>476</v>
      </c>
      <c r="J324" s="11">
        <v>55</v>
      </c>
      <c r="K324" s="12"/>
      <c r="L324" s="12"/>
      <c r="M324" s="13"/>
    </row>
    <row r="325" spans="1:13">
      <c r="A325" t="s">
        <v>461</v>
      </c>
      <c r="B325">
        <v>33</v>
      </c>
      <c r="C325">
        <v>44</v>
      </c>
      <c r="D325" s="99" t="s">
        <v>16</v>
      </c>
      <c r="E325" s="11">
        <v>526.08000000000004</v>
      </c>
      <c r="F325" s="11">
        <v>488.38</v>
      </c>
      <c r="G325" s="11">
        <v>37.71</v>
      </c>
      <c r="H325" s="11">
        <v>506</v>
      </c>
      <c r="I325" s="11">
        <v>476</v>
      </c>
      <c r="J325" s="11">
        <v>30</v>
      </c>
      <c r="K325" s="12"/>
      <c r="L325" s="12"/>
      <c r="M325" s="13"/>
    </row>
    <row r="326" spans="1:13">
      <c r="A326" t="s">
        <v>461</v>
      </c>
      <c r="B326">
        <v>33</v>
      </c>
      <c r="C326">
        <v>46</v>
      </c>
      <c r="D326" s="99" t="s">
        <v>16</v>
      </c>
      <c r="E326" s="11">
        <v>565.24</v>
      </c>
      <c r="F326" s="11">
        <v>488.38</v>
      </c>
      <c r="G326" s="11">
        <v>76.87</v>
      </c>
      <c r="H326" s="11">
        <v>545</v>
      </c>
      <c r="I326" s="11">
        <v>476</v>
      </c>
      <c r="J326" s="11">
        <v>69</v>
      </c>
    </row>
    <row r="327" spans="1:13">
      <c r="A327" t="s">
        <v>461</v>
      </c>
      <c r="B327">
        <v>33</v>
      </c>
      <c r="C327">
        <v>48</v>
      </c>
      <c r="D327" s="99" t="s">
        <v>16</v>
      </c>
      <c r="E327" s="11">
        <v>542.64</v>
      </c>
      <c r="F327" s="11">
        <v>488.38</v>
      </c>
      <c r="G327" s="11">
        <v>54.26</v>
      </c>
      <c r="H327" s="11">
        <v>525.5</v>
      </c>
      <c r="I327" s="11">
        <v>476</v>
      </c>
      <c r="J327" s="11">
        <v>49.5</v>
      </c>
      <c r="K327" s="12"/>
      <c r="L327" s="12"/>
      <c r="M327" s="13"/>
    </row>
    <row r="328" spans="1:13">
      <c r="A328" t="s">
        <v>461</v>
      </c>
      <c r="B328">
        <v>33</v>
      </c>
      <c r="C328">
        <v>50</v>
      </c>
      <c r="D328" s="99" t="s">
        <v>16</v>
      </c>
      <c r="E328" s="11">
        <v>476.24</v>
      </c>
      <c r="F328" s="11">
        <v>488.38</v>
      </c>
      <c r="G328" s="11">
        <v>0</v>
      </c>
      <c r="H328" s="11">
        <v>468</v>
      </c>
      <c r="I328" s="11">
        <v>476</v>
      </c>
      <c r="J328" s="11">
        <v>0</v>
      </c>
      <c r="K328" s="12"/>
      <c r="L328" s="12"/>
      <c r="M328" s="13"/>
    </row>
    <row r="329" spans="1:13">
      <c r="A329" t="s">
        <v>461</v>
      </c>
      <c r="B329">
        <v>33</v>
      </c>
      <c r="C329">
        <v>52</v>
      </c>
      <c r="D329" s="99" t="s">
        <v>16</v>
      </c>
      <c r="E329" s="11">
        <v>526.16</v>
      </c>
      <c r="F329" s="11">
        <v>488.38</v>
      </c>
      <c r="G329" s="11">
        <v>37.78</v>
      </c>
      <c r="H329" s="11">
        <v>522</v>
      </c>
      <c r="I329" s="11">
        <v>476</v>
      </c>
      <c r="J329" s="11">
        <v>46</v>
      </c>
    </row>
    <row r="330" spans="1:13">
      <c r="A330" t="s">
        <v>461</v>
      </c>
      <c r="B330">
        <v>33</v>
      </c>
      <c r="C330">
        <v>54</v>
      </c>
      <c r="D330" s="99" t="s">
        <v>16</v>
      </c>
      <c r="E330" s="11">
        <v>707.83</v>
      </c>
      <c r="F330" s="11">
        <v>488.38</v>
      </c>
      <c r="G330" s="11">
        <v>219.46</v>
      </c>
      <c r="H330" s="11">
        <v>581</v>
      </c>
      <c r="I330" s="11">
        <v>476</v>
      </c>
      <c r="J330" s="11">
        <v>105</v>
      </c>
      <c r="K330" s="12"/>
      <c r="L330" s="12"/>
      <c r="M330" s="13"/>
    </row>
    <row r="331" spans="1:13">
      <c r="A331" t="s">
        <v>461</v>
      </c>
      <c r="B331">
        <v>33</v>
      </c>
      <c r="C331">
        <v>56</v>
      </c>
      <c r="D331" s="99" t="s">
        <v>16</v>
      </c>
      <c r="E331" s="11">
        <v>525.03</v>
      </c>
      <c r="F331" s="11">
        <v>488.38</v>
      </c>
      <c r="G331" s="11">
        <v>36.65</v>
      </c>
      <c r="H331" s="11">
        <v>514</v>
      </c>
      <c r="I331" s="11">
        <v>476</v>
      </c>
      <c r="J331" s="11">
        <v>38</v>
      </c>
      <c r="K331" s="12"/>
      <c r="L331" s="12"/>
      <c r="M331" s="13"/>
    </row>
    <row r="332" spans="1:13">
      <c r="A332" t="s">
        <v>461</v>
      </c>
      <c r="B332">
        <v>33</v>
      </c>
      <c r="C332">
        <v>58</v>
      </c>
      <c r="D332" s="99" t="s">
        <v>16</v>
      </c>
      <c r="E332" s="11">
        <v>761.88</v>
      </c>
      <c r="F332" s="11">
        <v>488.38</v>
      </c>
      <c r="G332" s="11">
        <v>273.51</v>
      </c>
      <c r="H332" s="11">
        <v>566</v>
      </c>
      <c r="I332" s="11">
        <v>476</v>
      </c>
      <c r="J332" s="11">
        <v>90</v>
      </c>
    </row>
    <row r="333" spans="1:13">
      <c r="A333" t="s">
        <v>461</v>
      </c>
      <c r="B333">
        <v>33</v>
      </c>
      <c r="C333">
        <v>60</v>
      </c>
      <c r="D333" s="99" t="s">
        <v>16</v>
      </c>
      <c r="E333" s="11">
        <v>524.86</v>
      </c>
      <c r="F333" s="11">
        <v>488.38</v>
      </c>
      <c r="G333" s="11">
        <v>36.479999999999997</v>
      </c>
      <c r="H333" s="11">
        <v>508</v>
      </c>
      <c r="I333" s="11">
        <v>476</v>
      </c>
      <c r="J333" s="11">
        <v>32</v>
      </c>
      <c r="K333" s="12"/>
      <c r="L333" s="12"/>
      <c r="M333" s="13"/>
    </row>
    <row r="334" spans="1:13">
      <c r="A334" t="s">
        <v>461</v>
      </c>
      <c r="B334">
        <v>33</v>
      </c>
      <c r="C334">
        <v>62</v>
      </c>
      <c r="D334" s="99" t="s">
        <v>16</v>
      </c>
      <c r="E334" s="11">
        <v>593.16999999999996</v>
      </c>
      <c r="F334" s="11">
        <v>488.38</v>
      </c>
      <c r="G334" s="11">
        <v>104.79</v>
      </c>
      <c r="H334" s="11">
        <v>539</v>
      </c>
      <c r="I334" s="11">
        <v>476</v>
      </c>
      <c r="J334" s="11">
        <v>63</v>
      </c>
      <c r="K334" s="12"/>
      <c r="L334" s="12"/>
      <c r="M334" s="13"/>
    </row>
    <row r="335" spans="1:13">
      <c r="A335" t="s">
        <v>461</v>
      </c>
      <c r="B335">
        <v>33</v>
      </c>
      <c r="C335">
        <v>64</v>
      </c>
      <c r="D335" s="99" t="s">
        <v>16</v>
      </c>
      <c r="E335" s="11">
        <v>508.18</v>
      </c>
      <c r="F335" s="11">
        <v>488.38</v>
      </c>
      <c r="G335" s="11">
        <v>19.809999999999999</v>
      </c>
      <c r="H335" s="11">
        <v>487</v>
      </c>
      <c r="I335" s="11">
        <v>476</v>
      </c>
      <c r="J335" s="11">
        <v>11</v>
      </c>
    </row>
    <row r="336" spans="1:13">
      <c r="A336" t="s">
        <v>461</v>
      </c>
      <c r="B336">
        <v>3</v>
      </c>
      <c r="C336">
        <v>9</v>
      </c>
      <c r="D336" s="99" t="s">
        <v>16</v>
      </c>
      <c r="E336" s="11">
        <v>357.38</v>
      </c>
      <c r="F336" s="11">
        <v>553.16999999999996</v>
      </c>
      <c r="G336" s="11">
        <v>0</v>
      </c>
      <c r="H336" s="11">
        <v>354</v>
      </c>
      <c r="I336" s="11">
        <v>501</v>
      </c>
      <c r="J336" s="11">
        <v>0</v>
      </c>
      <c r="K336" s="12"/>
      <c r="L336" s="12"/>
      <c r="M336" s="13"/>
    </row>
    <row r="337" spans="1:13">
      <c r="A337" t="s">
        <v>461</v>
      </c>
      <c r="B337">
        <v>5</v>
      </c>
      <c r="C337">
        <v>9</v>
      </c>
      <c r="D337" s="99" t="s">
        <v>16</v>
      </c>
      <c r="E337" s="11">
        <v>393.37</v>
      </c>
      <c r="F337" s="11">
        <v>553.16999999999996</v>
      </c>
      <c r="G337" s="11">
        <v>0</v>
      </c>
      <c r="H337" s="11">
        <v>371</v>
      </c>
      <c r="I337" s="11">
        <v>501</v>
      </c>
      <c r="J337" s="11">
        <v>0</v>
      </c>
      <c r="K337" s="12"/>
      <c r="L337" s="12"/>
      <c r="M337" s="13"/>
    </row>
    <row r="338" spans="1:13">
      <c r="A338" t="s">
        <v>461</v>
      </c>
      <c r="B338">
        <v>7</v>
      </c>
      <c r="C338">
        <v>9</v>
      </c>
      <c r="D338" s="99" t="s">
        <v>16</v>
      </c>
      <c r="E338" s="11">
        <v>431.93</v>
      </c>
      <c r="F338" s="11">
        <v>553.16999999999996</v>
      </c>
      <c r="G338" s="11">
        <v>0</v>
      </c>
      <c r="H338" s="11">
        <v>382</v>
      </c>
      <c r="I338" s="11">
        <v>501</v>
      </c>
      <c r="J338" s="11">
        <v>0</v>
      </c>
    </row>
    <row r="339" spans="1:13">
      <c r="A339" t="s">
        <v>461</v>
      </c>
      <c r="B339">
        <v>9</v>
      </c>
      <c r="C339">
        <v>9</v>
      </c>
      <c r="D339" s="99" t="s">
        <v>16</v>
      </c>
      <c r="E339" s="11">
        <v>433.71</v>
      </c>
      <c r="F339" s="11">
        <v>553.16999999999996</v>
      </c>
      <c r="G339" s="11">
        <v>0</v>
      </c>
      <c r="H339" s="11">
        <v>403</v>
      </c>
      <c r="I339" s="11">
        <v>501</v>
      </c>
      <c r="J339" s="11">
        <v>0</v>
      </c>
      <c r="K339" s="12"/>
      <c r="L339" s="12"/>
      <c r="M339" s="13"/>
    </row>
    <row r="340" spans="1:13">
      <c r="A340" t="s">
        <v>461</v>
      </c>
      <c r="B340">
        <v>11</v>
      </c>
      <c r="C340">
        <v>9</v>
      </c>
      <c r="D340" s="99" t="s">
        <v>16</v>
      </c>
      <c r="E340" s="11">
        <v>401.2</v>
      </c>
      <c r="F340" s="11">
        <v>553.16999999999996</v>
      </c>
      <c r="G340" s="11">
        <v>0</v>
      </c>
      <c r="H340" s="11">
        <v>386</v>
      </c>
      <c r="I340" s="11">
        <v>501</v>
      </c>
      <c r="J340" s="11">
        <v>0</v>
      </c>
      <c r="K340" s="12"/>
      <c r="L340" s="12"/>
      <c r="M340" s="13"/>
    </row>
    <row r="341" spans="1:13">
      <c r="A341" t="s">
        <v>461</v>
      </c>
      <c r="B341">
        <v>13</v>
      </c>
      <c r="C341">
        <v>9</v>
      </c>
      <c r="D341" s="99" t="s">
        <v>16</v>
      </c>
      <c r="E341" s="11">
        <v>527.08000000000004</v>
      </c>
      <c r="F341" s="11">
        <v>553.16999999999996</v>
      </c>
      <c r="G341" s="11">
        <v>0</v>
      </c>
      <c r="H341" s="11">
        <v>503</v>
      </c>
      <c r="I341" s="11">
        <v>501</v>
      </c>
      <c r="J341" s="11">
        <v>2</v>
      </c>
    </row>
    <row r="342" spans="1:13">
      <c r="A342" t="s">
        <v>461</v>
      </c>
      <c r="B342">
        <v>15</v>
      </c>
      <c r="C342">
        <v>9</v>
      </c>
      <c r="D342" s="99" t="s">
        <v>16</v>
      </c>
      <c r="E342" s="11">
        <v>657.73</v>
      </c>
      <c r="F342" s="11">
        <v>553.16999999999996</v>
      </c>
      <c r="G342" s="11">
        <v>104.56</v>
      </c>
      <c r="H342" s="11">
        <v>590.5</v>
      </c>
      <c r="I342" s="11">
        <v>501</v>
      </c>
      <c r="J342" s="11">
        <v>89.5</v>
      </c>
      <c r="K342" s="12"/>
      <c r="L342" s="12"/>
      <c r="M342" s="13"/>
    </row>
    <row r="343" spans="1:13">
      <c r="A343" t="s">
        <v>461</v>
      </c>
      <c r="B343">
        <v>17</v>
      </c>
      <c r="C343">
        <v>9</v>
      </c>
      <c r="D343" s="99" t="s">
        <v>16</v>
      </c>
      <c r="E343" s="11">
        <v>1822.58</v>
      </c>
      <c r="F343" s="11">
        <v>553.16999999999996</v>
      </c>
      <c r="G343" s="11">
        <v>1269.4100000000001</v>
      </c>
      <c r="H343" s="11">
        <v>1278</v>
      </c>
      <c r="I343" s="11">
        <v>501</v>
      </c>
      <c r="J343" s="11">
        <v>777</v>
      </c>
      <c r="K343" s="12"/>
      <c r="L343" s="12"/>
      <c r="M343" s="13"/>
    </row>
    <row r="344" spans="1:13">
      <c r="A344" t="s">
        <v>461</v>
      </c>
      <c r="B344">
        <v>19</v>
      </c>
      <c r="C344">
        <v>9</v>
      </c>
      <c r="D344" s="99" t="s">
        <v>16</v>
      </c>
      <c r="E344" s="11">
        <v>426.46</v>
      </c>
      <c r="F344" s="11">
        <v>553.16999999999996</v>
      </c>
      <c r="G344" s="11">
        <v>0</v>
      </c>
      <c r="H344" s="11">
        <v>405</v>
      </c>
      <c r="I344" s="11">
        <v>501</v>
      </c>
      <c r="J344" s="11">
        <v>0</v>
      </c>
    </row>
    <row r="345" spans="1:13">
      <c r="A345" t="s">
        <v>461</v>
      </c>
      <c r="B345">
        <v>21</v>
      </c>
      <c r="C345">
        <v>9</v>
      </c>
      <c r="D345" s="99" t="s">
        <v>16</v>
      </c>
      <c r="E345" s="11">
        <v>589.70000000000005</v>
      </c>
      <c r="F345" s="11">
        <v>553.16999999999996</v>
      </c>
      <c r="G345" s="11">
        <v>36.53</v>
      </c>
      <c r="H345" s="11">
        <v>567.5</v>
      </c>
      <c r="I345" s="11">
        <v>501</v>
      </c>
      <c r="J345" s="11">
        <v>66.5</v>
      </c>
      <c r="K345" s="12"/>
      <c r="L345" s="12"/>
      <c r="M345" s="13"/>
    </row>
    <row r="346" spans="1:13">
      <c r="A346" t="s">
        <v>461</v>
      </c>
      <c r="B346">
        <v>23</v>
      </c>
      <c r="C346">
        <v>9</v>
      </c>
      <c r="D346" s="99" t="s">
        <v>16</v>
      </c>
      <c r="E346" s="11">
        <v>579.97</v>
      </c>
      <c r="F346" s="11">
        <v>553.16999999999996</v>
      </c>
      <c r="G346" s="11">
        <v>26.8</v>
      </c>
      <c r="H346" s="11">
        <v>537</v>
      </c>
      <c r="I346" s="11">
        <v>501</v>
      </c>
      <c r="J346" s="11">
        <v>36</v>
      </c>
      <c r="K346" s="12"/>
      <c r="L346" s="12"/>
      <c r="M346" s="13"/>
    </row>
    <row r="347" spans="1:13">
      <c r="A347" t="s">
        <v>461</v>
      </c>
      <c r="B347">
        <v>25</v>
      </c>
      <c r="C347">
        <v>9</v>
      </c>
      <c r="D347" s="99" t="s">
        <v>16</v>
      </c>
      <c r="E347" s="11">
        <v>655.30999999999995</v>
      </c>
      <c r="F347" s="11">
        <v>553.16999999999996</v>
      </c>
      <c r="G347" s="11">
        <v>102.14</v>
      </c>
      <c r="H347" s="11">
        <v>610.5</v>
      </c>
      <c r="I347" s="11">
        <v>501</v>
      </c>
      <c r="J347" s="11">
        <v>109.5</v>
      </c>
    </row>
    <row r="348" spans="1:13">
      <c r="A348" t="s">
        <v>461</v>
      </c>
      <c r="B348">
        <v>27</v>
      </c>
      <c r="C348">
        <v>9</v>
      </c>
      <c r="D348" s="99" t="s">
        <v>16</v>
      </c>
      <c r="E348" s="11">
        <v>596.32000000000005</v>
      </c>
      <c r="F348" s="11">
        <v>553.16999999999996</v>
      </c>
      <c r="G348" s="11">
        <v>43.15</v>
      </c>
      <c r="H348" s="11">
        <v>583</v>
      </c>
      <c r="I348" s="11">
        <v>501</v>
      </c>
      <c r="J348" s="11">
        <v>82</v>
      </c>
      <c r="K348" s="12"/>
      <c r="L348" s="12"/>
      <c r="M348" s="13"/>
    </row>
    <row r="349" spans="1:13">
      <c r="A349" t="s">
        <v>461</v>
      </c>
      <c r="B349">
        <v>29</v>
      </c>
      <c r="C349">
        <v>9</v>
      </c>
      <c r="D349" s="99" t="s">
        <v>16</v>
      </c>
      <c r="E349" s="11">
        <v>661.04</v>
      </c>
      <c r="F349" s="11">
        <v>553.16999999999996</v>
      </c>
      <c r="G349" s="11">
        <v>107.87</v>
      </c>
      <c r="H349" s="11">
        <v>611</v>
      </c>
      <c r="I349" s="11">
        <v>501</v>
      </c>
      <c r="J349" s="11">
        <v>110</v>
      </c>
      <c r="K349" s="12"/>
      <c r="L349" s="12"/>
      <c r="M349" s="13"/>
    </row>
    <row r="350" spans="1:13">
      <c r="A350" t="s">
        <v>461</v>
      </c>
      <c r="B350">
        <v>31</v>
      </c>
      <c r="C350">
        <v>9</v>
      </c>
      <c r="D350" s="99" t="s">
        <v>16</v>
      </c>
      <c r="E350" s="11">
        <v>662.29</v>
      </c>
      <c r="F350" s="11">
        <v>553.16999999999996</v>
      </c>
      <c r="G350" s="11">
        <v>109.12</v>
      </c>
      <c r="H350" s="11">
        <v>579</v>
      </c>
      <c r="I350" s="11">
        <v>501</v>
      </c>
      <c r="J350" s="11">
        <v>78</v>
      </c>
    </row>
    <row r="351" spans="1:13">
      <c r="A351" t="s">
        <v>461</v>
      </c>
      <c r="B351">
        <v>3</v>
      </c>
      <c r="C351">
        <v>64</v>
      </c>
      <c r="D351" s="99" t="s">
        <v>16</v>
      </c>
      <c r="E351" s="11">
        <v>278.25</v>
      </c>
      <c r="F351" s="11">
        <v>439.75</v>
      </c>
      <c r="G351" s="11">
        <v>0</v>
      </c>
      <c r="H351" s="11">
        <v>276</v>
      </c>
      <c r="I351" s="11">
        <v>405</v>
      </c>
      <c r="J351" s="11">
        <v>0</v>
      </c>
      <c r="K351" s="12"/>
      <c r="L351" s="12"/>
      <c r="M351" s="13"/>
    </row>
    <row r="352" spans="1:13">
      <c r="A352" t="s">
        <v>461</v>
      </c>
      <c r="B352">
        <v>5</v>
      </c>
      <c r="C352">
        <v>64</v>
      </c>
      <c r="D352" s="99" t="s">
        <v>16</v>
      </c>
      <c r="E352" s="11">
        <v>274.69</v>
      </c>
      <c r="F352" s="11">
        <v>439.75</v>
      </c>
      <c r="G352" s="11">
        <v>0</v>
      </c>
      <c r="H352" s="11">
        <v>272</v>
      </c>
      <c r="I352" s="11">
        <v>405</v>
      </c>
      <c r="J352" s="11">
        <v>0</v>
      </c>
      <c r="K352" s="12"/>
      <c r="L352" s="12"/>
      <c r="M352" s="13"/>
    </row>
    <row r="353" spans="1:13">
      <c r="A353" t="s">
        <v>461</v>
      </c>
      <c r="B353">
        <v>7</v>
      </c>
      <c r="C353">
        <v>64</v>
      </c>
      <c r="D353" s="99" t="s">
        <v>16</v>
      </c>
      <c r="E353" s="11">
        <v>254.91</v>
      </c>
      <c r="F353" s="11">
        <v>439.75</v>
      </c>
      <c r="G353" s="11">
        <v>0</v>
      </c>
      <c r="H353" s="11">
        <v>254</v>
      </c>
      <c r="I353" s="11">
        <v>405</v>
      </c>
      <c r="J353" s="11">
        <v>0</v>
      </c>
    </row>
    <row r="354" spans="1:13">
      <c r="A354" t="s">
        <v>461</v>
      </c>
      <c r="B354">
        <v>9</v>
      </c>
      <c r="C354">
        <v>64</v>
      </c>
      <c r="D354" s="99" t="s">
        <v>16</v>
      </c>
      <c r="E354" s="11">
        <v>281.94</v>
      </c>
      <c r="F354" s="11">
        <v>439.75</v>
      </c>
      <c r="G354" s="11">
        <v>0</v>
      </c>
      <c r="H354" s="11">
        <v>285</v>
      </c>
      <c r="I354" s="11">
        <v>405</v>
      </c>
      <c r="J354" s="11">
        <v>0</v>
      </c>
      <c r="K354" s="12"/>
      <c r="L354" s="12"/>
      <c r="M354" s="13"/>
    </row>
    <row r="355" spans="1:13">
      <c r="A355" t="s">
        <v>461</v>
      </c>
      <c r="B355">
        <v>11</v>
      </c>
      <c r="C355">
        <v>64</v>
      </c>
      <c r="D355" s="99" t="s">
        <v>16</v>
      </c>
      <c r="E355" s="11">
        <v>339.68</v>
      </c>
      <c r="F355" s="11">
        <v>439.75</v>
      </c>
      <c r="G355" s="11">
        <v>0</v>
      </c>
      <c r="H355" s="11">
        <v>339</v>
      </c>
      <c r="I355" s="11">
        <v>405</v>
      </c>
      <c r="J355" s="11">
        <v>0</v>
      </c>
      <c r="K355" s="12"/>
      <c r="L355" s="12"/>
      <c r="M355" s="13"/>
    </row>
    <row r="356" spans="1:13">
      <c r="A356" t="s">
        <v>461</v>
      </c>
      <c r="B356">
        <v>13</v>
      </c>
      <c r="C356">
        <v>64</v>
      </c>
      <c r="D356" s="99" t="s">
        <v>16</v>
      </c>
      <c r="E356" s="11">
        <v>362.98</v>
      </c>
      <c r="F356" s="11">
        <v>439.75</v>
      </c>
      <c r="G356" s="11">
        <v>0</v>
      </c>
      <c r="H356" s="11">
        <v>359</v>
      </c>
      <c r="I356" s="11">
        <v>405</v>
      </c>
      <c r="J356" s="11">
        <v>0</v>
      </c>
    </row>
    <row r="357" spans="1:13">
      <c r="A357" t="s">
        <v>461</v>
      </c>
      <c r="B357">
        <v>15</v>
      </c>
      <c r="C357">
        <v>64</v>
      </c>
      <c r="D357" s="99" t="s">
        <v>16</v>
      </c>
      <c r="E357" s="11">
        <v>370.87</v>
      </c>
      <c r="F357" s="11">
        <v>439.75</v>
      </c>
      <c r="G357" s="11">
        <v>0</v>
      </c>
      <c r="H357" s="11">
        <v>356</v>
      </c>
      <c r="I357" s="11">
        <v>405</v>
      </c>
      <c r="J357" s="11">
        <v>0</v>
      </c>
      <c r="K357" s="12"/>
      <c r="L357" s="12"/>
      <c r="M357" s="13"/>
    </row>
    <row r="358" spans="1:13">
      <c r="A358" t="s">
        <v>461</v>
      </c>
      <c r="B358">
        <v>17</v>
      </c>
      <c r="C358">
        <v>64</v>
      </c>
      <c r="D358" s="99" t="s">
        <v>16</v>
      </c>
      <c r="E358" s="11">
        <v>553.28</v>
      </c>
      <c r="F358" s="11">
        <v>439.75</v>
      </c>
      <c r="G358" s="11">
        <v>113.53</v>
      </c>
      <c r="H358" s="11">
        <v>497</v>
      </c>
      <c r="I358" s="11">
        <v>405</v>
      </c>
      <c r="J358" s="11">
        <v>92</v>
      </c>
      <c r="K358" s="12"/>
      <c r="L358" s="12"/>
      <c r="M358" s="13"/>
    </row>
    <row r="359" spans="1:13">
      <c r="A359" t="s">
        <v>461</v>
      </c>
      <c r="B359">
        <v>19</v>
      </c>
      <c r="C359">
        <v>64</v>
      </c>
      <c r="D359" s="99" t="s">
        <v>16</v>
      </c>
      <c r="E359" s="11">
        <v>393.13</v>
      </c>
      <c r="F359" s="11">
        <v>439.75</v>
      </c>
      <c r="G359" s="11">
        <v>0</v>
      </c>
      <c r="H359" s="11">
        <v>368</v>
      </c>
      <c r="I359" s="11">
        <v>405</v>
      </c>
      <c r="J359" s="11">
        <v>0</v>
      </c>
    </row>
    <row r="360" spans="1:13">
      <c r="A360" t="s">
        <v>461</v>
      </c>
      <c r="B360">
        <v>21</v>
      </c>
      <c r="C360">
        <v>64</v>
      </c>
      <c r="D360" s="99" t="s">
        <v>16</v>
      </c>
      <c r="E360" s="11">
        <v>447.48</v>
      </c>
      <c r="F360" s="11">
        <v>439.75</v>
      </c>
      <c r="G360" s="11">
        <v>7.73</v>
      </c>
      <c r="H360" s="11">
        <v>423</v>
      </c>
      <c r="I360" s="11">
        <v>405</v>
      </c>
      <c r="J360" s="11">
        <v>18</v>
      </c>
      <c r="K360" s="12"/>
      <c r="L360" s="12"/>
      <c r="M360" s="13"/>
    </row>
    <row r="361" spans="1:13">
      <c r="A361" t="s">
        <v>461</v>
      </c>
      <c r="B361">
        <v>23</v>
      </c>
      <c r="C361">
        <v>64</v>
      </c>
      <c r="D361" s="99" t="s">
        <v>16</v>
      </c>
      <c r="E361" s="11">
        <v>570.14</v>
      </c>
      <c r="F361" s="11">
        <v>439.75</v>
      </c>
      <c r="G361" s="11">
        <v>130.38999999999999</v>
      </c>
      <c r="H361" s="11">
        <v>554</v>
      </c>
      <c r="I361" s="11">
        <v>405</v>
      </c>
      <c r="J361" s="11">
        <v>149</v>
      </c>
      <c r="K361" s="12"/>
      <c r="L361" s="12"/>
      <c r="M361" s="13"/>
    </row>
    <row r="362" spans="1:13">
      <c r="A362" t="s">
        <v>461</v>
      </c>
      <c r="B362">
        <v>25</v>
      </c>
      <c r="C362">
        <v>64</v>
      </c>
      <c r="D362" s="99" t="s">
        <v>16</v>
      </c>
      <c r="E362" s="11">
        <v>638.53</v>
      </c>
      <c r="F362" s="11">
        <v>439.75</v>
      </c>
      <c r="G362" s="11">
        <v>198.78</v>
      </c>
      <c r="H362" s="11">
        <v>587</v>
      </c>
      <c r="I362" s="11">
        <v>405</v>
      </c>
      <c r="J362" s="11">
        <v>182</v>
      </c>
    </row>
    <row r="363" spans="1:13">
      <c r="A363" t="s">
        <v>461</v>
      </c>
      <c r="B363">
        <v>27</v>
      </c>
      <c r="C363">
        <v>64</v>
      </c>
      <c r="D363" s="99" t="s">
        <v>16</v>
      </c>
      <c r="E363" s="11">
        <v>595.86</v>
      </c>
      <c r="F363" s="11">
        <v>439.75</v>
      </c>
      <c r="G363" s="11">
        <v>156.11000000000001</v>
      </c>
      <c r="H363" s="11">
        <v>532</v>
      </c>
      <c r="I363" s="11">
        <v>405</v>
      </c>
      <c r="J363" s="11">
        <v>127</v>
      </c>
      <c r="K363" s="12"/>
      <c r="L363" s="12"/>
      <c r="M363" s="13"/>
    </row>
    <row r="364" spans="1:13">
      <c r="A364" t="s">
        <v>461</v>
      </c>
      <c r="B364">
        <v>29</v>
      </c>
      <c r="C364">
        <v>64</v>
      </c>
      <c r="D364" s="99" t="s">
        <v>16</v>
      </c>
      <c r="E364" s="11">
        <v>687.13</v>
      </c>
      <c r="F364" s="11">
        <v>439.75</v>
      </c>
      <c r="G364" s="11">
        <v>247.38</v>
      </c>
      <c r="H364" s="11">
        <v>663</v>
      </c>
      <c r="I364" s="11">
        <v>405</v>
      </c>
      <c r="J364" s="11">
        <v>258</v>
      </c>
      <c r="K364" s="12"/>
      <c r="L364" s="12"/>
      <c r="M364" s="13"/>
    </row>
    <row r="365" spans="1:13">
      <c r="A365" t="s">
        <v>461</v>
      </c>
      <c r="B365">
        <v>31</v>
      </c>
      <c r="C365">
        <v>64</v>
      </c>
      <c r="D365" s="99" t="s">
        <v>16</v>
      </c>
      <c r="E365" s="11">
        <v>505.06</v>
      </c>
      <c r="F365" s="11">
        <v>439.75</v>
      </c>
      <c r="G365" s="11">
        <v>65.31</v>
      </c>
      <c r="H365" s="11">
        <v>499</v>
      </c>
      <c r="I365" s="11">
        <v>405</v>
      </c>
      <c r="J365" s="11">
        <v>94</v>
      </c>
    </row>
    <row r="366" spans="1:13">
      <c r="A366" t="s">
        <v>461</v>
      </c>
      <c r="B366">
        <v>18</v>
      </c>
      <c r="C366">
        <v>48</v>
      </c>
      <c r="D366" s="99" t="s">
        <v>16</v>
      </c>
      <c r="E366" s="11">
        <v>471.11</v>
      </c>
      <c r="F366" s="11">
        <v>825.98</v>
      </c>
      <c r="G366" s="11">
        <v>0</v>
      </c>
      <c r="H366" s="11">
        <v>457</v>
      </c>
      <c r="I366" s="11">
        <v>701</v>
      </c>
      <c r="J366" s="11">
        <v>0</v>
      </c>
      <c r="K366" s="12"/>
      <c r="L366" s="12"/>
      <c r="M366" s="13"/>
    </row>
    <row r="367" spans="1:13">
      <c r="A367" t="s">
        <v>461</v>
      </c>
      <c r="B367">
        <v>19</v>
      </c>
      <c r="C367">
        <v>48</v>
      </c>
      <c r="D367" s="99" t="s">
        <v>16</v>
      </c>
      <c r="E367" s="11">
        <v>497.13</v>
      </c>
      <c r="F367" s="11">
        <v>825.98</v>
      </c>
      <c r="G367" s="11">
        <v>0</v>
      </c>
      <c r="H367" s="11">
        <v>482</v>
      </c>
      <c r="I367" s="11">
        <v>701</v>
      </c>
      <c r="J367" s="11">
        <v>0</v>
      </c>
      <c r="K367" s="12"/>
      <c r="L367" s="12"/>
      <c r="M367" s="13"/>
    </row>
    <row r="368" spans="1:13">
      <c r="A368" t="s">
        <v>461</v>
      </c>
      <c r="B368">
        <v>20</v>
      </c>
      <c r="C368">
        <v>48</v>
      </c>
      <c r="D368" s="99" t="s">
        <v>16</v>
      </c>
      <c r="E368" s="11">
        <v>542.03</v>
      </c>
      <c r="F368" s="11">
        <v>825.98</v>
      </c>
      <c r="G368" s="11">
        <v>0</v>
      </c>
      <c r="H368" s="11">
        <v>527</v>
      </c>
      <c r="I368" s="11">
        <v>701</v>
      </c>
      <c r="J368" s="11">
        <v>0</v>
      </c>
    </row>
    <row r="369" spans="1:13">
      <c r="A369" t="s">
        <v>459</v>
      </c>
      <c r="B369">
        <v>15</v>
      </c>
      <c r="C369">
        <v>10</v>
      </c>
      <c r="D369" s="99" t="s">
        <v>321</v>
      </c>
      <c r="E369" s="11">
        <v>2205.15</v>
      </c>
      <c r="F369" s="11">
        <v>1002.33</v>
      </c>
      <c r="G369" s="11">
        <v>1202.82</v>
      </c>
      <c r="H369" s="11">
        <v>2177</v>
      </c>
      <c r="I369" s="11">
        <v>936</v>
      </c>
      <c r="J369" s="11">
        <v>1241</v>
      </c>
      <c r="K369" s="12">
        <f t="shared" ref="K369" si="153">AVERAGE(J369:J371)</f>
        <v>1376.5</v>
      </c>
      <c r="L369" s="12">
        <f t="shared" ref="L369" si="154">AVEDEV(J369:J371)</f>
        <v>339.66666666666669</v>
      </c>
      <c r="M369" s="13">
        <f t="shared" ref="M369" si="155">IF(K369=0, 0, L369/K369)</f>
        <v>0.24676110909311055</v>
      </c>
    </row>
    <row r="370" spans="1:13">
      <c r="A370" t="s">
        <v>459</v>
      </c>
      <c r="B370">
        <v>31</v>
      </c>
      <c r="C370">
        <v>10</v>
      </c>
      <c r="D370" s="99" t="s">
        <v>321</v>
      </c>
      <c r="E370" s="11">
        <v>3092.35</v>
      </c>
      <c r="F370" s="11">
        <v>1197.25</v>
      </c>
      <c r="G370" s="11">
        <v>1895.11</v>
      </c>
      <c r="H370" s="11">
        <v>2967</v>
      </c>
      <c r="I370" s="11">
        <v>1081</v>
      </c>
      <c r="J370" s="11">
        <v>1886</v>
      </c>
      <c r="K370" s="12"/>
      <c r="L370" s="12"/>
      <c r="M370" s="13"/>
    </row>
    <row r="371" spans="1:13">
      <c r="A371" t="s">
        <v>459</v>
      </c>
      <c r="B371">
        <v>15</v>
      </c>
      <c r="C371">
        <v>34</v>
      </c>
      <c r="D371" s="99" t="s">
        <v>321</v>
      </c>
      <c r="E371" s="11">
        <v>1832.89</v>
      </c>
      <c r="F371" s="11">
        <v>883.75</v>
      </c>
      <c r="G371" s="11">
        <v>949.14</v>
      </c>
      <c r="H371" s="11">
        <v>1827.5</v>
      </c>
      <c r="I371" s="11">
        <v>825</v>
      </c>
      <c r="J371" s="11">
        <v>1002.5</v>
      </c>
    </row>
    <row r="372" spans="1:13">
      <c r="A372" t="s">
        <v>459</v>
      </c>
      <c r="B372">
        <v>15</v>
      </c>
      <c r="C372">
        <v>11</v>
      </c>
      <c r="D372" s="99" t="s">
        <v>322</v>
      </c>
      <c r="E372" s="11">
        <v>4221.12</v>
      </c>
      <c r="F372" s="11">
        <v>1002.33</v>
      </c>
      <c r="G372" s="11">
        <v>3218.79</v>
      </c>
      <c r="H372" s="11">
        <v>4124.5</v>
      </c>
      <c r="I372" s="11">
        <v>936</v>
      </c>
      <c r="J372" s="11">
        <v>3188.5</v>
      </c>
      <c r="K372" s="12">
        <f t="shared" ref="K372" si="156">AVERAGE(J372:J374)</f>
        <v>3269.8333333333335</v>
      </c>
      <c r="L372" s="12">
        <f t="shared" ref="L372" si="157">AVEDEV(J372:J374)</f>
        <v>708.1111111111112</v>
      </c>
      <c r="M372" s="13">
        <f t="shared" ref="M372" si="158">IF(K372=0, 0, L372/K372)</f>
        <v>0.21655877805528656</v>
      </c>
    </row>
    <row r="373" spans="1:13">
      <c r="A373" t="s">
        <v>459</v>
      </c>
      <c r="B373">
        <v>31</v>
      </c>
      <c r="C373">
        <v>11</v>
      </c>
      <c r="D373" s="99" t="s">
        <v>322</v>
      </c>
      <c r="E373" s="11">
        <v>5108.1400000000003</v>
      </c>
      <c r="F373" s="11">
        <v>1197.25</v>
      </c>
      <c r="G373" s="11">
        <v>3910.89</v>
      </c>
      <c r="H373" s="11">
        <v>5413</v>
      </c>
      <c r="I373" s="11">
        <v>1081</v>
      </c>
      <c r="J373" s="11">
        <v>4332</v>
      </c>
      <c r="K373" s="12"/>
      <c r="L373" s="12"/>
      <c r="M373" s="13"/>
    </row>
    <row r="374" spans="1:13">
      <c r="A374" t="s">
        <v>459</v>
      </c>
      <c r="B374">
        <v>15</v>
      </c>
      <c r="C374">
        <v>35</v>
      </c>
      <c r="D374" s="99" t="s">
        <v>322</v>
      </c>
      <c r="E374" s="11">
        <v>3098.44</v>
      </c>
      <c r="F374" s="11">
        <v>883.75</v>
      </c>
      <c r="G374" s="11">
        <v>2214.6999999999998</v>
      </c>
      <c r="H374" s="11">
        <v>3114</v>
      </c>
      <c r="I374" s="11">
        <v>825</v>
      </c>
      <c r="J374" s="11">
        <v>2289</v>
      </c>
    </row>
    <row r="375" spans="1:13">
      <c r="A375" t="s">
        <v>459</v>
      </c>
      <c r="B375">
        <v>15</v>
      </c>
      <c r="C375">
        <v>12</v>
      </c>
      <c r="D375" s="99" t="s">
        <v>323</v>
      </c>
      <c r="E375" s="11">
        <v>3734.41</v>
      </c>
      <c r="F375" s="11">
        <v>1002.33</v>
      </c>
      <c r="G375" s="11">
        <v>2732.09</v>
      </c>
      <c r="H375" s="11">
        <v>3731</v>
      </c>
      <c r="I375" s="11">
        <v>936</v>
      </c>
      <c r="J375" s="11">
        <v>2795</v>
      </c>
      <c r="K375" s="12">
        <f t="shared" ref="K375" si="159">AVERAGE(J375:J377)</f>
        <v>3282</v>
      </c>
      <c r="L375" s="12">
        <f t="shared" ref="L375" si="160">AVEDEV(J375:J377)</f>
        <v>884</v>
      </c>
      <c r="M375" s="13">
        <f t="shared" ref="M375" si="161">IF(K375=0, 0, L375/K375)</f>
        <v>0.26934795856185251</v>
      </c>
    </row>
    <row r="376" spans="1:13">
      <c r="A376" t="s">
        <v>459</v>
      </c>
      <c r="B376">
        <v>31</v>
      </c>
      <c r="C376">
        <v>12</v>
      </c>
      <c r="D376" s="99" t="s">
        <v>323</v>
      </c>
      <c r="E376" s="11">
        <v>5879.82</v>
      </c>
      <c r="F376" s="11">
        <v>1197.25</v>
      </c>
      <c r="G376" s="11">
        <v>4682.58</v>
      </c>
      <c r="H376" s="11">
        <v>5689</v>
      </c>
      <c r="I376" s="11">
        <v>1081</v>
      </c>
      <c r="J376" s="11">
        <v>4608</v>
      </c>
      <c r="K376" s="12"/>
      <c r="L376" s="12"/>
      <c r="M376" s="13"/>
    </row>
    <row r="377" spans="1:13">
      <c r="A377" t="s">
        <v>459</v>
      </c>
      <c r="B377">
        <v>15</v>
      </c>
      <c r="C377">
        <v>36</v>
      </c>
      <c r="D377" s="99" t="s">
        <v>323</v>
      </c>
      <c r="E377" s="11">
        <v>3284.03</v>
      </c>
      <c r="F377" s="11">
        <v>883.75</v>
      </c>
      <c r="G377" s="11">
        <v>2400.2800000000002</v>
      </c>
      <c r="H377" s="11">
        <v>3268</v>
      </c>
      <c r="I377" s="11">
        <v>825</v>
      </c>
      <c r="J377" s="11">
        <v>2443</v>
      </c>
    </row>
    <row r="378" spans="1:13">
      <c r="A378" t="s">
        <v>459</v>
      </c>
      <c r="B378">
        <v>15</v>
      </c>
      <c r="C378">
        <v>13</v>
      </c>
      <c r="D378" s="99" t="s">
        <v>324</v>
      </c>
      <c r="E378" s="11">
        <v>3710.6</v>
      </c>
      <c r="F378" s="11">
        <v>1002.33</v>
      </c>
      <c r="G378" s="11">
        <v>2708.27</v>
      </c>
      <c r="H378" s="11">
        <v>3689</v>
      </c>
      <c r="I378" s="11">
        <v>936</v>
      </c>
      <c r="J378" s="11">
        <v>2753</v>
      </c>
      <c r="K378" s="12">
        <f t="shared" ref="K378" si="162">AVERAGE(J378:J380)</f>
        <v>2750.3333333333335</v>
      </c>
      <c r="L378" s="12">
        <f t="shared" ref="L378" si="163">AVEDEV(J378:J380)</f>
        <v>348.22222222222217</v>
      </c>
      <c r="M378" s="13">
        <f t="shared" ref="M378" si="164">IF(K378=0, 0, L378/K378)</f>
        <v>0.12661091584858397</v>
      </c>
    </row>
    <row r="379" spans="1:13">
      <c r="A379" t="s">
        <v>459</v>
      </c>
      <c r="B379">
        <v>31</v>
      </c>
      <c r="C379">
        <v>13</v>
      </c>
      <c r="D379" s="99" t="s">
        <v>324</v>
      </c>
      <c r="E379" s="11">
        <v>4337.2700000000004</v>
      </c>
      <c r="F379" s="11">
        <v>1197.25</v>
      </c>
      <c r="G379" s="11">
        <v>3140.02</v>
      </c>
      <c r="H379" s="11">
        <v>4351</v>
      </c>
      <c r="I379" s="11">
        <v>1081</v>
      </c>
      <c r="J379" s="11">
        <v>3270</v>
      </c>
      <c r="K379" s="12"/>
      <c r="L379" s="12"/>
      <c r="M379" s="13"/>
    </row>
    <row r="380" spans="1:13">
      <c r="A380" t="s">
        <v>459</v>
      </c>
      <c r="B380">
        <v>15</v>
      </c>
      <c r="C380">
        <v>37</v>
      </c>
      <c r="D380" s="99" t="s">
        <v>324</v>
      </c>
      <c r="E380" s="11">
        <v>2934.84</v>
      </c>
      <c r="F380" s="11">
        <v>883.75</v>
      </c>
      <c r="G380" s="11">
        <v>2051.09</v>
      </c>
      <c r="H380" s="11">
        <v>3053</v>
      </c>
      <c r="I380" s="11">
        <v>825</v>
      </c>
      <c r="J380" s="11">
        <v>2228</v>
      </c>
    </row>
    <row r="381" spans="1:13">
      <c r="A381" t="s">
        <v>459</v>
      </c>
      <c r="B381">
        <v>15</v>
      </c>
      <c r="C381">
        <v>14</v>
      </c>
      <c r="D381" s="99" t="s">
        <v>325</v>
      </c>
      <c r="E381" s="11">
        <v>3244.12</v>
      </c>
      <c r="F381" s="11">
        <v>1002.33</v>
      </c>
      <c r="G381" s="11">
        <v>2241.79</v>
      </c>
      <c r="H381" s="11">
        <v>3200</v>
      </c>
      <c r="I381" s="11">
        <v>936</v>
      </c>
      <c r="J381" s="11">
        <v>2264</v>
      </c>
      <c r="K381" s="12">
        <f t="shared" ref="K381" si="165">AVERAGE(J381:J383)</f>
        <v>2249</v>
      </c>
      <c r="L381" s="12">
        <f t="shared" ref="L381" si="166">AVEDEV(J381:J383)</f>
        <v>344.66666666666669</v>
      </c>
      <c r="M381" s="13">
        <f t="shared" ref="M381" si="167">IF(K381=0, 0, L381/K381)</f>
        <v>0.15325329776196828</v>
      </c>
    </row>
    <row r="382" spans="1:13">
      <c r="A382" t="s">
        <v>459</v>
      </c>
      <c r="B382">
        <v>31</v>
      </c>
      <c r="C382">
        <v>14</v>
      </c>
      <c r="D382" s="99" t="s">
        <v>325</v>
      </c>
      <c r="E382" s="11">
        <v>3668.86</v>
      </c>
      <c r="F382" s="11">
        <v>1197.25</v>
      </c>
      <c r="G382" s="11">
        <v>2471.61</v>
      </c>
      <c r="H382" s="11">
        <v>3832</v>
      </c>
      <c r="I382" s="11">
        <v>1081</v>
      </c>
      <c r="J382" s="11">
        <v>2751</v>
      </c>
      <c r="K382" s="12"/>
      <c r="L382" s="12"/>
      <c r="M382" s="13"/>
    </row>
    <row r="383" spans="1:13">
      <c r="A383" t="s">
        <v>459</v>
      </c>
      <c r="B383">
        <v>15</v>
      </c>
      <c r="C383">
        <v>38</v>
      </c>
      <c r="D383" s="99" t="s">
        <v>325</v>
      </c>
      <c r="E383" s="11">
        <v>2543.92</v>
      </c>
      <c r="F383" s="11">
        <v>883.75</v>
      </c>
      <c r="G383" s="11">
        <v>1660.17</v>
      </c>
      <c r="H383" s="11">
        <v>2557</v>
      </c>
      <c r="I383" s="11">
        <v>825</v>
      </c>
      <c r="J383" s="11">
        <v>1732</v>
      </c>
    </row>
    <row r="384" spans="1:13">
      <c r="A384" t="s">
        <v>459</v>
      </c>
      <c r="B384">
        <v>15</v>
      </c>
      <c r="C384">
        <v>15</v>
      </c>
      <c r="D384" s="99" t="s">
        <v>326</v>
      </c>
      <c r="E384" s="11">
        <v>2603.87</v>
      </c>
      <c r="F384" s="11">
        <v>1002.33</v>
      </c>
      <c r="G384" s="11">
        <v>1601.54</v>
      </c>
      <c r="H384" s="11">
        <v>2698</v>
      </c>
      <c r="I384" s="11">
        <v>936</v>
      </c>
      <c r="J384" s="11">
        <v>1762</v>
      </c>
      <c r="K384" s="12">
        <f t="shared" ref="K384" si="168">AVERAGE(J384:J386)</f>
        <v>1530.5</v>
      </c>
      <c r="L384" s="12">
        <f t="shared" ref="L384" si="169">AVEDEV(J384:J386)</f>
        <v>326.66666666666669</v>
      </c>
      <c r="M384" s="13">
        <f t="shared" ref="M384" si="170">IF(K384=0, 0, L384/K384)</f>
        <v>0.21343787433300665</v>
      </c>
    </row>
    <row r="385" spans="1:13">
      <c r="A385" t="s">
        <v>459</v>
      </c>
      <c r="B385">
        <v>31</v>
      </c>
      <c r="C385">
        <v>15</v>
      </c>
      <c r="D385" s="99" t="s">
        <v>326</v>
      </c>
      <c r="E385" s="11">
        <v>2877.75</v>
      </c>
      <c r="F385" s="11">
        <v>1197.25</v>
      </c>
      <c r="G385" s="11">
        <v>1680.5</v>
      </c>
      <c r="H385" s="11">
        <v>2870</v>
      </c>
      <c r="I385" s="11">
        <v>1081</v>
      </c>
      <c r="J385" s="11">
        <v>1789</v>
      </c>
      <c r="K385" s="12"/>
      <c r="L385" s="12"/>
      <c r="M385" s="13"/>
    </row>
    <row r="386" spans="1:13">
      <c r="A386" t="s">
        <v>459</v>
      </c>
      <c r="B386">
        <v>15</v>
      </c>
      <c r="C386">
        <v>39</v>
      </c>
      <c r="D386" s="99" t="s">
        <v>326</v>
      </c>
      <c r="E386" s="11">
        <v>1893.16</v>
      </c>
      <c r="F386" s="11">
        <v>883.75</v>
      </c>
      <c r="G386" s="11">
        <v>1009.41</v>
      </c>
      <c r="H386" s="11">
        <v>1865.5</v>
      </c>
      <c r="I386" s="11">
        <v>825</v>
      </c>
      <c r="J386" s="11">
        <v>1040.5</v>
      </c>
    </row>
    <row r="387" spans="1:13">
      <c r="A387" t="s">
        <v>459</v>
      </c>
      <c r="B387">
        <v>15</v>
      </c>
      <c r="C387">
        <v>16</v>
      </c>
      <c r="D387" s="99" t="s">
        <v>327</v>
      </c>
      <c r="E387" s="11">
        <v>1998.24</v>
      </c>
      <c r="F387" s="11">
        <v>1002.33</v>
      </c>
      <c r="G387" s="11">
        <v>995.92</v>
      </c>
      <c r="H387" s="11">
        <v>1925</v>
      </c>
      <c r="I387" s="11">
        <v>936</v>
      </c>
      <c r="J387" s="11">
        <v>989</v>
      </c>
      <c r="K387" s="12">
        <f t="shared" ref="K387" si="171">AVERAGE(J387:J389)</f>
        <v>1177.8333333333333</v>
      </c>
      <c r="L387" s="12">
        <f t="shared" ref="L387" si="172">AVEDEV(J387:J389)</f>
        <v>257.77777777777777</v>
      </c>
      <c r="M387" s="13">
        <f t="shared" ref="M387" si="173">IF(K387=0, 0, L387/K387)</f>
        <v>0.21885760105655394</v>
      </c>
    </row>
    <row r="388" spans="1:13">
      <c r="A388" t="s">
        <v>459</v>
      </c>
      <c r="B388">
        <v>31</v>
      </c>
      <c r="C388">
        <v>16</v>
      </c>
      <c r="D388" s="99" t="s">
        <v>327</v>
      </c>
      <c r="E388" s="11">
        <v>2602.92</v>
      </c>
      <c r="F388" s="11">
        <v>1197.25</v>
      </c>
      <c r="G388" s="11">
        <v>1405.67</v>
      </c>
      <c r="H388" s="11">
        <v>2645.5</v>
      </c>
      <c r="I388" s="11">
        <v>1081</v>
      </c>
      <c r="J388" s="11">
        <v>1564.5</v>
      </c>
      <c r="K388" s="12"/>
      <c r="L388" s="12"/>
      <c r="M388" s="13"/>
    </row>
    <row r="389" spans="1:13">
      <c r="A389" t="s">
        <v>459</v>
      </c>
      <c r="B389">
        <v>15</v>
      </c>
      <c r="C389">
        <v>40</v>
      </c>
      <c r="D389" s="99" t="s">
        <v>327</v>
      </c>
      <c r="E389" s="11">
        <v>1822.27</v>
      </c>
      <c r="F389" s="11">
        <v>883.75</v>
      </c>
      <c r="G389" s="11">
        <v>938.52</v>
      </c>
      <c r="H389" s="11">
        <v>1805</v>
      </c>
      <c r="I389" s="11">
        <v>825</v>
      </c>
      <c r="J389" s="11">
        <v>980</v>
      </c>
    </row>
    <row r="390" spans="1:13">
      <c r="A390" t="s">
        <v>459</v>
      </c>
      <c r="B390">
        <v>15</v>
      </c>
      <c r="C390">
        <v>17</v>
      </c>
      <c r="D390" s="99" t="s">
        <v>328</v>
      </c>
      <c r="E390" s="11">
        <v>2816.04</v>
      </c>
      <c r="F390" s="11">
        <v>1002.33</v>
      </c>
      <c r="G390" s="11">
        <v>1813.71</v>
      </c>
      <c r="H390" s="11">
        <v>2771</v>
      </c>
      <c r="I390" s="11">
        <v>936</v>
      </c>
      <c r="J390" s="11">
        <v>1835</v>
      </c>
      <c r="K390" s="12">
        <f t="shared" ref="K390" si="174">AVERAGE(J390:J392)</f>
        <v>1881.5</v>
      </c>
      <c r="L390" s="12">
        <f t="shared" ref="L390" si="175">AVEDEV(J390:J392)</f>
        <v>505.66666666666669</v>
      </c>
      <c r="M390" s="13">
        <f t="shared" ref="M390" si="176">IF(K390=0, 0, L390/K390)</f>
        <v>0.2687571972716804</v>
      </c>
    </row>
    <row r="391" spans="1:13">
      <c r="A391" t="s">
        <v>459</v>
      </c>
      <c r="B391">
        <v>31</v>
      </c>
      <c r="C391">
        <v>17</v>
      </c>
      <c r="D391" s="99" t="s">
        <v>328</v>
      </c>
      <c r="E391" s="11">
        <v>3581.5</v>
      </c>
      <c r="F391" s="11">
        <v>1197.25</v>
      </c>
      <c r="G391" s="11">
        <v>2384.25</v>
      </c>
      <c r="H391" s="11">
        <v>3721</v>
      </c>
      <c r="I391" s="11">
        <v>1081</v>
      </c>
      <c r="J391" s="11">
        <v>2640</v>
      </c>
      <c r="K391" s="12"/>
      <c r="L391" s="12"/>
      <c r="M391" s="13"/>
    </row>
    <row r="392" spans="1:13">
      <c r="A392" t="s">
        <v>459</v>
      </c>
      <c r="B392">
        <v>15</v>
      </c>
      <c r="C392">
        <v>41</v>
      </c>
      <c r="D392" s="99" t="s">
        <v>328</v>
      </c>
      <c r="E392" s="11">
        <v>2001.45</v>
      </c>
      <c r="F392" s="11">
        <v>883.75</v>
      </c>
      <c r="G392" s="11">
        <v>1117.7</v>
      </c>
      <c r="H392" s="11">
        <v>1994.5</v>
      </c>
      <c r="I392" s="11">
        <v>825</v>
      </c>
      <c r="J392" s="11">
        <v>1169.5</v>
      </c>
    </row>
    <row r="393" spans="1:13">
      <c r="A393" t="s">
        <v>459</v>
      </c>
      <c r="B393">
        <v>15</v>
      </c>
      <c r="C393">
        <v>30</v>
      </c>
      <c r="D393" s="99" t="s">
        <v>478</v>
      </c>
      <c r="E393" s="11">
        <v>1683.03</v>
      </c>
      <c r="F393" s="11">
        <v>1002.33</v>
      </c>
      <c r="G393" s="11">
        <v>680.7</v>
      </c>
      <c r="H393" s="11">
        <v>1568</v>
      </c>
      <c r="I393" s="11">
        <v>936</v>
      </c>
      <c r="J393" s="11">
        <v>632</v>
      </c>
      <c r="K393" s="12">
        <f t="shared" ref="K393" si="177">AVERAGE(J393:J395)</f>
        <v>1309.3333333333333</v>
      </c>
      <c r="L393" s="12">
        <f t="shared" ref="L393" si="178">AVEDEV(J393:J395)</f>
        <v>451.5555555555556</v>
      </c>
      <c r="M393" s="13">
        <f t="shared" ref="M393" si="179">IF(K393=0, 0, L393/K393)</f>
        <v>0.34487440597420238</v>
      </c>
    </row>
    <row r="394" spans="1:13">
      <c r="A394" t="s">
        <v>459</v>
      </c>
      <c r="B394">
        <v>31</v>
      </c>
      <c r="C394">
        <v>30</v>
      </c>
      <c r="D394" s="99" t="s">
        <v>478</v>
      </c>
      <c r="E394" s="11">
        <v>2582.6799999999998</v>
      </c>
      <c r="F394" s="11">
        <v>1197.25</v>
      </c>
      <c r="G394" s="11">
        <v>1385.43</v>
      </c>
      <c r="H394" s="11">
        <v>2561</v>
      </c>
      <c r="I394" s="11">
        <v>1081</v>
      </c>
      <c r="J394" s="11">
        <v>1480</v>
      </c>
      <c r="K394" s="12"/>
      <c r="L394" s="12"/>
      <c r="M394" s="13"/>
    </row>
    <row r="395" spans="1:13">
      <c r="A395" t="s">
        <v>459</v>
      </c>
      <c r="B395">
        <v>15</v>
      </c>
      <c r="C395">
        <v>54</v>
      </c>
      <c r="D395" s="99" t="s">
        <v>478</v>
      </c>
      <c r="E395" s="11">
        <v>2653.63</v>
      </c>
      <c r="F395" s="11">
        <v>883.75</v>
      </c>
      <c r="G395" s="11">
        <v>1769.88</v>
      </c>
      <c r="H395" s="11">
        <v>2641</v>
      </c>
      <c r="I395" s="11">
        <v>825</v>
      </c>
      <c r="J395" s="11">
        <v>1816</v>
      </c>
    </row>
    <row r="396" spans="1:13">
      <c r="A396" t="s">
        <v>459</v>
      </c>
      <c r="B396">
        <v>15</v>
      </c>
      <c r="C396">
        <v>18</v>
      </c>
      <c r="D396" s="99" t="s">
        <v>329</v>
      </c>
      <c r="E396" s="11">
        <v>1763.04</v>
      </c>
      <c r="F396" s="11">
        <v>1002.33</v>
      </c>
      <c r="G396" s="11">
        <v>760.71</v>
      </c>
      <c r="H396" s="11">
        <v>1738</v>
      </c>
      <c r="I396" s="11">
        <v>936</v>
      </c>
      <c r="J396" s="11">
        <v>802</v>
      </c>
      <c r="K396" s="12">
        <f t="shared" ref="K396" si="180">AVERAGE(J396:J398)</f>
        <v>884.33333333333337</v>
      </c>
      <c r="L396" s="12">
        <f t="shared" ref="L396" si="181">AVEDEV(J396:J398)</f>
        <v>133.11111111111111</v>
      </c>
      <c r="M396" s="13">
        <f t="shared" ref="M396" si="182">IF(K396=0, 0, L396/K396)</f>
        <v>0.15052142228923232</v>
      </c>
    </row>
    <row r="397" spans="1:13">
      <c r="A397" t="s">
        <v>459</v>
      </c>
      <c r="B397">
        <v>31</v>
      </c>
      <c r="C397">
        <v>18</v>
      </c>
      <c r="D397" s="99" t="s">
        <v>329</v>
      </c>
      <c r="E397" s="11">
        <v>2183.0300000000002</v>
      </c>
      <c r="F397" s="11">
        <v>1197.25</v>
      </c>
      <c r="G397" s="11">
        <v>985.78</v>
      </c>
      <c r="H397" s="11">
        <v>2165</v>
      </c>
      <c r="I397" s="11">
        <v>1081</v>
      </c>
      <c r="J397" s="11">
        <v>1084</v>
      </c>
      <c r="K397" s="12"/>
      <c r="L397" s="12"/>
      <c r="M397" s="13"/>
    </row>
    <row r="398" spans="1:13">
      <c r="A398" t="s">
        <v>459</v>
      </c>
      <c r="B398">
        <v>15</v>
      </c>
      <c r="C398">
        <v>42</v>
      </c>
      <c r="D398" s="99" t="s">
        <v>329</v>
      </c>
      <c r="E398" s="11">
        <v>1638.81</v>
      </c>
      <c r="F398" s="11">
        <v>883.75</v>
      </c>
      <c r="G398" s="11">
        <v>755.06</v>
      </c>
      <c r="H398" s="11">
        <v>1592</v>
      </c>
      <c r="I398" s="11">
        <v>825</v>
      </c>
      <c r="J398" s="11">
        <v>767</v>
      </c>
    </row>
    <row r="399" spans="1:13">
      <c r="A399" t="s">
        <v>459</v>
      </c>
      <c r="B399">
        <v>15</v>
      </c>
      <c r="C399">
        <v>19</v>
      </c>
      <c r="D399" s="99" t="s">
        <v>330</v>
      </c>
      <c r="E399" s="11">
        <v>2439.31</v>
      </c>
      <c r="F399" s="11">
        <v>1002.33</v>
      </c>
      <c r="G399" s="11">
        <v>1436.98</v>
      </c>
      <c r="H399" s="11">
        <v>2497.5</v>
      </c>
      <c r="I399" s="11">
        <v>936</v>
      </c>
      <c r="J399" s="11">
        <v>1561.5</v>
      </c>
      <c r="K399" s="12">
        <f t="shared" ref="K399" si="183">AVERAGE(J399:J401)</f>
        <v>1849.5</v>
      </c>
      <c r="L399" s="12">
        <f t="shared" ref="L399" si="184">AVEDEV(J399:J401)</f>
        <v>369.66666666666669</v>
      </c>
      <c r="M399" s="13">
        <f t="shared" ref="M399" si="185">IF(K399=0, 0, L399/K399)</f>
        <v>0.19987383977651618</v>
      </c>
    </row>
    <row r="400" spans="1:13">
      <c r="A400" t="s">
        <v>459</v>
      </c>
      <c r="B400">
        <v>31</v>
      </c>
      <c r="C400">
        <v>19</v>
      </c>
      <c r="D400" s="99" t="s">
        <v>330</v>
      </c>
      <c r="E400" s="11">
        <v>3597.69</v>
      </c>
      <c r="F400" s="11">
        <v>1197.25</v>
      </c>
      <c r="G400" s="11">
        <v>2400.44</v>
      </c>
      <c r="H400" s="11">
        <v>3485</v>
      </c>
      <c r="I400" s="11">
        <v>1081</v>
      </c>
      <c r="J400" s="11">
        <v>2404</v>
      </c>
      <c r="K400" s="12"/>
      <c r="L400" s="12"/>
      <c r="M400" s="13"/>
    </row>
    <row r="401" spans="1:13">
      <c r="A401" t="s">
        <v>459</v>
      </c>
      <c r="B401">
        <v>15</v>
      </c>
      <c r="C401">
        <v>43</v>
      </c>
      <c r="D401" s="99" t="s">
        <v>330</v>
      </c>
      <c r="E401" s="11">
        <v>2484.21</v>
      </c>
      <c r="F401" s="11">
        <v>883.75</v>
      </c>
      <c r="G401" s="11">
        <v>1600.46</v>
      </c>
      <c r="H401" s="11">
        <v>2408</v>
      </c>
      <c r="I401" s="11">
        <v>825</v>
      </c>
      <c r="J401" s="11">
        <v>1583</v>
      </c>
    </row>
    <row r="402" spans="1:13">
      <c r="A402" t="s">
        <v>459</v>
      </c>
      <c r="B402">
        <v>15</v>
      </c>
      <c r="C402">
        <v>20</v>
      </c>
      <c r="D402" s="99" t="s">
        <v>331</v>
      </c>
      <c r="E402" s="11">
        <v>1933.01</v>
      </c>
      <c r="F402" s="11">
        <v>1002.33</v>
      </c>
      <c r="G402" s="11">
        <v>930.68</v>
      </c>
      <c r="H402" s="11">
        <v>1924</v>
      </c>
      <c r="I402" s="11">
        <v>936</v>
      </c>
      <c r="J402" s="11">
        <v>988</v>
      </c>
      <c r="K402" s="12">
        <f t="shared" ref="K402" si="186">AVERAGE(J402:J404)</f>
        <v>1154.3333333333333</v>
      </c>
      <c r="L402" s="12">
        <f t="shared" ref="L402" si="187">AVEDEV(J402:J404)</f>
        <v>344.4444444444444</v>
      </c>
      <c r="M402" s="13">
        <f t="shared" ref="M402" si="188">IF(K402=0, 0, L402/K402)</f>
        <v>0.29839253056117043</v>
      </c>
    </row>
    <row r="403" spans="1:13">
      <c r="A403" t="s">
        <v>459</v>
      </c>
      <c r="B403">
        <v>31</v>
      </c>
      <c r="C403">
        <v>20</v>
      </c>
      <c r="D403" s="99" t="s">
        <v>331</v>
      </c>
      <c r="E403" s="11">
        <v>2742.5</v>
      </c>
      <c r="F403" s="11">
        <v>1197.25</v>
      </c>
      <c r="G403" s="11">
        <v>1545.26</v>
      </c>
      <c r="H403" s="11">
        <v>2752</v>
      </c>
      <c r="I403" s="11">
        <v>1081</v>
      </c>
      <c r="J403" s="11">
        <v>1671</v>
      </c>
      <c r="K403" s="12"/>
      <c r="L403" s="12"/>
      <c r="M403" s="13"/>
    </row>
    <row r="404" spans="1:13">
      <c r="A404" t="s">
        <v>459</v>
      </c>
      <c r="B404">
        <v>15</v>
      </c>
      <c r="C404">
        <v>44</v>
      </c>
      <c r="D404" s="99" t="s">
        <v>331</v>
      </c>
      <c r="E404" s="11">
        <v>1584.7</v>
      </c>
      <c r="F404" s="11">
        <v>883.75</v>
      </c>
      <c r="G404" s="11">
        <v>700.95</v>
      </c>
      <c r="H404" s="11">
        <v>1629</v>
      </c>
      <c r="I404" s="11">
        <v>825</v>
      </c>
      <c r="J404" s="11">
        <v>804</v>
      </c>
    </row>
    <row r="405" spans="1:13">
      <c r="A405" t="s">
        <v>459</v>
      </c>
      <c r="B405">
        <v>15</v>
      </c>
      <c r="C405">
        <v>21</v>
      </c>
      <c r="D405" s="99" t="s">
        <v>332</v>
      </c>
      <c r="E405" s="11">
        <v>2322.08</v>
      </c>
      <c r="F405" s="11">
        <v>1002.33</v>
      </c>
      <c r="G405" s="11">
        <v>1319.75</v>
      </c>
      <c r="H405" s="11">
        <v>2276</v>
      </c>
      <c r="I405" s="11">
        <v>936</v>
      </c>
      <c r="J405" s="11">
        <v>1340</v>
      </c>
      <c r="K405" s="12">
        <f t="shared" ref="K405" si="189">AVERAGE(J405:J407)</f>
        <v>1544.1666666666667</v>
      </c>
      <c r="L405" s="12">
        <f t="shared" ref="L405" si="190">AVEDEV(J405:J407)</f>
        <v>186.88888888888891</v>
      </c>
      <c r="M405" s="13">
        <f t="shared" ref="M405" si="191">IF(K405=0, 0, L405/K405)</f>
        <v>0.12102896204353301</v>
      </c>
    </row>
    <row r="406" spans="1:13">
      <c r="A406" t="s">
        <v>459</v>
      </c>
      <c r="B406">
        <v>31</v>
      </c>
      <c r="C406">
        <v>21</v>
      </c>
      <c r="D406" s="99" t="s">
        <v>332</v>
      </c>
      <c r="E406" s="11">
        <v>3009.86</v>
      </c>
      <c r="F406" s="11">
        <v>1197.25</v>
      </c>
      <c r="G406" s="11">
        <v>1812.61</v>
      </c>
      <c r="H406" s="11">
        <v>2905.5</v>
      </c>
      <c r="I406" s="11">
        <v>1081</v>
      </c>
      <c r="J406" s="11">
        <v>1824.5</v>
      </c>
      <c r="K406" s="12"/>
      <c r="L406" s="12"/>
      <c r="M406" s="13"/>
    </row>
    <row r="407" spans="1:13">
      <c r="A407" t="s">
        <v>459</v>
      </c>
      <c r="B407">
        <v>15</v>
      </c>
      <c r="C407">
        <v>45</v>
      </c>
      <c r="D407" s="99" t="s">
        <v>332</v>
      </c>
      <c r="E407" s="11">
        <v>2213.62</v>
      </c>
      <c r="F407" s="11">
        <v>883.75</v>
      </c>
      <c r="G407" s="11">
        <v>1329.87</v>
      </c>
      <c r="H407" s="11">
        <v>2293</v>
      </c>
      <c r="I407" s="11">
        <v>825</v>
      </c>
      <c r="J407" s="11">
        <v>1468</v>
      </c>
    </row>
    <row r="408" spans="1:13">
      <c r="A408" t="s">
        <v>459</v>
      </c>
      <c r="B408">
        <v>15</v>
      </c>
      <c r="C408">
        <v>31</v>
      </c>
      <c r="D408" s="99" t="s">
        <v>340</v>
      </c>
      <c r="E408" s="11">
        <v>1693.13</v>
      </c>
      <c r="F408" s="11">
        <v>1002.33</v>
      </c>
      <c r="G408" s="11">
        <v>690.8</v>
      </c>
      <c r="H408" s="11">
        <v>1663</v>
      </c>
      <c r="I408" s="11">
        <v>936</v>
      </c>
      <c r="J408" s="11">
        <v>727</v>
      </c>
      <c r="K408" s="12">
        <f t="shared" ref="K408" si="192">AVERAGE(J408:J410)</f>
        <v>1060.8333333333333</v>
      </c>
      <c r="L408" s="12">
        <f t="shared" ref="L408" si="193">AVEDEV(J408:J410)</f>
        <v>222.55555555555557</v>
      </c>
      <c r="M408" s="13">
        <f t="shared" ref="M408" si="194">IF(K408=0, 0, L408/K408)</f>
        <v>0.20979313956533127</v>
      </c>
    </row>
    <row r="409" spans="1:13">
      <c r="A409" t="s">
        <v>459</v>
      </c>
      <c r="B409">
        <v>31</v>
      </c>
      <c r="C409">
        <v>31</v>
      </c>
      <c r="D409" s="99" t="s">
        <v>340</v>
      </c>
      <c r="E409" s="11">
        <v>2352.85</v>
      </c>
      <c r="F409" s="11">
        <v>1197.25</v>
      </c>
      <c r="G409" s="11">
        <v>1155.6099999999999</v>
      </c>
      <c r="H409" s="11">
        <v>2408</v>
      </c>
      <c r="I409" s="11">
        <v>1081</v>
      </c>
      <c r="J409" s="11">
        <v>1327</v>
      </c>
      <c r="K409" s="12"/>
      <c r="L409" s="12"/>
      <c r="M409" s="13"/>
    </row>
    <row r="410" spans="1:13">
      <c r="A410" t="s">
        <v>459</v>
      </c>
      <c r="B410">
        <v>15</v>
      </c>
      <c r="C410">
        <v>55</v>
      </c>
      <c r="D410" s="99" t="s">
        <v>340</v>
      </c>
      <c r="E410" s="11">
        <v>1904.8</v>
      </c>
      <c r="F410" s="11">
        <v>883.75</v>
      </c>
      <c r="G410" s="11">
        <v>1021.05</v>
      </c>
      <c r="H410" s="11">
        <v>1953.5</v>
      </c>
      <c r="I410" s="11">
        <v>825</v>
      </c>
      <c r="J410" s="11">
        <v>1128.5</v>
      </c>
    </row>
    <row r="411" spans="1:13">
      <c r="A411" t="s">
        <v>459</v>
      </c>
      <c r="B411">
        <v>15</v>
      </c>
      <c r="C411">
        <v>22</v>
      </c>
      <c r="D411" s="99" t="s">
        <v>333</v>
      </c>
      <c r="E411" s="11">
        <v>1863.1</v>
      </c>
      <c r="F411" s="11">
        <v>1002.33</v>
      </c>
      <c r="G411" s="11">
        <v>860.78</v>
      </c>
      <c r="H411" s="11">
        <v>1948</v>
      </c>
      <c r="I411" s="11">
        <v>936</v>
      </c>
      <c r="J411" s="11">
        <v>1012</v>
      </c>
      <c r="K411" s="12">
        <f t="shared" ref="K411" si="195">AVERAGE(J411:J413)</f>
        <v>1326.6666666666667</v>
      </c>
      <c r="L411" s="12">
        <f t="shared" ref="L411" si="196">AVEDEV(J411:J413)</f>
        <v>209.77777777777774</v>
      </c>
      <c r="M411" s="13">
        <f t="shared" ref="M411" si="197">IF(K411=0, 0, L411/K411)</f>
        <v>0.15812395309882743</v>
      </c>
    </row>
    <row r="412" spans="1:13">
      <c r="A412" t="s">
        <v>459</v>
      </c>
      <c r="B412">
        <v>31</v>
      </c>
      <c r="C412">
        <v>22</v>
      </c>
      <c r="D412" s="99" t="s">
        <v>333</v>
      </c>
      <c r="E412" s="11">
        <v>2713.69</v>
      </c>
      <c r="F412" s="11">
        <v>1197.25</v>
      </c>
      <c r="G412" s="11">
        <v>1516.45</v>
      </c>
      <c r="H412" s="11">
        <v>2597</v>
      </c>
      <c r="I412" s="11">
        <v>1081</v>
      </c>
      <c r="J412" s="11">
        <v>1516</v>
      </c>
      <c r="K412" s="12"/>
      <c r="L412" s="12"/>
      <c r="M412" s="13"/>
    </row>
    <row r="413" spans="1:13">
      <c r="A413" t="s">
        <v>459</v>
      </c>
      <c r="B413">
        <v>15</v>
      </c>
      <c r="C413">
        <v>46</v>
      </c>
      <c r="D413" s="99" t="s">
        <v>333</v>
      </c>
      <c r="E413" s="11">
        <v>2276.6</v>
      </c>
      <c r="F413" s="11">
        <v>883.75</v>
      </c>
      <c r="G413" s="11">
        <v>1392.86</v>
      </c>
      <c r="H413" s="11">
        <v>2277</v>
      </c>
      <c r="I413" s="11">
        <v>825</v>
      </c>
      <c r="J413" s="11">
        <v>1452</v>
      </c>
    </row>
    <row r="414" spans="1:13">
      <c r="A414" t="s">
        <v>459</v>
      </c>
      <c r="B414">
        <v>15</v>
      </c>
      <c r="C414">
        <v>23</v>
      </c>
      <c r="D414" s="99" t="s">
        <v>334</v>
      </c>
      <c r="E414" s="11">
        <v>2084.0500000000002</v>
      </c>
      <c r="F414" s="11">
        <v>1002.33</v>
      </c>
      <c r="G414" s="11">
        <v>1081.72</v>
      </c>
      <c r="H414" s="11">
        <v>2000.5</v>
      </c>
      <c r="I414" s="11">
        <v>936</v>
      </c>
      <c r="J414" s="11">
        <v>1064.5</v>
      </c>
      <c r="K414" s="12">
        <f t="shared" ref="K414" si="198">AVERAGE(J414:J416)</f>
        <v>1541.1666666666667</v>
      </c>
      <c r="L414" s="12">
        <f t="shared" ref="L414" si="199">AVEDEV(J414:J416)</f>
        <v>317.77777777777777</v>
      </c>
      <c r="M414" s="13">
        <f t="shared" ref="M414" si="200">IF(K414=0, 0, L414/K414)</f>
        <v>0.20619299953137954</v>
      </c>
    </row>
    <row r="415" spans="1:13">
      <c r="A415" t="s">
        <v>459</v>
      </c>
      <c r="B415">
        <v>31</v>
      </c>
      <c r="C415">
        <v>23</v>
      </c>
      <c r="D415" s="99" t="s">
        <v>334</v>
      </c>
      <c r="E415" s="11">
        <v>3067.91</v>
      </c>
      <c r="F415" s="11">
        <v>1197.25</v>
      </c>
      <c r="G415" s="11">
        <v>1870.66</v>
      </c>
      <c r="H415" s="11">
        <v>3067</v>
      </c>
      <c r="I415" s="11">
        <v>1081</v>
      </c>
      <c r="J415" s="11">
        <v>1986</v>
      </c>
      <c r="K415" s="12"/>
      <c r="L415" s="12"/>
      <c r="M415" s="13"/>
    </row>
    <row r="416" spans="1:13">
      <c r="A416" t="s">
        <v>459</v>
      </c>
      <c r="B416">
        <v>15</v>
      </c>
      <c r="C416">
        <v>47</v>
      </c>
      <c r="D416" s="99" t="s">
        <v>334</v>
      </c>
      <c r="E416" s="11">
        <v>2400.37</v>
      </c>
      <c r="F416" s="11">
        <v>883.75</v>
      </c>
      <c r="G416" s="11">
        <v>1516.62</v>
      </c>
      <c r="H416" s="11">
        <v>2398</v>
      </c>
      <c r="I416" s="11">
        <v>825</v>
      </c>
      <c r="J416" s="11">
        <v>1573</v>
      </c>
    </row>
    <row r="417" spans="1:13">
      <c r="A417" t="s">
        <v>459</v>
      </c>
      <c r="B417">
        <v>15</v>
      </c>
      <c r="C417">
        <v>24</v>
      </c>
      <c r="D417" s="99" t="s">
        <v>335</v>
      </c>
      <c r="E417" s="11">
        <v>2094.9699999999998</v>
      </c>
      <c r="F417" s="11">
        <v>1002.33</v>
      </c>
      <c r="G417" s="11">
        <v>1092.6400000000001</v>
      </c>
      <c r="H417" s="11">
        <v>2125.5</v>
      </c>
      <c r="I417" s="11">
        <v>936</v>
      </c>
      <c r="J417" s="11">
        <v>1189.5</v>
      </c>
      <c r="K417" s="12">
        <f t="shared" ref="K417" si="201">AVERAGE(J417:J419)</f>
        <v>1691.3333333333333</v>
      </c>
      <c r="L417" s="12">
        <f t="shared" ref="L417" si="202">AVEDEV(J417:J419)</f>
        <v>347.77777777777777</v>
      </c>
      <c r="M417" s="13">
        <f t="shared" ref="M417" si="203">IF(K417=0, 0, L417/K417)</f>
        <v>0.20562343975824465</v>
      </c>
    </row>
    <row r="418" spans="1:13">
      <c r="A418" t="s">
        <v>459</v>
      </c>
      <c r="B418">
        <v>31</v>
      </c>
      <c r="C418">
        <v>24</v>
      </c>
      <c r="D418" s="99" t="s">
        <v>335</v>
      </c>
      <c r="E418" s="11">
        <v>3450.06</v>
      </c>
      <c r="F418" s="11">
        <v>1197.25</v>
      </c>
      <c r="G418" s="11">
        <v>2252.81</v>
      </c>
      <c r="H418" s="11">
        <v>3294</v>
      </c>
      <c r="I418" s="11">
        <v>1081</v>
      </c>
      <c r="J418" s="11">
        <v>2213</v>
      </c>
      <c r="K418" s="12"/>
      <c r="L418" s="12"/>
      <c r="M418" s="13"/>
    </row>
    <row r="419" spans="1:13">
      <c r="A419" t="s">
        <v>459</v>
      </c>
      <c r="B419">
        <v>15</v>
      </c>
      <c r="C419">
        <v>48</v>
      </c>
      <c r="D419" s="99" t="s">
        <v>335</v>
      </c>
      <c r="E419" s="11">
        <v>2519.98</v>
      </c>
      <c r="F419" s="11">
        <v>883.75</v>
      </c>
      <c r="G419" s="11">
        <v>1636.23</v>
      </c>
      <c r="H419" s="11">
        <v>2496.5</v>
      </c>
      <c r="I419" s="11">
        <v>825</v>
      </c>
      <c r="J419" s="11">
        <v>1671.5</v>
      </c>
    </row>
    <row r="420" spans="1:13">
      <c r="A420" t="s">
        <v>459</v>
      </c>
      <c r="B420">
        <v>15</v>
      </c>
      <c r="C420">
        <v>25</v>
      </c>
      <c r="D420" s="99" t="s">
        <v>336</v>
      </c>
      <c r="E420" s="11">
        <v>2179.63</v>
      </c>
      <c r="F420" s="11">
        <v>1002.33</v>
      </c>
      <c r="G420" s="11">
        <v>1177.3</v>
      </c>
      <c r="H420" s="11">
        <v>2120</v>
      </c>
      <c r="I420" s="11">
        <v>936</v>
      </c>
      <c r="J420" s="11">
        <v>1184</v>
      </c>
      <c r="K420" s="12">
        <f t="shared" ref="K420" si="204">AVERAGE(J420:J422)</f>
        <v>1528.8333333333333</v>
      </c>
      <c r="L420" s="12">
        <f t="shared" ref="L420" si="205">AVEDEV(J420:J422)</f>
        <v>229.88888888888891</v>
      </c>
      <c r="M420" s="13">
        <f t="shared" ref="M420" si="206">IF(K420=0, 0, L420/K420)</f>
        <v>0.15036883607689236</v>
      </c>
    </row>
    <row r="421" spans="1:13">
      <c r="A421" t="s">
        <v>459</v>
      </c>
      <c r="B421">
        <v>31</v>
      </c>
      <c r="C421">
        <v>25</v>
      </c>
      <c r="D421" s="99" t="s">
        <v>336</v>
      </c>
      <c r="E421" s="11">
        <v>2656.67</v>
      </c>
      <c r="F421" s="11">
        <v>1197.25</v>
      </c>
      <c r="G421" s="11">
        <v>1459.42</v>
      </c>
      <c r="H421" s="11">
        <v>2637</v>
      </c>
      <c r="I421" s="11">
        <v>1081</v>
      </c>
      <c r="J421" s="11">
        <v>1556</v>
      </c>
      <c r="K421" s="12"/>
      <c r="L421" s="12"/>
      <c r="M421" s="13"/>
    </row>
    <row r="422" spans="1:13">
      <c r="A422" t="s">
        <v>459</v>
      </c>
      <c r="B422">
        <v>15</v>
      </c>
      <c r="C422">
        <v>49</v>
      </c>
      <c r="D422" s="99" t="s">
        <v>336</v>
      </c>
      <c r="E422" s="11">
        <v>2806.89</v>
      </c>
      <c r="F422" s="11">
        <v>883.75</v>
      </c>
      <c r="G422" s="11">
        <v>1923.15</v>
      </c>
      <c r="H422" s="11">
        <v>2671.5</v>
      </c>
      <c r="I422" s="11">
        <v>825</v>
      </c>
      <c r="J422" s="11">
        <v>1846.5</v>
      </c>
    </row>
    <row r="423" spans="1:13">
      <c r="A423" t="s">
        <v>459</v>
      </c>
      <c r="B423">
        <v>15</v>
      </c>
      <c r="C423">
        <v>26</v>
      </c>
      <c r="D423" s="99" t="s">
        <v>337</v>
      </c>
      <c r="E423" s="11">
        <v>1945.12</v>
      </c>
      <c r="F423" s="11">
        <v>1002.33</v>
      </c>
      <c r="G423" s="11">
        <v>942.8</v>
      </c>
      <c r="H423" s="11">
        <v>1929</v>
      </c>
      <c r="I423" s="11">
        <v>936</v>
      </c>
      <c r="J423" s="11">
        <v>993</v>
      </c>
      <c r="K423" s="12">
        <f t="shared" ref="K423" si="207">AVERAGE(J423:J425)</f>
        <v>1404.5</v>
      </c>
      <c r="L423" s="12">
        <f t="shared" ref="L423" si="208">AVEDEV(J423:J425)</f>
        <v>278.33333333333331</v>
      </c>
      <c r="M423" s="13">
        <f t="shared" ref="M423" si="209">IF(K423=0, 0, L423/K423)</f>
        <v>0.19817254064317075</v>
      </c>
    </row>
    <row r="424" spans="1:13">
      <c r="A424" t="s">
        <v>459</v>
      </c>
      <c r="B424">
        <v>31</v>
      </c>
      <c r="C424">
        <v>26</v>
      </c>
      <c r="D424" s="99" t="s">
        <v>337</v>
      </c>
      <c r="E424" s="11">
        <v>2645.36</v>
      </c>
      <c r="F424" s="11">
        <v>1197.25</v>
      </c>
      <c r="G424" s="11">
        <v>1448.11</v>
      </c>
      <c r="H424" s="11">
        <v>2479.5</v>
      </c>
      <c r="I424" s="11">
        <v>1081</v>
      </c>
      <c r="J424" s="11">
        <v>1398.5</v>
      </c>
      <c r="K424" s="12"/>
      <c r="L424" s="12"/>
      <c r="M424" s="13"/>
    </row>
    <row r="425" spans="1:13">
      <c r="A425" t="s">
        <v>459</v>
      </c>
      <c r="B425">
        <v>15</v>
      </c>
      <c r="C425">
        <v>50</v>
      </c>
      <c r="D425" s="99" t="s">
        <v>337</v>
      </c>
      <c r="E425" s="11">
        <v>2584.39</v>
      </c>
      <c r="F425" s="11">
        <v>883.75</v>
      </c>
      <c r="G425" s="11">
        <v>1700.64</v>
      </c>
      <c r="H425" s="11">
        <v>2647</v>
      </c>
      <c r="I425" s="11">
        <v>825</v>
      </c>
      <c r="J425" s="11">
        <v>1822</v>
      </c>
    </row>
    <row r="426" spans="1:13">
      <c r="A426" t="s">
        <v>459</v>
      </c>
      <c r="B426">
        <v>15</v>
      </c>
      <c r="C426">
        <v>32</v>
      </c>
      <c r="D426" s="99" t="s">
        <v>341</v>
      </c>
      <c r="E426" s="11">
        <v>1708.8</v>
      </c>
      <c r="F426" s="11">
        <v>1002.33</v>
      </c>
      <c r="G426" s="11">
        <v>706.47</v>
      </c>
      <c r="H426" s="11">
        <v>1719</v>
      </c>
      <c r="I426" s="11">
        <v>936</v>
      </c>
      <c r="J426" s="11">
        <v>783</v>
      </c>
      <c r="K426" s="12">
        <f t="shared" ref="K426" si="210">AVERAGE(J426:J428)</f>
        <v>1113.1666666666667</v>
      </c>
      <c r="L426" s="12">
        <f t="shared" ref="L426" si="211">AVEDEV(J426:J428)</f>
        <v>234.22222222222226</v>
      </c>
      <c r="M426" s="13">
        <f t="shared" ref="M426" si="212">IF(K426=0, 0, L426/K426)</f>
        <v>0.21041074013075811</v>
      </c>
    </row>
    <row r="427" spans="1:13">
      <c r="A427" t="s">
        <v>459</v>
      </c>
      <c r="B427">
        <v>31</v>
      </c>
      <c r="C427">
        <v>32</v>
      </c>
      <c r="D427" s="99" t="s">
        <v>341</v>
      </c>
      <c r="E427" s="11">
        <v>2219.0300000000002</v>
      </c>
      <c r="F427" s="11">
        <v>1197.25</v>
      </c>
      <c r="G427" s="11">
        <v>1021.78</v>
      </c>
      <c r="H427" s="11">
        <v>2173</v>
      </c>
      <c r="I427" s="11">
        <v>1081</v>
      </c>
      <c r="J427" s="11">
        <v>1092</v>
      </c>
      <c r="K427" s="12"/>
      <c r="L427" s="12"/>
      <c r="M427" s="13"/>
    </row>
    <row r="428" spans="1:13">
      <c r="A428" t="s">
        <v>459</v>
      </c>
      <c r="B428">
        <v>15</v>
      </c>
      <c r="C428">
        <v>56</v>
      </c>
      <c r="D428" s="99" t="s">
        <v>341</v>
      </c>
      <c r="E428" s="11">
        <v>2312.13</v>
      </c>
      <c r="F428" s="11">
        <v>883.75</v>
      </c>
      <c r="G428" s="11">
        <v>1428.38</v>
      </c>
      <c r="H428" s="11">
        <v>2289.5</v>
      </c>
      <c r="I428" s="11">
        <v>825</v>
      </c>
      <c r="J428" s="11">
        <v>1464.5</v>
      </c>
    </row>
    <row r="429" spans="1:13">
      <c r="A429" t="s">
        <v>460</v>
      </c>
      <c r="B429">
        <v>18</v>
      </c>
      <c r="C429">
        <v>47</v>
      </c>
      <c r="D429" s="99" t="s">
        <v>375</v>
      </c>
      <c r="E429" s="11">
        <v>415.15</v>
      </c>
      <c r="F429" s="11">
        <v>825.98</v>
      </c>
      <c r="G429" s="11">
        <v>0</v>
      </c>
      <c r="H429" s="11">
        <v>409</v>
      </c>
      <c r="I429" s="11">
        <v>701</v>
      </c>
      <c r="J429" s="11">
        <v>0</v>
      </c>
      <c r="K429" s="12">
        <f t="shared" ref="K429" si="213">AVERAGE(J429:J431)</f>
        <v>0</v>
      </c>
      <c r="L429" s="12">
        <f t="shared" ref="L429" si="214">AVEDEV(J429:J431)</f>
        <v>0</v>
      </c>
      <c r="M429" s="13">
        <f t="shared" ref="M429" si="215">IF(K429=0, 0, L429/K429)</f>
        <v>0</v>
      </c>
    </row>
    <row r="430" spans="1:13">
      <c r="A430" t="s">
        <v>460</v>
      </c>
      <c r="B430">
        <v>19</v>
      </c>
      <c r="C430">
        <v>47</v>
      </c>
      <c r="D430" s="99" t="s">
        <v>375</v>
      </c>
      <c r="E430" s="11">
        <v>438.47</v>
      </c>
      <c r="F430" s="11">
        <v>825.98</v>
      </c>
      <c r="G430" s="11">
        <v>0</v>
      </c>
      <c r="H430" s="11">
        <v>433</v>
      </c>
      <c r="I430" s="11">
        <v>701</v>
      </c>
      <c r="J430" s="11">
        <v>0</v>
      </c>
      <c r="K430" s="12"/>
      <c r="L430" s="12"/>
      <c r="M430" s="13"/>
    </row>
    <row r="431" spans="1:13">
      <c r="A431" t="s">
        <v>460</v>
      </c>
      <c r="B431">
        <v>20</v>
      </c>
      <c r="C431">
        <v>47</v>
      </c>
      <c r="D431" s="99" t="s">
        <v>375</v>
      </c>
      <c r="E431" s="11">
        <v>426.3</v>
      </c>
      <c r="F431" s="11">
        <v>825.98</v>
      </c>
      <c r="G431" s="11">
        <v>0</v>
      </c>
      <c r="H431" s="11">
        <v>417</v>
      </c>
      <c r="I431" s="11">
        <v>701</v>
      </c>
      <c r="J431" s="11">
        <v>0</v>
      </c>
    </row>
    <row r="432" spans="1:13">
      <c r="A432" t="s">
        <v>459</v>
      </c>
      <c r="B432">
        <v>14</v>
      </c>
      <c r="C432">
        <v>10</v>
      </c>
      <c r="D432" s="99" t="s">
        <v>300</v>
      </c>
      <c r="E432" s="11">
        <v>2358.9499999999998</v>
      </c>
      <c r="F432" s="11">
        <v>1002.33</v>
      </c>
      <c r="G432" s="11">
        <v>1356.62</v>
      </c>
      <c r="H432" s="11">
        <v>2326</v>
      </c>
      <c r="I432" s="11">
        <v>936</v>
      </c>
      <c r="J432" s="11">
        <v>1390</v>
      </c>
      <c r="K432" s="12">
        <f t="shared" ref="K432" si="216">AVERAGE(J432:J434)</f>
        <v>1398</v>
      </c>
      <c r="L432" s="12">
        <f t="shared" ref="L432" si="217">AVEDEV(J432:J434)</f>
        <v>436</v>
      </c>
      <c r="M432" s="13">
        <f t="shared" ref="M432" si="218">IF(K432=0, 0, L432/K432)</f>
        <v>0.31187410586552217</v>
      </c>
    </row>
    <row r="433" spans="1:13">
      <c r="A433" t="s">
        <v>459</v>
      </c>
      <c r="B433">
        <v>30</v>
      </c>
      <c r="C433">
        <v>10</v>
      </c>
      <c r="D433" s="99" t="s">
        <v>300</v>
      </c>
      <c r="E433" s="11">
        <v>3137.96</v>
      </c>
      <c r="F433" s="11">
        <v>1197.25</v>
      </c>
      <c r="G433" s="11">
        <v>1940.71</v>
      </c>
      <c r="H433" s="11">
        <v>3133</v>
      </c>
      <c r="I433" s="11">
        <v>1081</v>
      </c>
      <c r="J433" s="11">
        <v>2052</v>
      </c>
      <c r="K433" s="12"/>
      <c r="L433" s="12"/>
      <c r="M433" s="13"/>
    </row>
    <row r="434" spans="1:13">
      <c r="A434" t="s">
        <v>459</v>
      </c>
      <c r="B434">
        <v>14</v>
      </c>
      <c r="C434">
        <v>34</v>
      </c>
      <c r="D434" s="99" t="s">
        <v>300</v>
      </c>
      <c r="E434" s="11">
        <v>1543.59</v>
      </c>
      <c r="F434" s="11">
        <v>883.75</v>
      </c>
      <c r="G434" s="11">
        <v>659.85</v>
      </c>
      <c r="H434" s="11">
        <v>1577</v>
      </c>
      <c r="I434" s="11">
        <v>825</v>
      </c>
      <c r="J434" s="11">
        <v>752</v>
      </c>
    </row>
    <row r="435" spans="1:13">
      <c r="A435" t="s">
        <v>459</v>
      </c>
      <c r="B435">
        <v>14</v>
      </c>
      <c r="C435">
        <v>11</v>
      </c>
      <c r="D435" s="99" t="s">
        <v>301</v>
      </c>
      <c r="E435" s="11">
        <v>4022.26</v>
      </c>
      <c r="F435" s="11">
        <v>1002.33</v>
      </c>
      <c r="G435" s="11">
        <v>3019.93</v>
      </c>
      <c r="H435" s="11">
        <v>4073</v>
      </c>
      <c r="I435" s="11">
        <v>936</v>
      </c>
      <c r="J435" s="11">
        <v>3137</v>
      </c>
      <c r="K435" s="12">
        <f t="shared" ref="K435" si="219">AVERAGE(J435:J437)</f>
        <v>3236</v>
      </c>
      <c r="L435" s="12">
        <f t="shared" ref="L435" si="220">AVEDEV(J435:J437)</f>
        <v>655.33333333333337</v>
      </c>
      <c r="M435" s="13">
        <f t="shared" ref="M435" si="221">IF(K435=0, 0, L435/K435)</f>
        <v>0.20251339101771737</v>
      </c>
    </row>
    <row r="436" spans="1:13">
      <c r="A436" t="s">
        <v>459</v>
      </c>
      <c r="B436">
        <v>30</v>
      </c>
      <c r="C436">
        <v>11</v>
      </c>
      <c r="D436" s="99" t="s">
        <v>301</v>
      </c>
      <c r="E436" s="11">
        <v>5199.5</v>
      </c>
      <c r="F436" s="11">
        <v>1197.25</v>
      </c>
      <c r="G436" s="11">
        <v>4002.25</v>
      </c>
      <c r="H436" s="11">
        <v>5300</v>
      </c>
      <c r="I436" s="11">
        <v>1081</v>
      </c>
      <c r="J436" s="11">
        <v>4219</v>
      </c>
      <c r="K436" s="12"/>
      <c r="L436" s="12"/>
      <c r="M436" s="13"/>
    </row>
    <row r="437" spans="1:13">
      <c r="A437" t="s">
        <v>459</v>
      </c>
      <c r="B437">
        <v>14</v>
      </c>
      <c r="C437">
        <v>35</v>
      </c>
      <c r="D437" s="99" t="s">
        <v>301</v>
      </c>
      <c r="E437" s="11">
        <v>3051.14</v>
      </c>
      <c r="F437" s="11">
        <v>883.75</v>
      </c>
      <c r="G437" s="11">
        <v>2167.39</v>
      </c>
      <c r="H437" s="11">
        <v>3177</v>
      </c>
      <c r="I437" s="11">
        <v>825</v>
      </c>
      <c r="J437" s="11">
        <v>2352</v>
      </c>
    </row>
    <row r="438" spans="1:13">
      <c r="A438" t="s">
        <v>459</v>
      </c>
      <c r="B438">
        <v>14</v>
      </c>
      <c r="C438">
        <v>12</v>
      </c>
      <c r="D438" s="99" t="s">
        <v>302</v>
      </c>
      <c r="E438" s="11">
        <v>4658.3</v>
      </c>
      <c r="F438" s="11">
        <v>1002.33</v>
      </c>
      <c r="G438" s="11">
        <v>3655.98</v>
      </c>
      <c r="H438" s="11">
        <v>4746</v>
      </c>
      <c r="I438" s="11">
        <v>936</v>
      </c>
      <c r="J438" s="11">
        <v>3810</v>
      </c>
      <c r="K438" s="12">
        <f t="shared" ref="K438" si="222">AVERAGE(J438:J440)</f>
        <v>4296.666666666667</v>
      </c>
      <c r="L438" s="12">
        <f t="shared" ref="L438" si="223">AVEDEV(J438:J440)</f>
        <v>1052.8888888888889</v>
      </c>
      <c r="M438" s="13">
        <f t="shared" ref="M438" si="224">IF(K438=0, 0, L438/K438)</f>
        <v>0.24504784070338761</v>
      </c>
    </row>
    <row r="439" spans="1:13">
      <c r="A439" t="s">
        <v>459</v>
      </c>
      <c r="B439">
        <v>30</v>
      </c>
      <c r="C439">
        <v>12</v>
      </c>
      <c r="D439" s="99" t="s">
        <v>302</v>
      </c>
      <c r="E439" s="11">
        <v>7432.98</v>
      </c>
      <c r="F439" s="11">
        <v>1197.25</v>
      </c>
      <c r="G439" s="11">
        <v>6235.74</v>
      </c>
      <c r="H439" s="11">
        <v>6957</v>
      </c>
      <c r="I439" s="11">
        <v>1081</v>
      </c>
      <c r="J439" s="11">
        <v>5876</v>
      </c>
      <c r="K439" s="12"/>
      <c r="L439" s="12"/>
      <c r="M439" s="13"/>
    </row>
    <row r="440" spans="1:13">
      <c r="A440" t="s">
        <v>459</v>
      </c>
      <c r="B440">
        <v>14</v>
      </c>
      <c r="C440">
        <v>36</v>
      </c>
      <c r="D440" s="99" t="s">
        <v>302</v>
      </c>
      <c r="E440" s="11">
        <v>3927.56</v>
      </c>
      <c r="F440" s="11">
        <v>883.75</v>
      </c>
      <c r="G440" s="11">
        <v>3043.81</v>
      </c>
      <c r="H440" s="11">
        <v>4029</v>
      </c>
      <c r="I440" s="11">
        <v>825</v>
      </c>
      <c r="J440" s="11">
        <v>3204</v>
      </c>
    </row>
    <row r="441" spans="1:13">
      <c r="A441" t="s">
        <v>459</v>
      </c>
      <c r="B441">
        <v>14</v>
      </c>
      <c r="C441">
        <v>13</v>
      </c>
      <c r="D441" s="99" t="s">
        <v>303</v>
      </c>
      <c r="E441" s="11">
        <v>4440.24</v>
      </c>
      <c r="F441" s="11">
        <v>1002.33</v>
      </c>
      <c r="G441" s="11">
        <v>3437.91</v>
      </c>
      <c r="H441" s="11">
        <v>4598.5</v>
      </c>
      <c r="I441" s="11">
        <v>936</v>
      </c>
      <c r="J441" s="11">
        <v>3662.5</v>
      </c>
      <c r="K441" s="12">
        <f t="shared" ref="K441" si="225">AVERAGE(J441:J443)</f>
        <v>4148.5</v>
      </c>
      <c r="L441" s="12">
        <f t="shared" ref="L441" si="226">AVEDEV(J441:J443)</f>
        <v>1183.6666666666667</v>
      </c>
      <c r="M441" s="13">
        <f t="shared" ref="M441" si="227">IF(K441=0, 0, L441/K441)</f>
        <v>0.28532401269535174</v>
      </c>
    </row>
    <row r="442" spans="1:13">
      <c r="A442" t="s">
        <v>459</v>
      </c>
      <c r="B442">
        <v>30</v>
      </c>
      <c r="C442">
        <v>13</v>
      </c>
      <c r="D442" s="99" t="s">
        <v>303</v>
      </c>
      <c r="E442" s="11">
        <v>6334.67</v>
      </c>
      <c r="F442" s="11">
        <v>1197.25</v>
      </c>
      <c r="G442" s="11">
        <v>5137.42</v>
      </c>
      <c r="H442" s="11">
        <v>7005</v>
      </c>
      <c r="I442" s="11">
        <v>1081</v>
      </c>
      <c r="J442" s="11">
        <v>5924</v>
      </c>
      <c r="K442" s="12"/>
      <c r="L442" s="12"/>
      <c r="M442" s="13"/>
    </row>
    <row r="443" spans="1:13">
      <c r="A443" t="s">
        <v>459</v>
      </c>
      <c r="B443">
        <v>14</v>
      </c>
      <c r="C443">
        <v>37</v>
      </c>
      <c r="D443" s="99" t="s">
        <v>303</v>
      </c>
      <c r="E443" s="11">
        <v>3765.13</v>
      </c>
      <c r="F443" s="11">
        <v>883.75</v>
      </c>
      <c r="G443" s="11">
        <v>2881.38</v>
      </c>
      <c r="H443" s="11">
        <v>3684</v>
      </c>
      <c r="I443" s="11">
        <v>825</v>
      </c>
      <c r="J443" s="11">
        <v>2859</v>
      </c>
    </row>
    <row r="444" spans="1:13">
      <c r="A444" t="s">
        <v>459</v>
      </c>
      <c r="B444">
        <v>14</v>
      </c>
      <c r="C444">
        <v>14</v>
      </c>
      <c r="D444" s="99" t="s">
        <v>304</v>
      </c>
      <c r="E444" s="11">
        <v>2801.53</v>
      </c>
      <c r="F444" s="11">
        <v>1002.33</v>
      </c>
      <c r="G444" s="11">
        <v>1799.2</v>
      </c>
      <c r="H444" s="11">
        <v>2805</v>
      </c>
      <c r="I444" s="11">
        <v>936</v>
      </c>
      <c r="J444" s="11">
        <v>1869</v>
      </c>
      <c r="K444" s="12">
        <f t="shared" ref="K444" si="228">AVERAGE(J444:J446)</f>
        <v>2110.6666666666665</v>
      </c>
      <c r="L444" s="12">
        <f t="shared" ref="L444" si="229">AVEDEV(J444:J446)</f>
        <v>630.22222222222217</v>
      </c>
      <c r="M444" s="13">
        <f t="shared" ref="M444" si="230">IF(K444=0, 0, L444/K444)</f>
        <v>0.29858917666877238</v>
      </c>
    </row>
    <row r="445" spans="1:13">
      <c r="A445" t="s">
        <v>459</v>
      </c>
      <c r="B445">
        <v>30</v>
      </c>
      <c r="C445">
        <v>14</v>
      </c>
      <c r="D445" s="99" t="s">
        <v>304</v>
      </c>
      <c r="E445" s="11">
        <v>3970.11</v>
      </c>
      <c r="F445" s="11">
        <v>1197.25</v>
      </c>
      <c r="G445" s="11">
        <v>2772.86</v>
      </c>
      <c r="H445" s="11">
        <v>4137</v>
      </c>
      <c r="I445" s="11">
        <v>1081</v>
      </c>
      <c r="J445" s="11">
        <v>3056</v>
      </c>
      <c r="K445" s="12"/>
      <c r="L445" s="12"/>
      <c r="M445" s="13"/>
    </row>
    <row r="446" spans="1:13">
      <c r="A446" t="s">
        <v>459</v>
      </c>
      <c r="B446">
        <v>14</v>
      </c>
      <c r="C446">
        <v>38</v>
      </c>
      <c r="D446" s="99" t="s">
        <v>304</v>
      </c>
      <c r="E446" s="11">
        <v>2446.4899999999998</v>
      </c>
      <c r="F446" s="11">
        <v>883.75</v>
      </c>
      <c r="G446" s="11">
        <v>1562.74</v>
      </c>
      <c r="H446" s="11">
        <v>2232</v>
      </c>
      <c r="I446" s="11">
        <v>825</v>
      </c>
      <c r="J446" s="11">
        <v>1407</v>
      </c>
    </row>
    <row r="447" spans="1:13">
      <c r="A447" t="s">
        <v>459</v>
      </c>
      <c r="B447">
        <v>14</v>
      </c>
      <c r="C447">
        <v>15</v>
      </c>
      <c r="D447" s="99" t="s">
        <v>305</v>
      </c>
      <c r="E447" s="11">
        <v>2308.3200000000002</v>
      </c>
      <c r="F447" s="11">
        <v>1002.33</v>
      </c>
      <c r="G447" s="11">
        <v>1306</v>
      </c>
      <c r="H447" s="11">
        <v>2261</v>
      </c>
      <c r="I447" s="11">
        <v>936</v>
      </c>
      <c r="J447" s="11">
        <v>1325</v>
      </c>
      <c r="K447" s="12">
        <f t="shared" ref="K447" si="231">AVERAGE(J447:J449)</f>
        <v>1429.3333333333333</v>
      </c>
      <c r="L447" s="12">
        <f t="shared" ref="L447" si="232">AVEDEV(J447:J449)</f>
        <v>255.11111111111109</v>
      </c>
      <c r="M447" s="13">
        <f t="shared" ref="M447" si="233">IF(K447=0, 0, L447/K447)</f>
        <v>0.1784825870646766</v>
      </c>
    </row>
    <row r="448" spans="1:13">
      <c r="A448" t="s">
        <v>459</v>
      </c>
      <c r="B448">
        <v>30</v>
      </c>
      <c r="C448">
        <v>15</v>
      </c>
      <c r="D448" s="99" t="s">
        <v>305</v>
      </c>
      <c r="E448" s="11">
        <v>2896.7</v>
      </c>
      <c r="F448" s="11">
        <v>1197.25</v>
      </c>
      <c r="G448" s="11">
        <v>1699.46</v>
      </c>
      <c r="H448" s="11">
        <v>2893</v>
      </c>
      <c r="I448" s="11">
        <v>1081</v>
      </c>
      <c r="J448" s="11">
        <v>1812</v>
      </c>
      <c r="K448" s="12"/>
      <c r="L448" s="12"/>
      <c r="M448" s="13"/>
    </row>
    <row r="449" spans="1:13">
      <c r="A449" t="s">
        <v>459</v>
      </c>
      <c r="B449">
        <v>14</v>
      </c>
      <c r="C449">
        <v>39</v>
      </c>
      <c r="D449" s="99" t="s">
        <v>305</v>
      </c>
      <c r="E449" s="11">
        <v>1965.32</v>
      </c>
      <c r="F449" s="11">
        <v>883.75</v>
      </c>
      <c r="G449" s="11">
        <v>1081.57</v>
      </c>
      <c r="H449" s="11">
        <v>1976</v>
      </c>
      <c r="I449" s="11">
        <v>825</v>
      </c>
      <c r="J449" s="11">
        <v>1151</v>
      </c>
    </row>
    <row r="450" spans="1:13">
      <c r="A450" t="s">
        <v>459</v>
      </c>
      <c r="B450">
        <v>14</v>
      </c>
      <c r="C450">
        <v>16</v>
      </c>
      <c r="D450" s="99" t="s">
        <v>306</v>
      </c>
      <c r="E450" s="11">
        <v>2178.91</v>
      </c>
      <c r="F450" s="11">
        <v>1002.33</v>
      </c>
      <c r="G450" s="11">
        <v>1176.58</v>
      </c>
      <c r="H450" s="11">
        <v>2022</v>
      </c>
      <c r="I450" s="11">
        <v>936</v>
      </c>
      <c r="J450" s="11">
        <v>1086</v>
      </c>
      <c r="K450" s="12">
        <f t="shared" ref="K450" si="234">AVERAGE(J450:J452)</f>
        <v>1113</v>
      </c>
      <c r="L450" s="12">
        <f t="shared" ref="L450" si="235">AVEDEV(J450:J452)</f>
        <v>281.33333333333331</v>
      </c>
      <c r="M450" s="13">
        <f t="shared" ref="M450" si="236">IF(K450=0, 0, L450/K450)</f>
        <v>0.25277029050613953</v>
      </c>
    </row>
    <row r="451" spans="1:13">
      <c r="A451" t="s">
        <v>459</v>
      </c>
      <c r="B451">
        <v>30</v>
      </c>
      <c r="C451">
        <v>16</v>
      </c>
      <c r="D451" s="99" t="s">
        <v>306</v>
      </c>
      <c r="E451" s="11">
        <v>2616.36</v>
      </c>
      <c r="F451" s="11">
        <v>1197.25</v>
      </c>
      <c r="G451" s="11">
        <v>1419.11</v>
      </c>
      <c r="H451" s="11">
        <v>2616</v>
      </c>
      <c r="I451" s="11">
        <v>1081</v>
      </c>
      <c r="J451" s="11">
        <v>1535</v>
      </c>
      <c r="K451" s="12"/>
      <c r="L451" s="12"/>
      <c r="M451" s="13"/>
    </row>
    <row r="452" spans="1:13">
      <c r="A452" t="s">
        <v>459</v>
      </c>
      <c r="B452">
        <v>14</v>
      </c>
      <c r="C452">
        <v>40</v>
      </c>
      <c r="D452" s="99" t="s">
        <v>306</v>
      </c>
      <c r="E452" s="11">
        <v>1488.03</v>
      </c>
      <c r="F452" s="11">
        <v>883.75</v>
      </c>
      <c r="G452" s="11">
        <v>604.28</v>
      </c>
      <c r="H452" s="11">
        <v>1543</v>
      </c>
      <c r="I452" s="11">
        <v>825</v>
      </c>
      <c r="J452" s="11">
        <v>718</v>
      </c>
    </row>
    <row r="453" spans="1:13">
      <c r="A453" t="s">
        <v>459</v>
      </c>
      <c r="B453">
        <v>14</v>
      </c>
      <c r="C453">
        <v>17</v>
      </c>
      <c r="D453" s="99" t="s">
        <v>307</v>
      </c>
      <c r="E453" s="11">
        <v>2464.69</v>
      </c>
      <c r="F453" s="11">
        <v>1002.33</v>
      </c>
      <c r="G453" s="11">
        <v>1462.36</v>
      </c>
      <c r="H453" s="11">
        <v>2419.5</v>
      </c>
      <c r="I453" s="11">
        <v>936</v>
      </c>
      <c r="J453" s="11">
        <v>1483.5</v>
      </c>
      <c r="K453" s="12">
        <f t="shared" ref="K453" si="237">AVERAGE(J453:J455)</f>
        <v>1894</v>
      </c>
      <c r="L453" s="12">
        <f t="shared" ref="L453" si="238">AVEDEV(J453:J455)</f>
        <v>348.66666666666669</v>
      </c>
      <c r="M453" s="13">
        <f t="shared" ref="M453" si="239">IF(K453=0, 0, L453/K453)</f>
        <v>0.18409010911650828</v>
      </c>
    </row>
    <row r="454" spans="1:13">
      <c r="A454" t="s">
        <v>459</v>
      </c>
      <c r="B454">
        <v>30</v>
      </c>
      <c r="C454">
        <v>17</v>
      </c>
      <c r="D454" s="99" t="s">
        <v>307</v>
      </c>
      <c r="E454" s="11">
        <v>3536.46</v>
      </c>
      <c r="F454" s="11">
        <v>1197.25</v>
      </c>
      <c r="G454" s="11">
        <v>2339.21</v>
      </c>
      <c r="H454" s="11">
        <v>3498</v>
      </c>
      <c r="I454" s="11">
        <v>1081</v>
      </c>
      <c r="J454" s="11">
        <v>2417</v>
      </c>
      <c r="K454" s="12"/>
      <c r="L454" s="12"/>
      <c r="M454" s="13"/>
    </row>
    <row r="455" spans="1:13">
      <c r="A455" t="s">
        <v>459</v>
      </c>
      <c r="B455">
        <v>14</v>
      </c>
      <c r="C455">
        <v>41</v>
      </c>
      <c r="D455" s="99" t="s">
        <v>307</v>
      </c>
      <c r="E455" s="11">
        <v>2516.4499999999998</v>
      </c>
      <c r="F455" s="11">
        <v>883.75</v>
      </c>
      <c r="G455" s="11">
        <v>1632.7</v>
      </c>
      <c r="H455" s="11">
        <v>2606.5</v>
      </c>
      <c r="I455" s="11">
        <v>825</v>
      </c>
      <c r="J455" s="11">
        <v>1781.5</v>
      </c>
    </row>
    <row r="456" spans="1:13">
      <c r="A456" t="s">
        <v>459</v>
      </c>
      <c r="B456">
        <v>14</v>
      </c>
      <c r="C456">
        <v>30</v>
      </c>
      <c r="D456" s="99" t="s">
        <v>477</v>
      </c>
      <c r="E456" s="11">
        <v>1983.51</v>
      </c>
      <c r="F456" s="11">
        <v>1002.33</v>
      </c>
      <c r="G456" s="11">
        <v>981.18</v>
      </c>
      <c r="H456" s="11">
        <v>1911.5</v>
      </c>
      <c r="I456" s="11">
        <v>936</v>
      </c>
      <c r="J456" s="11">
        <v>975.5</v>
      </c>
      <c r="K456" s="12">
        <f t="shared" ref="K456" si="240">AVERAGE(J456:J458)</f>
        <v>1274.1666666666667</v>
      </c>
      <c r="L456" s="12">
        <f t="shared" ref="L456" si="241">AVEDEV(J456:J458)</f>
        <v>359.88888888888891</v>
      </c>
      <c r="M456" s="13">
        <f t="shared" ref="M456" si="242">IF(K456=0, 0, L456/K456)</f>
        <v>0.28245040331371268</v>
      </c>
    </row>
    <row r="457" spans="1:13">
      <c r="A457" t="s">
        <v>459</v>
      </c>
      <c r="B457">
        <v>30</v>
      </c>
      <c r="C457">
        <v>30</v>
      </c>
      <c r="D457" s="99" t="s">
        <v>477</v>
      </c>
      <c r="E457" s="11">
        <v>2077.12</v>
      </c>
      <c r="F457" s="11">
        <v>1197.25</v>
      </c>
      <c r="G457" s="11">
        <v>879.87</v>
      </c>
      <c r="H457" s="11">
        <v>2114</v>
      </c>
      <c r="I457" s="11">
        <v>1081</v>
      </c>
      <c r="J457" s="11">
        <v>1033</v>
      </c>
      <c r="K457" s="12"/>
      <c r="L457" s="12"/>
      <c r="M457" s="13"/>
    </row>
    <row r="458" spans="1:13">
      <c r="A458" t="s">
        <v>459</v>
      </c>
      <c r="B458">
        <v>14</v>
      </c>
      <c r="C458">
        <v>54</v>
      </c>
      <c r="D458" s="99" t="s">
        <v>477</v>
      </c>
      <c r="E458" s="11">
        <v>2613.6999999999998</v>
      </c>
      <c r="F458" s="11">
        <v>883.75</v>
      </c>
      <c r="G458" s="11">
        <v>1729.95</v>
      </c>
      <c r="H458" s="11">
        <v>2639</v>
      </c>
      <c r="I458" s="11">
        <v>825</v>
      </c>
      <c r="J458" s="11">
        <v>1814</v>
      </c>
    </row>
    <row r="459" spans="1:13">
      <c r="A459" t="s">
        <v>459</v>
      </c>
      <c r="B459">
        <v>14</v>
      </c>
      <c r="C459">
        <v>18</v>
      </c>
      <c r="D459" s="99" t="s">
        <v>308</v>
      </c>
      <c r="E459" s="11">
        <v>1773.51</v>
      </c>
      <c r="F459" s="11">
        <v>1002.33</v>
      </c>
      <c r="G459" s="11">
        <v>771.18</v>
      </c>
      <c r="H459" s="11">
        <v>1633</v>
      </c>
      <c r="I459" s="11">
        <v>936</v>
      </c>
      <c r="J459" s="11">
        <v>697</v>
      </c>
      <c r="K459" s="12">
        <f t="shared" ref="K459" si="243">AVERAGE(J459:J461)</f>
        <v>791.33333333333337</v>
      </c>
      <c r="L459" s="12">
        <f t="shared" ref="L459" si="244">AVEDEV(J459:J461)</f>
        <v>149.7777777777778</v>
      </c>
      <c r="M459" s="13">
        <f t="shared" ref="M459" si="245">IF(K459=0, 0, L459/K459)</f>
        <v>0.18927267621454649</v>
      </c>
    </row>
    <row r="460" spans="1:13">
      <c r="A460" t="s">
        <v>459</v>
      </c>
      <c r="B460">
        <v>30</v>
      </c>
      <c r="C460">
        <v>18</v>
      </c>
      <c r="D460" s="99" t="s">
        <v>308</v>
      </c>
      <c r="E460" s="11">
        <v>2150.44</v>
      </c>
      <c r="F460" s="11">
        <v>1197.25</v>
      </c>
      <c r="G460" s="11">
        <v>953.2</v>
      </c>
      <c r="H460" s="11">
        <v>2097</v>
      </c>
      <c r="I460" s="11">
        <v>1081</v>
      </c>
      <c r="J460" s="11">
        <v>1016</v>
      </c>
      <c r="K460" s="12"/>
      <c r="L460" s="12"/>
      <c r="M460" s="13"/>
    </row>
    <row r="461" spans="1:13">
      <c r="A461" t="s">
        <v>459</v>
      </c>
      <c r="B461">
        <v>14</v>
      </c>
      <c r="C461">
        <v>42</v>
      </c>
      <c r="D461" s="99" t="s">
        <v>308</v>
      </c>
      <c r="E461" s="11">
        <v>1464.43</v>
      </c>
      <c r="F461" s="11">
        <v>883.75</v>
      </c>
      <c r="G461" s="11">
        <v>580.67999999999995</v>
      </c>
      <c r="H461" s="11">
        <v>1486</v>
      </c>
      <c r="I461" s="11">
        <v>825</v>
      </c>
      <c r="J461" s="11">
        <v>661</v>
      </c>
    </row>
    <row r="462" spans="1:13">
      <c r="A462" t="s">
        <v>459</v>
      </c>
      <c r="B462">
        <v>14</v>
      </c>
      <c r="C462">
        <v>19</v>
      </c>
      <c r="D462" s="99" t="s">
        <v>309</v>
      </c>
      <c r="E462" s="11">
        <v>2267.46</v>
      </c>
      <c r="F462" s="11">
        <v>1002.33</v>
      </c>
      <c r="G462" s="11">
        <v>1265.1300000000001</v>
      </c>
      <c r="H462" s="11">
        <v>2424</v>
      </c>
      <c r="I462" s="11">
        <v>936</v>
      </c>
      <c r="J462" s="11">
        <v>1488</v>
      </c>
      <c r="K462" s="12">
        <f t="shared" ref="K462" si="246">AVERAGE(J462:J464)</f>
        <v>1508.3333333333333</v>
      </c>
      <c r="L462" s="12">
        <f t="shared" ref="L462" si="247">AVEDEV(J462:J464)</f>
        <v>225.77777777777774</v>
      </c>
      <c r="M462" s="13">
        <f t="shared" ref="M462" si="248">IF(K462=0, 0, L462/K462)</f>
        <v>0.14968692449355431</v>
      </c>
    </row>
    <row r="463" spans="1:13">
      <c r="A463" t="s">
        <v>459</v>
      </c>
      <c r="B463">
        <v>30</v>
      </c>
      <c r="C463">
        <v>19</v>
      </c>
      <c r="D463" s="99" t="s">
        <v>309</v>
      </c>
      <c r="E463" s="11">
        <v>2897.39</v>
      </c>
      <c r="F463" s="11">
        <v>1197.25</v>
      </c>
      <c r="G463" s="11">
        <v>1700.14</v>
      </c>
      <c r="H463" s="11">
        <v>2928</v>
      </c>
      <c r="I463" s="11">
        <v>1081</v>
      </c>
      <c r="J463" s="11">
        <v>1847</v>
      </c>
      <c r="K463" s="12"/>
      <c r="L463" s="12"/>
      <c r="M463" s="13"/>
    </row>
    <row r="464" spans="1:13">
      <c r="A464" t="s">
        <v>459</v>
      </c>
      <c r="B464">
        <v>14</v>
      </c>
      <c r="C464">
        <v>43</v>
      </c>
      <c r="D464" s="99" t="s">
        <v>309</v>
      </c>
      <c r="E464" s="11">
        <v>1998.82</v>
      </c>
      <c r="F464" s="11">
        <v>883.75</v>
      </c>
      <c r="G464" s="11">
        <v>1115.07</v>
      </c>
      <c r="H464" s="11">
        <v>2015</v>
      </c>
      <c r="I464" s="11">
        <v>825</v>
      </c>
      <c r="J464" s="11">
        <v>1190</v>
      </c>
    </row>
    <row r="465" spans="1:13">
      <c r="A465" t="s">
        <v>459</v>
      </c>
      <c r="B465">
        <v>14</v>
      </c>
      <c r="C465">
        <v>20</v>
      </c>
      <c r="D465" s="99" t="s">
        <v>310</v>
      </c>
      <c r="E465" s="11">
        <v>1740.71</v>
      </c>
      <c r="F465" s="11">
        <v>1002.33</v>
      </c>
      <c r="G465" s="11">
        <v>738.38</v>
      </c>
      <c r="H465" s="11">
        <v>1682</v>
      </c>
      <c r="I465" s="11">
        <v>936</v>
      </c>
      <c r="J465" s="11">
        <v>746</v>
      </c>
      <c r="K465" s="12">
        <f t="shared" ref="K465" si="249">AVERAGE(J465:J467)</f>
        <v>1023.8333333333334</v>
      </c>
      <c r="L465" s="12">
        <f t="shared" ref="L465" si="250">AVEDEV(J465:J467)</f>
        <v>210.7777777777778</v>
      </c>
      <c r="M465" s="13">
        <f t="shared" ref="M465" si="251">IF(K465=0, 0, L465/K465)</f>
        <v>0.20587118129035761</v>
      </c>
    </row>
    <row r="466" spans="1:13">
      <c r="A466" t="s">
        <v>459</v>
      </c>
      <c r="B466">
        <v>30</v>
      </c>
      <c r="C466">
        <v>20</v>
      </c>
      <c r="D466" s="99" t="s">
        <v>310</v>
      </c>
      <c r="E466" s="11">
        <v>2546.56</v>
      </c>
      <c r="F466" s="11">
        <v>1197.25</v>
      </c>
      <c r="G466" s="11">
        <v>1349.31</v>
      </c>
      <c r="H466" s="11">
        <v>2421</v>
      </c>
      <c r="I466" s="11">
        <v>1081</v>
      </c>
      <c r="J466" s="11">
        <v>1340</v>
      </c>
      <c r="K466" s="12"/>
      <c r="L466" s="12"/>
      <c r="M466" s="13"/>
    </row>
    <row r="467" spans="1:13">
      <c r="A467" t="s">
        <v>459</v>
      </c>
      <c r="B467">
        <v>14</v>
      </c>
      <c r="C467">
        <v>44</v>
      </c>
      <c r="D467" s="99" t="s">
        <v>310</v>
      </c>
      <c r="E467" s="11">
        <v>1856.95</v>
      </c>
      <c r="F467" s="11">
        <v>883.75</v>
      </c>
      <c r="G467" s="11">
        <v>973.2</v>
      </c>
      <c r="H467" s="11">
        <v>1810.5</v>
      </c>
      <c r="I467" s="11">
        <v>825</v>
      </c>
      <c r="J467" s="11">
        <v>985.5</v>
      </c>
    </row>
    <row r="468" spans="1:13">
      <c r="A468" t="s">
        <v>459</v>
      </c>
      <c r="B468">
        <v>14</v>
      </c>
      <c r="C468">
        <v>21</v>
      </c>
      <c r="D468" s="99" t="s">
        <v>311</v>
      </c>
      <c r="E468" s="11">
        <v>2024.4</v>
      </c>
      <c r="F468" s="11">
        <v>1002.33</v>
      </c>
      <c r="G468" s="11">
        <v>1022.08</v>
      </c>
      <c r="H468" s="11">
        <v>2047</v>
      </c>
      <c r="I468" s="11">
        <v>936</v>
      </c>
      <c r="J468" s="11">
        <v>1111</v>
      </c>
      <c r="K468" s="12">
        <f t="shared" ref="K468" si="252">AVERAGE(J468:J470)</f>
        <v>1352.1666666666667</v>
      </c>
      <c r="L468" s="12">
        <f t="shared" ref="L468" si="253">AVEDEV(J468:J470)</f>
        <v>160.77777777777774</v>
      </c>
      <c r="M468" s="13">
        <f t="shared" ref="M468" si="254">IF(K468=0, 0, L468/K468)</f>
        <v>0.11890381691934751</v>
      </c>
    </row>
    <row r="469" spans="1:13">
      <c r="A469" t="s">
        <v>459</v>
      </c>
      <c r="B469">
        <v>30</v>
      </c>
      <c r="C469">
        <v>21</v>
      </c>
      <c r="D469" s="99" t="s">
        <v>311</v>
      </c>
      <c r="E469" s="11">
        <v>2654.56</v>
      </c>
      <c r="F469" s="11">
        <v>1197.25</v>
      </c>
      <c r="G469" s="11">
        <v>1457.31</v>
      </c>
      <c r="H469" s="11">
        <v>2576</v>
      </c>
      <c r="I469" s="11">
        <v>1081</v>
      </c>
      <c r="J469" s="11">
        <v>1495</v>
      </c>
      <c r="K469" s="12"/>
      <c r="L469" s="12"/>
      <c r="M469" s="13"/>
    </row>
    <row r="470" spans="1:13">
      <c r="A470" t="s">
        <v>459</v>
      </c>
      <c r="B470">
        <v>14</v>
      </c>
      <c r="C470">
        <v>45</v>
      </c>
      <c r="D470" s="99" t="s">
        <v>311</v>
      </c>
      <c r="E470" s="11">
        <v>2364.65</v>
      </c>
      <c r="F470" s="11">
        <v>883.75</v>
      </c>
      <c r="G470" s="11">
        <v>1480.9</v>
      </c>
      <c r="H470" s="11">
        <v>2275.5</v>
      </c>
      <c r="I470" s="11">
        <v>825</v>
      </c>
      <c r="J470" s="11">
        <v>1450.5</v>
      </c>
    </row>
    <row r="471" spans="1:13">
      <c r="A471" t="s">
        <v>459</v>
      </c>
      <c r="B471">
        <v>14</v>
      </c>
      <c r="C471">
        <v>31</v>
      </c>
      <c r="D471" s="99" t="s">
        <v>319</v>
      </c>
      <c r="E471" s="11">
        <v>3198.23</v>
      </c>
      <c r="F471" s="11">
        <v>1002.33</v>
      </c>
      <c r="G471" s="11">
        <v>2195.91</v>
      </c>
      <c r="H471" s="11">
        <v>2314</v>
      </c>
      <c r="I471" s="11">
        <v>936</v>
      </c>
      <c r="J471" s="11">
        <v>1378</v>
      </c>
      <c r="K471" s="12">
        <f t="shared" ref="K471" si="255">AVERAGE(J471:J473)</f>
        <v>1088.3333333333333</v>
      </c>
      <c r="L471" s="12">
        <f t="shared" ref="L471" si="256">AVEDEV(J471:J473)</f>
        <v>193.11111111111109</v>
      </c>
      <c r="M471" s="13">
        <f t="shared" ref="M471" si="257">IF(K471=0, 0, L471/K471)</f>
        <v>0.17743746809596733</v>
      </c>
    </row>
    <row r="472" spans="1:13">
      <c r="A472" t="s">
        <v>459</v>
      </c>
      <c r="B472">
        <v>30</v>
      </c>
      <c r="C472">
        <v>31</v>
      </c>
      <c r="D472" s="99" t="s">
        <v>319</v>
      </c>
      <c r="E472" s="11">
        <v>1902.18</v>
      </c>
      <c r="F472" s="11">
        <v>1197.25</v>
      </c>
      <c r="G472" s="11">
        <v>704.94</v>
      </c>
      <c r="H472" s="11">
        <v>1927</v>
      </c>
      <c r="I472" s="11">
        <v>1081</v>
      </c>
      <c r="J472" s="11">
        <v>846</v>
      </c>
      <c r="K472" s="12"/>
      <c r="L472" s="12"/>
      <c r="M472" s="13"/>
    </row>
    <row r="473" spans="1:13">
      <c r="A473" t="s">
        <v>459</v>
      </c>
      <c r="B473">
        <v>14</v>
      </c>
      <c r="C473">
        <v>55</v>
      </c>
      <c r="D473" s="99" t="s">
        <v>319</v>
      </c>
      <c r="E473" s="11">
        <v>2024.01</v>
      </c>
      <c r="F473" s="11">
        <v>883.75</v>
      </c>
      <c r="G473" s="11">
        <v>1140.26</v>
      </c>
      <c r="H473" s="11">
        <v>1866</v>
      </c>
      <c r="I473" s="11">
        <v>825</v>
      </c>
      <c r="J473" s="11">
        <v>1041</v>
      </c>
    </row>
    <row r="474" spans="1:13">
      <c r="A474" t="s">
        <v>459</v>
      </c>
      <c r="B474">
        <v>14</v>
      </c>
      <c r="C474">
        <v>22</v>
      </c>
      <c r="D474" s="99" t="s">
        <v>312</v>
      </c>
      <c r="E474" s="11">
        <v>1890.74</v>
      </c>
      <c r="F474" s="11">
        <v>1002.33</v>
      </c>
      <c r="G474" s="11">
        <v>888.41</v>
      </c>
      <c r="H474" s="11">
        <v>1889</v>
      </c>
      <c r="I474" s="11">
        <v>936</v>
      </c>
      <c r="J474" s="11">
        <v>953</v>
      </c>
      <c r="K474" s="12">
        <f t="shared" ref="K474" si="258">AVERAGE(J474:J476)</f>
        <v>977.66666666666663</v>
      </c>
      <c r="L474" s="12">
        <f t="shared" ref="L474" si="259">AVEDEV(J474:J476)</f>
        <v>42.222222222222207</v>
      </c>
      <c r="M474" s="13">
        <f t="shared" ref="M474" si="260">IF(K474=0, 0, L474/K474)</f>
        <v>4.3186725764291382E-2</v>
      </c>
    </row>
    <row r="475" spans="1:13">
      <c r="A475" t="s">
        <v>459</v>
      </c>
      <c r="B475">
        <v>30</v>
      </c>
      <c r="C475">
        <v>22</v>
      </c>
      <c r="D475" s="99" t="s">
        <v>312</v>
      </c>
      <c r="E475" s="11">
        <v>2138.88</v>
      </c>
      <c r="F475" s="11">
        <v>1197.25</v>
      </c>
      <c r="G475" s="11">
        <v>941.63</v>
      </c>
      <c r="H475" s="11">
        <v>2020</v>
      </c>
      <c r="I475" s="11">
        <v>1081</v>
      </c>
      <c r="J475" s="11">
        <v>939</v>
      </c>
      <c r="K475" s="12"/>
      <c r="L475" s="12"/>
      <c r="M475" s="13"/>
    </row>
    <row r="476" spans="1:13">
      <c r="A476" t="s">
        <v>459</v>
      </c>
      <c r="B476">
        <v>14</v>
      </c>
      <c r="C476">
        <v>46</v>
      </c>
      <c r="D476" s="99" t="s">
        <v>312</v>
      </c>
      <c r="E476" s="11">
        <v>2039.19</v>
      </c>
      <c r="F476" s="11">
        <v>883.75</v>
      </c>
      <c r="G476" s="11">
        <v>1155.44</v>
      </c>
      <c r="H476" s="11">
        <v>1866</v>
      </c>
      <c r="I476" s="11">
        <v>825</v>
      </c>
      <c r="J476" s="11">
        <v>1041</v>
      </c>
    </row>
    <row r="477" spans="1:13">
      <c r="A477" t="s">
        <v>459</v>
      </c>
      <c r="B477">
        <v>14</v>
      </c>
      <c r="C477">
        <v>23</v>
      </c>
      <c r="D477" s="99" t="s">
        <v>313</v>
      </c>
      <c r="E477" s="11">
        <v>2280.86</v>
      </c>
      <c r="F477" s="11">
        <v>1002.33</v>
      </c>
      <c r="G477" s="11">
        <v>1278.54</v>
      </c>
      <c r="H477" s="11">
        <v>2247.5</v>
      </c>
      <c r="I477" s="11">
        <v>936</v>
      </c>
      <c r="J477" s="11">
        <v>1311.5</v>
      </c>
      <c r="K477" s="12">
        <f t="shared" ref="K477" si="261">AVERAGE(J477:J479)</f>
        <v>1534.8333333333333</v>
      </c>
      <c r="L477" s="12">
        <f t="shared" ref="L477" si="262">AVEDEV(J477:J479)</f>
        <v>148.88888888888891</v>
      </c>
      <c r="M477" s="13">
        <f t="shared" ref="M477" si="263">IF(K477=0, 0, L477/K477)</f>
        <v>9.7006551561877888E-2</v>
      </c>
    </row>
    <row r="478" spans="1:13">
      <c r="A478" t="s">
        <v>459</v>
      </c>
      <c r="B478">
        <v>30</v>
      </c>
      <c r="C478">
        <v>23</v>
      </c>
      <c r="D478" s="99" t="s">
        <v>313</v>
      </c>
      <c r="E478" s="11">
        <v>2807.6</v>
      </c>
      <c r="F478" s="11">
        <v>1197.25</v>
      </c>
      <c r="G478" s="11">
        <v>1610.35</v>
      </c>
      <c r="H478" s="11">
        <v>2787</v>
      </c>
      <c r="I478" s="11">
        <v>1081</v>
      </c>
      <c r="J478" s="11">
        <v>1706</v>
      </c>
      <c r="K478" s="12"/>
      <c r="L478" s="12"/>
      <c r="M478" s="13"/>
    </row>
    <row r="479" spans="1:13">
      <c r="A479" t="s">
        <v>459</v>
      </c>
      <c r="B479">
        <v>14</v>
      </c>
      <c r="C479">
        <v>47</v>
      </c>
      <c r="D479" s="99" t="s">
        <v>313</v>
      </c>
      <c r="E479" s="11">
        <v>2468.0100000000002</v>
      </c>
      <c r="F479" s="11">
        <v>883.75</v>
      </c>
      <c r="G479" s="11">
        <v>1584.26</v>
      </c>
      <c r="H479" s="11">
        <v>2412</v>
      </c>
      <c r="I479" s="11">
        <v>825</v>
      </c>
      <c r="J479" s="11">
        <v>1587</v>
      </c>
    </row>
    <row r="480" spans="1:13">
      <c r="A480" t="s">
        <v>459</v>
      </c>
      <c r="B480">
        <v>14</v>
      </c>
      <c r="C480">
        <v>24</v>
      </c>
      <c r="D480" s="99" t="s">
        <v>314</v>
      </c>
      <c r="E480" s="11">
        <v>1867.11</v>
      </c>
      <c r="F480" s="11">
        <v>1002.33</v>
      </c>
      <c r="G480" s="11">
        <v>864.78</v>
      </c>
      <c r="H480" s="11">
        <v>1803</v>
      </c>
      <c r="I480" s="11">
        <v>936</v>
      </c>
      <c r="J480" s="11">
        <v>867</v>
      </c>
      <c r="K480" s="12">
        <f t="shared" ref="K480" si="264">AVERAGE(J480:J482)</f>
        <v>1326.5</v>
      </c>
      <c r="L480" s="12">
        <f t="shared" ref="L480" si="265">AVEDEV(J480:J482)</f>
        <v>346</v>
      </c>
      <c r="M480" s="13">
        <f t="shared" ref="M480" si="266">IF(K480=0, 0, L480/K480)</f>
        <v>0.26083678854127401</v>
      </c>
    </row>
    <row r="481" spans="1:13">
      <c r="A481" t="s">
        <v>459</v>
      </c>
      <c r="B481">
        <v>30</v>
      </c>
      <c r="C481">
        <v>24</v>
      </c>
      <c r="D481" s="99" t="s">
        <v>314</v>
      </c>
      <c r="E481" s="11">
        <v>2923.41</v>
      </c>
      <c r="F481" s="11">
        <v>1197.25</v>
      </c>
      <c r="G481" s="11">
        <v>1726.16</v>
      </c>
      <c r="H481" s="11">
        <v>2926.5</v>
      </c>
      <c r="I481" s="11">
        <v>1081</v>
      </c>
      <c r="J481" s="11">
        <v>1845.5</v>
      </c>
      <c r="K481" s="12"/>
      <c r="L481" s="12"/>
      <c r="M481" s="13"/>
    </row>
    <row r="482" spans="1:13">
      <c r="A482" t="s">
        <v>459</v>
      </c>
      <c r="B482">
        <v>14</v>
      </c>
      <c r="C482">
        <v>48</v>
      </c>
      <c r="D482" s="99" t="s">
        <v>314</v>
      </c>
      <c r="E482" s="11">
        <v>2220.0300000000002</v>
      </c>
      <c r="F482" s="11">
        <v>883.75</v>
      </c>
      <c r="G482" s="11">
        <v>1336.28</v>
      </c>
      <c r="H482" s="11">
        <v>2092</v>
      </c>
      <c r="I482" s="11">
        <v>825</v>
      </c>
      <c r="J482" s="11">
        <v>1267</v>
      </c>
    </row>
    <row r="483" spans="1:13">
      <c r="A483" t="s">
        <v>460</v>
      </c>
      <c r="B483">
        <v>18</v>
      </c>
      <c r="C483">
        <v>46</v>
      </c>
      <c r="D483" s="99" t="s">
        <v>374</v>
      </c>
      <c r="E483" s="11">
        <v>399.33</v>
      </c>
      <c r="F483" s="11">
        <v>825.98</v>
      </c>
      <c r="G483" s="11">
        <v>0</v>
      </c>
      <c r="H483" s="11">
        <v>402</v>
      </c>
      <c r="I483" s="11">
        <v>701</v>
      </c>
      <c r="J483" s="11">
        <v>0</v>
      </c>
      <c r="K483" s="12">
        <f t="shared" ref="K483" si="267">AVERAGE(J483:J485)</f>
        <v>0</v>
      </c>
      <c r="L483" s="12">
        <f t="shared" ref="L483" si="268">AVEDEV(J483:J485)</f>
        <v>0</v>
      </c>
      <c r="M483" s="13">
        <f t="shared" ref="M483" si="269">IF(K483=0, 0, L483/K483)</f>
        <v>0</v>
      </c>
    </row>
    <row r="484" spans="1:13">
      <c r="A484" t="s">
        <v>460</v>
      </c>
      <c r="B484">
        <v>19</v>
      </c>
      <c r="C484">
        <v>46</v>
      </c>
      <c r="D484" s="99" t="s">
        <v>374</v>
      </c>
      <c r="E484" s="11">
        <v>408.13</v>
      </c>
      <c r="F484" s="11">
        <v>825.98</v>
      </c>
      <c r="G484" s="11">
        <v>0</v>
      </c>
      <c r="H484" s="11">
        <v>409</v>
      </c>
      <c r="I484" s="11">
        <v>701</v>
      </c>
      <c r="J484" s="11">
        <v>0</v>
      </c>
      <c r="K484" s="12"/>
      <c r="L484" s="12"/>
      <c r="M484" s="13"/>
    </row>
    <row r="485" spans="1:13">
      <c r="A485" t="s">
        <v>460</v>
      </c>
      <c r="B485">
        <v>20</v>
      </c>
      <c r="C485">
        <v>46</v>
      </c>
      <c r="D485" s="99" t="s">
        <v>374</v>
      </c>
      <c r="E485" s="11">
        <v>413.91</v>
      </c>
      <c r="F485" s="11">
        <v>825.98</v>
      </c>
      <c r="G485" s="11">
        <v>0</v>
      </c>
      <c r="H485" s="11">
        <v>411</v>
      </c>
      <c r="I485" s="11">
        <v>701</v>
      </c>
      <c r="J485" s="11">
        <v>0</v>
      </c>
    </row>
    <row r="486" spans="1:13">
      <c r="A486" t="s">
        <v>459</v>
      </c>
      <c r="B486">
        <v>13</v>
      </c>
      <c r="C486">
        <v>10</v>
      </c>
      <c r="D486" s="99" t="s">
        <v>279</v>
      </c>
      <c r="E486" s="11">
        <v>1020.21</v>
      </c>
      <c r="F486" s="11">
        <v>1002.33</v>
      </c>
      <c r="G486" s="11">
        <v>17.88</v>
      </c>
      <c r="H486" s="11">
        <v>1047</v>
      </c>
      <c r="I486" s="11">
        <v>936</v>
      </c>
      <c r="J486" s="11">
        <v>111</v>
      </c>
      <c r="K486" s="12">
        <f t="shared" ref="K486" si="270">AVERAGE(J486:J488)</f>
        <v>243.33333333333334</v>
      </c>
      <c r="L486" s="12">
        <f t="shared" ref="L486" si="271">AVEDEV(J486:J488)</f>
        <v>88.222222222222214</v>
      </c>
      <c r="M486" s="13">
        <f t="shared" ref="M486" si="272">IF(K486=0, 0, L486/K486)</f>
        <v>0.36255707762557071</v>
      </c>
    </row>
    <row r="487" spans="1:13">
      <c r="A487" t="s">
        <v>459</v>
      </c>
      <c r="B487">
        <v>29</v>
      </c>
      <c r="C487">
        <v>10</v>
      </c>
      <c r="D487" s="99" t="s">
        <v>279</v>
      </c>
      <c r="E487" s="11">
        <v>1359.93</v>
      </c>
      <c r="F487" s="11">
        <v>1197.25</v>
      </c>
      <c r="G487" s="11">
        <v>162.68</v>
      </c>
      <c r="H487" s="11">
        <v>1335</v>
      </c>
      <c r="I487" s="11">
        <v>1081</v>
      </c>
      <c r="J487" s="11">
        <v>254</v>
      </c>
      <c r="K487" s="12"/>
      <c r="L487" s="12"/>
      <c r="M487" s="13"/>
    </row>
    <row r="488" spans="1:13">
      <c r="A488" t="s">
        <v>459</v>
      </c>
      <c r="B488">
        <v>13</v>
      </c>
      <c r="C488">
        <v>34</v>
      </c>
      <c r="D488" s="99" t="s">
        <v>279</v>
      </c>
      <c r="E488" s="11">
        <v>1178.3599999999999</v>
      </c>
      <c r="F488" s="11">
        <v>883.75</v>
      </c>
      <c r="G488" s="11">
        <v>294.61</v>
      </c>
      <c r="H488" s="11">
        <v>1190</v>
      </c>
      <c r="I488" s="11">
        <v>825</v>
      </c>
      <c r="J488" s="11">
        <v>365</v>
      </c>
    </row>
    <row r="489" spans="1:13">
      <c r="A489" t="s">
        <v>459</v>
      </c>
      <c r="B489">
        <v>13</v>
      </c>
      <c r="C489">
        <v>11</v>
      </c>
      <c r="D489" s="99" t="s">
        <v>280</v>
      </c>
      <c r="E489" s="11">
        <v>1566.56</v>
      </c>
      <c r="F489" s="11">
        <v>1002.33</v>
      </c>
      <c r="G489" s="11">
        <v>564.23</v>
      </c>
      <c r="H489" s="11">
        <v>1631</v>
      </c>
      <c r="I489" s="11">
        <v>936</v>
      </c>
      <c r="J489" s="11">
        <v>695</v>
      </c>
      <c r="K489" s="12">
        <f t="shared" ref="K489" si="273">AVERAGE(J489:J491)</f>
        <v>904.66666666666663</v>
      </c>
      <c r="L489" s="12">
        <f t="shared" ref="L489" si="274">AVEDEV(J489:J491)</f>
        <v>219.55555555555554</v>
      </c>
      <c r="M489" s="13">
        <f t="shared" ref="M489" si="275">IF(K489=0, 0, L489/K489)</f>
        <v>0.24269221321542619</v>
      </c>
    </row>
    <row r="490" spans="1:13">
      <c r="A490" t="s">
        <v>459</v>
      </c>
      <c r="B490">
        <v>29</v>
      </c>
      <c r="C490">
        <v>11</v>
      </c>
      <c r="D490" s="99" t="s">
        <v>280</v>
      </c>
      <c r="E490" s="11">
        <v>2256.31</v>
      </c>
      <c r="F490" s="11">
        <v>1197.25</v>
      </c>
      <c r="G490" s="11">
        <v>1059.07</v>
      </c>
      <c r="H490" s="11">
        <v>2315</v>
      </c>
      <c r="I490" s="11">
        <v>1081</v>
      </c>
      <c r="J490" s="11">
        <v>1234</v>
      </c>
      <c r="K490" s="12"/>
      <c r="L490" s="12"/>
      <c r="M490" s="13"/>
    </row>
    <row r="491" spans="1:13">
      <c r="A491" t="s">
        <v>459</v>
      </c>
      <c r="B491">
        <v>13</v>
      </c>
      <c r="C491">
        <v>35</v>
      </c>
      <c r="D491" s="99" t="s">
        <v>280</v>
      </c>
      <c r="E491" s="11">
        <v>1567.8</v>
      </c>
      <c r="F491" s="11">
        <v>883.75</v>
      </c>
      <c r="G491" s="11">
        <v>684.06</v>
      </c>
      <c r="H491" s="11">
        <v>1610</v>
      </c>
      <c r="I491" s="11">
        <v>825</v>
      </c>
      <c r="J491" s="11">
        <v>785</v>
      </c>
    </row>
    <row r="492" spans="1:13">
      <c r="A492" t="s">
        <v>459</v>
      </c>
      <c r="B492">
        <v>13</v>
      </c>
      <c r="C492">
        <v>12</v>
      </c>
      <c r="D492" s="99" t="s">
        <v>281</v>
      </c>
      <c r="E492" s="11">
        <v>2225.92</v>
      </c>
      <c r="F492" s="11">
        <v>1002.33</v>
      </c>
      <c r="G492" s="11">
        <v>1223.5899999999999</v>
      </c>
      <c r="H492" s="11">
        <v>2275</v>
      </c>
      <c r="I492" s="11">
        <v>936</v>
      </c>
      <c r="J492" s="11">
        <v>1339</v>
      </c>
      <c r="K492" s="12">
        <f t="shared" ref="K492" si="276">AVERAGE(J492:J494)</f>
        <v>1852.5</v>
      </c>
      <c r="L492" s="12">
        <f t="shared" ref="L492" si="277">AVEDEV(J492:J494)</f>
        <v>410</v>
      </c>
      <c r="M492" s="13">
        <f t="shared" ref="M492" si="278">IF(K492=0, 0, L492/K492)</f>
        <v>0.2213225371120108</v>
      </c>
    </row>
    <row r="493" spans="1:13">
      <c r="A493" t="s">
        <v>459</v>
      </c>
      <c r="B493">
        <v>29</v>
      </c>
      <c r="C493">
        <v>12</v>
      </c>
      <c r="D493" s="99" t="s">
        <v>281</v>
      </c>
      <c r="E493" s="11">
        <v>3439.25</v>
      </c>
      <c r="F493" s="11">
        <v>1197.25</v>
      </c>
      <c r="G493" s="11">
        <v>2242</v>
      </c>
      <c r="H493" s="11">
        <v>3548.5</v>
      </c>
      <c r="I493" s="11">
        <v>1081</v>
      </c>
      <c r="J493" s="11">
        <v>2467.5</v>
      </c>
      <c r="K493" s="12"/>
      <c r="L493" s="12"/>
      <c r="M493" s="13"/>
    </row>
    <row r="494" spans="1:13">
      <c r="A494" t="s">
        <v>459</v>
      </c>
      <c r="B494">
        <v>13</v>
      </c>
      <c r="C494">
        <v>36</v>
      </c>
      <c r="D494" s="99" t="s">
        <v>281</v>
      </c>
      <c r="E494" s="11">
        <v>2638.78</v>
      </c>
      <c r="F494" s="11">
        <v>883.75</v>
      </c>
      <c r="G494" s="11">
        <v>1755.03</v>
      </c>
      <c r="H494" s="11">
        <v>2576</v>
      </c>
      <c r="I494" s="11">
        <v>825</v>
      </c>
      <c r="J494" s="11">
        <v>1751</v>
      </c>
    </row>
    <row r="495" spans="1:13">
      <c r="A495" t="s">
        <v>460</v>
      </c>
      <c r="B495">
        <v>18</v>
      </c>
      <c r="C495">
        <v>45</v>
      </c>
      <c r="D495" s="99" t="s">
        <v>373</v>
      </c>
      <c r="E495" s="11">
        <v>477.83</v>
      </c>
      <c r="F495" s="11">
        <v>825.98</v>
      </c>
      <c r="G495" s="11">
        <v>0</v>
      </c>
      <c r="H495" s="11">
        <v>477</v>
      </c>
      <c r="I495" s="11">
        <v>701</v>
      </c>
      <c r="J495" s="11">
        <v>0</v>
      </c>
      <c r="K495" s="12">
        <f t="shared" ref="K495" si="279">AVERAGE(J495:J497)</f>
        <v>0</v>
      </c>
      <c r="L495" s="12">
        <f t="shared" ref="L495" si="280">AVEDEV(J495:J497)</f>
        <v>0</v>
      </c>
      <c r="M495" s="13">
        <f t="shared" ref="M495" si="281">IF(K495=0, 0, L495/K495)</f>
        <v>0</v>
      </c>
    </row>
    <row r="496" spans="1:13">
      <c r="A496" t="s">
        <v>460</v>
      </c>
      <c r="B496">
        <v>19</v>
      </c>
      <c r="C496">
        <v>45</v>
      </c>
      <c r="D496" s="99" t="s">
        <v>373</v>
      </c>
      <c r="E496" s="11">
        <v>520.25</v>
      </c>
      <c r="F496" s="11">
        <v>825.98</v>
      </c>
      <c r="G496" s="11">
        <v>0</v>
      </c>
      <c r="H496" s="11">
        <v>512</v>
      </c>
      <c r="I496" s="11">
        <v>701</v>
      </c>
      <c r="J496" s="11">
        <v>0</v>
      </c>
      <c r="K496" s="12"/>
      <c r="L496" s="12"/>
      <c r="M496" s="13"/>
    </row>
    <row r="497" spans="1:13">
      <c r="A497" t="s">
        <v>460</v>
      </c>
      <c r="B497">
        <v>20</v>
      </c>
      <c r="C497">
        <v>45</v>
      </c>
      <c r="D497" s="99" t="s">
        <v>373</v>
      </c>
      <c r="E497" s="11">
        <v>495.11</v>
      </c>
      <c r="F497" s="11">
        <v>825.98</v>
      </c>
      <c r="G497" s="11">
        <v>0</v>
      </c>
      <c r="H497" s="11">
        <v>493</v>
      </c>
      <c r="I497" s="11">
        <v>701</v>
      </c>
      <c r="J497" s="11">
        <v>0</v>
      </c>
    </row>
    <row r="498" spans="1:13">
      <c r="A498" t="s">
        <v>459</v>
      </c>
      <c r="B498">
        <v>12</v>
      </c>
      <c r="C498">
        <v>10</v>
      </c>
      <c r="D498" s="99" t="s">
        <v>258</v>
      </c>
      <c r="E498" s="11">
        <v>749.3</v>
      </c>
      <c r="F498" s="11">
        <v>1002.33</v>
      </c>
      <c r="G498" s="11">
        <v>0</v>
      </c>
      <c r="H498" s="11">
        <v>720</v>
      </c>
      <c r="I498" s="11">
        <v>936</v>
      </c>
      <c r="J498" s="11">
        <v>0</v>
      </c>
      <c r="K498" s="12">
        <f t="shared" ref="K498" si="282">AVERAGE(J498:J500)</f>
        <v>0</v>
      </c>
      <c r="L498" s="12">
        <f t="shared" ref="L498" si="283">AVEDEV(J498:J500)</f>
        <v>0</v>
      </c>
      <c r="M498" s="13">
        <f t="shared" ref="M498" si="284">IF(K498=0, 0, L498/K498)</f>
        <v>0</v>
      </c>
    </row>
    <row r="499" spans="1:13">
      <c r="A499" t="s">
        <v>459</v>
      </c>
      <c r="B499">
        <v>28</v>
      </c>
      <c r="C499">
        <v>10</v>
      </c>
      <c r="D499" s="99" t="s">
        <v>258</v>
      </c>
      <c r="E499" s="11">
        <v>1060.8599999999999</v>
      </c>
      <c r="F499" s="11">
        <v>1197.25</v>
      </c>
      <c r="G499" s="11">
        <v>0</v>
      </c>
      <c r="H499" s="11">
        <v>985</v>
      </c>
      <c r="I499" s="11">
        <v>1081</v>
      </c>
      <c r="J499" s="11">
        <v>0</v>
      </c>
      <c r="K499" s="12"/>
      <c r="L499" s="12"/>
      <c r="M499" s="13"/>
    </row>
    <row r="500" spans="1:13">
      <c r="A500" t="s">
        <v>459</v>
      </c>
      <c r="B500">
        <v>12</v>
      </c>
      <c r="C500">
        <v>34</v>
      </c>
      <c r="D500" s="99" t="s">
        <v>258</v>
      </c>
      <c r="E500" s="11">
        <v>822.62</v>
      </c>
      <c r="F500" s="11">
        <v>883.75</v>
      </c>
      <c r="G500" s="11">
        <v>0</v>
      </c>
      <c r="H500" s="11">
        <v>790</v>
      </c>
      <c r="I500" s="11">
        <v>825</v>
      </c>
      <c r="J500" s="11">
        <v>0</v>
      </c>
    </row>
    <row r="501" spans="1:13">
      <c r="A501" t="s">
        <v>459</v>
      </c>
      <c r="B501">
        <v>12</v>
      </c>
      <c r="C501">
        <v>11</v>
      </c>
      <c r="D501" s="99" t="s">
        <v>259</v>
      </c>
      <c r="E501" s="11">
        <v>1221.57</v>
      </c>
      <c r="F501" s="11">
        <v>1002.33</v>
      </c>
      <c r="G501" s="11">
        <v>219.25</v>
      </c>
      <c r="H501" s="11">
        <v>1236</v>
      </c>
      <c r="I501" s="11">
        <v>936</v>
      </c>
      <c r="J501" s="11">
        <v>300</v>
      </c>
      <c r="K501" s="12">
        <f t="shared" ref="K501" si="285">AVERAGE(J501:J503)</f>
        <v>469.66666666666669</v>
      </c>
      <c r="L501" s="12">
        <f t="shared" ref="L501" si="286">AVEDEV(J501:J503)</f>
        <v>123.55555555555556</v>
      </c>
      <c r="M501" s="13">
        <f t="shared" ref="M501" si="287">IF(K501=0, 0, L501/K501)</f>
        <v>0.26307073574639223</v>
      </c>
    </row>
    <row r="502" spans="1:13">
      <c r="A502" t="s">
        <v>459</v>
      </c>
      <c r="B502">
        <v>28</v>
      </c>
      <c r="C502">
        <v>11</v>
      </c>
      <c r="D502" s="99" t="s">
        <v>259</v>
      </c>
      <c r="E502" s="11">
        <v>1723.33</v>
      </c>
      <c r="F502" s="11">
        <v>1197.25</v>
      </c>
      <c r="G502" s="11">
        <v>526.09</v>
      </c>
      <c r="H502" s="11">
        <v>1736</v>
      </c>
      <c r="I502" s="11">
        <v>1081</v>
      </c>
      <c r="J502" s="11">
        <v>655</v>
      </c>
      <c r="K502" s="12"/>
      <c r="L502" s="12"/>
      <c r="M502" s="13"/>
    </row>
    <row r="503" spans="1:13">
      <c r="A503" t="s">
        <v>459</v>
      </c>
      <c r="B503">
        <v>12</v>
      </c>
      <c r="C503">
        <v>35</v>
      </c>
      <c r="D503" s="99" t="s">
        <v>259</v>
      </c>
      <c r="E503" s="11">
        <v>1267.32</v>
      </c>
      <c r="F503" s="11">
        <v>883.75</v>
      </c>
      <c r="G503" s="11">
        <v>383.57</v>
      </c>
      <c r="H503" s="11">
        <v>1279</v>
      </c>
      <c r="I503" s="11">
        <v>825</v>
      </c>
      <c r="J503" s="11">
        <v>454</v>
      </c>
    </row>
    <row r="504" spans="1:13">
      <c r="A504" t="s">
        <v>459</v>
      </c>
      <c r="B504">
        <v>12</v>
      </c>
      <c r="C504">
        <v>12</v>
      </c>
      <c r="D504" s="99" t="s">
        <v>260</v>
      </c>
      <c r="E504" s="11">
        <v>1045.3699999999999</v>
      </c>
      <c r="F504" s="11">
        <v>1002.33</v>
      </c>
      <c r="G504" s="11">
        <v>43.04</v>
      </c>
      <c r="H504" s="11">
        <v>1011</v>
      </c>
      <c r="I504" s="11">
        <v>936</v>
      </c>
      <c r="J504" s="11">
        <v>75</v>
      </c>
      <c r="K504" s="12">
        <f t="shared" ref="K504" si="288">AVERAGE(J504:J506)</f>
        <v>96.333333333333329</v>
      </c>
      <c r="L504" s="12">
        <f t="shared" ref="L504" si="289">AVEDEV(J504:J506)</f>
        <v>29.777777777777775</v>
      </c>
      <c r="M504" s="13">
        <f t="shared" ref="M504" si="290">IF(K504=0, 0, L504/K504)</f>
        <v>0.3091118800461361</v>
      </c>
    </row>
    <row r="505" spans="1:13">
      <c r="A505" t="s">
        <v>459</v>
      </c>
      <c r="B505">
        <v>28</v>
      </c>
      <c r="C505">
        <v>12</v>
      </c>
      <c r="D505" s="99" t="s">
        <v>260</v>
      </c>
      <c r="E505" s="11">
        <v>1316.99</v>
      </c>
      <c r="F505" s="11">
        <v>1197.25</v>
      </c>
      <c r="G505" s="11">
        <v>119.74</v>
      </c>
      <c r="H505" s="11">
        <v>1222</v>
      </c>
      <c r="I505" s="11">
        <v>1081</v>
      </c>
      <c r="J505" s="11">
        <v>141</v>
      </c>
      <c r="K505" s="12"/>
      <c r="L505" s="12"/>
      <c r="M505" s="13"/>
    </row>
    <row r="506" spans="1:13">
      <c r="A506" t="s">
        <v>459</v>
      </c>
      <c r="B506">
        <v>12</v>
      </c>
      <c r="C506">
        <v>36</v>
      </c>
      <c r="D506" s="99" t="s">
        <v>260</v>
      </c>
      <c r="E506" s="11">
        <v>915.92</v>
      </c>
      <c r="F506" s="11">
        <v>883.75</v>
      </c>
      <c r="G506" s="11">
        <v>32.17</v>
      </c>
      <c r="H506" s="11">
        <v>898</v>
      </c>
      <c r="I506" s="11">
        <v>825</v>
      </c>
      <c r="J506" s="11">
        <v>73</v>
      </c>
    </row>
    <row r="507" spans="1:13">
      <c r="A507" t="s">
        <v>459</v>
      </c>
      <c r="B507">
        <v>12</v>
      </c>
      <c r="C507">
        <v>13</v>
      </c>
      <c r="D507" s="99" t="s">
        <v>261</v>
      </c>
      <c r="E507" s="11">
        <v>1103.3900000000001</v>
      </c>
      <c r="F507" s="11">
        <v>1002.33</v>
      </c>
      <c r="G507" s="11">
        <v>101.06</v>
      </c>
      <c r="H507" s="11">
        <v>1104</v>
      </c>
      <c r="I507" s="11">
        <v>936</v>
      </c>
      <c r="J507" s="11">
        <v>168</v>
      </c>
      <c r="K507" s="12">
        <f t="shared" ref="K507" si="291">AVERAGE(J507:J509)</f>
        <v>161</v>
      </c>
      <c r="L507" s="12">
        <f t="shared" ref="L507" si="292">AVEDEV(J507:J509)</f>
        <v>36</v>
      </c>
      <c r="M507" s="13">
        <f t="shared" ref="M507" si="293">IF(K507=0, 0, L507/K507)</f>
        <v>0.2236024844720497</v>
      </c>
    </row>
    <row r="508" spans="1:13">
      <c r="A508" t="s">
        <v>459</v>
      </c>
      <c r="B508">
        <v>28</v>
      </c>
      <c r="C508">
        <v>13</v>
      </c>
      <c r="D508" s="99" t="s">
        <v>261</v>
      </c>
      <c r="E508" s="11">
        <v>1376.54</v>
      </c>
      <c r="F508" s="11">
        <v>1197.25</v>
      </c>
      <c r="G508" s="11">
        <v>179.29</v>
      </c>
      <c r="H508" s="11">
        <v>1289</v>
      </c>
      <c r="I508" s="11">
        <v>1081</v>
      </c>
      <c r="J508" s="11">
        <v>208</v>
      </c>
      <c r="K508" s="12"/>
      <c r="L508" s="12"/>
      <c r="M508" s="13"/>
    </row>
    <row r="509" spans="1:13">
      <c r="A509" t="s">
        <v>459</v>
      </c>
      <c r="B509">
        <v>12</v>
      </c>
      <c r="C509">
        <v>37</v>
      </c>
      <c r="D509" s="99" t="s">
        <v>261</v>
      </c>
      <c r="E509" s="11">
        <v>940.99</v>
      </c>
      <c r="F509" s="11">
        <v>883.75</v>
      </c>
      <c r="G509" s="11">
        <v>57.24</v>
      </c>
      <c r="H509" s="11">
        <v>932</v>
      </c>
      <c r="I509" s="11">
        <v>825</v>
      </c>
      <c r="J509" s="11">
        <v>107</v>
      </c>
    </row>
    <row r="510" spans="1:13">
      <c r="A510" t="s">
        <v>459</v>
      </c>
      <c r="B510">
        <v>12</v>
      </c>
      <c r="C510">
        <v>14</v>
      </c>
      <c r="D510" s="99" t="s">
        <v>262</v>
      </c>
      <c r="E510" s="11">
        <v>1301.2</v>
      </c>
      <c r="F510" s="11">
        <v>1002.33</v>
      </c>
      <c r="G510" s="11">
        <v>298.87</v>
      </c>
      <c r="H510" s="11">
        <v>1317</v>
      </c>
      <c r="I510" s="11">
        <v>936</v>
      </c>
      <c r="J510" s="11">
        <v>381</v>
      </c>
      <c r="K510" s="12">
        <f t="shared" ref="K510" si="294">AVERAGE(J510:J512)</f>
        <v>357.5</v>
      </c>
      <c r="L510" s="12">
        <f t="shared" ref="L510" si="295">AVEDEV(J510:J512)</f>
        <v>52.333333333333336</v>
      </c>
      <c r="M510" s="13">
        <f t="shared" ref="M510" si="296">IF(K510=0, 0, L510/K510)</f>
        <v>0.14638694638694638</v>
      </c>
    </row>
    <row r="511" spans="1:13">
      <c r="A511" t="s">
        <v>459</v>
      </c>
      <c r="B511">
        <v>28</v>
      </c>
      <c r="C511">
        <v>14</v>
      </c>
      <c r="D511" s="99" t="s">
        <v>262</v>
      </c>
      <c r="E511" s="11">
        <v>1637.38</v>
      </c>
      <c r="F511" s="11">
        <v>1197.25</v>
      </c>
      <c r="G511" s="11">
        <v>440.13</v>
      </c>
      <c r="H511" s="11">
        <v>1493.5</v>
      </c>
      <c r="I511" s="11">
        <v>1081</v>
      </c>
      <c r="J511" s="11">
        <v>412.5</v>
      </c>
      <c r="K511" s="12"/>
      <c r="L511" s="12"/>
      <c r="M511" s="13"/>
    </row>
    <row r="512" spans="1:13">
      <c r="A512" t="s">
        <v>459</v>
      </c>
      <c r="B512">
        <v>12</v>
      </c>
      <c r="C512">
        <v>38</v>
      </c>
      <c r="D512" s="99" t="s">
        <v>262</v>
      </c>
      <c r="E512" s="11">
        <v>1126.8399999999999</v>
      </c>
      <c r="F512" s="11">
        <v>883.75</v>
      </c>
      <c r="G512" s="11">
        <v>243.09</v>
      </c>
      <c r="H512" s="11">
        <v>1104</v>
      </c>
      <c r="I512" s="11">
        <v>825</v>
      </c>
      <c r="J512" s="11">
        <v>279</v>
      </c>
    </row>
    <row r="513" spans="1:13">
      <c r="A513" t="s">
        <v>459</v>
      </c>
      <c r="B513">
        <v>12</v>
      </c>
      <c r="C513">
        <v>15</v>
      </c>
      <c r="D513" s="99" t="s">
        <v>263</v>
      </c>
      <c r="E513" s="11">
        <v>910.35</v>
      </c>
      <c r="F513" s="11">
        <v>1002.33</v>
      </c>
      <c r="G513" s="11">
        <v>0</v>
      </c>
      <c r="H513" s="11">
        <v>896</v>
      </c>
      <c r="I513" s="11">
        <v>936</v>
      </c>
      <c r="J513" s="11">
        <v>0</v>
      </c>
      <c r="K513" s="12">
        <f t="shared" ref="K513" si="297">AVERAGE(J513:J515)</f>
        <v>0</v>
      </c>
      <c r="L513" s="12">
        <f t="shared" ref="L513" si="298">AVEDEV(J513:J515)</f>
        <v>0</v>
      </c>
      <c r="M513" s="13">
        <f t="shared" ref="M513" si="299">IF(K513=0, 0, L513/K513)</f>
        <v>0</v>
      </c>
    </row>
    <row r="514" spans="1:13">
      <c r="A514" t="s">
        <v>459</v>
      </c>
      <c r="B514">
        <v>28</v>
      </c>
      <c r="C514">
        <v>15</v>
      </c>
      <c r="D514" s="99" t="s">
        <v>263</v>
      </c>
      <c r="E514" s="11">
        <v>1033.5999999999999</v>
      </c>
      <c r="F514" s="11">
        <v>1197.25</v>
      </c>
      <c r="G514" s="11">
        <v>0</v>
      </c>
      <c r="H514" s="11">
        <v>1010</v>
      </c>
      <c r="I514" s="11">
        <v>1081</v>
      </c>
      <c r="J514" s="11">
        <v>0</v>
      </c>
      <c r="K514" s="12"/>
      <c r="L514" s="12"/>
      <c r="M514" s="13"/>
    </row>
    <row r="515" spans="1:13">
      <c r="A515" t="s">
        <v>459</v>
      </c>
      <c r="B515">
        <v>12</v>
      </c>
      <c r="C515">
        <v>39</v>
      </c>
      <c r="D515" s="99" t="s">
        <v>263</v>
      </c>
      <c r="E515" s="11">
        <v>801.9</v>
      </c>
      <c r="F515" s="11">
        <v>883.75</v>
      </c>
      <c r="G515" s="11">
        <v>0</v>
      </c>
      <c r="H515" s="11">
        <v>793</v>
      </c>
      <c r="I515" s="11">
        <v>825</v>
      </c>
      <c r="J515" s="11">
        <v>0</v>
      </c>
    </row>
    <row r="516" spans="1:13">
      <c r="A516" t="s">
        <v>459</v>
      </c>
      <c r="B516">
        <v>12</v>
      </c>
      <c r="C516">
        <v>16</v>
      </c>
      <c r="D516" s="99" t="s">
        <v>264</v>
      </c>
      <c r="E516" s="11">
        <v>876.33</v>
      </c>
      <c r="F516" s="11">
        <v>1002.33</v>
      </c>
      <c r="G516" s="11">
        <v>0</v>
      </c>
      <c r="H516" s="11">
        <v>854</v>
      </c>
      <c r="I516" s="11">
        <v>936</v>
      </c>
      <c r="J516" s="11">
        <v>0</v>
      </c>
      <c r="K516" s="12">
        <f t="shared" ref="K516" si="300">AVERAGE(J516:J518)</f>
        <v>0</v>
      </c>
      <c r="L516" s="12">
        <f t="shared" ref="L516" si="301">AVEDEV(J516:J518)</f>
        <v>0</v>
      </c>
      <c r="M516" s="13">
        <f t="shared" ref="M516" si="302">IF(K516=0, 0, L516/K516)</f>
        <v>0</v>
      </c>
    </row>
    <row r="517" spans="1:13">
      <c r="A517" t="s">
        <v>459</v>
      </c>
      <c r="B517">
        <v>28</v>
      </c>
      <c r="C517">
        <v>16</v>
      </c>
      <c r="D517" s="99" t="s">
        <v>264</v>
      </c>
      <c r="E517" s="11">
        <v>960.54</v>
      </c>
      <c r="F517" s="11">
        <v>1197.25</v>
      </c>
      <c r="G517" s="11">
        <v>0</v>
      </c>
      <c r="H517" s="11">
        <v>938</v>
      </c>
      <c r="I517" s="11">
        <v>1081</v>
      </c>
      <c r="J517" s="11">
        <v>0</v>
      </c>
      <c r="K517" s="12"/>
      <c r="L517" s="12"/>
      <c r="M517" s="13"/>
    </row>
    <row r="518" spans="1:13">
      <c r="A518" t="s">
        <v>459</v>
      </c>
      <c r="B518">
        <v>12</v>
      </c>
      <c r="C518">
        <v>40</v>
      </c>
      <c r="D518" s="99" t="s">
        <v>264</v>
      </c>
      <c r="E518" s="11">
        <v>753.02</v>
      </c>
      <c r="F518" s="11">
        <v>883.75</v>
      </c>
      <c r="G518" s="11">
        <v>0</v>
      </c>
      <c r="H518" s="11">
        <v>739</v>
      </c>
      <c r="I518" s="11">
        <v>825</v>
      </c>
      <c r="J518" s="11">
        <v>0</v>
      </c>
    </row>
    <row r="519" spans="1:13">
      <c r="A519" t="s">
        <v>459</v>
      </c>
      <c r="B519">
        <v>12</v>
      </c>
      <c r="C519">
        <v>17</v>
      </c>
      <c r="D519" s="99" t="s">
        <v>265</v>
      </c>
      <c r="E519" s="11">
        <v>921.23</v>
      </c>
      <c r="F519" s="11">
        <v>1002.33</v>
      </c>
      <c r="G519" s="11">
        <v>0</v>
      </c>
      <c r="H519" s="11">
        <v>909</v>
      </c>
      <c r="I519" s="11">
        <v>936</v>
      </c>
      <c r="J519" s="11">
        <v>0</v>
      </c>
      <c r="K519" s="12">
        <f t="shared" ref="K519" si="303">AVERAGE(J519:J521)</f>
        <v>0</v>
      </c>
      <c r="L519" s="12">
        <f t="shared" ref="L519" si="304">AVEDEV(J519:J521)</f>
        <v>0</v>
      </c>
      <c r="M519" s="13">
        <f t="shared" ref="M519" si="305">IF(K519=0, 0, L519/K519)</f>
        <v>0</v>
      </c>
    </row>
    <row r="520" spans="1:13">
      <c r="A520" t="s">
        <v>459</v>
      </c>
      <c r="B520">
        <v>28</v>
      </c>
      <c r="C520">
        <v>17</v>
      </c>
      <c r="D520" s="99" t="s">
        <v>265</v>
      </c>
      <c r="E520" s="11">
        <v>1004.57</v>
      </c>
      <c r="F520" s="11">
        <v>1197.25</v>
      </c>
      <c r="G520" s="11">
        <v>0</v>
      </c>
      <c r="H520" s="11">
        <v>984</v>
      </c>
      <c r="I520" s="11">
        <v>1081</v>
      </c>
      <c r="J520" s="11">
        <v>0</v>
      </c>
      <c r="K520" s="12"/>
      <c r="L520" s="12"/>
      <c r="M520" s="13"/>
    </row>
    <row r="521" spans="1:13">
      <c r="A521" t="s">
        <v>459</v>
      </c>
      <c r="B521">
        <v>12</v>
      </c>
      <c r="C521">
        <v>41</v>
      </c>
      <c r="D521" s="99" t="s">
        <v>265</v>
      </c>
      <c r="E521" s="11">
        <v>818.56</v>
      </c>
      <c r="F521" s="11">
        <v>883.75</v>
      </c>
      <c r="G521" s="11">
        <v>0</v>
      </c>
      <c r="H521" s="11">
        <v>795</v>
      </c>
      <c r="I521" s="11">
        <v>825</v>
      </c>
      <c r="J521" s="11">
        <v>0</v>
      </c>
    </row>
    <row r="522" spans="1:13">
      <c r="A522" t="s">
        <v>459</v>
      </c>
      <c r="B522">
        <v>12</v>
      </c>
      <c r="C522">
        <v>30</v>
      </c>
      <c r="D522" s="99" t="s">
        <v>475</v>
      </c>
      <c r="E522" s="11">
        <v>825.36</v>
      </c>
      <c r="F522" s="11">
        <v>1002.33</v>
      </c>
      <c r="G522" s="11">
        <v>0</v>
      </c>
      <c r="H522" s="11">
        <v>793</v>
      </c>
      <c r="I522" s="11">
        <v>936</v>
      </c>
      <c r="J522" s="11">
        <v>0</v>
      </c>
      <c r="K522" s="12">
        <f t="shared" ref="K522" si="306">AVERAGE(J522:J524)</f>
        <v>0</v>
      </c>
      <c r="L522" s="12">
        <f t="shared" ref="L522" si="307">AVEDEV(J522:J524)</f>
        <v>0</v>
      </c>
      <c r="M522" s="13">
        <f t="shared" ref="M522" si="308">IF(K522=0, 0, L522/K522)</f>
        <v>0</v>
      </c>
    </row>
    <row r="523" spans="1:13">
      <c r="A523" t="s">
        <v>459</v>
      </c>
      <c r="B523">
        <v>28</v>
      </c>
      <c r="C523">
        <v>30</v>
      </c>
      <c r="D523" s="99" t="s">
        <v>475</v>
      </c>
      <c r="E523" s="11">
        <v>845.31</v>
      </c>
      <c r="F523" s="11">
        <v>1197.25</v>
      </c>
      <c r="G523" s="11">
        <v>0</v>
      </c>
      <c r="H523" s="11">
        <v>850</v>
      </c>
      <c r="I523" s="11">
        <v>1081</v>
      </c>
      <c r="J523" s="11">
        <v>0</v>
      </c>
      <c r="K523" s="12"/>
      <c r="L523" s="12"/>
      <c r="M523" s="13"/>
    </row>
    <row r="524" spans="1:13">
      <c r="A524" t="s">
        <v>459</v>
      </c>
      <c r="B524">
        <v>12</v>
      </c>
      <c r="C524">
        <v>54</v>
      </c>
      <c r="D524" s="99" t="s">
        <v>475</v>
      </c>
      <c r="E524" s="11">
        <v>834.28</v>
      </c>
      <c r="F524" s="11">
        <v>883.75</v>
      </c>
      <c r="G524" s="11">
        <v>0</v>
      </c>
      <c r="H524" s="11">
        <v>823</v>
      </c>
      <c r="I524" s="11">
        <v>825</v>
      </c>
      <c r="J524" s="11">
        <v>0</v>
      </c>
    </row>
    <row r="525" spans="1:13">
      <c r="A525" t="s">
        <v>459</v>
      </c>
      <c r="B525">
        <v>12</v>
      </c>
      <c r="C525">
        <v>18</v>
      </c>
      <c r="D525" s="99" t="s">
        <v>266</v>
      </c>
      <c r="E525" s="11">
        <v>853.96</v>
      </c>
      <c r="F525" s="11">
        <v>1002.33</v>
      </c>
      <c r="G525" s="11">
        <v>0</v>
      </c>
      <c r="H525" s="11">
        <v>833</v>
      </c>
      <c r="I525" s="11">
        <v>936</v>
      </c>
      <c r="J525" s="11">
        <v>0</v>
      </c>
      <c r="K525" s="12">
        <f t="shared" ref="K525" si="309">AVERAGE(J525:J527)</f>
        <v>0</v>
      </c>
      <c r="L525" s="12">
        <f t="shared" ref="L525" si="310">AVEDEV(J525:J527)</f>
        <v>0</v>
      </c>
      <c r="M525" s="13">
        <f t="shared" ref="M525" si="311">IF(K525=0, 0, L525/K525)</f>
        <v>0</v>
      </c>
    </row>
    <row r="526" spans="1:13">
      <c r="A526" t="s">
        <v>459</v>
      </c>
      <c r="B526">
        <v>28</v>
      </c>
      <c r="C526">
        <v>18</v>
      </c>
      <c r="D526" s="99" t="s">
        <v>266</v>
      </c>
      <c r="E526" s="11">
        <v>871.44</v>
      </c>
      <c r="F526" s="11">
        <v>1197.25</v>
      </c>
      <c r="G526" s="11">
        <v>0</v>
      </c>
      <c r="H526" s="11">
        <v>847</v>
      </c>
      <c r="I526" s="11">
        <v>1081</v>
      </c>
      <c r="J526" s="11">
        <v>0</v>
      </c>
      <c r="K526" s="12"/>
      <c r="L526" s="12"/>
      <c r="M526" s="13"/>
    </row>
    <row r="527" spans="1:13">
      <c r="A527" t="s">
        <v>459</v>
      </c>
      <c r="B527">
        <v>12</v>
      </c>
      <c r="C527">
        <v>42</v>
      </c>
      <c r="D527" s="99" t="s">
        <v>266</v>
      </c>
      <c r="E527" s="11">
        <v>772.19</v>
      </c>
      <c r="F527" s="11">
        <v>883.75</v>
      </c>
      <c r="G527" s="11">
        <v>0</v>
      </c>
      <c r="H527" s="11">
        <v>770</v>
      </c>
      <c r="I527" s="11">
        <v>825</v>
      </c>
      <c r="J527" s="11">
        <v>0</v>
      </c>
    </row>
    <row r="528" spans="1:13">
      <c r="A528" t="s">
        <v>459</v>
      </c>
      <c r="B528">
        <v>12</v>
      </c>
      <c r="C528">
        <v>19</v>
      </c>
      <c r="D528" s="99" t="s">
        <v>267</v>
      </c>
      <c r="E528" s="11">
        <v>952.8</v>
      </c>
      <c r="F528" s="11">
        <v>1002.33</v>
      </c>
      <c r="G528" s="11">
        <v>0</v>
      </c>
      <c r="H528" s="11">
        <v>944</v>
      </c>
      <c r="I528" s="11">
        <v>936</v>
      </c>
      <c r="J528" s="11">
        <v>8</v>
      </c>
      <c r="K528" s="12">
        <f t="shared" ref="K528" si="312">AVERAGE(J528:J530)</f>
        <v>27</v>
      </c>
      <c r="L528" s="12">
        <f t="shared" ref="L528" si="313">AVEDEV(J528:J530)</f>
        <v>30.666666666666668</v>
      </c>
      <c r="M528" s="13">
        <f t="shared" ref="M528" si="314">IF(K528=0, 0, L528/K528)</f>
        <v>1.1358024691358024</v>
      </c>
    </row>
    <row r="529" spans="1:13">
      <c r="A529" t="s">
        <v>459</v>
      </c>
      <c r="B529">
        <v>28</v>
      </c>
      <c r="C529">
        <v>19</v>
      </c>
      <c r="D529" s="99" t="s">
        <v>267</v>
      </c>
      <c r="E529" s="11">
        <v>982.38</v>
      </c>
      <c r="F529" s="11">
        <v>1197.25</v>
      </c>
      <c r="G529" s="11">
        <v>0</v>
      </c>
      <c r="H529" s="11">
        <v>959</v>
      </c>
      <c r="I529" s="11">
        <v>1081</v>
      </c>
      <c r="J529" s="11">
        <v>0</v>
      </c>
      <c r="K529" s="12"/>
      <c r="L529" s="12"/>
      <c r="M529" s="13"/>
    </row>
    <row r="530" spans="1:13">
      <c r="A530" t="s">
        <v>459</v>
      </c>
      <c r="B530">
        <v>12</v>
      </c>
      <c r="C530">
        <v>43</v>
      </c>
      <c r="D530" s="99" t="s">
        <v>267</v>
      </c>
      <c r="E530" s="11">
        <v>917.25</v>
      </c>
      <c r="F530" s="11">
        <v>883.75</v>
      </c>
      <c r="G530" s="11">
        <v>33.5</v>
      </c>
      <c r="H530" s="11">
        <v>898</v>
      </c>
      <c r="I530" s="11">
        <v>825</v>
      </c>
      <c r="J530" s="11">
        <v>73</v>
      </c>
    </row>
    <row r="531" spans="1:13">
      <c r="A531" t="s">
        <v>459</v>
      </c>
      <c r="B531">
        <v>12</v>
      </c>
      <c r="C531">
        <v>20</v>
      </c>
      <c r="D531" s="99" t="s">
        <v>268</v>
      </c>
      <c r="E531" s="11">
        <v>885.85</v>
      </c>
      <c r="F531" s="11">
        <v>1002.33</v>
      </c>
      <c r="G531" s="11">
        <v>0</v>
      </c>
      <c r="H531" s="11">
        <v>873</v>
      </c>
      <c r="I531" s="11">
        <v>936</v>
      </c>
      <c r="J531" s="11">
        <v>0</v>
      </c>
      <c r="K531" s="12">
        <f t="shared" ref="K531" si="315">AVERAGE(J531:J533)</f>
        <v>2</v>
      </c>
      <c r="L531" s="12">
        <f t="shared" ref="L531" si="316">AVEDEV(J531:J533)</f>
        <v>2.6666666666666665</v>
      </c>
      <c r="M531" s="13">
        <f t="shared" ref="M531" si="317">IF(K531=0, 0, L531/K531)</f>
        <v>1.3333333333333333</v>
      </c>
    </row>
    <row r="532" spans="1:13">
      <c r="A532" t="s">
        <v>459</v>
      </c>
      <c r="B532">
        <v>28</v>
      </c>
      <c r="C532">
        <v>20</v>
      </c>
      <c r="D532" s="99" t="s">
        <v>268</v>
      </c>
      <c r="E532" s="11">
        <v>911.77</v>
      </c>
      <c r="F532" s="11">
        <v>1197.25</v>
      </c>
      <c r="G532" s="11">
        <v>0</v>
      </c>
      <c r="H532" s="11">
        <v>898</v>
      </c>
      <c r="I532" s="11">
        <v>1081</v>
      </c>
      <c r="J532" s="11">
        <v>0</v>
      </c>
      <c r="K532" s="12"/>
      <c r="L532" s="12"/>
      <c r="M532" s="13"/>
    </row>
    <row r="533" spans="1:13">
      <c r="A533" t="s">
        <v>459</v>
      </c>
      <c r="B533">
        <v>12</v>
      </c>
      <c r="C533">
        <v>44</v>
      </c>
      <c r="D533" s="99" t="s">
        <v>268</v>
      </c>
      <c r="E533" s="11">
        <v>864.8</v>
      </c>
      <c r="F533" s="11">
        <v>883.75</v>
      </c>
      <c r="G533" s="11">
        <v>0</v>
      </c>
      <c r="H533" s="11">
        <v>831</v>
      </c>
      <c r="I533" s="11">
        <v>825</v>
      </c>
      <c r="J533" s="11">
        <v>6</v>
      </c>
    </row>
    <row r="534" spans="1:13">
      <c r="A534" t="s">
        <v>459</v>
      </c>
      <c r="B534">
        <v>12</v>
      </c>
      <c r="C534">
        <v>21</v>
      </c>
      <c r="D534" s="99" t="s">
        <v>269</v>
      </c>
      <c r="E534" s="11">
        <v>932.53</v>
      </c>
      <c r="F534" s="11">
        <v>1002.33</v>
      </c>
      <c r="G534" s="11">
        <v>0</v>
      </c>
      <c r="H534" s="11">
        <v>913</v>
      </c>
      <c r="I534" s="11">
        <v>936</v>
      </c>
      <c r="J534" s="11">
        <v>0</v>
      </c>
      <c r="K534" s="12">
        <f t="shared" ref="K534" si="318">AVERAGE(J534:J536)</f>
        <v>0</v>
      </c>
      <c r="L534" s="12">
        <f t="shared" ref="L534" si="319">AVEDEV(J534:J536)</f>
        <v>0</v>
      </c>
      <c r="M534" s="13">
        <f t="shared" ref="M534" si="320">IF(K534=0, 0, L534/K534)</f>
        <v>0</v>
      </c>
    </row>
    <row r="535" spans="1:13">
      <c r="A535" t="s">
        <v>459</v>
      </c>
      <c r="B535">
        <v>28</v>
      </c>
      <c r="C535">
        <v>21</v>
      </c>
      <c r="D535" s="99" t="s">
        <v>269</v>
      </c>
      <c r="E535" s="11">
        <v>893.03</v>
      </c>
      <c r="F535" s="11">
        <v>1197.25</v>
      </c>
      <c r="G535" s="11">
        <v>0</v>
      </c>
      <c r="H535" s="11">
        <v>860</v>
      </c>
      <c r="I535" s="11">
        <v>1081</v>
      </c>
      <c r="J535" s="11">
        <v>0</v>
      </c>
      <c r="K535" s="12"/>
      <c r="L535" s="12"/>
      <c r="M535" s="13"/>
    </row>
    <row r="536" spans="1:13">
      <c r="A536" t="s">
        <v>459</v>
      </c>
      <c r="B536">
        <v>12</v>
      </c>
      <c r="C536">
        <v>45</v>
      </c>
      <c r="D536" s="99" t="s">
        <v>269</v>
      </c>
      <c r="E536" s="11">
        <v>842.16</v>
      </c>
      <c r="F536" s="11">
        <v>883.75</v>
      </c>
      <c r="G536" s="11">
        <v>0</v>
      </c>
      <c r="H536" s="11">
        <v>791</v>
      </c>
      <c r="I536" s="11">
        <v>825</v>
      </c>
      <c r="J536" s="11">
        <v>0</v>
      </c>
    </row>
    <row r="537" spans="1:13">
      <c r="A537" t="s">
        <v>459</v>
      </c>
      <c r="B537">
        <v>12</v>
      </c>
      <c r="C537">
        <v>31</v>
      </c>
      <c r="D537" s="99" t="s">
        <v>277</v>
      </c>
      <c r="E537" s="11">
        <v>721.17</v>
      </c>
      <c r="F537" s="11">
        <v>1002.33</v>
      </c>
      <c r="G537" s="11">
        <v>0</v>
      </c>
      <c r="H537" s="11">
        <v>711</v>
      </c>
      <c r="I537" s="11">
        <v>936</v>
      </c>
      <c r="J537" s="11">
        <v>0</v>
      </c>
      <c r="K537" s="12">
        <f t="shared" ref="K537" si="321">AVERAGE(J537:J539)</f>
        <v>0</v>
      </c>
      <c r="L537" s="12">
        <f t="shared" ref="L537" si="322">AVEDEV(J537:J539)</f>
        <v>0</v>
      </c>
      <c r="M537" s="13">
        <f t="shared" ref="M537" si="323">IF(K537=0, 0, L537/K537)</f>
        <v>0</v>
      </c>
    </row>
    <row r="538" spans="1:13">
      <c r="A538" t="s">
        <v>459</v>
      </c>
      <c r="B538">
        <v>28</v>
      </c>
      <c r="C538">
        <v>31</v>
      </c>
      <c r="D538" s="99" t="s">
        <v>277</v>
      </c>
      <c r="E538" s="11">
        <v>881.07</v>
      </c>
      <c r="F538" s="11">
        <v>1197.25</v>
      </c>
      <c r="G538" s="11">
        <v>0</v>
      </c>
      <c r="H538" s="11">
        <v>856</v>
      </c>
      <c r="I538" s="11">
        <v>1081</v>
      </c>
      <c r="J538" s="11">
        <v>0</v>
      </c>
      <c r="K538" s="12"/>
      <c r="L538" s="12"/>
      <c r="M538" s="13"/>
    </row>
    <row r="539" spans="1:13">
      <c r="A539" t="s">
        <v>459</v>
      </c>
      <c r="B539">
        <v>12</v>
      </c>
      <c r="C539">
        <v>55</v>
      </c>
      <c r="D539" s="99" t="s">
        <v>277</v>
      </c>
      <c r="E539" s="11">
        <v>796.5</v>
      </c>
      <c r="F539" s="11">
        <v>883.75</v>
      </c>
      <c r="G539" s="11">
        <v>0</v>
      </c>
      <c r="H539" s="11">
        <v>785</v>
      </c>
      <c r="I539" s="11">
        <v>825</v>
      </c>
      <c r="J539" s="11">
        <v>0</v>
      </c>
    </row>
    <row r="540" spans="1:13">
      <c r="A540" t="s">
        <v>459</v>
      </c>
      <c r="B540">
        <v>12</v>
      </c>
      <c r="C540">
        <v>22</v>
      </c>
      <c r="D540" s="99" t="s">
        <v>270</v>
      </c>
      <c r="E540" s="11">
        <v>986.1</v>
      </c>
      <c r="F540" s="11">
        <v>1002.33</v>
      </c>
      <c r="G540" s="11">
        <v>0</v>
      </c>
      <c r="H540" s="11">
        <v>931</v>
      </c>
      <c r="I540" s="11">
        <v>936</v>
      </c>
      <c r="J540" s="11">
        <v>0</v>
      </c>
      <c r="K540" s="12">
        <f t="shared" ref="K540" si="324">AVERAGE(J540:J542)</f>
        <v>0</v>
      </c>
      <c r="L540" s="12">
        <f t="shared" ref="L540" si="325">AVEDEV(J540:J542)</f>
        <v>0</v>
      </c>
      <c r="M540" s="13">
        <f t="shared" ref="M540" si="326">IF(K540=0, 0, L540/K540)</f>
        <v>0</v>
      </c>
    </row>
    <row r="541" spans="1:13">
      <c r="A541" t="s">
        <v>459</v>
      </c>
      <c r="B541">
        <v>28</v>
      </c>
      <c r="C541">
        <v>22</v>
      </c>
      <c r="D541" s="99" t="s">
        <v>270</v>
      </c>
      <c r="E541" s="11">
        <v>1034.4000000000001</v>
      </c>
      <c r="F541" s="11">
        <v>1197.25</v>
      </c>
      <c r="G541" s="11">
        <v>0</v>
      </c>
      <c r="H541" s="11">
        <v>961</v>
      </c>
      <c r="I541" s="11">
        <v>1081</v>
      </c>
      <c r="J541" s="11">
        <v>0</v>
      </c>
      <c r="K541" s="12"/>
      <c r="L541" s="12"/>
      <c r="M541" s="13"/>
    </row>
    <row r="542" spans="1:13">
      <c r="A542" t="s">
        <v>459</v>
      </c>
      <c r="B542">
        <v>12</v>
      </c>
      <c r="C542">
        <v>46</v>
      </c>
      <c r="D542" s="99" t="s">
        <v>270</v>
      </c>
      <c r="E542" s="11">
        <v>806.68</v>
      </c>
      <c r="F542" s="11">
        <v>883.75</v>
      </c>
      <c r="G542" s="11">
        <v>0</v>
      </c>
      <c r="H542" s="11">
        <v>791</v>
      </c>
      <c r="I542" s="11">
        <v>825</v>
      </c>
      <c r="J542" s="11">
        <v>0</v>
      </c>
    </row>
    <row r="543" spans="1:13">
      <c r="A543" t="s">
        <v>459</v>
      </c>
      <c r="B543">
        <v>12</v>
      </c>
      <c r="C543">
        <v>23</v>
      </c>
      <c r="D543" s="99" t="s">
        <v>271</v>
      </c>
      <c r="E543" s="11">
        <v>916.62</v>
      </c>
      <c r="F543" s="11">
        <v>1002.33</v>
      </c>
      <c r="G543" s="11">
        <v>0</v>
      </c>
      <c r="H543" s="11">
        <v>886</v>
      </c>
      <c r="I543" s="11">
        <v>936</v>
      </c>
      <c r="J543" s="11">
        <v>0</v>
      </c>
      <c r="K543" s="12">
        <f t="shared" ref="K543" si="327">AVERAGE(J543:J545)</f>
        <v>0</v>
      </c>
      <c r="L543" s="12">
        <f t="shared" ref="L543" si="328">AVEDEV(J543:J545)</f>
        <v>0</v>
      </c>
      <c r="M543" s="13">
        <f t="shared" ref="M543" si="329">IF(K543=0, 0, L543/K543)</f>
        <v>0</v>
      </c>
    </row>
    <row r="544" spans="1:13">
      <c r="A544" t="s">
        <v>459</v>
      </c>
      <c r="B544">
        <v>28</v>
      </c>
      <c r="C544">
        <v>23</v>
      </c>
      <c r="D544" s="99" t="s">
        <v>271</v>
      </c>
      <c r="E544" s="11">
        <v>924.56</v>
      </c>
      <c r="F544" s="11">
        <v>1197.25</v>
      </c>
      <c r="G544" s="11">
        <v>0</v>
      </c>
      <c r="H544" s="11">
        <v>909</v>
      </c>
      <c r="I544" s="11">
        <v>1081</v>
      </c>
      <c r="J544" s="11">
        <v>0</v>
      </c>
      <c r="K544" s="12"/>
      <c r="L544" s="12"/>
      <c r="M544" s="13"/>
    </row>
    <row r="545" spans="1:13">
      <c r="A545" t="s">
        <v>459</v>
      </c>
      <c r="B545">
        <v>12</v>
      </c>
      <c r="C545">
        <v>47</v>
      </c>
      <c r="D545" s="99" t="s">
        <v>271</v>
      </c>
      <c r="E545" s="11">
        <v>840.83</v>
      </c>
      <c r="F545" s="11">
        <v>883.75</v>
      </c>
      <c r="G545" s="11">
        <v>0</v>
      </c>
      <c r="H545" s="11">
        <v>814</v>
      </c>
      <c r="I545" s="11">
        <v>825</v>
      </c>
      <c r="J545" s="11">
        <v>0</v>
      </c>
    </row>
    <row r="546" spans="1:13">
      <c r="A546" t="s">
        <v>459</v>
      </c>
      <c r="B546">
        <v>12</v>
      </c>
      <c r="C546">
        <v>24</v>
      </c>
      <c r="D546" s="99" t="s">
        <v>272</v>
      </c>
      <c r="E546" s="11">
        <v>812.06</v>
      </c>
      <c r="F546" s="11">
        <v>1002.33</v>
      </c>
      <c r="G546" s="11">
        <v>0</v>
      </c>
      <c r="H546" s="11">
        <v>787</v>
      </c>
      <c r="I546" s="11">
        <v>936</v>
      </c>
      <c r="J546" s="11">
        <v>0</v>
      </c>
      <c r="K546" s="12">
        <f t="shared" ref="K546" si="330">AVERAGE(J546:J548)</f>
        <v>0</v>
      </c>
      <c r="L546" s="12">
        <f t="shared" ref="L546" si="331">AVEDEV(J546:J548)</f>
        <v>0</v>
      </c>
      <c r="M546" s="13">
        <f t="shared" ref="M546" si="332">IF(K546=0, 0, L546/K546)</f>
        <v>0</v>
      </c>
    </row>
    <row r="547" spans="1:13">
      <c r="A547" t="s">
        <v>459</v>
      </c>
      <c r="B547">
        <v>28</v>
      </c>
      <c r="C547">
        <v>24</v>
      </c>
      <c r="D547" s="99" t="s">
        <v>272</v>
      </c>
      <c r="E547" s="11">
        <v>898.29</v>
      </c>
      <c r="F547" s="11">
        <v>1197.25</v>
      </c>
      <c r="G547" s="11">
        <v>0</v>
      </c>
      <c r="H547" s="11">
        <v>873</v>
      </c>
      <c r="I547" s="11">
        <v>1081</v>
      </c>
      <c r="J547" s="11">
        <v>0</v>
      </c>
      <c r="K547" s="12"/>
      <c r="L547" s="12"/>
      <c r="M547" s="13"/>
    </row>
    <row r="548" spans="1:13">
      <c r="A548" t="s">
        <v>459</v>
      </c>
      <c r="B548">
        <v>12</v>
      </c>
      <c r="C548">
        <v>48</v>
      </c>
      <c r="D548" s="99" t="s">
        <v>272</v>
      </c>
      <c r="E548" s="11">
        <v>851.85</v>
      </c>
      <c r="F548" s="11">
        <v>883.75</v>
      </c>
      <c r="G548" s="11">
        <v>0</v>
      </c>
      <c r="H548" s="11">
        <v>816</v>
      </c>
      <c r="I548" s="11">
        <v>825</v>
      </c>
      <c r="J548" s="11">
        <v>0</v>
      </c>
    </row>
    <row r="549" spans="1:13">
      <c r="A549" t="s">
        <v>459</v>
      </c>
      <c r="B549">
        <v>12</v>
      </c>
      <c r="C549">
        <v>25</v>
      </c>
      <c r="D549" s="99" t="s">
        <v>273</v>
      </c>
      <c r="E549" s="11">
        <v>918.42</v>
      </c>
      <c r="F549" s="11">
        <v>1002.33</v>
      </c>
      <c r="G549" s="11">
        <v>0</v>
      </c>
      <c r="H549" s="11">
        <v>898</v>
      </c>
      <c r="I549" s="11">
        <v>936</v>
      </c>
      <c r="J549" s="11">
        <v>0</v>
      </c>
      <c r="K549" s="12">
        <f t="shared" ref="K549" si="333">AVERAGE(J549:J551)</f>
        <v>7.333333333333333</v>
      </c>
      <c r="L549" s="12">
        <f t="shared" ref="L549" si="334">AVEDEV(J549:J551)</f>
        <v>9.7777777777777786</v>
      </c>
      <c r="M549" s="13">
        <f t="shared" ref="M549" si="335">IF(K549=0, 0, L549/K549)</f>
        <v>1.3333333333333335</v>
      </c>
    </row>
    <row r="550" spans="1:13">
      <c r="A550" t="s">
        <v>459</v>
      </c>
      <c r="B550">
        <v>28</v>
      </c>
      <c r="C550">
        <v>25</v>
      </c>
      <c r="D550" s="99" t="s">
        <v>273</v>
      </c>
      <c r="E550" s="11">
        <v>886.74</v>
      </c>
      <c r="F550" s="11">
        <v>1197.25</v>
      </c>
      <c r="G550" s="11">
        <v>0</v>
      </c>
      <c r="H550" s="11">
        <v>848</v>
      </c>
      <c r="I550" s="11">
        <v>1081</v>
      </c>
      <c r="J550" s="11">
        <v>0</v>
      </c>
      <c r="K550" s="12"/>
      <c r="L550" s="12"/>
      <c r="M550" s="13"/>
    </row>
    <row r="551" spans="1:13">
      <c r="A551" t="s">
        <v>459</v>
      </c>
      <c r="B551">
        <v>12</v>
      </c>
      <c r="C551">
        <v>49</v>
      </c>
      <c r="D551" s="99" t="s">
        <v>273</v>
      </c>
      <c r="E551" s="11">
        <v>873.72</v>
      </c>
      <c r="F551" s="11">
        <v>883.75</v>
      </c>
      <c r="G551" s="11">
        <v>0</v>
      </c>
      <c r="H551" s="11">
        <v>847</v>
      </c>
      <c r="I551" s="11">
        <v>825</v>
      </c>
      <c r="J551" s="11">
        <v>22</v>
      </c>
    </row>
    <row r="552" spans="1:13">
      <c r="A552" t="s">
        <v>459</v>
      </c>
      <c r="B552">
        <v>12</v>
      </c>
      <c r="C552">
        <v>26</v>
      </c>
      <c r="D552" s="99" t="s">
        <v>274</v>
      </c>
      <c r="E552" s="11">
        <v>752.98</v>
      </c>
      <c r="F552" s="11">
        <v>1002.33</v>
      </c>
      <c r="G552" s="11">
        <v>0</v>
      </c>
      <c r="H552" s="11">
        <v>743</v>
      </c>
      <c r="I552" s="11">
        <v>936</v>
      </c>
      <c r="J552" s="11">
        <v>0</v>
      </c>
      <c r="K552" s="12">
        <f t="shared" ref="K552" si="336">AVERAGE(J552:J554)</f>
        <v>6.666666666666667</v>
      </c>
      <c r="L552" s="12">
        <f t="shared" ref="L552" si="337">AVEDEV(J552:J554)</f>
        <v>8.8888888888888875</v>
      </c>
      <c r="M552" s="13">
        <f t="shared" ref="M552" si="338">IF(K552=0, 0, L552/K552)</f>
        <v>1.333333333333333</v>
      </c>
    </row>
    <row r="553" spans="1:13">
      <c r="A553" t="s">
        <v>459</v>
      </c>
      <c r="B553">
        <v>28</v>
      </c>
      <c r="C553">
        <v>26</v>
      </c>
      <c r="D553" s="99" t="s">
        <v>274</v>
      </c>
      <c r="E553" s="11">
        <v>860.09</v>
      </c>
      <c r="F553" s="11">
        <v>1197.25</v>
      </c>
      <c r="G553" s="11">
        <v>0</v>
      </c>
      <c r="H553" s="11">
        <v>835</v>
      </c>
      <c r="I553" s="11">
        <v>1081</v>
      </c>
      <c r="J553" s="11">
        <v>0</v>
      </c>
      <c r="K553" s="12"/>
      <c r="L553" s="12"/>
      <c r="M553" s="13"/>
    </row>
    <row r="554" spans="1:13">
      <c r="A554" t="s">
        <v>459</v>
      </c>
      <c r="B554">
        <v>12</v>
      </c>
      <c r="C554">
        <v>50</v>
      </c>
      <c r="D554" s="99" t="s">
        <v>274</v>
      </c>
      <c r="E554" s="11">
        <v>875.46</v>
      </c>
      <c r="F554" s="11">
        <v>883.75</v>
      </c>
      <c r="G554" s="11">
        <v>0</v>
      </c>
      <c r="H554" s="11">
        <v>845</v>
      </c>
      <c r="I554" s="11">
        <v>825</v>
      </c>
      <c r="J554" s="11">
        <v>20</v>
      </c>
    </row>
    <row r="555" spans="1:13">
      <c r="A555" t="s">
        <v>459</v>
      </c>
      <c r="B555">
        <v>12</v>
      </c>
      <c r="C555">
        <v>32</v>
      </c>
      <c r="D555" s="99" t="s">
        <v>278</v>
      </c>
      <c r="E555" s="11">
        <v>730.91</v>
      </c>
      <c r="F555" s="11">
        <v>1002.33</v>
      </c>
      <c r="G555" s="11">
        <v>0</v>
      </c>
      <c r="H555" s="11">
        <v>724</v>
      </c>
      <c r="I555" s="11">
        <v>936</v>
      </c>
      <c r="J555" s="11">
        <v>0</v>
      </c>
      <c r="K555" s="12">
        <f t="shared" ref="K555" si="339">AVERAGE(J555:J557)</f>
        <v>6.333333333333333</v>
      </c>
      <c r="L555" s="12">
        <f t="shared" ref="L555" si="340">AVEDEV(J555:J557)</f>
        <v>8.4444444444444446</v>
      </c>
      <c r="M555" s="13">
        <f t="shared" ref="M555" si="341">IF(K555=0, 0, L555/K555)</f>
        <v>1.3333333333333335</v>
      </c>
    </row>
    <row r="556" spans="1:13">
      <c r="A556" t="s">
        <v>459</v>
      </c>
      <c r="B556">
        <v>28</v>
      </c>
      <c r="C556">
        <v>32</v>
      </c>
      <c r="D556" s="99" t="s">
        <v>278</v>
      </c>
      <c r="E556" s="11">
        <v>1655.29</v>
      </c>
      <c r="F556" s="11">
        <v>1197.25</v>
      </c>
      <c r="G556" s="11">
        <v>458.05</v>
      </c>
      <c r="H556" s="11">
        <v>1100</v>
      </c>
      <c r="I556" s="11">
        <v>1081</v>
      </c>
      <c r="J556" s="11">
        <v>19</v>
      </c>
      <c r="K556" s="12"/>
      <c r="L556" s="12"/>
      <c r="M556" s="13"/>
    </row>
    <row r="557" spans="1:13">
      <c r="A557" t="s">
        <v>459</v>
      </c>
      <c r="B557">
        <v>12</v>
      </c>
      <c r="C557">
        <v>56</v>
      </c>
      <c r="D557" s="99" t="s">
        <v>278</v>
      </c>
      <c r="E557" s="11">
        <v>753.25</v>
      </c>
      <c r="F557" s="11">
        <v>883.75</v>
      </c>
      <c r="G557" s="11">
        <v>0</v>
      </c>
      <c r="H557" s="11">
        <v>747</v>
      </c>
      <c r="I557" s="11">
        <v>825</v>
      </c>
      <c r="J557" s="11">
        <v>0</v>
      </c>
    </row>
    <row r="558" spans="1:13">
      <c r="A558" t="s">
        <v>459</v>
      </c>
      <c r="B558">
        <v>12</v>
      </c>
      <c r="C558">
        <v>27</v>
      </c>
      <c r="D558" s="99" t="s">
        <v>275</v>
      </c>
      <c r="E558" s="11">
        <v>808.25</v>
      </c>
      <c r="F558" s="11">
        <v>1002.33</v>
      </c>
      <c r="G558" s="11">
        <v>0</v>
      </c>
      <c r="H558" s="11">
        <v>795</v>
      </c>
      <c r="I558" s="11">
        <v>936</v>
      </c>
      <c r="J558" s="11">
        <v>0</v>
      </c>
      <c r="K558" s="12">
        <f t="shared" ref="K558" si="342">AVERAGE(J558:J560)</f>
        <v>7</v>
      </c>
      <c r="L558" s="12">
        <f t="shared" ref="L558" si="343">AVEDEV(J558:J560)</f>
        <v>9.3333333333333339</v>
      </c>
      <c r="M558" s="13">
        <f t="shared" ref="M558" si="344">IF(K558=0, 0, L558/K558)</f>
        <v>1.3333333333333335</v>
      </c>
    </row>
    <row r="559" spans="1:13">
      <c r="A559" t="s">
        <v>459</v>
      </c>
      <c r="B559">
        <v>28</v>
      </c>
      <c r="C559">
        <v>27</v>
      </c>
      <c r="D559" s="99" t="s">
        <v>275</v>
      </c>
      <c r="E559" s="11">
        <v>947.49</v>
      </c>
      <c r="F559" s="11">
        <v>1197.25</v>
      </c>
      <c r="G559" s="11">
        <v>0</v>
      </c>
      <c r="H559" s="11">
        <v>930</v>
      </c>
      <c r="I559" s="11">
        <v>1081</v>
      </c>
      <c r="J559" s="11">
        <v>0</v>
      </c>
      <c r="K559" s="12"/>
      <c r="L559" s="12"/>
      <c r="M559" s="13"/>
    </row>
    <row r="560" spans="1:13">
      <c r="A560" t="s">
        <v>459</v>
      </c>
      <c r="B560">
        <v>12</v>
      </c>
      <c r="C560">
        <v>51</v>
      </c>
      <c r="D560" s="99" t="s">
        <v>275</v>
      </c>
      <c r="E560" s="11">
        <v>860.2</v>
      </c>
      <c r="F560" s="11">
        <v>883.75</v>
      </c>
      <c r="G560" s="11">
        <v>0</v>
      </c>
      <c r="H560" s="11">
        <v>846</v>
      </c>
      <c r="I560" s="11">
        <v>825</v>
      </c>
      <c r="J560" s="11">
        <v>21</v>
      </c>
    </row>
    <row r="561" spans="1:13">
      <c r="A561" t="s">
        <v>460</v>
      </c>
      <c r="B561">
        <v>18</v>
      </c>
      <c r="C561">
        <v>44</v>
      </c>
      <c r="D561" s="99" t="s">
        <v>372</v>
      </c>
      <c r="E561" s="11">
        <v>672.05</v>
      </c>
      <c r="F561" s="11">
        <v>825.98</v>
      </c>
      <c r="G561" s="11">
        <v>0</v>
      </c>
      <c r="H561" s="11">
        <v>665</v>
      </c>
      <c r="I561" s="11">
        <v>701</v>
      </c>
      <c r="J561" s="11">
        <v>0</v>
      </c>
      <c r="K561" s="12">
        <f t="shared" ref="K561" si="345">AVERAGE(J561:J563)</f>
        <v>3.3333333333333335</v>
      </c>
      <c r="L561" s="12">
        <f t="shared" ref="L561" si="346">AVEDEV(J561:J563)</f>
        <v>4.4444444444444446</v>
      </c>
      <c r="M561" s="13">
        <f t="shared" ref="M561" si="347">IF(K561=0, 0, L561/K561)</f>
        <v>1.3333333333333333</v>
      </c>
    </row>
    <row r="562" spans="1:13">
      <c r="A562" t="s">
        <v>460</v>
      </c>
      <c r="B562">
        <v>19</v>
      </c>
      <c r="C562">
        <v>44</v>
      </c>
      <c r="D562" s="99" t="s">
        <v>372</v>
      </c>
      <c r="E562" s="11">
        <v>708.98</v>
      </c>
      <c r="F562" s="11">
        <v>825.98</v>
      </c>
      <c r="G562" s="11">
        <v>0</v>
      </c>
      <c r="H562" s="11">
        <v>711</v>
      </c>
      <c r="I562" s="11">
        <v>701</v>
      </c>
      <c r="J562" s="11">
        <v>10</v>
      </c>
      <c r="K562" s="12"/>
      <c r="L562" s="12"/>
      <c r="M562" s="13"/>
    </row>
    <row r="563" spans="1:13">
      <c r="A563" t="s">
        <v>460</v>
      </c>
      <c r="B563">
        <v>20</v>
      </c>
      <c r="C563">
        <v>44</v>
      </c>
      <c r="D563" s="99" t="s">
        <v>372</v>
      </c>
      <c r="E563" s="11">
        <v>627.58000000000004</v>
      </c>
      <c r="F563" s="11">
        <v>825.98</v>
      </c>
      <c r="G563" s="11">
        <v>0</v>
      </c>
      <c r="H563" s="11">
        <v>613</v>
      </c>
      <c r="I563" s="11">
        <v>701</v>
      </c>
      <c r="J563" s="11">
        <v>0</v>
      </c>
    </row>
    <row r="564" spans="1:13">
      <c r="A564" t="s">
        <v>459</v>
      </c>
      <c r="B564">
        <v>11</v>
      </c>
      <c r="C564">
        <v>10</v>
      </c>
      <c r="D564" s="99" t="s">
        <v>237</v>
      </c>
      <c r="E564" s="11">
        <v>790.41</v>
      </c>
      <c r="F564" s="11">
        <v>1002.33</v>
      </c>
      <c r="G564" s="11">
        <v>0</v>
      </c>
      <c r="H564" s="11">
        <v>732</v>
      </c>
      <c r="I564" s="11">
        <v>936</v>
      </c>
      <c r="J564" s="11">
        <v>0</v>
      </c>
      <c r="K564" s="12">
        <f t="shared" ref="K564" si="348">AVERAGE(J564:J566)</f>
        <v>0</v>
      </c>
      <c r="L564" s="12">
        <f t="shared" ref="L564" si="349">AVEDEV(J564:J566)</f>
        <v>0</v>
      </c>
      <c r="M564" s="13">
        <f t="shared" ref="M564" si="350">IF(K564=0, 0, L564/K564)</f>
        <v>0</v>
      </c>
    </row>
    <row r="565" spans="1:13">
      <c r="A565" t="s">
        <v>459</v>
      </c>
      <c r="B565">
        <v>27</v>
      </c>
      <c r="C565">
        <v>10</v>
      </c>
      <c r="D565" s="99" t="s">
        <v>237</v>
      </c>
      <c r="E565" s="11">
        <v>1013.11</v>
      </c>
      <c r="F565" s="11">
        <v>1197.25</v>
      </c>
      <c r="G565" s="11">
        <v>0</v>
      </c>
      <c r="H565" s="11">
        <v>961</v>
      </c>
      <c r="I565" s="11">
        <v>1081</v>
      </c>
      <c r="J565" s="11">
        <v>0</v>
      </c>
      <c r="K565" s="12"/>
      <c r="L565" s="12"/>
      <c r="M565" s="13"/>
    </row>
    <row r="566" spans="1:13">
      <c r="A566" t="s">
        <v>459</v>
      </c>
      <c r="B566">
        <v>11</v>
      </c>
      <c r="C566">
        <v>34</v>
      </c>
      <c r="D566" s="99" t="s">
        <v>237</v>
      </c>
      <c r="E566" s="11">
        <v>806.54</v>
      </c>
      <c r="F566" s="11">
        <v>883.75</v>
      </c>
      <c r="G566" s="11">
        <v>0</v>
      </c>
      <c r="H566" s="11">
        <v>813</v>
      </c>
      <c r="I566" s="11">
        <v>825</v>
      </c>
      <c r="J566" s="11">
        <v>0</v>
      </c>
    </row>
    <row r="567" spans="1:13">
      <c r="A567" t="s">
        <v>459</v>
      </c>
      <c r="B567">
        <v>11</v>
      </c>
      <c r="C567">
        <v>11</v>
      </c>
      <c r="D567" s="99" t="s">
        <v>238</v>
      </c>
      <c r="E567" s="11">
        <v>1204.49</v>
      </c>
      <c r="F567" s="11">
        <v>1002.33</v>
      </c>
      <c r="G567" s="11">
        <v>202.17</v>
      </c>
      <c r="H567" s="11">
        <v>1189</v>
      </c>
      <c r="I567" s="11">
        <v>936</v>
      </c>
      <c r="J567" s="11">
        <v>253</v>
      </c>
      <c r="K567" s="12">
        <f t="shared" ref="K567" si="351">AVERAGE(J567:J569)</f>
        <v>653.33333333333337</v>
      </c>
      <c r="L567" s="12">
        <f t="shared" ref="L567" si="352">AVEDEV(J567:J569)</f>
        <v>287.11111111111114</v>
      </c>
      <c r="M567" s="13">
        <f t="shared" ref="M567" si="353">IF(K567=0, 0, L567/K567)</f>
        <v>0.4394557823129252</v>
      </c>
    </row>
    <row r="568" spans="1:13">
      <c r="A568" t="s">
        <v>459</v>
      </c>
      <c r="B568">
        <v>27</v>
      </c>
      <c r="C568">
        <v>11</v>
      </c>
      <c r="D568" s="99" t="s">
        <v>238</v>
      </c>
      <c r="E568" s="11">
        <v>2196.23</v>
      </c>
      <c r="F568" s="11">
        <v>1197.25</v>
      </c>
      <c r="G568" s="11">
        <v>998.98</v>
      </c>
      <c r="H568" s="11">
        <v>2165</v>
      </c>
      <c r="I568" s="11">
        <v>1081</v>
      </c>
      <c r="J568" s="11">
        <v>1084</v>
      </c>
      <c r="K568" s="12"/>
      <c r="L568" s="12"/>
      <c r="M568" s="13"/>
    </row>
    <row r="569" spans="1:13">
      <c r="A569" t="s">
        <v>459</v>
      </c>
      <c r="B569">
        <v>11</v>
      </c>
      <c r="C569">
        <v>35</v>
      </c>
      <c r="D569" s="99" t="s">
        <v>238</v>
      </c>
      <c r="E569" s="11">
        <v>1438.94</v>
      </c>
      <c r="F569" s="11">
        <v>883.75</v>
      </c>
      <c r="G569" s="11">
        <v>555.19000000000005</v>
      </c>
      <c r="H569" s="11">
        <v>1448</v>
      </c>
      <c r="I569" s="11">
        <v>825</v>
      </c>
      <c r="J569" s="11">
        <v>623</v>
      </c>
    </row>
    <row r="570" spans="1:13">
      <c r="A570" t="s">
        <v>460</v>
      </c>
      <c r="B570">
        <v>18</v>
      </c>
      <c r="C570">
        <v>43</v>
      </c>
      <c r="D570" s="99" t="s">
        <v>371</v>
      </c>
      <c r="E570" s="11">
        <v>2023.13</v>
      </c>
      <c r="F570" s="11">
        <v>825.98</v>
      </c>
      <c r="G570" s="11">
        <v>1197.1500000000001</v>
      </c>
      <c r="H570" s="11">
        <v>1938</v>
      </c>
      <c r="I570" s="11">
        <v>701</v>
      </c>
      <c r="J570" s="11">
        <v>1237</v>
      </c>
      <c r="K570" s="12">
        <f t="shared" ref="K570" si="354">AVERAGE(J570:J572)</f>
        <v>1245.6666666666667</v>
      </c>
      <c r="L570" s="12">
        <f t="shared" ref="L570" si="355">AVEDEV(J570:J572)</f>
        <v>42.22222222222225</v>
      </c>
      <c r="M570" s="13">
        <f t="shared" ref="M570" si="356">IF(K570=0, 0, L570/K570)</f>
        <v>3.3895281420033917E-2</v>
      </c>
    </row>
    <row r="571" spans="1:13">
      <c r="A571" t="s">
        <v>460</v>
      </c>
      <c r="B571">
        <v>19</v>
      </c>
      <c r="C571">
        <v>43</v>
      </c>
      <c r="D571" s="99" t="s">
        <v>371</v>
      </c>
      <c r="E571" s="11">
        <v>1885.52</v>
      </c>
      <c r="F571" s="11">
        <v>825.98</v>
      </c>
      <c r="G571" s="11">
        <v>1059.53</v>
      </c>
      <c r="H571" s="11">
        <v>1892</v>
      </c>
      <c r="I571" s="11">
        <v>701</v>
      </c>
      <c r="J571" s="11">
        <v>1191</v>
      </c>
      <c r="K571" s="12"/>
      <c r="L571" s="12"/>
      <c r="M571" s="13"/>
    </row>
    <row r="572" spans="1:13">
      <c r="A572" t="s">
        <v>460</v>
      </c>
      <c r="B572">
        <v>20</v>
      </c>
      <c r="C572">
        <v>43</v>
      </c>
      <c r="D572" s="99" t="s">
        <v>371</v>
      </c>
      <c r="E572" s="11">
        <v>1934.45</v>
      </c>
      <c r="F572" s="11">
        <v>825.98</v>
      </c>
      <c r="G572" s="11">
        <v>1108.46</v>
      </c>
      <c r="H572" s="11">
        <v>2010</v>
      </c>
      <c r="I572" s="11">
        <v>701</v>
      </c>
      <c r="J572" s="11">
        <v>1309</v>
      </c>
    </row>
    <row r="573" spans="1:13">
      <c r="A573" t="s">
        <v>459</v>
      </c>
      <c r="B573">
        <v>10</v>
      </c>
      <c r="C573">
        <v>10</v>
      </c>
      <c r="D573" s="99" t="s">
        <v>216</v>
      </c>
      <c r="E573" s="11">
        <v>2230.5</v>
      </c>
      <c r="F573" s="11">
        <v>1002.33</v>
      </c>
      <c r="G573" s="11">
        <v>1228.17</v>
      </c>
      <c r="H573" s="11">
        <v>1902</v>
      </c>
      <c r="I573" s="11">
        <v>936</v>
      </c>
      <c r="J573" s="11">
        <v>966</v>
      </c>
      <c r="K573" s="12">
        <f t="shared" ref="K573" si="357">AVERAGE(J573:J575)</f>
        <v>1760.3333333333333</v>
      </c>
      <c r="L573" s="12">
        <f t="shared" ref="L573" si="358">AVEDEV(J573:J575)</f>
        <v>813.11111111111097</v>
      </c>
      <c r="M573" s="13">
        <f t="shared" ref="M573" si="359">IF(K573=0, 0, L573/K573)</f>
        <v>0.46190746702013502</v>
      </c>
    </row>
    <row r="574" spans="1:13">
      <c r="A574" t="s">
        <v>459</v>
      </c>
      <c r="B574">
        <v>26</v>
      </c>
      <c r="C574">
        <v>10</v>
      </c>
      <c r="D574" s="99" t="s">
        <v>216</v>
      </c>
      <c r="E574" s="11">
        <v>4108.55</v>
      </c>
      <c r="F574" s="11">
        <v>1197.25</v>
      </c>
      <c r="G574" s="11">
        <v>2911.3</v>
      </c>
      <c r="H574" s="11">
        <v>4061</v>
      </c>
      <c r="I574" s="11">
        <v>1081</v>
      </c>
      <c r="J574" s="11">
        <v>2980</v>
      </c>
      <c r="K574" s="12"/>
      <c r="L574" s="12"/>
      <c r="M574" s="13"/>
    </row>
    <row r="575" spans="1:13">
      <c r="A575" t="s">
        <v>459</v>
      </c>
      <c r="B575">
        <v>10</v>
      </c>
      <c r="C575">
        <v>34</v>
      </c>
      <c r="D575" s="99" t="s">
        <v>216</v>
      </c>
      <c r="E575" s="11">
        <v>2258.3000000000002</v>
      </c>
      <c r="F575" s="11">
        <v>883.75</v>
      </c>
      <c r="G575" s="11">
        <v>1374.55</v>
      </c>
      <c r="H575" s="11">
        <v>2160</v>
      </c>
      <c r="I575" s="11">
        <v>825</v>
      </c>
      <c r="J575" s="11">
        <v>1335</v>
      </c>
    </row>
    <row r="576" spans="1:13">
      <c r="A576" t="s">
        <v>459</v>
      </c>
      <c r="B576">
        <v>10</v>
      </c>
      <c r="C576">
        <v>11</v>
      </c>
      <c r="D576" s="99" t="s">
        <v>217</v>
      </c>
      <c r="E576" s="11">
        <v>6677.7</v>
      </c>
      <c r="F576" s="11">
        <v>1002.33</v>
      </c>
      <c r="G576" s="11">
        <v>5675.37</v>
      </c>
      <c r="H576" s="11">
        <v>6247</v>
      </c>
      <c r="I576" s="11">
        <v>936</v>
      </c>
      <c r="J576" s="11">
        <v>5311</v>
      </c>
      <c r="K576" s="12">
        <f t="shared" ref="K576" si="360">AVERAGE(J576:J578)</f>
        <v>6426.166666666667</v>
      </c>
      <c r="L576" s="12">
        <f t="shared" ref="L576" si="361">AVEDEV(J576:J578)</f>
        <v>1337.5555555555557</v>
      </c>
      <c r="M576" s="13">
        <f t="shared" ref="M576" si="362">IF(K576=0, 0, L576/K576)</f>
        <v>0.2081420580785158</v>
      </c>
    </row>
    <row r="577" spans="1:13">
      <c r="A577" t="s">
        <v>459</v>
      </c>
      <c r="B577">
        <v>26</v>
      </c>
      <c r="C577">
        <v>11</v>
      </c>
      <c r="D577" s="99" t="s">
        <v>217</v>
      </c>
      <c r="E577" s="11">
        <v>9319.85</v>
      </c>
      <c r="F577" s="11">
        <v>1197.25</v>
      </c>
      <c r="G577" s="11">
        <v>8122.6</v>
      </c>
      <c r="H577" s="11">
        <v>9513.5</v>
      </c>
      <c r="I577" s="11">
        <v>1081</v>
      </c>
      <c r="J577" s="11">
        <v>8432.5</v>
      </c>
      <c r="K577" s="12"/>
      <c r="L577" s="12"/>
      <c r="M577" s="13"/>
    </row>
    <row r="578" spans="1:13">
      <c r="A578" t="s">
        <v>459</v>
      </c>
      <c r="B578">
        <v>10</v>
      </c>
      <c r="C578">
        <v>35</v>
      </c>
      <c r="D578" s="99" t="s">
        <v>217</v>
      </c>
      <c r="E578" s="11">
        <v>6351.65</v>
      </c>
      <c r="F578" s="11">
        <v>883.75</v>
      </c>
      <c r="G578" s="11">
        <v>5467.91</v>
      </c>
      <c r="H578" s="11">
        <v>6360</v>
      </c>
      <c r="I578" s="11">
        <v>825</v>
      </c>
      <c r="J578" s="11">
        <v>5535</v>
      </c>
    </row>
    <row r="579" spans="1:13">
      <c r="A579" t="s">
        <v>459</v>
      </c>
      <c r="B579">
        <v>10</v>
      </c>
      <c r="C579">
        <v>12</v>
      </c>
      <c r="D579" s="99" t="s">
        <v>218</v>
      </c>
      <c r="E579" s="11">
        <v>8342.81</v>
      </c>
      <c r="F579" s="11">
        <v>1002.33</v>
      </c>
      <c r="G579" s="11">
        <v>7340.48</v>
      </c>
      <c r="H579" s="11">
        <v>8823</v>
      </c>
      <c r="I579" s="11">
        <v>936</v>
      </c>
      <c r="J579" s="11">
        <v>7887</v>
      </c>
      <c r="K579" s="12">
        <f t="shared" ref="K579" si="363">AVERAGE(J579:J581)</f>
        <v>8508.6666666666661</v>
      </c>
      <c r="L579" s="12">
        <f t="shared" ref="L579" si="364">AVEDEV(J579:J581)</f>
        <v>1437.5555555555554</v>
      </c>
      <c r="M579" s="13">
        <f t="shared" ref="M579" si="365">IF(K579=0, 0, L579/K579)</f>
        <v>0.16895191830551856</v>
      </c>
    </row>
    <row r="580" spans="1:13">
      <c r="A580" t="s">
        <v>459</v>
      </c>
      <c r="B580">
        <v>26</v>
      </c>
      <c r="C580">
        <v>12</v>
      </c>
      <c r="D580" s="99" t="s">
        <v>218</v>
      </c>
      <c r="E580" s="11">
        <v>11506.54</v>
      </c>
      <c r="F580" s="11">
        <v>1197.25</v>
      </c>
      <c r="G580" s="11">
        <v>10309.290000000001</v>
      </c>
      <c r="H580" s="11">
        <v>11746</v>
      </c>
      <c r="I580" s="11">
        <v>1081</v>
      </c>
      <c r="J580" s="11">
        <v>10665</v>
      </c>
      <c r="K580" s="12"/>
      <c r="L580" s="12"/>
      <c r="M580" s="13"/>
    </row>
    <row r="581" spans="1:13">
      <c r="A581" t="s">
        <v>459</v>
      </c>
      <c r="B581">
        <v>10</v>
      </c>
      <c r="C581">
        <v>36</v>
      </c>
      <c r="D581" s="99" t="s">
        <v>218</v>
      </c>
      <c r="E581" s="11">
        <v>7690.61</v>
      </c>
      <c r="F581" s="11">
        <v>883.75</v>
      </c>
      <c r="G581" s="11">
        <v>6806.86</v>
      </c>
      <c r="H581" s="11">
        <v>7799</v>
      </c>
      <c r="I581" s="11">
        <v>825</v>
      </c>
      <c r="J581" s="11">
        <v>6974</v>
      </c>
    </row>
    <row r="582" spans="1:13">
      <c r="A582" t="s">
        <v>459</v>
      </c>
      <c r="B582">
        <v>10</v>
      </c>
      <c r="C582">
        <v>13</v>
      </c>
      <c r="D582" s="99" t="s">
        <v>219</v>
      </c>
      <c r="E582" s="11">
        <v>7517.54</v>
      </c>
      <c r="F582" s="11">
        <v>1002.33</v>
      </c>
      <c r="G582" s="11">
        <v>6515.21</v>
      </c>
      <c r="H582" s="11">
        <v>7349</v>
      </c>
      <c r="I582" s="11">
        <v>936</v>
      </c>
      <c r="J582" s="11">
        <v>6413</v>
      </c>
      <c r="K582" s="12">
        <f t="shared" ref="K582" si="366">AVERAGE(J582:J584)</f>
        <v>7848.833333333333</v>
      </c>
      <c r="L582" s="12">
        <f t="shared" ref="L582" si="367">AVEDEV(J582:J584)</f>
        <v>1734.7777777777776</v>
      </c>
      <c r="M582" s="13">
        <f t="shared" ref="M582" si="368">IF(K582=0, 0, L582/K582)</f>
        <v>0.2210236482421308</v>
      </c>
    </row>
    <row r="583" spans="1:13">
      <c r="A583" t="s">
        <v>459</v>
      </c>
      <c r="B583">
        <v>26</v>
      </c>
      <c r="C583">
        <v>13</v>
      </c>
      <c r="D583" s="99" t="s">
        <v>219</v>
      </c>
      <c r="E583" s="11">
        <v>12172.04</v>
      </c>
      <c r="F583" s="11">
        <v>1197.25</v>
      </c>
      <c r="G583" s="11">
        <v>10974.79</v>
      </c>
      <c r="H583" s="11">
        <v>11532</v>
      </c>
      <c r="I583" s="11">
        <v>1081</v>
      </c>
      <c r="J583" s="11">
        <v>10451</v>
      </c>
      <c r="K583" s="12"/>
      <c r="L583" s="12"/>
      <c r="M583" s="13"/>
    </row>
    <row r="584" spans="1:13">
      <c r="A584" t="s">
        <v>459</v>
      </c>
      <c r="B584">
        <v>10</v>
      </c>
      <c r="C584">
        <v>37</v>
      </c>
      <c r="D584" s="99" t="s">
        <v>219</v>
      </c>
      <c r="E584" s="11">
        <v>7704.21</v>
      </c>
      <c r="F584" s="11">
        <v>883.75</v>
      </c>
      <c r="G584" s="11">
        <v>6820.46</v>
      </c>
      <c r="H584" s="11">
        <v>7507.5</v>
      </c>
      <c r="I584" s="11">
        <v>825</v>
      </c>
      <c r="J584" s="11">
        <v>6682.5</v>
      </c>
    </row>
    <row r="585" spans="1:13">
      <c r="A585" t="s">
        <v>459</v>
      </c>
      <c r="B585">
        <v>10</v>
      </c>
      <c r="C585">
        <v>14</v>
      </c>
      <c r="D585" s="99" t="s">
        <v>220</v>
      </c>
      <c r="E585" s="11">
        <v>23874.71</v>
      </c>
      <c r="F585" s="11">
        <v>1002.33</v>
      </c>
      <c r="G585" s="11">
        <v>22872.38</v>
      </c>
      <c r="H585" s="11">
        <v>25022</v>
      </c>
      <c r="I585" s="11">
        <v>936</v>
      </c>
      <c r="J585" s="11">
        <v>24086</v>
      </c>
      <c r="K585" s="12">
        <f t="shared" ref="K585" si="369">AVERAGE(J585:J587)</f>
        <v>24305.666666666668</v>
      </c>
      <c r="L585" s="12">
        <f t="shared" ref="L585" si="370">AVEDEV(J585:J587)</f>
        <v>4312.2222222222226</v>
      </c>
      <c r="M585" s="13">
        <f t="shared" ref="M585" si="371">IF(K585=0, 0, L585/K585)</f>
        <v>0.1774163318110546</v>
      </c>
    </row>
    <row r="586" spans="1:13">
      <c r="A586" t="s">
        <v>459</v>
      </c>
      <c r="B586">
        <v>26</v>
      </c>
      <c r="C586">
        <v>14</v>
      </c>
      <c r="D586" s="99" t="s">
        <v>220</v>
      </c>
      <c r="E586" s="11">
        <v>29991.54</v>
      </c>
      <c r="F586" s="11">
        <v>1197.25</v>
      </c>
      <c r="G586" s="11">
        <v>28794.29</v>
      </c>
      <c r="H586" s="11">
        <v>31855</v>
      </c>
      <c r="I586" s="11">
        <v>1081</v>
      </c>
      <c r="J586" s="11">
        <v>30774</v>
      </c>
      <c r="K586" s="12"/>
      <c r="L586" s="12"/>
      <c r="M586" s="13"/>
    </row>
    <row r="587" spans="1:13">
      <c r="A587" t="s">
        <v>459</v>
      </c>
      <c r="B587">
        <v>10</v>
      </c>
      <c r="C587">
        <v>38</v>
      </c>
      <c r="D587" s="99" t="s">
        <v>220</v>
      </c>
      <c r="E587" s="11">
        <v>18222.98</v>
      </c>
      <c r="F587" s="11">
        <v>883.75</v>
      </c>
      <c r="G587" s="11">
        <v>17339.23</v>
      </c>
      <c r="H587" s="11">
        <v>18882</v>
      </c>
      <c r="I587" s="11">
        <v>825</v>
      </c>
      <c r="J587" s="11">
        <v>18057</v>
      </c>
    </row>
    <row r="588" spans="1:13">
      <c r="A588" t="s">
        <v>459</v>
      </c>
      <c r="B588">
        <v>10</v>
      </c>
      <c r="C588">
        <v>15</v>
      </c>
      <c r="D588" s="99" t="s">
        <v>221</v>
      </c>
      <c r="E588" s="11">
        <v>1596.13</v>
      </c>
      <c r="F588" s="11">
        <v>1002.33</v>
      </c>
      <c r="G588" s="11">
        <v>593.80999999999995</v>
      </c>
      <c r="H588" s="11">
        <v>1579</v>
      </c>
      <c r="I588" s="11">
        <v>936</v>
      </c>
      <c r="J588" s="11">
        <v>643</v>
      </c>
      <c r="K588" s="12">
        <f t="shared" ref="K588" si="372">AVERAGE(J588:J590)</f>
        <v>622.33333333333337</v>
      </c>
      <c r="L588" s="12">
        <f t="shared" ref="L588" si="373">AVEDEV(J588:J590)</f>
        <v>112.88888888888887</v>
      </c>
      <c r="M588" s="13">
        <f t="shared" ref="M588" si="374">IF(K588=0, 0, L588/K588)</f>
        <v>0.18139617925370466</v>
      </c>
    </row>
    <row r="589" spans="1:13">
      <c r="A589" t="s">
        <v>459</v>
      </c>
      <c r="B589">
        <v>26</v>
      </c>
      <c r="C589">
        <v>15</v>
      </c>
      <c r="D589" s="99" t="s">
        <v>221</v>
      </c>
      <c r="E589" s="11">
        <v>1900.24</v>
      </c>
      <c r="F589" s="11">
        <v>1197.25</v>
      </c>
      <c r="G589" s="11">
        <v>702.99</v>
      </c>
      <c r="H589" s="11">
        <v>1852</v>
      </c>
      <c r="I589" s="11">
        <v>1081</v>
      </c>
      <c r="J589" s="11">
        <v>771</v>
      </c>
      <c r="K589" s="12"/>
      <c r="L589" s="12"/>
      <c r="M589" s="13"/>
    </row>
    <row r="590" spans="1:13">
      <c r="A590" t="s">
        <v>459</v>
      </c>
      <c r="B590">
        <v>10</v>
      </c>
      <c r="C590">
        <v>39</v>
      </c>
      <c r="D590" s="99" t="s">
        <v>221</v>
      </c>
      <c r="E590" s="11">
        <v>1352.48</v>
      </c>
      <c r="F590" s="11">
        <v>883.75</v>
      </c>
      <c r="G590" s="11">
        <v>468.73</v>
      </c>
      <c r="H590" s="11">
        <v>1278</v>
      </c>
      <c r="I590" s="11">
        <v>825</v>
      </c>
      <c r="J590" s="11">
        <v>453</v>
      </c>
    </row>
    <row r="591" spans="1:13">
      <c r="A591" t="s">
        <v>459</v>
      </c>
      <c r="B591">
        <v>10</v>
      </c>
      <c r="C591">
        <v>16</v>
      </c>
      <c r="D591" s="99" t="s">
        <v>222</v>
      </c>
      <c r="E591" s="11">
        <v>3444</v>
      </c>
      <c r="F591" s="11">
        <v>1002.33</v>
      </c>
      <c r="G591" s="11">
        <v>2441.67</v>
      </c>
      <c r="H591" s="11">
        <v>2847</v>
      </c>
      <c r="I591" s="11">
        <v>936</v>
      </c>
      <c r="J591" s="11">
        <v>1911</v>
      </c>
      <c r="K591" s="12">
        <f t="shared" ref="K591" si="375">AVERAGE(J591:J593)</f>
        <v>1738.6666666666667</v>
      </c>
      <c r="L591" s="12">
        <f t="shared" ref="L591" si="376">AVEDEV(J591:J593)</f>
        <v>302.4444444444444</v>
      </c>
      <c r="M591" s="13">
        <f t="shared" ref="M591" si="377">IF(K591=0, 0, L591/K591)</f>
        <v>0.17395194274028628</v>
      </c>
    </row>
    <row r="592" spans="1:13">
      <c r="A592" t="s">
        <v>459</v>
      </c>
      <c r="B592">
        <v>26</v>
      </c>
      <c r="C592">
        <v>16</v>
      </c>
      <c r="D592" s="99" t="s">
        <v>222</v>
      </c>
      <c r="E592" s="11">
        <v>3147.2</v>
      </c>
      <c r="F592" s="11">
        <v>1197.25</v>
      </c>
      <c r="G592" s="11">
        <v>1949.96</v>
      </c>
      <c r="H592" s="11">
        <v>3101</v>
      </c>
      <c r="I592" s="11">
        <v>1081</v>
      </c>
      <c r="J592" s="11">
        <v>2020</v>
      </c>
      <c r="K592" s="12"/>
      <c r="L592" s="12"/>
      <c r="M592" s="13"/>
    </row>
    <row r="593" spans="1:13">
      <c r="A593" t="s">
        <v>459</v>
      </c>
      <c r="B593">
        <v>10</v>
      </c>
      <c r="C593">
        <v>40</v>
      </c>
      <c r="D593" s="99" t="s">
        <v>222</v>
      </c>
      <c r="E593" s="11">
        <v>2147.41</v>
      </c>
      <c r="F593" s="11">
        <v>883.75</v>
      </c>
      <c r="G593" s="11">
        <v>1263.6600000000001</v>
      </c>
      <c r="H593" s="11">
        <v>2110</v>
      </c>
      <c r="I593" s="11">
        <v>825</v>
      </c>
      <c r="J593" s="11">
        <v>1285</v>
      </c>
    </row>
    <row r="594" spans="1:13">
      <c r="A594" t="s">
        <v>459</v>
      </c>
      <c r="B594">
        <v>10</v>
      </c>
      <c r="C594">
        <v>17</v>
      </c>
      <c r="D594" s="99" t="s">
        <v>223</v>
      </c>
      <c r="E594" s="11">
        <v>11384.07</v>
      </c>
      <c r="F594" s="11">
        <v>1002.33</v>
      </c>
      <c r="G594" s="11">
        <v>10381.75</v>
      </c>
      <c r="H594" s="11">
        <v>12282</v>
      </c>
      <c r="I594" s="11">
        <v>936</v>
      </c>
      <c r="J594" s="11">
        <v>11346</v>
      </c>
      <c r="K594" s="12">
        <f t="shared" ref="K594" si="378">AVERAGE(J594:J596)</f>
        <v>10150.5</v>
      </c>
      <c r="L594" s="12">
        <f t="shared" ref="L594" si="379">AVEDEV(J594:J596)</f>
        <v>797</v>
      </c>
      <c r="M594" s="13">
        <f t="shared" ref="M594" si="380">IF(K594=0, 0, L594/K594)</f>
        <v>7.851829959115314E-2</v>
      </c>
    </row>
    <row r="595" spans="1:13">
      <c r="A595" t="s">
        <v>459</v>
      </c>
      <c r="B595">
        <v>26</v>
      </c>
      <c r="C595">
        <v>17</v>
      </c>
      <c r="D595" s="99" t="s">
        <v>223</v>
      </c>
      <c r="E595" s="11">
        <v>10564.25</v>
      </c>
      <c r="F595" s="11">
        <v>1197.25</v>
      </c>
      <c r="G595" s="11">
        <v>9367</v>
      </c>
      <c r="H595" s="11">
        <v>10756.5</v>
      </c>
      <c r="I595" s="11">
        <v>1081</v>
      </c>
      <c r="J595" s="11">
        <v>9675.5</v>
      </c>
      <c r="K595" s="12"/>
      <c r="L595" s="12"/>
      <c r="M595" s="13"/>
    </row>
    <row r="596" spans="1:13">
      <c r="A596" t="s">
        <v>459</v>
      </c>
      <c r="B596">
        <v>10</v>
      </c>
      <c r="C596">
        <v>41</v>
      </c>
      <c r="D596" s="99" t="s">
        <v>223</v>
      </c>
      <c r="E596" s="11">
        <v>9921.32</v>
      </c>
      <c r="F596" s="11">
        <v>883.75</v>
      </c>
      <c r="G596" s="11">
        <v>9037.57</v>
      </c>
      <c r="H596" s="11">
        <v>10255</v>
      </c>
      <c r="I596" s="11">
        <v>825</v>
      </c>
      <c r="J596" s="11">
        <v>9430</v>
      </c>
    </row>
    <row r="597" spans="1:13">
      <c r="A597" t="s">
        <v>459</v>
      </c>
      <c r="B597">
        <v>10</v>
      </c>
      <c r="C597">
        <v>30</v>
      </c>
      <c r="D597" s="99" t="s">
        <v>473</v>
      </c>
      <c r="E597" s="11">
        <v>2256.5100000000002</v>
      </c>
      <c r="F597" s="11">
        <v>1002.33</v>
      </c>
      <c r="G597" s="11">
        <v>1254.18</v>
      </c>
      <c r="H597" s="11">
        <v>2040</v>
      </c>
      <c r="I597" s="11">
        <v>936</v>
      </c>
      <c r="J597" s="11">
        <v>1104</v>
      </c>
      <c r="K597" s="12">
        <f t="shared" ref="K597" si="381">AVERAGE(J597:J599)</f>
        <v>1302.3333333333333</v>
      </c>
      <c r="L597" s="12">
        <f t="shared" ref="L597" si="382">AVEDEV(J597:J599)</f>
        <v>132.22222222222226</v>
      </c>
      <c r="M597" s="13">
        <f t="shared" ref="M597" si="383">IF(K597=0, 0, L597/K597)</f>
        <v>0.10152717344936442</v>
      </c>
    </row>
    <row r="598" spans="1:13">
      <c r="A598" t="s">
        <v>459</v>
      </c>
      <c r="B598">
        <v>26</v>
      </c>
      <c r="C598">
        <v>30</v>
      </c>
      <c r="D598" s="99" t="s">
        <v>473</v>
      </c>
      <c r="E598" s="11">
        <v>2590.0300000000002</v>
      </c>
      <c r="F598" s="11">
        <v>1197.25</v>
      </c>
      <c r="G598" s="11">
        <v>1392.78</v>
      </c>
      <c r="H598" s="11">
        <v>2458</v>
      </c>
      <c r="I598" s="11">
        <v>1081</v>
      </c>
      <c r="J598" s="11">
        <v>1377</v>
      </c>
      <c r="K598" s="12"/>
      <c r="L598" s="12"/>
      <c r="M598" s="13"/>
    </row>
    <row r="599" spans="1:13">
      <c r="A599" t="s">
        <v>459</v>
      </c>
      <c r="B599">
        <v>10</v>
      </c>
      <c r="C599">
        <v>54</v>
      </c>
      <c r="D599" s="99" t="s">
        <v>473</v>
      </c>
      <c r="E599" s="11">
        <v>2279.77</v>
      </c>
      <c r="F599" s="11">
        <v>883.75</v>
      </c>
      <c r="G599" s="11">
        <v>1396.02</v>
      </c>
      <c r="H599" s="11">
        <v>2251</v>
      </c>
      <c r="I599" s="11">
        <v>825</v>
      </c>
      <c r="J599" s="11">
        <v>1426</v>
      </c>
    </row>
    <row r="600" spans="1:13">
      <c r="A600" t="s">
        <v>459</v>
      </c>
      <c r="B600">
        <v>10</v>
      </c>
      <c r="C600">
        <v>18</v>
      </c>
      <c r="D600" s="99" t="s">
        <v>224</v>
      </c>
      <c r="E600" s="11">
        <v>2209.89</v>
      </c>
      <c r="F600" s="11">
        <v>1002.33</v>
      </c>
      <c r="G600" s="11">
        <v>1207.56</v>
      </c>
      <c r="H600" s="11">
        <v>1822</v>
      </c>
      <c r="I600" s="11">
        <v>936</v>
      </c>
      <c r="J600" s="11">
        <v>886</v>
      </c>
      <c r="K600" s="12">
        <f t="shared" ref="K600" si="384">AVERAGE(J600:J602)</f>
        <v>888.5</v>
      </c>
      <c r="L600" s="12">
        <f t="shared" ref="L600" si="385">AVEDEV(J600:J602)</f>
        <v>52.333333333333336</v>
      </c>
      <c r="M600" s="13">
        <f t="shared" ref="M600" si="386">IF(K600=0, 0, L600/K600)</f>
        <v>5.8900769086475332E-2</v>
      </c>
    </row>
    <row r="601" spans="1:13">
      <c r="A601" t="s">
        <v>459</v>
      </c>
      <c r="B601">
        <v>26</v>
      </c>
      <c r="C601">
        <v>18</v>
      </c>
      <c r="D601" s="99" t="s">
        <v>224</v>
      </c>
      <c r="E601" s="11">
        <v>2490.1</v>
      </c>
      <c r="F601" s="11">
        <v>1197.25</v>
      </c>
      <c r="G601" s="11">
        <v>1292.8499999999999</v>
      </c>
      <c r="H601" s="11">
        <v>2048</v>
      </c>
      <c r="I601" s="11">
        <v>1081</v>
      </c>
      <c r="J601" s="11">
        <v>967</v>
      </c>
      <c r="K601" s="12"/>
      <c r="L601" s="12"/>
      <c r="M601" s="13"/>
    </row>
    <row r="602" spans="1:13">
      <c r="A602" t="s">
        <v>459</v>
      </c>
      <c r="B602">
        <v>10</v>
      </c>
      <c r="C602">
        <v>42</v>
      </c>
      <c r="D602" s="99" t="s">
        <v>224</v>
      </c>
      <c r="E602" s="11">
        <v>1821.29</v>
      </c>
      <c r="F602" s="11">
        <v>883.75</v>
      </c>
      <c r="G602" s="11">
        <v>937.54</v>
      </c>
      <c r="H602" s="11">
        <v>1637.5</v>
      </c>
      <c r="I602" s="11">
        <v>825</v>
      </c>
      <c r="J602" s="11">
        <v>812.5</v>
      </c>
    </row>
    <row r="603" spans="1:13">
      <c r="A603" t="s">
        <v>459</v>
      </c>
      <c r="B603">
        <v>10</v>
      </c>
      <c r="C603">
        <v>19</v>
      </c>
      <c r="D603" s="99" t="s">
        <v>225</v>
      </c>
      <c r="E603" s="11">
        <v>10306.52</v>
      </c>
      <c r="F603" s="11">
        <v>1002.33</v>
      </c>
      <c r="G603" s="11">
        <v>9304.2000000000007</v>
      </c>
      <c r="H603" s="11">
        <v>10392</v>
      </c>
      <c r="I603" s="11">
        <v>936</v>
      </c>
      <c r="J603" s="11">
        <v>9456</v>
      </c>
      <c r="K603" s="12">
        <f t="shared" ref="K603" si="387">AVERAGE(J603:J605)</f>
        <v>11008.333333333334</v>
      </c>
      <c r="L603" s="12">
        <f t="shared" ref="L603" si="388">AVEDEV(J603:J605)</f>
        <v>1243.7777777777781</v>
      </c>
      <c r="M603" s="13">
        <f t="shared" ref="M603" si="389">IF(K603=0, 0, L603/K603)</f>
        <v>0.11298511228867023</v>
      </c>
    </row>
    <row r="604" spans="1:13">
      <c r="A604" t="s">
        <v>459</v>
      </c>
      <c r="B604">
        <v>26</v>
      </c>
      <c r="C604">
        <v>19</v>
      </c>
      <c r="D604" s="99" t="s">
        <v>225</v>
      </c>
      <c r="E604" s="11">
        <v>11165.43</v>
      </c>
      <c r="F604" s="11">
        <v>1197.25</v>
      </c>
      <c r="G604" s="11">
        <v>9968.18</v>
      </c>
      <c r="H604" s="11">
        <v>11776</v>
      </c>
      <c r="I604" s="11">
        <v>1081</v>
      </c>
      <c r="J604" s="11">
        <v>10695</v>
      </c>
      <c r="K604" s="12"/>
      <c r="L604" s="12"/>
      <c r="M604" s="13"/>
    </row>
    <row r="605" spans="1:13">
      <c r="A605" t="s">
        <v>459</v>
      </c>
      <c r="B605">
        <v>10</v>
      </c>
      <c r="C605">
        <v>43</v>
      </c>
      <c r="D605" s="99" t="s">
        <v>225</v>
      </c>
      <c r="E605" s="11">
        <v>12935.75</v>
      </c>
      <c r="F605" s="11">
        <v>883.75</v>
      </c>
      <c r="G605" s="11">
        <v>12052</v>
      </c>
      <c r="H605" s="11">
        <v>13699</v>
      </c>
      <c r="I605" s="11">
        <v>825</v>
      </c>
      <c r="J605" s="11">
        <v>12874</v>
      </c>
    </row>
    <row r="606" spans="1:13">
      <c r="A606" t="s">
        <v>459</v>
      </c>
      <c r="B606">
        <v>10</v>
      </c>
      <c r="C606">
        <v>20</v>
      </c>
      <c r="D606" s="99" t="s">
        <v>226</v>
      </c>
      <c r="E606" s="11">
        <v>2361.9299999999998</v>
      </c>
      <c r="F606" s="11">
        <v>1002.33</v>
      </c>
      <c r="G606" s="11">
        <v>1359.6</v>
      </c>
      <c r="H606" s="11">
        <v>2351</v>
      </c>
      <c r="I606" s="11">
        <v>936</v>
      </c>
      <c r="J606" s="11">
        <v>1415</v>
      </c>
      <c r="K606" s="12">
        <f t="shared" ref="K606" si="390">AVERAGE(J606:J608)</f>
        <v>1768.6666666666667</v>
      </c>
      <c r="L606" s="12">
        <f t="shared" ref="L606" si="391">AVEDEV(J606:J608)</f>
        <v>339.5555555555556</v>
      </c>
      <c r="M606" s="13">
        <f t="shared" ref="M606" si="392">IF(K606=0, 0, L606/K606)</f>
        <v>0.19198391757758515</v>
      </c>
    </row>
    <row r="607" spans="1:13">
      <c r="A607" t="s">
        <v>459</v>
      </c>
      <c r="B607">
        <v>26</v>
      </c>
      <c r="C607">
        <v>20</v>
      </c>
      <c r="D607" s="99" t="s">
        <v>226</v>
      </c>
      <c r="E607" s="11">
        <v>3405.69</v>
      </c>
      <c r="F607" s="11">
        <v>1197.25</v>
      </c>
      <c r="G607" s="11">
        <v>2208.44</v>
      </c>
      <c r="H607" s="11">
        <v>3359</v>
      </c>
      <c r="I607" s="11">
        <v>1081</v>
      </c>
      <c r="J607" s="11">
        <v>2278</v>
      </c>
      <c r="K607" s="12"/>
      <c r="L607" s="12"/>
      <c r="M607" s="13"/>
    </row>
    <row r="608" spans="1:13">
      <c r="A608" t="s">
        <v>459</v>
      </c>
      <c r="B608">
        <v>10</v>
      </c>
      <c r="C608">
        <v>44</v>
      </c>
      <c r="D608" s="99" t="s">
        <v>226</v>
      </c>
      <c r="E608" s="11">
        <v>2369.21</v>
      </c>
      <c r="F608" s="11">
        <v>883.75</v>
      </c>
      <c r="G608" s="11">
        <v>1485.46</v>
      </c>
      <c r="H608" s="11">
        <v>2438</v>
      </c>
      <c r="I608" s="11">
        <v>825</v>
      </c>
      <c r="J608" s="11">
        <v>1613</v>
      </c>
    </row>
    <row r="609" spans="1:13">
      <c r="A609" t="s">
        <v>459</v>
      </c>
      <c r="B609">
        <v>10</v>
      </c>
      <c r="C609">
        <v>21</v>
      </c>
      <c r="D609" s="99" t="s">
        <v>227</v>
      </c>
      <c r="E609" s="11">
        <v>2270.46</v>
      </c>
      <c r="F609" s="11">
        <v>1002.33</v>
      </c>
      <c r="G609" s="11">
        <v>1268.1300000000001</v>
      </c>
      <c r="H609" s="11">
        <v>2291</v>
      </c>
      <c r="I609" s="11">
        <v>936</v>
      </c>
      <c r="J609" s="11">
        <v>1355</v>
      </c>
      <c r="K609" s="12">
        <f t="shared" ref="K609" si="393">AVERAGE(J609:J611)</f>
        <v>1436.3333333333333</v>
      </c>
      <c r="L609" s="12">
        <f t="shared" ref="L609" si="394">AVEDEV(J609:J611)</f>
        <v>54.444444444444422</v>
      </c>
      <c r="M609" s="13">
        <f t="shared" ref="M609" si="395">IF(K609=0, 0, L609/K609)</f>
        <v>3.790515974317319E-2</v>
      </c>
    </row>
    <row r="610" spans="1:13">
      <c r="A610" t="s">
        <v>459</v>
      </c>
      <c r="B610">
        <v>26</v>
      </c>
      <c r="C610">
        <v>21</v>
      </c>
      <c r="D610" s="99" t="s">
        <v>227</v>
      </c>
      <c r="E610" s="11">
        <v>2787.69</v>
      </c>
      <c r="F610" s="11">
        <v>1197.25</v>
      </c>
      <c r="G610" s="11">
        <v>1590.45</v>
      </c>
      <c r="H610" s="11">
        <v>2599</v>
      </c>
      <c r="I610" s="11">
        <v>1081</v>
      </c>
      <c r="J610" s="11">
        <v>1518</v>
      </c>
      <c r="K610" s="12"/>
      <c r="L610" s="12"/>
      <c r="M610" s="13"/>
    </row>
    <row r="611" spans="1:13">
      <c r="A611" t="s">
        <v>459</v>
      </c>
      <c r="B611">
        <v>10</v>
      </c>
      <c r="C611">
        <v>45</v>
      </c>
      <c r="D611" s="99" t="s">
        <v>227</v>
      </c>
      <c r="E611" s="11">
        <v>2525.59</v>
      </c>
      <c r="F611" s="11">
        <v>883.75</v>
      </c>
      <c r="G611" s="11">
        <v>1641.84</v>
      </c>
      <c r="H611" s="11">
        <v>2261</v>
      </c>
      <c r="I611" s="11">
        <v>825</v>
      </c>
      <c r="J611" s="11">
        <v>1436</v>
      </c>
    </row>
    <row r="612" spans="1:13">
      <c r="A612" t="s">
        <v>459</v>
      </c>
      <c r="B612">
        <v>10</v>
      </c>
      <c r="C612">
        <v>31</v>
      </c>
      <c r="D612" s="99" t="s">
        <v>235</v>
      </c>
      <c r="E612" s="11">
        <v>2337.54</v>
      </c>
      <c r="F612" s="11">
        <v>1002.33</v>
      </c>
      <c r="G612" s="11">
        <v>1335.21</v>
      </c>
      <c r="H612" s="11">
        <v>2396</v>
      </c>
      <c r="I612" s="11">
        <v>936</v>
      </c>
      <c r="J612" s="11">
        <v>1460</v>
      </c>
      <c r="K612" s="12">
        <f t="shared" ref="K612" si="396">AVERAGE(J612:J614)</f>
        <v>1942.6666666666667</v>
      </c>
      <c r="L612" s="12">
        <f t="shared" ref="L612" si="397">AVEDEV(J612:J614)</f>
        <v>321.77777777777777</v>
      </c>
      <c r="M612" s="13">
        <f t="shared" ref="M612" si="398">IF(K612=0, 0, L612/K612)</f>
        <v>0.16563715396934339</v>
      </c>
    </row>
    <row r="613" spans="1:13">
      <c r="A613" t="s">
        <v>459</v>
      </c>
      <c r="B613">
        <v>26</v>
      </c>
      <c r="C613">
        <v>31</v>
      </c>
      <c r="D613" s="99" t="s">
        <v>235</v>
      </c>
      <c r="E613" s="11">
        <v>3004.23</v>
      </c>
      <c r="F613" s="11">
        <v>1197.25</v>
      </c>
      <c r="G613" s="11">
        <v>1806.99</v>
      </c>
      <c r="H613" s="11">
        <v>3046</v>
      </c>
      <c r="I613" s="11">
        <v>1081</v>
      </c>
      <c r="J613" s="11">
        <v>1965</v>
      </c>
      <c r="K613" s="12"/>
      <c r="L613" s="12"/>
      <c r="M613" s="13"/>
    </row>
    <row r="614" spans="1:13">
      <c r="A614" t="s">
        <v>459</v>
      </c>
      <c r="B614">
        <v>10</v>
      </c>
      <c r="C614">
        <v>55</v>
      </c>
      <c r="D614" s="99" t="s">
        <v>235</v>
      </c>
      <c r="E614" s="11">
        <v>3503.18</v>
      </c>
      <c r="F614" s="11">
        <v>883.75</v>
      </c>
      <c r="G614" s="11">
        <v>2619.44</v>
      </c>
      <c r="H614" s="11">
        <v>3228</v>
      </c>
      <c r="I614" s="11">
        <v>825</v>
      </c>
      <c r="J614" s="11">
        <v>2403</v>
      </c>
    </row>
    <row r="615" spans="1:13">
      <c r="A615" t="s">
        <v>460</v>
      </c>
      <c r="B615">
        <v>18</v>
      </c>
      <c r="C615">
        <v>42</v>
      </c>
      <c r="D615" s="99" t="s">
        <v>370</v>
      </c>
      <c r="E615" s="11">
        <v>2088.21</v>
      </c>
      <c r="F615" s="11">
        <v>825.98</v>
      </c>
      <c r="G615" s="11">
        <v>1262.23</v>
      </c>
      <c r="H615" s="11">
        <v>1684</v>
      </c>
      <c r="I615" s="11">
        <v>701</v>
      </c>
      <c r="J615" s="11">
        <v>983</v>
      </c>
      <c r="K615" s="12">
        <f t="shared" ref="K615" si="399">AVERAGE(J615:J617)</f>
        <v>878.66666666666663</v>
      </c>
      <c r="L615" s="12">
        <f t="shared" ref="L615" si="400">AVEDEV(J615:J617)</f>
        <v>69.555555555555543</v>
      </c>
      <c r="M615" s="13">
        <f t="shared" ref="M615" si="401">IF(K615=0, 0, L615/K615)</f>
        <v>7.9160343955488099E-2</v>
      </c>
    </row>
    <row r="616" spans="1:13">
      <c r="A616" t="s">
        <v>460</v>
      </c>
      <c r="B616">
        <v>19</v>
      </c>
      <c r="C616">
        <v>42</v>
      </c>
      <c r="D616" s="99" t="s">
        <v>370</v>
      </c>
      <c r="E616" s="11">
        <v>1701.17</v>
      </c>
      <c r="F616" s="11">
        <v>825.98</v>
      </c>
      <c r="G616" s="11">
        <v>875.18</v>
      </c>
      <c r="H616" s="11">
        <v>1502</v>
      </c>
      <c r="I616" s="11">
        <v>701</v>
      </c>
      <c r="J616" s="11">
        <v>801</v>
      </c>
      <c r="K616" s="12"/>
      <c r="L616" s="12"/>
      <c r="M616" s="13"/>
    </row>
    <row r="617" spans="1:13">
      <c r="A617" t="s">
        <v>460</v>
      </c>
      <c r="B617">
        <v>20</v>
      </c>
      <c r="C617">
        <v>42</v>
      </c>
      <c r="D617" s="99" t="s">
        <v>370</v>
      </c>
      <c r="E617" s="11">
        <v>2074.62</v>
      </c>
      <c r="F617" s="11">
        <v>825.98</v>
      </c>
      <c r="G617" s="11">
        <v>1248.6400000000001</v>
      </c>
      <c r="H617" s="11">
        <v>1553</v>
      </c>
      <c r="I617" s="11">
        <v>701</v>
      </c>
      <c r="J617" s="11">
        <v>852</v>
      </c>
    </row>
    <row r="618" spans="1:13">
      <c r="A618" t="s">
        <v>459</v>
      </c>
      <c r="B618">
        <v>9</v>
      </c>
      <c r="C618">
        <v>10</v>
      </c>
      <c r="D618" s="99" t="s">
        <v>195</v>
      </c>
      <c r="E618" s="11">
        <v>1035.57</v>
      </c>
      <c r="F618" s="11">
        <v>1002.33</v>
      </c>
      <c r="G618" s="11">
        <v>33.25</v>
      </c>
      <c r="H618" s="11">
        <v>1049</v>
      </c>
      <c r="I618" s="11">
        <v>936</v>
      </c>
      <c r="J618" s="11">
        <v>113</v>
      </c>
      <c r="K618" s="12">
        <f t="shared" ref="K618" si="402">AVERAGE(J618:J620)</f>
        <v>418.33333333333331</v>
      </c>
      <c r="L618" s="12">
        <f t="shared" ref="L618" si="403">AVEDEV(J618:J620)</f>
        <v>203.55555555555557</v>
      </c>
      <c r="M618" s="13">
        <f t="shared" ref="M618" si="404">IF(K618=0, 0, L618/K618)</f>
        <v>0.48658698539176631</v>
      </c>
    </row>
    <row r="619" spans="1:13">
      <c r="A619" t="s">
        <v>459</v>
      </c>
      <c r="B619">
        <v>25</v>
      </c>
      <c r="C619">
        <v>10</v>
      </c>
      <c r="D619" s="99" t="s">
        <v>195</v>
      </c>
      <c r="E619" s="11">
        <v>1663.77</v>
      </c>
      <c r="F619" s="11">
        <v>1197.25</v>
      </c>
      <c r="G619" s="11">
        <v>466.53</v>
      </c>
      <c r="H619" s="11">
        <v>1694</v>
      </c>
      <c r="I619" s="11">
        <v>1081</v>
      </c>
      <c r="J619" s="11">
        <v>613</v>
      </c>
      <c r="K619" s="12"/>
      <c r="L619" s="12"/>
      <c r="M619" s="13"/>
    </row>
    <row r="620" spans="1:13">
      <c r="A620" t="s">
        <v>459</v>
      </c>
      <c r="B620">
        <v>9</v>
      </c>
      <c r="C620">
        <v>34</v>
      </c>
      <c r="D620" s="99" t="s">
        <v>195</v>
      </c>
      <c r="E620" s="11">
        <v>1385.37</v>
      </c>
      <c r="F620" s="11">
        <v>883.75</v>
      </c>
      <c r="G620" s="11">
        <v>501.62</v>
      </c>
      <c r="H620" s="11">
        <v>1354</v>
      </c>
      <c r="I620" s="11">
        <v>825</v>
      </c>
      <c r="J620" s="11">
        <v>529</v>
      </c>
    </row>
    <row r="621" spans="1:13">
      <c r="A621" t="s">
        <v>459</v>
      </c>
      <c r="B621">
        <v>9</v>
      </c>
      <c r="C621">
        <v>11</v>
      </c>
      <c r="D621" s="99" t="s">
        <v>196</v>
      </c>
      <c r="E621" s="11">
        <v>2793.03</v>
      </c>
      <c r="F621" s="11">
        <v>1002.33</v>
      </c>
      <c r="G621" s="11">
        <v>1790.7</v>
      </c>
      <c r="H621" s="11">
        <v>2776.5</v>
      </c>
      <c r="I621" s="11">
        <v>936</v>
      </c>
      <c r="J621" s="11">
        <v>1840.5</v>
      </c>
      <c r="K621" s="12">
        <f t="shared" ref="K621" si="405">AVERAGE(J621:J623)</f>
        <v>2343.8333333333335</v>
      </c>
      <c r="L621" s="12">
        <f t="shared" ref="L621" si="406">AVEDEV(J621:J623)</f>
        <v>471.44444444444451</v>
      </c>
      <c r="M621" s="13">
        <f t="shared" ref="M621" si="407">IF(K621=0, 0, L621/K621)</f>
        <v>0.2011424778970822</v>
      </c>
    </row>
    <row r="622" spans="1:13">
      <c r="A622" t="s">
        <v>459</v>
      </c>
      <c r="B622">
        <v>25</v>
      </c>
      <c r="C622">
        <v>11</v>
      </c>
      <c r="D622" s="99" t="s">
        <v>196</v>
      </c>
      <c r="E622" s="11">
        <v>4109.13</v>
      </c>
      <c r="F622" s="11">
        <v>1197.25</v>
      </c>
      <c r="G622" s="11">
        <v>2911.88</v>
      </c>
      <c r="H622" s="11">
        <v>4132</v>
      </c>
      <c r="I622" s="11">
        <v>1081</v>
      </c>
      <c r="J622" s="11">
        <v>3051</v>
      </c>
      <c r="K622" s="12"/>
      <c r="L622" s="12"/>
      <c r="M622" s="13"/>
    </row>
    <row r="623" spans="1:13">
      <c r="A623" t="s">
        <v>459</v>
      </c>
      <c r="B623">
        <v>9</v>
      </c>
      <c r="C623">
        <v>35</v>
      </c>
      <c r="D623" s="99" t="s">
        <v>196</v>
      </c>
      <c r="E623" s="11">
        <v>3046.18</v>
      </c>
      <c r="F623" s="11">
        <v>883.75</v>
      </c>
      <c r="G623" s="11">
        <v>2162.4299999999998</v>
      </c>
      <c r="H623" s="11">
        <v>2965</v>
      </c>
      <c r="I623" s="11">
        <v>825</v>
      </c>
      <c r="J623" s="11">
        <v>2140</v>
      </c>
    </row>
    <row r="624" spans="1:13">
      <c r="A624" t="s">
        <v>459</v>
      </c>
      <c r="B624">
        <v>9</v>
      </c>
      <c r="C624">
        <v>12</v>
      </c>
      <c r="D624" s="99" t="s">
        <v>197</v>
      </c>
      <c r="E624" s="11">
        <v>4164.1099999999997</v>
      </c>
      <c r="F624" s="11">
        <v>1002.33</v>
      </c>
      <c r="G624" s="11">
        <v>3161.78</v>
      </c>
      <c r="H624" s="11">
        <v>3893</v>
      </c>
      <c r="I624" s="11">
        <v>936</v>
      </c>
      <c r="J624" s="11">
        <v>2957</v>
      </c>
      <c r="K624" s="12">
        <f t="shared" ref="K624" si="408">AVERAGE(J624:J626)</f>
        <v>2872</v>
      </c>
      <c r="L624" s="12">
        <f t="shared" ref="L624" si="409">AVEDEV(J624:J626)</f>
        <v>177.33333333333334</v>
      </c>
      <c r="M624" s="13">
        <f t="shared" ref="M624" si="410">IF(K624=0, 0, L624/K624)</f>
        <v>6.1745589600742806E-2</v>
      </c>
    </row>
    <row r="625" spans="1:13">
      <c r="A625" t="s">
        <v>459</v>
      </c>
      <c r="B625">
        <v>25</v>
      </c>
      <c r="C625">
        <v>12</v>
      </c>
      <c r="D625" s="99" t="s">
        <v>197</v>
      </c>
      <c r="E625" s="11">
        <v>4443.7299999999996</v>
      </c>
      <c r="F625" s="11">
        <v>1197.25</v>
      </c>
      <c r="G625" s="11">
        <v>3246.49</v>
      </c>
      <c r="H625" s="11">
        <v>4134</v>
      </c>
      <c r="I625" s="11">
        <v>1081</v>
      </c>
      <c r="J625" s="11">
        <v>3053</v>
      </c>
      <c r="K625" s="12"/>
      <c r="L625" s="12"/>
      <c r="M625" s="13"/>
    </row>
    <row r="626" spans="1:13">
      <c r="A626" t="s">
        <v>459</v>
      </c>
      <c r="B626">
        <v>9</v>
      </c>
      <c r="C626">
        <v>36</v>
      </c>
      <c r="D626" s="99" t="s">
        <v>197</v>
      </c>
      <c r="E626" s="11">
        <v>3437.6</v>
      </c>
      <c r="F626" s="11">
        <v>883.75</v>
      </c>
      <c r="G626" s="11">
        <v>2553.85</v>
      </c>
      <c r="H626" s="11">
        <v>3431</v>
      </c>
      <c r="I626" s="11">
        <v>825</v>
      </c>
      <c r="J626" s="11">
        <v>2606</v>
      </c>
    </row>
    <row r="627" spans="1:13">
      <c r="A627" t="s">
        <v>459</v>
      </c>
      <c r="B627">
        <v>9</v>
      </c>
      <c r="C627">
        <v>13</v>
      </c>
      <c r="D627" s="99" t="s">
        <v>198</v>
      </c>
      <c r="E627" s="11">
        <v>2034.79</v>
      </c>
      <c r="F627" s="11">
        <v>1002.33</v>
      </c>
      <c r="G627" s="11">
        <v>1032.46</v>
      </c>
      <c r="H627" s="11">
        <v>1938</v>
      </c>
      <c r="I627" s="11">
        <v>936</v>
      </c>
      <c r="J627" s="11">
        <v>1002</v>
      </c>
      <c r="K627" s="12">
        <f t="shared" ref="K627" si="411">AVERAGE(J627:J629)</f>
        <v>1927.6666666666667</v>
      </c>
      <c r="L627" s="12">
        <f t="shared" ref="L627" si="412">AVEDEV(J627:J629)</f>
        <v>617.11111111111109</v>
      </c>
      <c r="M627" s="13">
        <f t="shared" ref="M627" si="413">IF(K627=0, 0, L627/K627)</f>
        <v>0.32013372528676004</v>
      </c>
    </row>
    <row r="628" spans="1:13">
      <c r="A628" t="s">
        <v>459</v>
      </c>
      <c r="B628">
        <v>25</v>
      </c>
      <c r="C628">
        <v>13</v>
      </c>
      <c r="D628" s="99" t="s">
        <v>198</v>
      </c>
      <c r="E628" s="11">
        <v>3694.79</v>
      </c>
      <c r="F628" s="11">
        <v>1197.25</v>
      </c>
      <c r="G628" s="11">
        <v>2497.54</v>
      </c>
      <c r="H628" s="11">
        <v>3554.5</v>
      </c>
      <c r="I628" s="11">
        <v>1081</v>
      </c>
      <c r="J628" s="11">
        <v>2473.5</v>
      </c>
      <c r="K628" s="12"/>
      <c r="L628" s="12"/>
      <c r="M628" s="13"/>
    </row>
    <row r="629" spans="1:13">
      <c r="A629" t="s">
        <v>459</v>
      </c>
      <c r="B629">
        <v>9</v>
      </c>
      <c r="C629">
        <v>37</v>
      </c>
      <c r="D629" s="99" t="s">
        <v>198</v>
      </c>
      <c r="E629" s="11">
        <v>3157.26</v>
      </c>
      <c r="F629" s="11">
        <v>883.75</v>
      </c>
      <c r="G629" s="11">
        <v>2273.5100000000002</v>
      </c>
      <c r="H629" s="11">
        <v>3132.5</v>
      </c>
      <c r="I629" s="11">
        <v>825</v>
      </c>
      <c r="J629" s="11">
        <v>2307.5</v>
      </c>
    </row>
    <row r="630" spans="1:13">
      <c r="A630" t="s">
        <v>459</v>
      </c>
      <c r="B630">
        <v>9</v>
      </c>
      <c r="C630">
        <v>14</v>
      </c>
      <c r="D630" s="99" t="s">
        <v>199</v>
      </c>
      <c r="E630" s="11">
        <v>5000.76</v>
      </c>
      <c r="F630" s="11">
        <v>1002.33</v>
      </c>
      <c r="G630" s="11">
        <v>3998.44</v>
      </c>
      <c r="H630" s="11">
        <v>4777</v>
      </c>
      <c r="I630" s="11">
        <v>936</v>
      </c>
      <c r="J630" s="11">
        <v>3841</v>
      </c>
      <c r="K630" s="12">
        <f t="shared" ref="K630" si="414">AVERAGE(J630:J632)</f>
        <v>3623</v>
      </c>
      <c r="L630" s="12">
        <f t="shared" ref="L630" si="415">AVEDEV(J630:J632)</f>
        <v>642</v>
      </c>
      <c r="M630" s="13">
        <f t="shared" ref="M630" si="416">IF(K630=0, 0, L630/K630)</f>
        <v>0.1772012144631521</v>
      </c>
    </row>
    <row r="631" spans="1:13">
      <c r="A631" t="s">
        <v>459</v>
      </c>
      <c r="B631">
        <v>25</v>
      </c>
      <c r="C631">
        <v>14</v>
      </c>
      <c r="D631" s="99" t="s">
        <v>199</v>
      </c>
      <c r="E631" s="11">
        <v>5227.6899999999996</v>
      </c>
      <c r="F631" s="11">
        <v>1197.25</v>
      </c>
      <c r="G631" s="11">
        <v>4030.44</v>
      </c>
      <c r="H631" s="11">
        <v>5449</v>
      </c>
      <c r="I631" s="11">
        <v>1081</v>
      </c>
      <c r="J631" s="11">
        <v>4368</v>
      </c>
      <c r="K631" s="12"/>
      <c r="L631" s="12"/>
      <c r="M631" s="13"/>
    </row>
    <row r="632" spans="1:13">
      <c r="A632" t="s">
        <v>459</v>
      </c>
      <c r="B632">
        <v>9</v>
      </c>
      <c r="C632">
        <v>38</v>
      </c>
      <c r="D632" s="99" t="s">
        <v>199</v>
      </c>
      <c r="E632" s="11">
        <v>3686.01</v>
      </c>
      <c r="F632" s="11">
        <v>883.75</v>
      </c>
      <c r="G632" s="11">
        <v>2802.26</v>
      </c>
      <c r="H632" s="11">
        <v>3485</v>
      </c>
      <c r="I632" s="11">
        <v>825</v>
      </c>
      <c r="J632" s="11">
        <v>2660</v>
      </c>
    </row>
    <row r="633" spans="1:13">
      <c r="A633" t="s">
        <v>459</v>
      </c>
      <c r="B633">
        <v>9</v>
      </c>
      <c r="C633">
        <v>15</v>
      </c>
      <c r="D633" s="99" t="s">
        <v>200</v>
      </c>
      <c r="E633" s="11">
        <v>1264.6099999999999</v>
      </c>
      <c r="F633" s="11">
        <v>1002.33</v>
      </c>
      <c r="G633" s="11">
        <v>262.27999999999997</v>
      </c>
      <c r="H633" s="11">
        <v>1245</v>
      </c>
      <c r="I633" s="11">
        <v>936</v>
      </c>
      <c r="J633" s="11">
        <v>309</v>
      </c>
      <c r="K633" s="12">
        <f t="shared" ref="K633" si="417">AVERAGE(J633:J635)</f>
        <v>303.66666666666669</v>
      </c>
      <c r="L633" s="12">
        <f t="shared" ref="L633" si="418">AVEDEV(J633:J635)</f>
        <v>36.444444444444436</v>
      </c>
      <c r="M633" s="13">
        <f t="shared" ref="M633" si="419">IF(K633=0, 0, L633/K633)</f>
        <v>0.12001463593121109</v>
      </c>
    </row>
    <row r="634" spans="1:13">
      <c r="A634" t="s">
        <v>459</v>
      </c>
      <c r="B634">
        <v>25</v>
      </c>
      <c r="C634">
        <v>15</v>
      </c>
      <c r="D634" s="99" t="s">
        <v>200</v>
      </c>
      <c r="E634" s="11">
        <v>1368.52</v>
      </c>
      <c r="F634" s="11">
        <v>1197.25</v>
      </c>
      <c r="G634" s="11">
        <v>171.27</v>
      </c>
      <c r="H634" s="11">
        <v>1330</v>
      </c>
      <c r="I634" s="11">
        <v>1081</v>
      </c>
      <c r="J634" s="11">
        <v>249</v>
      </c>
      <c r="K634" s="12"/>
      <c r="L634" s="12"/>
      <c r="M634" s="13"/>
    </row>
    <row r="635" spans="1:13">
      <c r="A635" t="s">
        <v>459</v>
      </c>
      <c r="B635">
        <v>9</v>
      </c>
      <c r="C635">
        <v>39</v>
      </c>
      <c r="D635" s="99" t="s">
        <v>200</v>
      </c>
      <c r="E635" s="11">
        <v>1242.55</v>
      </c>
      <c r="F635" s="11">
        <v>883.75</v>
      </c>
      <c r="G635" s="11">
        <v>358.8</v>
      </c>
      <c r="H635" s="11">
        <v>1178</v>
      </c>
      <c r="I635" s="11">
        <v>825</v>
      </c>
      <c r="J635" s="11">
        <v>353</v>
      </c>
    </row>
    <row r="636" spans="1:13">
      <c r="A636" t="s">
        <v>459</v>
      </c>
      <c r="B636">
        <v>9</v>
      </c>
      <c r="C636">
        <v>16</v>
      </c>
      <c r="D636" s="99" t="s">
        <v>201</v>
      </c>
      <c r="E636" s="11">
        <v>1322.43</v>
      </c>
      <c r="F636" s="11">
        <v>1002.33</v>
      </c>
      <c r="G636" s="11">
        <v>320.10000000000002</v>
      </c>
      <c r="H636" s="11">
        <v>1270</v>
      </c>
      <c r="I636" s="11">
        <v>936</v>
      </c>
      <c r="J636" s="11">
        <v>334</v>
      </c>
      <c r="K636" s="12">
        <f t="shared" ref="K636" si="420">AVERAGE(J636:J638)</f>
        <v>401.33333333333331</v>
      </c>
      <c r="L636" s="12">
        <f t="shared" ref="L636" si="421">AVEDEV(J636:J638)</f>
        <v>44.888888888888893</v>
      </c>
      <c r="M636" s="13">
        <f t="shared" ref="M636" si="422">IF(K636=0, 0, L636/K636)</f>
        <v>0.11184939091915838</v>
      </c>
    </row>
    <row r="637" spans="1:13">
      <c r="A637" t="s">
        <v>459</v>
      </c>
      <c r="B637">
        <v>25</v>
      </c>
      <c r="C637">
        <v>16</v>
      </c>
      <c r="D637" s="99" t="s">
        <v>201</v>
      </c>
      <c r="E637" s="11">
        <v>1518.68</v>
      </c>
      <c r="F637" s="11">
        <v>1197.25</v>
      </c>
      <c r="G637" s="11">
        <v>321.43</v>
      </c>
      <c r="H637" s="11">
        <v>1522</v>
      </c>
      <c r="I637" s="11">
        <v>1081</v>
      </c>
      <c r="J637" s="11">
        <v>441</v>
      </c>
      <c r="K637" s="12"/>
      <c r="L637" s="12"/>
      <c r="M637" s="13"/>
    </row>
    <row r="638" spans="1:13">
      <c r="A638" t="s">
        <v>459</v>
      </c>
      <c r="B638">
        <v>9</v>
      </c>
      <c r="C638">
        <v>40</v>
      </c>
      <c r="D638" s="99" t="s">
        <v>201</v>
      </c>
      <c r="E638" s="11">
        <v>1242.22</v>
      </c>
      <c r="F638" s="11">
        <v>883.75</v>
      </c>
      <c r="G638" s="11">
        <v>358.48</v>
      </c>
      <c r="H638" s="11">
        <v>1254</v>
      </c>
      <c r="I638" s="11">
        <v>825</v>
      </c>
      <c r="J638" s="11">
        <v>429</v>
      </c>
    </row>
    <row r="639" spans="1:13">
      <c r="A639" t="s">
        <v>460</v>
      </c>
      <c r="B639">
        <v>18</v>
      </c>
      <c r="C639">
        <v>41</v>
      </c>
      <c r="D639" s="99" t="s">
        <v>369</v>
      </c>
      <c r="E639" s="11">
        <v>1451.67</v>
      </c>
      <c r="F639" s="11">
        <v>825.98</v>
      </c>
      <c r="G639" s="11">
        <v>625.67999999999995</v>
      </c>
      <c r="H639" s="11">
        <v>1457</v>
      </c>
      <c r="I639" s="11">
        <v>701</v>
      </c>
      <c r="J639" s="11">
        <v>756</v>
      </c>
      <c r="K639" s="12">
        <f t="shared" ref="K639" si="423">AVERAGE(J639:J641)</f>
        <v>623.5</v>
      </c>
      <c r="L639" s="12">
        <f t="shared" ref="L639" si="424">AVEDEV(J639:J641)</f>
        <v>135</v>
      </c>
      <c r="M639" s="13">
        <f t="shared" ref="M639" si="425">IF(K639=0, 0, L639/K639)</f>
        <v>0.2165196471531676</v>
      </c>
    </row>
    <row r="640" spans="1:13">
      <c r="A640" t="s">
        <v>460</v>
      </c>
      <c r="B640">
        <v>19</v>
      </c>
      <c r="C640">
        <v>41</v>
      </c>
      <c r="D640" s="99" t="s">
        <v>369</v>
      </c>
      <c r="E640" s="11">
        <v>1451.93</v>
      </c>
      <c r="F640" s="11">
        <v>825.98</v>
      </c>
      <c r="G640" s="11">
        <v>625.94000000000005</v>
      </c>
      <c r="H640" s="11">
        <v>1394.5</v>
      </c>
      <c r="I640" s="11">
        <v>701</v>
      </c>
      <c r="J640" s="11">
        <v>693.5</v>
      </c>
      <c r="K640" s="12"/>
      <c r="L640" s="12"/>
      <c r="M640" s="13"/>
    </row>
    <row r="641" spans="1:13">
      <c r="A641" t="s">
        <v>460</v>
      </c>
      <c r="B641">
        <v>20</v>
      </c>
      <c r="C641">
        <v>41</v>
      </c>
      <c r="D641" s="99" t="s">
        <v>369</v>
      </c>
      <c r="E641" s="11">
        <v>1278.73</v>
      </c>
      <c r="F641" s="11">
        <v>825.98</v>
      </c>
      <c r="G641" s="11">
        <v>452.75</v>
      </c>
      <c r="H641" s="11">
        <v>1122</v>
      </c>
      <c r="I641" s="11">
        <v>701</v>
      </c>
      <c r="J641" s="11">
        <v>421</v>
      </c>
    </row>
    <row r="642" spans="1:13">
      <c r="A642" t="s">
        <v>459</v>
      </c>
      <c r="B642">
        <v>8</v>
      </c>
      <c r="C642">
        <v>10</v>
      </c>
      <c r="D642" s="99" t="s">
        <v>174</v>
      </c>
      <c r="E642" s="11">
        <v>1194.48</v>
      </c>
      <c r="F642" s="11">
        <v>1002.33</v>
      </c>
      <c r="G642" s="11">
        <v>192.15</v>
      </c>
      <c r="H642" s="11">
        <v>1211</v>
      </c>
      <c r="I642" s="11">
        <v>936</v>
      </c>
      <c r="J642" s="11">
        <v>275</v>
      </c>
      <c r="K642" s="12">
        <f t="shared" ref="K642" si="426">AVERAGE(J642:J644)</f>
        <v>523.33333333333337</v>
      </c>
      <c r="L642" s="12">
        <f t="shared" ref="L642" si="427">AVEDEV(J642:J644)</f>
        <v>165.55555555555554</v>
      </c>
      <c r="M642" s="13">
        <f t="shared" ref="M642" si="428">IF(K642=0, 0, L642/K642)</f>
        <v>0.31634819532908698</v>
      </c>
    </row>
    <row r="643" spans="1:13">
      <c r="A643" t="s">
        <v>459</v>
      </c>
      <c r="B643">
        <v>24</v>
      </c>
      <c r="C643">
        <v>10</v>
      </c>
      <c r="D643" s="99" t="s">
        <v>174</v>
      </c>
      <c r="E643" s="11">
        <v>1870.19</v>
      </c>
      <c r="F643" s="11">
        <v>1197.25</v>
      </c>
      <c r="G643" s="11">
        <v>672.94</v>
      </c>
      <c r="H643" s="11">
        <v>1753</v>
      </c>
      <c r="I643" s="11">
        <v>1081</v>
      </c>
      <c r="J643" s="11">
        <v>672</v>
      </c>
      <c r="K643" s="12"/>
      <c r="L643" s="12"/>
      <c r="M643" s="13"/>
    </row>
    <row r="644" spans="1:13">
      <c r="A644" t="s">
        <v>459</v>
      </c>
      <c r="B644">
        <v>8</v>
      </c>
      <c r="C644">
        <v>34</v>
      </c>
      <c r="D644" s="99" t="s">
        <v>174</v>
      </c>
      <c r="E644" s="11">
        <v>1487.58</v>
      </c>
      <c r="F644" s="11">
        <v>883.75</v>
      </c>
      <c r="G644" s="11">
        <v>603.83000000000004</v>
      </c>
      <c r="H644" s="11">
        <v>1448</v>
      </c>
      <c r="I644" s="11">
        <v>825</v>
      </c>
      <c r="J644" s="11">
        <v>623</v>
      </c>
    </row>
    <row r="645" spans="1:13">
      <c r="A645" t="s">
        <v>459</v>
      </c>
      <c r="B645">
        <v>8</v>
      </c>
      <c r="C645">
        <v>11</v>
      </c>
      <c r="D645" s="99" t="s">
        <v>175</v>
      </c>
      <c r="E645" s="11">
        <v>3172.09</v>
      </c>
      <c r="F645" s="11">
        <v>1002.33</v>
      </c>
      <c r="G645" s="11">
        <v>2169.77</v>
      </c>
      <c r="H645" s="11">
        <v>3189</v>
      </c>
      <c r="I645" s="11">
        <v>936</v>
      </c>
      <c r="J645" s="11">
        <v>2253</v>
      </c>
      <c r="K645" s="12">
        <f t="shared" ref="K645" si="429">AVERAGE(J645:J647)</f>
        <v>2373.8333333333335</v>
      </c>
      <c r="L645" s="12">
        <f t="shared" ref="L645" si="430">AVEDEV(J645:J647)</f>
        <v>101.4444444444445</v>
      </c>
      <c r="M645" s="13">
        <f t="shared" ref="M645" si="431">IF(K645=0, 0, L645/K645)</f>
        <v>4.273444265019076E-2</v>
      </c>
    </row>
    <row r="646" spans="1:13">
      <c r="A646" t="s">
        <v>459</v>
      </c>
      <c r="B646">
        <v>24</v>
      </c>
      <c r="C646">
        <v>11</v>
      </c>
      <c r="D646" s="99" t="s">
        <v>175</v>
      </c>
      <c r="E646" s="11">
        <v>3518.45</v>
      </c>
      <c r="F646" s="11">
        <v>1197.25</v>
      </c>
      <c r="G646" s="11">
        <v>2321.1999999999998</v>
      </c>
      <c r="H646" s="11">
        <v>3423.5</v>
      </c>
      <c r="I646" s="11">
        <v>1081</v>
      </c>
      <c r="J646" s="11">
        <v>2342.5</v>
      </c>
      <c r="K646" s="12"/>
      <c r="L646" s="12"/>
      <c r="M646" s="13"/>
    </row>
    <row r="647" spans="1:13">
      <c r="A647" t="s">
        <v>459</v>
      </c>
      <c r="B647">
        <v>8</v>
      </c>
      <c r="C647">
        <v>35</v>
      </c>
      <c r="D647" s="99" t="s">
        <v>175</v>
      </c>
      <c r="E647" s="11">
        <v>3196.9</v>
      </c>
      <c r="F647" s="11">
        <v>883.75</v>
      </c>
      <c r="G647" s="11">
        <v>2313.15</v>
      </c>
      <c r="H647" s="11">
        <v>3351</v>
      </c>
      <c r="I647" s="11">
        <v>825</v>
      </c>
      <c r="J647" s="11">
        <v>2526</v>
      </c>
    </row>
    <row r="648" spans="1:13">
      <c r="A648" t="s">
        <v>459</v>
      </c>
      <c r="B648">
        <v>8</v>
      </c>
      <c r="C648">
        <v>12</v>
      </c>
      <c r="D648" s="99" t="s">
        <v>176</v>
      </c>
      <c r="E648" s="11">
        <v>2890.62</v>
      </c>
      <c r="F648" s="11">
        <v>1002.33</v>
      </c>
      <c r="G648" s="11">
        <v>1888.29</v>
      </c>
      <c r="H648" s="11">
        <v>2897</v>
      </c>
      <c r="I648" s="11">
        <v>936</v>
      </c>
      <c r="J648" s="11">
        <v>1961</v>
      </c>
      <c r="K648" s="12">
        <f t="shared" ref="K648" si="432">AVERAGE(J648:J650)</f>
        <v>2295</v>
      </c>
      <c r="L648" s="12">
        <f t="shared" ref="L648" si="433">AVEDEV(J648:J650)</f>
        <v>432.66666666666669</v>
      </c>
      <c r="M648" s="13">
        <f t="shared" ref="M648" si="434">IF(K648=0, 0, L648/K648)</f>
        <v>0.18852578068264345</v>
      </c>
    </row>
    <row r="649" spans="1:13">
      <c r="A649" t="s">
        <v>459</v>
      </c>
      <c r="B649">
        <v>24</v>
      </c>
      <c r="C649">
        <v>12</v>
      </c>
      <c r="D649" s="99" t="s">
        <v>176</v>
      </c>
      <c r="E649" s="11">
        <v>4046.62</v>
      </c>
      <c r="F649" s="11">
        <v>1197.25</v>
      </c>
      <c r="G649" s="11">
        <v>2849.37</v>
      </c>
      <c r="H649" s="11">
        <v>4025</v>
      </c>
      <c r="I649" s="11">
        <v>1081</v>
      </c>
      <c r="J649" s="11">
        <v>2944</v>
      </c>
      <c r="K649" s="12"/>
      <c r="L649" s="12"/>
      <c r="M649" s="13"/>
    </row>
    <row r="650" spans="1:13">
      <c r="A650" t="s">
        <v>459</v>
      </c>
      <c r="B650">
        <v>8</v>
      </c>
      <c r="C650">
        <v>36</v>
      </c>
      <c r="D650" s="99" t="s">
        <v>176</v>
      </c>
      <c r="E650" s="11">
        <v>2924.13</v>
      </c>
      <c r="F650" s="11">
        <v>883.75</v>
      </c>
      <c r="G650" s="11">
        <v>2040.38</v>
      </c>
      <c r="H650" s="11">
        <v>2805</v>
      </c>
      <c r="I650" s="11">
        <v>825</v>
      </c>
      <c r="J650" s="11">
        <v>1980</v>
      </c>
    </row>
    <row r="651" spans="1:13">
      <c r="A651" t="s">
        <v>459</v>
      </c>
      <c r="B651">
        <v>8</v>
      </c>
      <c r="C651">
        <v>13</v>
      </c>
      <c r="D651" s="99" t="s">
        <v>177</v>
      </c>
      <c r="E651" s="11">
        <v>2662.07</v>
      </c>
      <c r="F651" s="11">
        <v>1002.33</v>
      </c>
      <c r="G651" s="11">
        <v>1659.74</v>
      </c>
      <c r="H651" s="11">
        <v>2525.5</v>
      </c>
      <c r="I651" s="11">
        <v>936</v>
      </c>
      <c r="J651" s="11">
        <v>1589.5</v>
      </c>
      <c r="K651" s="12">
        <f t="shared" ref="K651" si="435">AVERAGE(J651:J653)</f>
        <v>2560.5</v>
      </c>
      <c r="L651" s="12">
        <f t="shared" ref="L651" si="436">AVEDEV(J651:J653)</f>
        <v>647.33333333333337</v>
      </c>
      <c r="M651" s="13">
        <f t="shared" ref="M651" si="437">IF(K651=0, 0, L651/K651)</f>
        <v>0.2528152053635358</v>
      </c>
    </row>
    <row r="652" spans="1:13">
      <c r="A652" t="s">
        <v>459</v>
      </c>
      <c r="B652">
        <v>24</v>
      </c>
      <c r="C652">
        <v>13</v>
      </c>
      <c r="D652" s="99" t="s">
        <v>177</v>
      </c>
      <c r="E652" s="11">
        <v>4480.17</v>
      </c>
      <c r="F652" s="11">
        <v>1197.25</v>
      </c>
      <c r="G652" s="11">
        <v>3282.92</v>
      </c>
      <c r="H652" s="11">
        <v>4524</v>
      </c>
      <c r="I652" s="11">
        <v>1081</v>
      </c>
      <c r="J652" s="11">
        <v>3443</v>
      </c>
      <c r="K652" s="12"/>
      <c r="L652" s="12"/>
      <c r="M652" s="13"/>
    </row>
    <row r="653" spans="1:13">
      <c r="A653" t="s">
        <v>459</v>
      </c>
      <c r="B653">
        <v>8</v>
      </c>
      <c r="C653">
        <v>37</v>
      </c>
      <c r="D653" s="99" t="s">
        <v>177</v>
      </c>
      <c r="E653" s="11">
        <v>3487.77</v>
      </c>
      <c r="F653" s="11">
        <v>883.75</v>
      </c>
      <c r="G653" s="11">
        <v>2604.02</v>
      </c>
      <c r="H653" s="11">
        <v>3474</v>
      </c>
      <c r="I653" s="11">
        <v>825</v>
      </c>
      <c r="J653" s="11">
        <v>2649</v>
      </c>
    </row>
    <row r="654" spans="1:13">
      <c r="A654" t="s">
        <v>459</v>
      </c>
      <c r="B654">
        <v>8</v>
      </c>
      <c r="C654">
        <v>14</v>
      </c>
      <c r="D654" s="99" t="s">
        <v>178</v>
      </c>
      <c r="E654" s="11">
        <v>3313.31</v>
      </c>
      <c r="F654" s="11">
        <v>1002.33</v>
      </c>
      <c r="G654" s="11">
        <v>2310.9899999999998</v>
      </c>
      <c r="H654" s="11">
        <v>3420.5</v>
      </c>
      <c r="I654" s="11">
        <v>936</v>
      </c>
      <c r="J654" s="11">
        <v>2484.5</v>
      </c>
      <c r="K654" s="12">
        <f t="shared" ref="K654" si="438">AVERAGE(J654:J656)</f>
        <v>3759.1666666666665</v>
      </c>
      <c r="L654" s="12">
        <f t="shared" ref="L654" si="439">AVEDEV(J654:J656)</f>
        <v>1596.5555555555554</v>
      </c>
      <c r="M654" s="13">
        <f t="shared" ref="M654" si="440">IF(K654=0, 0, L654/K654)</f>
        <v>0.42470996822581836</v>
      </c>
    </row>
    <row r="655" spans="1:13">
      <c r="A655" t="s">
        <v>459</v>
      </c>
      <c r="B655">
        <v>24</v>
      </c>
      <c r="C655">
        <v>14</v>
      </c>
      <c r="D655" s="99" t="s">
        <v>178</v>
      </c>
      <c r="E655" s="11">
        <v>6674.36</v>
      </c>
      <c r="F655" s="11">
        <v>1197.25</v>
      </c>
      <c r="G655" s="11">
        <v>5477.11</v>
      </c>
      <c r="H655" s="11">
        <v>7235</v>
      </c>
      <c r="I655" s="11">
        <v>1081</v>
      </c>
      <c r="J655" s="11">
        <v>6154</v>
      </c>
      <c r="K655" s="12"/>
      <c r="L655" s="12"/>
      <c r="M655" s="13"/>
    </row>
    <row r="656" spans="1:13">
      <c r="A656" t="s">
        <v>459</v>
      </c>
      <c r="B656">
        <v>8</v>
      </c>
      <c r="C656">
        <v>38</v>
      </c>
      <c r="D656" s="99" t="s">
        <v>178</v>
      </c>
      <c r="E656" s="11">
        <v>3695.6</v>
      </c>
      <c r="F656" s="11">
        <v>883.75</v>
      </c>
      <c r="G656" s="11">
        <v>2811.85</v>
      </c>
      <c r="H656" s="11">
        <v>3464</v>
      </c>
      <c r="I656" s="11">
        <v>825</v>
      </c>
      <c r="J656" s="11">
        <v>2639</v>
      </c>
    </row>
    <row r="657" spans="1:13">
      <c r="A657" t="s">
        <v>459</v>
      </c>
      <c r="B657">
        <v>8</v>
      </c>
      <c r="C657">
        <v>15</v>
      </c>
      <c r="D657" s="99" t="s">
        <v>179</v>
      </c>
      <c r="E657" s="11">
        <v>1193.5999999999999</v>
      </c>
      <c r="F657" s="11">
        <v>1002.33</v>
      </c>
      <c r="G657" s="11">
        <v>191.27</v>
      </c>
      <c r="H657" s="11">
        <v>1183.5</v>
      </c>
      <c r="I657" s="11">
        <v>936</v>
      </c>
      <c r="J657" s="11">
        <v>247.5</v>
      </c>
      <c r="K657" s="12">
        <f t="shared" ref="K657" si="441">AVERAGE(J657:J659)</f>
        <v>324.83333333333331</v>
      </c>
      <c r="L657" s="12">
        <f t="shared" ref="L657" si="442">AVEDEV(J657:J659)</f>
        <v>63.444444444444436</v>
      </c>
      <c r="M657" s="13">
        <f t="shared" ref="M657" si="443">IF(K657=0, 0, L657/K657)</f>
        <v>0.1953138361552933</v>
      </c>
    </row>
    <row r="658" spans="1:13">
      <c r="A658" t="s">
        <v>459</v>
      </c>
      <c r="B658">
        <v>24</v>
      </c>
      <c r="C658">
        <v>15</v>
      </c>
      <c r="D658" s="99" t="s">
        <v>179</v>
      </c>
      <c r="E658" s="11">
        <v>1400.07</v>
      </c>
      <c r="F658" s="11">
        <v>1197.25</v>
      </c>
      <c r="G658" s="11">
        <v>202.82</v>
      </c>
      <c r="H658" s="11">
        <v>1388</v>
      </c>
      <c r="I658" s="11">
        <v>1081</v>
      </c>
      <c r="J658" s="11">
        <v>307</v>
      </c>
      <c r="K658" s="12"/>
      <c r="L658" s="12"/>
      <c r="M658" s="13"/>
    </row>
    <row r="659" spans="1:13">
      <c r="A659" t="s">
        <v>459</v>
      </c>
      <c r="B659">
        <v>8</v>
      </c>
      <c r="C659">
        <v>39</v>
      </c>
      <c r="D659" s="99" t="s">
        <v>179</v>
      </c>
      <c r="E659" s="11">
        <v>1211.67</v>
      </c>
      <c r="F659" s="11">
        <v>883.75</v>
      </c>
      <c r="G659" s="11">
        <v>327.93</v>
      </c>
      <c r="H659" s="11">
        <v>1245</v>
      </c>
      <c r="I659" s="11">
        <v>825</v>
      </c>
      <c r="J659" s="11">
        <v>420</v>
      </c>
    </row>
    <row r="660" spans="1:13">
      <c r="A660" t="s">
        <v>459</v>
      </c>
      <c r="B660">
        <v>8</v>
      </c>
      <c r="C660">
        <v>16</v>
      </c>
      <c r="D660" s="99" t="s">
        <v>180</v>
      </c>
      <c r="E660" s="11">
        <v>1333.67</v>
      </c>
      <c r="F660" s="11">
        <v>1002.33</v>
      </c>
      <c r="G660" s="11">
        <v>331.34</v>
      </c>
      <c r="H660" s="11">
        <v>1327</v>
      </c>
      <c r="I660" s="11">
        <v>936</v>
      </c>
      <c r="J660" s="11">
        <v>391</v>
      </c>
      <c r="K660" s="12">
        <f t="shared" ref="K660" si="444">AVERAGE(J660:J662)</f>
        <v>440.66666666666669</v>
      </c>
      <c r="L660" s="12">
        <f t="shared" ref="L660" si="445">AVEDEV(J660:J662)</f>
        <v>37.555555555555564</v>
      </c>
      <c r="M660" s="13">
        <f t="shared" ref="M660" si="446">IF(K660=0, 0, L660/K660)</f>
        <v>8.5224407463439247E-2</v>
      </c>
    </row>
    <row r="661" spans="1:13">
      <c r="A661" t="s">
        <v>459</v>
      </c>
      <c r="B661">
        <v>24</v>
      </c>
      <c r="C661">
        <v>16</v>
      </c>
      <c r="D661" s="99" t="s">
        <v>180</v>
      </c>
      <c r="E661" s="11">
        <v>1557.17</v>
      </c>
      <c r="F661" s="11">
        <v>1197.25</v>
      </c>
      <c r="G661" s="11">
        <v>359.92</v>
      </c>
      <c r="H661" s="11">
        <v>1515</v>
      </c>
      <c r="I661" s="11">
        <v>1081</v>
      </c>
      <c r="J661" s="11">
        <v>434</v>
      </c>
      <c r="K661" s="12"/>
      <c r="L661" s="12"/>
      <c r="M661" s="13"/>
    </row>
    <row r="662" spans="1:13">
      <c r="A662" t="s">
        <v>459</v>
      </c>
      <c r="B662">
        <v>8</v>
      </c>
      <c r="C662">
        <v>40</v>
      </c>
      <c r="D662" s="99" t="s">
        <v>180</v>
      </c>
      <c r="E662" s="11">
        <v>1334.34</v>
      </c>
      <c r="F662" s="11">
        <v>883.75</v>
      </c>
      <c r="G662" s="11">
        <v>450.59</v>
      </c>
      <c r="H662" s="11">
        <v>1322</v>
      </c>
      <c r="I662" s="11">
        <v>825</v>
      </c>
      <c r="J662" s="11">
        <v>497</v>
      </c>
    </row>
    <row r="663" spans="1:13">
      <c r="A663" t="s">
        <v>459</v>
      </c>
      <c r="B663">
        <v>8</v>
      </c>
      <c r="C663">
        <v>17</v>
      </c>
      <c r="D663" s="99" t="s">
        <v>181</v>
      </c>
      <c r="E663" s="11">
        <v>2566.7199999999998</v>
      </c>
      <c r="F663" s="11">
        <v>1002.33</v>
      </c>
      <c r="G663" s="11">
        <v>1564.4</v>
      </c>
      <c r="H663" s="11">
        <v>2656</v>
      </c>
      <c r="I663" s="11">
        <v>936</v>
      </c>
      <c r="J663" s="11">
        <v>1720</v>
      </c>
      <c r="K663" s="12">
        <f t="shared" ref="K663" si="447">AVERAGE(J663:J665)</f>
        <v>1520.3333333333333</v>
      </c>
      <c r="L663" s="12">
        <f t="shared" ref="L663" si="448">AVEDEV(J663:J665)</f>
        <v>133.11111111111109</v>
      </c>
      <c r="M663" s="13">
        <f t="shared" ref="M663" si="449">IF(K663=0, 0, L663/K663)</f>
        <v>8.7553898998757568E-2</v>
      </c>
    </row>
    <row r="664" spans="1:13">
      <c r="A664" t="s">
        <v>459</v>
      </c>
      <c r="B664">
        <v>24</v>
      </c>
      <c r="C664">
        <v>17</v>
      </c>
      <c r="D664" s="99" t="s">
        <v>181</v>
      </c>
      <c r="E664" s="11">
        <v>2764.91</v>
      </c>
      <c r="F664" s="11">
        <v>1197.25</v>
      </c>
      <c r="G664" s="11">
        <v>1567.66</v>
      </c>
      <c r="H664" s="11">
        <v>2547</v>
      </c>
      <c r="I664" s="11">
        <v>1081</v>
      </c>
      <c r="J664" s="11">
        <v>1466</v>
      </c>
      <c r="K664" s="12"/>
      <c r="L664" s="12"/>
      <c r="M664" s="13"/>
    </row>
    <row r="665" spans="1:13">
      <c r="A665" t="s">
        <v>459</v>
      </c>
      <c r="B665">
        <v>8</v>
      </c>
      <c r="C665">
        <v>41</v>
      </c>
      <c r="D665" s="99" t="s">
        <v>181</v>
      </c>
      <c r="E665" s="11">
        <v>2171.33</v>
      </c>
      <c r="F665" s="11">
        <v>883.75</v>
      </c>
      <c r="G665" s="11">
        <v>1287.58</v>
      </c>
      <c r="H665" s="11">
        <v>2200</v>
      </c>
      <c r="I665" s="11">
        <v>825</v>
      </c>
      <c r="J665" s="11">
        <v>1375</v>
      </c>
    </row>
    <row r="666" spans="1:13">
      <c r="A666" t="s">
        <v>459</v>
      </c>
      <c r="B666">
        <v>8</v>
      </c>
      <c r="C666">
        <v>30</v>
      </c>
      <c r="D666" s="99" t="s">
        <v>471</v>
      </c>
      <c r="E666" s="11">
        <v>1241.27</v>
      </c>
      <c r="F666" s="11">
        <v>1002.33</v>
      </c>
      <c r="G666" s="11">
        <v>238.94</v>
      </c>
      <c r="H666" s="11">
        <v>1238.5</v>
      </c>
      <c r="I666" s="11">
        <v>936</v>
      </c>
      <c r="J666" s="11">
        <v>302.5</v>
      </c>
      <c r="K666" s="12">
        <f t="shared" ref="K666" si="450">AVERAGE(J666:J668)</f>
        <v>236.16666666666666</v>
      </c>
      <c r="L666" s="12">
        <f t="shared" ref="L666" si="451">AVEDEV(J666:J668)</f>
        <v>113.44444444444446</v>
      </c>
      <c r="M666" s="13">
        <f t="shared" ref="M666" si="452">IF(K666=0, 0, L666/K666)</f>
        <v>0.48035756292637033</v>
      </c>
    </row>
    <row r="667" spans="1:13">
      <c r="A667" t="s">
        <v>459</v>
      </c>
      <c r="B667">
        <v>24</v>
      </c>
      <c r="C667">
        <v>30</v>
      </c>
      <c r="D667" s="99" t="s">
        <v>471</v>
      </c>
      <c r="E667" s="11">
        <v>1164.81</v>
      </c>
      <c r="F667" s="11">
        <v>1197.25</v>
      </c>
      <c r="G667" s="11">
        <v>0</v>
      </c>
      <c r="H667" s="11">
        <v>1147</v>
      </c>
      <c r="I667" s="11">
        <v>1081</v>
      </c>
      <c r="J667" s="11">
        <v>66</v>
      </c>
      <c r="K667" s="12"/>
      <c r="L667" s="12"/>
      <c r="M667" s="13"/>
    </row>
    <row r="668" spans="1:13">
      <c r="A668" t="s">
        <v>459</v>
      </c>
      <c r="B668">
        <v>8</v>
      </c>
      <c r="C668">
        <v>54</v>
      </c>
      <c r="D668" s="99" t="s">
        <v>471</v>
      </c>
      <c r="E668" s="11">
        <v>1176.47</v>
      </c>
      <c r="F668" s="11">
        <v>883.75</v>
      </c>
      <c r="G668" s="11">
        <v>292.72000000000003</v>
      </c>
      <c r="H668" s="11">
        <v>1165</v>
      </c>
      <c r="I668" s="11">
        <v>825</v>
      </c>
      <c r="J668" s="11">
        <v>340</v>
      </c>
    </row>
    <row r="669" spans="1:13">
      <c r="A669" t="s">
        <v>459</v>
      </c>
      <c r="B669">
        <v>8</v>
      </c>
      <c r="C669">
        <v>18</v>
      </c>
      <c r="D669" s="99" t="s">
        <v>182</v>
      </c>
      <c r="E669" s="11">
        <v>1193.76</v>
      </c>
      <c r="F669" s="11">
        <v>1002.33</v>
      </c>
      <c r="G669" s="11">
        <v>191.43</v>
      </c>
      <c r="H669" s="11">
        <v>1167</v>
      </c>
      <c r="I669" s="11">
        <v>936</v>
      </c>
      <c r="J669" s="11">
        <v>231</v>
      </c>
      <c r="K669" s="12">
        <f t="shared" ref="K669" si="453">AVERAGE(J669:J671)</f>
        <v>249.66666666666666</v>
      </c>
      <c r="L669" s="12">
        <f t="shared" ref="L669" si="454">AVEDEV(J669:J671)</f>
        <v>69.555555555555557</v>
      </c>
      <c r="M669" s="13">
        <f t="shared" ref="M669" si="455">IF(K669=0, 0, L669/K669)</f>
        <v>0.27859368046283933</v>
      </c>
    </row>
    <row r="670" spans="1:13">
      <c r="A670" t="s">
        <v>459</v>
      </c>
      <c r="B670">
        <v>24</v>
      </c>
      <c r="C670">
        <v>18</v>
      </c>
      <c r="D670" s="99" t="s">
        <v>182</v>
      </c>
      <c r="E670" s="11">
        <v>1256.73</v>
      </c>
      <c r="F670" s="11">
        <v>1197.25</v>
      </c>
      <c r="G670" s="11">
        <v>59.48</v>
      </c>
      <c r="H670" s="11">
        <v>1245</v>
      </c>
      <c r="I670" s="11">
        <v>1081</v>
      </c>
      <c r="J670" s="11">
        <v>164</v>
      </c>
      <c r="K670" s="12"/>
      <c r="L670" s="12"/>
      <c r="M670" s="13"/>
    </row>
    <row r="671" spans="1:13">
      <c r="A671" t="s">
        <v>459</v>
      </c>
      <c r="B671">
        <v>8</v>
      </c>
      <c r="C671">
        <v>42</v>
      </c>
      <c r="D671" s="99" t="s">
        <v>182</v>
      </c>
      <c r="E671" s="11">
        <v>1153.78</v>
      </c>
      <c r="F671" s="11">
        <v>883.75</v>
      </c>
      <c r="G671" s="11">
        <v>270.04000000000002</v>
      </c>
      <c r="H671" s="11">
        <v>1179</v>
      </c>
      <c r="I671" s="11">
        <v>825</v>
      </c>
      <c r="J671" s="11">
        <v>354</v>
      </c>
    </row>
    <row r="672" spans="1:13">
      <c r="A672" t="s">
        <v>460</v>
      </c>
      <c r="B672">
        <v>18</v>
      </c>
      <c r="C672">
        <v>40</v>
      </c>
      <c r="D672" s="99" t="s">
        <v>368</v>
      </c>
      <c r="E672" s="11">
        <v>1556.54</v>
      </c>
      <c r="F672" s="11">
        <v>825.98</v>
      </c>
      <c r="G672" s="11">
        <v>730.56</v>
      </c>
      <c r="H672" s="11">
        <v>1603</v>
      </c>
      <c r="I672" s="11">
        <v>701</v>
      </c>
      <c r="J672" s="11">
        <v>902</v>
      </c>
      <c r="K672" s="12">
        <f t="shared" ref="K672" si="456">AVERAGE(J672:J674)</f>
        <v>662.16666666666663</v>
      </c>
      <c r="L672" s="12">
        <f t="shared" ref="L672" si="457">AVEDEV(J672:J674)</f>
        <v>162.7777777777778</v>
      </c>
      <c r="M672" s="13">
        <f t="shared" ref="M672" si="458">IF(K672=0, 0, L672/K672)</f>
        <v>0.2458259921134324</v>
      </c>
    </row>
    <row r="673" spans="1:13">
      <c r="A673" t="s">
        <v>460</v>
      </c>
      <c r="B673">
        <v>19</v>
      </c>
      <c r="C673">
        <v>40</v>
      </c>
      <c r="D673" s="99" t="s">
        <v>368</v>
      </c>
      <c r="E673" s="11">
        <v>1335.46</v>
      </c>
      <c r="F673" s="11">
        <v>825.98</v>
      </c>
      <c r="G673" s="11">
        <v>509.47</v>
      </c>
      <c r="H673" s="11">
        <v>1367.5</v>
      </c>
      <c r="I673" s="11">
        <v>701</v>
      </c>
      <c r="J673" s="11">
        <v>666.5</v>
      </c>
      <c r="K673" s="12"/>
      <c r="L673" s="12"/>
      <c r="M673" s="13"/>
    </row>
    <row r="674" spans="1:13">
      <c r="A674" t="s">
        <v>460</v>
      </c>
      <c r="B674">
        <v>20</v>
      </c>
      <c r="C674">
        <v>40</v>
      </c>
      <c r="D674" s="99" t="s">
        <v>368</v>
      </c>
      <c r="E674" s="11">
        <v>1242.03</v>
      </c>
      <c r="F674" s="11">
        <v>825.98</v>
      </c>
      <c r="G674" s="11">
        <v>416.05</v>
      </c>
      <c r="H674" s="11">
        <v>1119</v>
      </c>
      <c r="I674" s="11">
        <v>701</v>
      </c>
      <c r="J674" s="11">
        <v>418</v>
      </c>
    </row>
    <row r="675" spans="1:13">
      <c r="A675" t="s">
        <v>459</v>
      </c>
      <c r="B675">
        <v>7</v>
      </c>
      <c r="C675">
        <v>10</v>
      </c>
      <c r="D675" s="99" t="s">
        <v>153</v>
      </c>
      <c r="E675" s="11">
        <v>911.09</v>
      </c>
      <c r="F675" s="11">
        <v>1002.33</v>
      </c>
      <c r="G675" s="11">
        <v>0</v>
      </c>
      <c r="H675" s="11">
        <v>860</v>
      </c>
      <c r="I675" s="11">
        <v>936</v>
      </c>
      <c r="J675" s="11">
        <v>0</v>
      </c>
      <c r="K675" s="12">
        <f t="shared" ref="K675" si="459">AVERAGE(J675:J677)</f>
        <v>183</v>
      </c>
      <c r="L675" s="12">
        <f t="shared" ref="L675" si="460">AVEDEV(J675:J677)</f>
        <v>122</v>
      </c>
      <c r="M675" s="13">
        <f t="shared" ref="M675" si="461">IF(K675=0, 0, L675/K675)</f>
        <v>0.66666666666666663</v>
      </c>
    </row>
    <row r="676" spans="1:13">
      <c r="A676" t="s">
        <v>459</v>
      </c>
      <c r="B676">
        <v>23</v>
      </c>
      <c r="C676">
        <v>10</v>
      </c>
      <c r="D676" s="99" t="s">
        <v>153</v>
      </c>
      <c r="E676" s="11">
        <v>1274.18</v>
      </c>
      <c r="F676" s="11">
        <v>1197.25</v>
      </c>
      <c r="G676" s="11">
        <v>76.930000000000007</v>
      </c>
      <c r="H676" s="11">
        <v>1267</v>
      </c>
      <c r="I676" s="11">
        <v>1081</v>
      </c>
      <c r="J676" s="11">
        <v>186</v>
      </c>
      <c r="K676" s="12"/>
      <c r="L676" s="12"/>
      <c r="M676" s="13"/>
    </row>
    <row r="677" spans="1:13">
      <c r="A677" t="s">
        <v>459</v>
      </c>
      <c r="B677">
        <v>7</v>
      </c>
      <c r="C677">
        <v>34</v>
      </c>
      <c r="D677" s="99" t="s">
        <v>153</v>
      </c>
      <c r="E677" s="11">
        <v>1222.02</v>
      </c>
      <c r="F677" s="11">
        <v>883.75</v>
      </c>
      <c r="G677" s="11">
        <v>338.27</v>
      </c>
      <c r="H677" s="11">
        <v>1188</v>
      </c>
      <c r="I677" s="11">
        <v>825</v>
      </c>
      <c r="J677" s="11">
        <v>363</v>
      </c>
    </row>
    <row r="678" spans="1:13">
      <c r="A678" t="s">
        <v>459</v>
      </c>
      <c r="B678">
        <v>7</v>
      </c>
      <c r="C678">
        <v>11</v>
      </c>
      <c r="D678" s="99" t="s">
        <v>154</v>
      </c>
      <c r="E678" s="11">
        <v>2018.88</v>
      </c>
      <c r="F678" s="11">
        <v>1002.33</v>
      </c>
      <c r="G678" s="11">
        <v>1016.55</v>
      </c>
      <c r="H678" s="11">
        <v>1988</v>
      </c>
      <c r="I678" s="11">
        <v>936</v>
      </c>
      <c r="J678" s="11">
        <v>1052</v>
      </c>
      <c r="K678" s="12">
        <f t="shared" ref="K678" si="462">AVERAGE(J678:J680)</f>
        <v>1211.3333333333333</v>
      </c>
      <c r="L678" s="12">
        <f t="shared" ref="L678" si="463">AVEDEV(J678:J680)</f>
        <v>106.22222222222224</v>
      </c>
      <c r="M678" s="13">
        <f t="shared" ref="M678" si="464">IF(K678=0, 0, L678/K678)</f>
        <v>8.7690332049165307E-2</v>
      </c>
    </row>
    <row r="679" spans="1:13">
      <c r="A679" t="s">
        <v>459</v>
      </c>
      <c r="B679">
        <v>23</v>
      </c>
      <c r="C679">
        <v>11</v>
      </c>
      <c r="D679" s="99" t="s">
        <v>154</v>
      </c>
      <c r="E679" s="11">
        <v>2302.5300000000002</v>
      </c>
      <c r="F679" s="11">
        <v>1197.25</v>
      </c>
      <c r="G679" s="11">
        <v>1105.28</v>
      </c>
      <c r="H679" s="11">
        <v>2305</v>
      </c>
      <c r="I679" s="11">
        <v>1081</v>
      </c>
      <c r="J679" s="11">
        <v>1224</v>
      </c>
      <c r="K679" s="12"/>
      <c r="L679" s="12"/>
      <c r="M679" s="13"/>
    </row>
    <row r="680" spans="1:13">
      <c r="A680" t="s">
        <v>459</v>
      </c>
      <c r="B680">
        <v>7</v>
      </c>
      <c r="C680">
        <v>35</v>
      </c>
      <c r="D680" s="99" t="s">
        <v>154</v>
      </c>
      <c r="E680" s="11">
        <v>2162.11</v>
      </c>
      <c r="F680" s="11">
        <v>883.75</v>
      </c>
      <c r="G680" s="11">
        <v>1278.3599999999999</v>
      </c>
      <c r="H680" s="11">
        <v>2183</v>
      </c>
      <c r="I680" s="11">
        <v>825</v>
      </c>
      <c r="J680" s="11">
        <v>1358</v>
      </c>
    </row>
    <row r="681" spans="1:13">
      <c r="A681" t="s">
        <v>459</v>
      </c>
      <c r="B681">
        <v>7</v>
      </c>
      <c r="C681">
        <v>12</v>
      </c>
      <c r="D681" s="99" t="s">
        <v>155</v>
      </c>
      <c r="E681" s="11">
        <v>2180.0100000000002</v>
      </c>
      <c r="F681" s="11">
        <v>1002.33</v>
      </c>
      <c r="G681" s="11">
        <v>1177.69</v>
      </c>
      <c r="H681" s="11">
        <v>2251</v>
      </c>
      <c r="I681" s="11">
        <v>936</v>
      </c>
      <c r="J681" s="11">
        <v>1315</v>
      </c>
      <c r="K681" s="12">
        <f t="shared" ref="K681" si="465">AVERAGE(J681:J683)</f>
        <v>1533.6666666666667</v>
      </c>
      <c r="L681" s="12">
        <f t="shared" ref="L681" si="466">AVEDEV(J681:J683)</f>
        <v>244.22222222222226</v>
      </c>
      <c r="M681" s="13">
        <f t="shared" ref="M681" si="467">IF(K681=0, 0, L681/K681)</f>
        <v>0.15924074476563069</v>
      </c>
    </row>
    <row r="682" spans="1:13">
      <c r="A682" t="s">
        <v>459</v>
      </c>
      <c r="B682">
        <v>23</v>
      </c>
      <c r="C682">
        <v>12</v>
      </c>
      <c r="D682" s="99" t="s">
        <v>155</v>
      </c>
      <c r="E682" s="11">
        <v>3132.69</v>
      </c>
      <c r="F682" s="11">
        <v>1197.25</v>
      </c>
      <c r="G682" s="11">
        <v>1935.44</v>
      </c>
      <c r="H682" s="11">
        <v>2981</v>
      </c>
      <c r="I682" s="11">
        <v>1081</v>
      </c>
      <c r="J682" s="11">
        <v>1900</v>
      </c>
      <c r="K682" s="12"/>
      <c r="L682" s="12"/>
      <c r="M682" s="13"/>
    </row>
    <row r="683" spans="1:13">
      <c r="A683" t="s">
        <v>459</v>
      </c>
      <c r="B683">
        <v>7</v>
      </c>
      <c r="C683">
        <v>36</v>
      </c>
      <c r="D683" s="99" t="s">
        <v>155</v>
      </c>
      <c r="E683" s="11">
        <v>2178.54</v>
      </c>
      <c r="F683" s="11">
        <v>883.75</v>
      </c>
      <c r="G683" s="11">
        <v>1294.79</v>
      </c>
      <c r="H683" s="11">
        <v>2211</v>
      </c>
      <c r="I683" s="11">
        <v>825</v>
      </c>
      <c r="J683" s="11">
        <v>1386</v>
      </c>
    </row>
    <row r="684" spans="1:13">
      <c r="A684" t="s">
        <v>460</v>
      </c>
      <c r="B684">
        <v>18</v>
      </c>
      <c r="C684">
        <v>39</v>
      </c>
      <c r="D684" s="99" t="s">
        <v>367</v>
      </c>
      <c r="E684" s="11">
        <v>3175.99</v>
      </c>
      <c r="F684" s="11">
        <v>825.98</v>
      </c>
      <c r="G684" s="11">
        <v>2350.0100000000002</v>
      </c>
      <c r="H684" s="11">
        <v>3150.5</v>
      </c>
      <c r="I684" s="11">
        <v>701</v>
      </c>
      <c r="J684" s="11">
        <v>2449.5</v>
      </c>
      <c r="K684" s="12">
        <f t="shared" ref="K684" si="468">AVERAGE(J684:J686)</f>
        <v>2357.3333333333335</v>
      </c>
      <c r="L684" s="12">
        <f t="shared" ref="L684" si="469">AVEDEV(J684:J686)</f>
        <v>381.22222222222217</v>
      </c>
      <c r="M684" s="13">
        <f t="shared" ref="M684" si="470">IF(K684=0, 0, L684/K684)</f>
        <v>0.16171757164404221</v>
      </c>
    </row>
    <row r="685" spans="1:13">
      <c r="A685" t="s">
        <v>460</v>
      </c>
      <c r="B685">
        <v>19</v>
      </c>
      <c r="C685">
        <v>39</v>
      </c>
      <c r="D685" s="99" t="s">
        <v>367</v>
      </c>
      <c r="E685" s="11">
        <v>2644.92</v>
      </c>
      <c r="F685" s="11">
        <v>825.98</v>
      </c>
      <c r="G685" s="11">
        <v>1818.94</v>
      </c>
      <c r="H685" s="11">
        <v>2486.5</v>
      </c>
      <c r="I685" s="11">
        <v>701</v>
      </c>
      <c r="J685" s="11">
        <v>1785.5</v>
      </c>
      <c r="K685" s="12"/>
      <c r="L685" s="12"/>
      <c r="M685" s="13"/>
    </row>
    <row r="686" spans="1:13">
      <c r="A686" t="s">
        <v>460</v>
      </c>
      <c r="B686">
        <v>20</v>
      </c>
      <c r="C686">
        <v>39</v>
      </c>
      <c r="D686" s="99" t="s">
        <v>367</v>
      </c>
      <c r="E686" s="11">
        <v>3610.75</v>
      </c>
      <c r="F686" s="11">
        <v>825.98</v>
      </c>
      <c r="G686" s="11">
        <v>2784.77</v>
      </c>
      <c r="H686" s="11">
        <v>3538</v>
      </c>
      <c r="I686" s="11">
        <v>701</v>
      </c>
      <c r="J686" s="11">
        <v>2837</v>
      </c>
    </row>
    <row r="687" spans="1:13">
      <c r="A687" t="s">
        <v>459</v>
      </c>
      <c r="B687">
        <v>6</v>
      </c>
      <c r="C687">
        <v>10</v>
      </c>
      <c r="D687" s="99" t="s">
        <v>132</v>
      </c>
      <c r="E687" s="11">
        <v>833.97</v>
      </c>
      <c r="F687" s="11">
        <v>1002.33</v>
      </c>
      <c r="G687" s="11">
        <v>0</v>
      </c>
      <c r="H687" s="11">
        <v>842</v>
      </c>
      <c r="I687" s="11">
        <v>936</v>
      </c>
      <c r="J687" s="11">
        <v>0</v>
      </c>
      <c r="K687" s="12">
        <f t="shared" ref="K687" si="471">AVERAGE(J687:J689)</f>
        <v>115</v>
      </c>
      <c r="L687" s="12">
        <f t="shared" ref="L687" si="472">AVEDEV(J687:J689)</f>
        <v>152.66666666666666</v>
      </c>
      <c r="M687" s="13">
        <f t="shared" ref="M687" si="473">IF(K687=0, 0, L687/K687)</f>
        <v>1.3275362318840578</v>
      </c>
    </row>
    <row r="688" spans="1:13">
      <c r="A688" t="s">
        <v>459</v>
      </c>
      <c r="B688">
        <v>22</v>
      </c>
      <c r="C688">
        <v>10</v>
      </c>
      <c r="D688" s="99" t="s">
        <v>132</v>
      </c>
      <c r="E688" s="11">
        <v>1150.54</v>
      </c>
      <c r="F688" s="11">
        <v>1197.25</v>
      </c>
      <c r="G688" s="11">
        <v>0</v>
      </c>
      <c r="H688" s="11">
        <v>1082</v>
      </c>
      <c r="I688" s="11">
        <v>1081</v>
      </c>
      <c r="J688" s="11">
        <v>1</v>
      </c>
      <c r="K688" s="12"/>
      <c r="L688" s="12"/>
      <c r="M688" s="13"/>
    </row>
    <row r="689" spans="1:13">
      <c r="A689" t="s">
        <v>459</v>
      </c>
      <c r="B689">
        <v>6</v>
      </c>
      <c r="C689">
        <v>34</v>
      </c>
      <c r="D689" s="99" t="s">
        <v>132</v>
      </c>
      <c r="E689" s="11">
        <v>1230.0999999999999</v>
      </c>
      <c r="F689" s="11">
        <v>883.75</v>
      </c>
      <c r="G689" s="11">
        <v>346.35</v>
      </c>
      <c r="H689" s="11">
        <v>1169</v>
      </c>
      <c r="I689" s="11">
        <v>825</v>
      </c>
      <c r="J689" s="11">
        <v>344</v>
      </c>
    </row>
    <row r="690" spans="1:13">
      <c r="A690" t="s">
        <v>459</v>
      </c>
      <c r="B690">
        <v>6</v>
      </c>
      <c r="C690">
        <v>11</v>
      </c>
      <c r="D690" s="99" t="s">
        <v>133</v>
      </c>
      <c r="E690" s="11">
        <v>1327.06</v>
      </c>
      <c r="F690" s="11">
        <v>1002.33</v>
      </c>
      <c r="G690" s="11">
        <v>324.73</v>
      </c>
      <c r="H690" s="11">
        <v>1346</v>
      </c>
      <c r="I690" s="11">
        <v>936</v>
      </c>
      <c r="J690" s="11">
        <v>410</v>
      </c>
      <c r="K690" s="12">
        <f t="shared" ref="K690" si="474">AVERAGE(J690:J692)</f>
        <v>801.16666666666663</v>
      </c>
      <c r="L690" s="12">
        <f t="shared" ref="L690" si="475">AVEDEV(J690:J692)</f>
        <v>260.77777777777777</v>
      </c>
      <c r="M690" s="13">
        <f t="shared" ref="M690" si="476">IF(K690=0, 0, L690/K690)</f>
        <v>0.32549753831218364</v>
      </c>
    </row>
    <row r="691" spans="1:13">
      <c r="A691" t="s">
        <v>459</v>
      </c>
      <c r="B691">
        <v>22</v>
      </c>
      <c r="C691">
        <v>11</v>
      </c>
      <c r="D691" s="99" t="s">
        <v>133</v>
      </c>
      <c r="E691" s="11">
        <v>2118.6999999999998</v>
      </c>
      <c r="F691" s="11">
        <v>1197.25</v>
      </c>
      <c r="G691" s="11">
        <v>921.45</v>
      </c>
      <c r="H691" s="11">
        <v>2180.5</v>
      </c>
      <c r="I691" s="11">
        <v>1081</v>
      </c>
      <c r="J691" s="11">
        <v>1099.5</v>
      </c>
      <c r="K691" s="12"/>
      <c r="L691" s="12"/>
      <c r="M691" s="13"/>
    </row>
    <row r="692" spans="1:13">
      <c r="A692" t="s">
        <v>459</v>
      </c>
      <c r="B692">
        <v>6</v>
      </c>
      <c r="C692">
        <v>35</v>
      </c>
      <c r="D692" s="99" t="s">
        <v>133</v>
      </c>
      <c r="E692" s="11">
        <v>1738.87</v>
      </c>
      <c r="F692" s="11">
        <v>883.75</v>
      </c>
      <c r="G692" s="11">
        <v>855.12</v>
      </c>
      <c r="H692" s="11">
        <v>1719</v>
      </c>
      <c r="I692" s="11">
        <v>825</v>
      </c>
      <c r="J692" s="11">
        <v>894</v>
      </c>
    </row>
    <row r="693" spans="1:13">
      <c r="A693" t="s">
        <v>459</v>
      </c>
      <c r="B693">
        <v>6</v>
      </c>
      <c r="C693">
        <v>12</v>
      </c>
      <c r="D693" s="99" t="s">
        <v>134</v>
      </c>
      <c r="E693" s="11">
        <v>2243.1799999999998</v>
      </c>
      <c r="F693" s="11">
        <v>1002.33</v>
      </c>
      <c r="G693" s="11">
        <v>1240.8499999999999</v>
      </c>
      <c r="H693" s="11">
        <v>2218</v>
      </c>
      <c r="I693" s="11">
        <v>936</v>
      </c>
      <c r="J693" s="11">
        <v>1282</v>
      </c>
      <c r="K693" s="12">
        <f t="shared" ref="K693" si="477">AVERAGE(J693:J695)</f>
        <v>1633.6666666666667</v>
      </c>
      <c r="L693" s="12">
        <f t="shared" ref="L693" si="478">AVEDEV(J693:J695)</f>
        <v>234.44444444444443</v>
      </c>
      <c r="M693" s="13">
        <f t="shared" ref="M693" si="479">IF(K693=0, 0, L693/K693)</f>
        <v>0.14350812759300821</v>
      </c>
    </row>
    <row r="694" spans="1:13">
      <c r="A694" t="s">
        <v>459</v>
      </c>
      <c r="B694">
        <v>22</v>
      </c>
      <c r="C694">
        <v>12</v>
      </c>
      <c r="D694" s="99" t="s">
        <v>134</v>
      </c>
      <c r="E694" s="11">
        <v>3194.29</v>
      </c>
      <c r="F694" s="11">
        <v>1197.25</v>
      </c>
      <c r="G694" s="11">
        <v>1997.05</v>
      </c>
      <c r="H694" s="11">
        <v>3033</v>
      </c>
      <c r="I694" s="11">
        <v>1081</v>
      </c>
      <c r="J694" s="11">
        <v>1952</v>
      </c>
      <c r="K694" s="12"/>
      <c r="L694" s="12"/>
      <c r="M694" s="13"/>
    </row>
    <row r="695" spans="1:13">
      <c r="A695" t="s">
        <v>459</v>
      </c>
      <c r="B695">
        <v>6</v>
      </c>
      <c r="C695">
        <v>36</v>
      </c>
      <c r="D695" s="99" t="s">
        <v>134</v>
      </c>
      <c r="E695" s="11">
        <v>2505.23</v>
      </c>
      <c r="F695" s="11">
        <v>883.75</v>
      </c>
      <c r="G695" s="11">
        <v>1621.48</v>
      </c>
      <c r="H695" s="11">
        <v>2492</v>
      </c>
      <c r="I695" s="11">
        <v>825</v>
      </c>
      <c r="J695" s="11">
        <v>1667</v>
      </c>
    </row>
    <row r="696" spans="1:13">
      <c r="A696" t="s">
        <v>460</v>
      </c>
      <c r="B696">
        <v>18</v>
      </c>
      <c r="C696">
        <v>38</v>
      </c>
      <c r="D696" s="99" t="s">
        <v>366</v>
      </c>
      <c r="E696" s="11">
        <v>6624.86</v>
      </c>
      <c r="F696" s="11">
        <v>825.98</v>
      </c>
      <c r="G696" s="11">
        <v>5798.88</v>
      </c>
      <c r="H696" s="11">
        <v>6897</v>
      </c>
      <c r="I696" s="11">
        <v>701</v>
      </c>
      <c r="J696" s="11">
        <v>6196</v>
      </c>
      <c r="K696" s="12">
        <f t="shared" ref="K696" si="480">AVERAGE(J696:J698)</f>
        <v>5726.666666666667</v>
      </c>
      <c r="L696" s="12">
        <f t="shared" ref="L696" si="481">AVEDEV(J696:J698)</f>
        <v>509.77777777777766</v>
      </c>
      <c r="M696" s="13">
        <f t="shared" ref="M696" si="482">IF(K696=0, 0, L696/K696)</f>
        <v>8.9018238261544411E-2</v>
      </c>
    </row>
    <row r="697" spans="1:13">
      <c r="A697" t="s">
        <v>460</v>
      </c>
      <c r="B697">
        <v>19</v>
      </c>
      <c r="C697">
        <v>38</v>
      </c>
      <c r="D697" s="99" t="s">
        <v>366</v>
      </c>
      <c r="E697" s="11">
        <v>5608.22</v>
      </c>
      <c r="F697" s="11">
        <v>825.98</v>
      </c>
      <c r="G697" s="11">
        <v>4782.2299999999996</v>
      </c>
      <c r="H697" s="11">
        <v>5663</v>
      </c>
      <c r="I697" s="11">
        <v>701</v>
      </c>
      <c r="J697" s="11">
        <v>4962</v>
      </c>
      <c r="K697" s="12"/>
      <c r="L697" s="12"/>
      <c r="M697" s="13"/>
    </row>
    <row r="698" spans="1:13">
      <c r="A698" t="s">
        <v>460</v>
      </c>
      <c r="B698">
        <v>20</v>
      </c>
      <c r="C698">
        <v>38</v>
      </c>
      <c r="D698" s="99" t="s">
        <v>366</v>
      </c>
      <c r="E698" s="11">
        <v>6471.97</v>
      </c>
      <c r="F698" s="11">
        <v>825.98</v>
      </c>
      <c r="G698" s="11">
        <v>5645.99</v>
      </c>
      <c r="H698" s="11">
        <v>6723</v>
      </c>
      <c r="I698" s="11">
        <v>701</v>
      </c>
      <c r="J698" s="11">
        <v>6022</v>
      </c>
    </row>
    <row r="699" spans="1:13">
      <c r="A699" t="s">
        <v>459</v>
      </c>
      <c r="B699">
        <v>5</v>
      </c>
      <c r="C699">
        <v>10</v>
      </c>
      <c r="D699" s="99" t="s">
        <v>111</v>
      </c>
      <c r="E699" s="11">
        <v>1306.6199999999999</v>
      </c>
      <c r="F699" s="11">
        <v>1002.33</v>
      </c>
      <c r="G699" s="11">
        <v>304.29000000000002</v>
      </c>
      <c r="H699" s="11">
        <v>1228</v>
      </c>
      <c r="I699" s="11">
        <v>936</v>
      </c>
      <c r="J699" s="11">
        <v>292</v>
      </c>
      <c r="K699" s="12">
        <f t="shared" ref="K699" si="483">AVERAGE(J699:J701)</f>
        <v>553.16666666666663</v>
      </c>
      <c r="L699" s="12">
        <f t="shared" ref="L699" si="484">AVEDEV(J699:J701)</f>
        <v>174.11111111111111</v>
      </c>
      <c r="M699" s="13">
        <f t="shared" ref="M699" si="485">IF(K699=0, 0, L699/K699)</f>
        <v>0.31475343979110176</v>
      </c>
    </row>
    <row r="700" spans="1:13">
      <c r="A700" t="s">
        <v>459</v>
      </c>
      <c r="B700">
        <v>21</v>
      </c>
      <c r="C700">
        <v>10</v>
      </c>
      <c r="D700" s="99" t="s">
        <v>111</v>
      </c>
      <c r="E700" s="11">
        <v>1745.36</v>
      </c>
      <c r="F700" s="11">
        <v>1197.25</v>
      </c>
      <c r="G700" s="11">
        <v>548.11</v>
      </c>
      <c r="H700" s="11">
        <v>1640.5</v>
      </c>
      <c r="I700" s="11">
        <v>1081</v>
      </c>
      <c r="J700" s="11">
        <v>559.5</v>
      </c>
      <c r="K700" s="12"/>
      <c r="L700" s="12"/>
      <c r="M700" s="13"/>
    </row>
    <row r="701" spans="1:13">
      <c r="A701" t="s">
        <v>459</v>
      </c>
      <c r="B701">
        <v>5</v>
      </c>
      <c r="C701">
        <v>34</v>
      </c>
      <c r="D701" s="99" t="s">
        <v>111</v>
      </c>
      <c r="E701" s="11">
        <v>1688.15</v>
      </c>
      <c r="F701" s="11">
        <v>883.75</v>
      </c>
      <c r="G701" s="11">
        <v>804.4</v>
      </c>
      <c r="H701" s="11">
        <v>1633</v>
      </c>
      <c r="I701" s="11">
        <v>825</v>
      </c>
      <c r="J701" s="11">
        <v>808</v>
      </c>
    </row>
    <row r="702" spans="1:13">
      <c r="A702" t="s">
        <v>459</v>
      </c>
      <c r="B702">
        <v>5</v>
      </c>
      <c r="C702">
        <v>11</v>
      </c>
      <c r="D702" s="99" t="s">
        <v>112</v>
      </c>
      <c r="E702" s="11">
        <v>3137.82</v>
      </c>
      <c r="F702" s="11">
        <v>1002.33</v>
      </c>
      <c r="G702" s="11">
        <v>2135.5</v>
      </c>
      <c r="H702" s="11">
        <v>3121</v>
      </c>
      <c r="I702" s="11">
        <v>936</v>
      </c>
      <c r="J702" s="11">
        <v>2185</v>
      </c>
      <c r="K702" s="12">
        <f t="shared" ref="K702" si="486">AVERAGE(J702:J704)</f>
        <v>2317.1666666666665</v>
      </c>
      <c r="L702" s="12">
        <f t="shared" ref="L702" si="487">AVEDEV(J702:J704)</f>
        <v>167.55555555555551</v>
      </c>
      <c r="M702" s="13">
        <f t="shared" ref="M702" si="488">IF(K702=0, 0, L702/K702)</f>
        <v>7.231053249898102E-2</v>
      </c>
    </row>
    <row r="703" spans="1:13">
      <c r="A703" t="s">
        <v>459</v>
      </c>
      <c r="B703">
        <v>21</v>
      </c>
      <c r="C703">
        <v>11</v>
      </c>
      <c r="D703" s="99" t="s">
        <v>112</v>
      </c>
      <c r="E703" s="11">
        <v>3683.97</v>
      </c>
      <c r="F703" s="11">
        <v>1197.25</v>
      </c>
      <c r="G703" s="11">
        <v>2486.7199999999998</v>
      </c>
      <c r="H703" s="11">
        <v>3649.5</v>
      </c>
      <c r="I703" s="11">
        <v>1081</v>
      </c>
      <c r="J703" s="11">
        <v>2568.5</v>
      </c>
      <c r="K703" s="12"/>
      <c r="L703" s="12"/>
      <c r="M703" s="13"/>
    </row>
    <row r="704" spans="1:13">
      <c r="A704" t="s">
        <v>459</v>
      </c>
      <c r="B704">
        <v>5</v>
      </c>
      <c r="C704">
        <v>35</v>
      </c>
      <c r="D704" s="99" t="s">
        <v>112</v>
      </c>
      <c r="E704" s="11">
        <v>3009.45</v>
      </c>
      <c r="F704" s="11">
        <v>883.75</v>
      </c>
      <c r="G704" s="11">
        <v>2125.6999999999998</v>
      </c>
      <c r="H704" s="11">
        <v>3023</v>
      </c>
      <c r="I704" s="11">
        <v>825</v>
      </c>
      <c r="J704" s="11">
        <v>2198</v>
      </c>
    </row>
    <row r="705" spans="1:13">
      <c r="A705" t="s">
        <v>459</v>
      </c>
      <c r="B705">
        <v>5</v>
      </c>
      <c r="C705">
        <v>12</v>
      </c>
      <c r="D705" s="99" t="s">
        <v>113</v>
      </c>
      <c r="E705" s="11">
        <v>2812.92</v>
      </c>
      <c r="F705" s="11">
        <v>1002.33</v>
      </c>
      <c r="G705" s="11">
        <v>1810.59</v>
      </c>
      <c r="H705" s="11">
        <v>2855</v>
      </c>
      <c r="I705" s="11">
        <v>936</v>
      </c>
      <c r="J705" s="11">
        <v>1919</v>
      </c>
      <c r="K705" s="12">
        <f t="shared" ref="K705" si="489">AVERAGE(J705:J707)</f>
        <v>2129.5</v>
      </c>
      <c r="L705" s="12">
        <f t="shared" ref="L705" si="490">AVEDEV(J705:J707)</f>
        <v>244</v>
      </c>
      <c r="M705" s="13">
        <f t="shared" ref="M705" si="491">IF(K705=0, 0, L705/K705)</f>
        <v>0.11458088753228457</v>
      </c>
    </row>
    <row r="706" spans="1:13">
      <c r="A706" t="s">
        <v>459</v>
      </c>
      <c r="B706">
        <v>21</v>
      </c>
      <c r="C706">
        <v>12</v>
      </c>
      <c r="D706" s="99" t="s">
        <v>113</v>
      </c>
      <c r="E706" s="11">
        <v>3794</v>
      </c>
      <c r="F706" s="11">
        <v>1197.25</v>
      </c>
      <c r="G706" s="11">
        <v>2596.75</v>
      </c>
      <c r="H706" s="11">
        <v>3576.5</v>
      </c>
      <c r="I706" s="11">
        <v>1081</v>
      </c>
      <c r="J706" s="11">
        <v>2495.5</v>
      </c>
      <c r="K706" s="12"/>
      <c r="L706" s="12"/>
      <c r="M706" s="13"/>
    </row>
    <row r="707" spans="1:13">
      <c r="A707" t="s">
        <v>459</v>
      </c>
      <c r="B707">
        <v>5</v>
      </c>
      <c r="C707">
        <v>36</v>
      </c>
      <c r="D707" s="99" t="s">
        <v>113</v>
      </c>
      <c r="E707" s="11">
        <v>2784.43</v>
      </c>
      <c r="F707" s="11">
        <v>883.75</v>
      </c>
      <c r="G707" s="11">
        <v>1900.68</v>
      </c>
      <c r="H707" s="11">
        <v>2799</v>
      </c>
      <c r="I707" s="11">
        <v>825</v>
      </c>
      <c r="J707" s="11">
        <v>1974</v>
      </c>
    </row>
    <row r="708" spans="1:13">
      <c r="A708" t="s">
        <v>459</v>
      </c>
      <c r="B708">
        <v>5</v>
      </c>
      <c r="C708">
        <v>13</v>
      </c>
      <c r="D708" s="99" t="s">
        <v>114</v>
      </c>
      <c r="E708" s="11">
        <v>2963.46</v>
      </c>
      <c r="F708" s="11">
        <v>1002.33</v>
      </c>
      <c r="G708" s="11">
        <v>1961.14</v>
      </c>
      <c r="H708" s="11">
        <v>2958.5</v>
      </c>
      <c r="I708" s="11">
        <v>936</v>
      </c>
      <c r="J708" s="11">
        <v>2022.5</v>
      </c>
      <c r="K708" s="12">
        <f t="shared" ref="K708" si="492">AVERAGE(J708:J710)</f>
        <v>2443.8333333333335</v>
      </c>
      <c r="L708" s="12">
        <f t="shared" ref="L708" si="493">AVEDEV(J708:J710)</f>
        <v>280.88888888888886</v>
      </c>
      <c r="M708" s="13">
        <f t="shared" ref="M708" si="494">IF(K708=0, 0, L708/K708)</f>
        <v>0.11493782536543225</v>
      </c>
    </row>
    <row r="709" spans="1:13">
      <c r="A709" t="s">
        <v>459</v>
      </c>
      <c r="B709">
        <v>21</v>
      </c>
      <c r="C709">
        <v>13</v>
      </c>
      <c r="D709" s="99" t="s">
        <v>114</v>
      </c>
      <c r="E709" s="11">
        <v>3820.17</v>
      </c>
      <c r="F709" s="11">
        <v>1197.25</v>
      </c>
      <c r="G709" s="11">
        <v>2622.92</v>
      </c>
      <c r="H709" s="11">
        <v>3830</v>
      </c>
      <c r="I709" s="11">
        <v>1081</v>
      </c>
      <c r="J709" s="11">
        <v>2749</v>
      </c>
      <c r="K709" s="12"/>
      <c r="L709" s="12"/>
      <c r="M709" s="13"/>
    </row>
    <row r="710" spans="1:13">
      <c r="A710" t="s">
        <v>459</v>
      </c>
      <c r="B710">
        <v>5</v>
      </c>
      <c r="C710">
        <v>37</v>
      </c>
      <c r="D710" s="99" t="s">
        <v>114</v>
      </c>
      <c r="E710" s="11">
        <v>3982.33</v>
      </c>
      <c r="F710" s="11">
        <v>883.75</v>
      </c>
      <c r="G710" s="11">
        <v>3098.58</v>
      </c>
      <c r="H710" s="11">
        <v>3385</v>
      </c>
      <c r="I710" s="11">
        <v>825</v>
      </c>
      <c r="J710" s="11">
        <v>2560</v>
      </c>
    </row>
    <row r="711" spans="1:13">
      <c r="A711" t="s">
        <v>459</v>
      </c>
      <c r="B711">
        <v>5</v>
      </c>
      <c r="C711">
        <v>14</v>
      </c>
      <c r="D711" s="99" t="s">
        <v>115</v>
      </c>
      <c r="E711" s="11">
        <v>5672.6</v>
      </c>
      <c r="F711" s="11">
        <v>1002.33</v>
      </c>
      <c r="G711" s="11">
        <v>4670.2700000000004</v>
      </c>
      <c r="H711" s="11">
        <v>5881.5</v>
      </c>
      <c r="I711" s="11">
        <v>936</v>
      </c>
      <c r="J711" s="11">
        <v>4945.5</v>
      </c>
      <c r="K711" s="12">
        <f t="shared" ref="K711" si="495">AVERAGE(J711:J713)</f>
        <v>5127.833333333333</v>
      </c>
      <c r="L711" s="12">
        <f t="shared" ref="L711" si="496">AVEDEV(J711:J713)</f>
        <v>322.11111111111103</v>
      </c>
      <c r="M711" s="13">
        <f t="shared" ref="M711" si="497">IF(K711=0, 0, L711/K711)</f>
        <v>6.2816220842677753E-2</v>
      </c>
    </row>
    <row r="712" spans="1:13">
      <c r="A712" t="s">
        <v>459</v>
      </c>
      <c r="B712">
        <v>21</v>
      </c>
      <c r="C712">
        <v>14</v>
      </c>
      <c r="D712" s="99" t="s">
        <v>115</v>
      </c>
      <c r="E712" s="11">
        <v>6271.96</v>
      </c>
      <c r="F712" s="11">
        <v>1197.25</v>
      </c>
      <c r="G712" s="11">
        <v>5074.72</v>
      </c>
      <c r="H712" s="11">
        <v>6692</v>
      </c>
      <c r="I712" s="11">
        <v>1081</v>
      </c>
      <c r="J712" s="11">
        <v>5611</v>
      </c>
      <c r="K712" s="12"/>
      <c r="L712" s="12"/>
      <c r="M712" s="13"/>
    </row>
    <row r="713" spans="1:13">
      <c r="A713" t="s">
        <v>459</v>
      </c>
      <c r="B713">
        <v>5</v>
      </c>
      <c r="C713">
        <v>38</v>
      </c>
      <c r="D713" s="99" t="s">
        <v>115</v>
      </c>
      <c r="E713" s="11">
        <v>5673.3</v>
      </c>
      <c r="F713" s="11">
        <v>883.75</v>
      </c>
      <c r="G713" s="11">
        <v>4789.5600000000004</v>
      </c>
      <c r="H713" s="11">
        <v>5652</v>
      </c>
      <c r="I713" s="11">
        <v>825</v>
      </c>
      <c r="J713" s="11">
        <v>4827</v>
      </c>
    </row>
    <row r="714" spans="1:13">
      <c r="A714" t="s">
        <v>459</v>
      </c>
      <c r="B714">
        <v>5</v>
      </c>
      <c r="C714">
        <v>15</v>
      </c>
      <c r="D714" s="99" t="s">
        <v>116</v>
      </c>
      <c r="E714" s="11">
        <v>1405.61</v>
      </c>
      <c r="F714" s="11">
        <v>1002.33</v>
      </c>
      <c r="G714" s="11">
        <v>403.28</v>
      </c>
      <c r="H714" s="11">
        <v>1339</v>
      </c>
      <c r="I714" s="11">
        <v>936</v>
      </c>
      <c r="J714" s="11">
        <v>403</v>
      </c>
      <c r="K714" s="12">
        <f t="shared" ref="K714" si="498">AVERAGE(J714:J716)</f>
        <v>409.33333333333331</v>
      </c>
      <c r="L714" s="12">
        <f t="shared" ref="L714" si="499">AVEDEV(J714:J716)</f>
        <v>46.444444444444436</v>
      </c>
      <c r="M714" s="13">
        <f t="shared" ref="M714" si="500">IF(K714=0, 0, L714/K714)</f>
        <v>0.11346362649294243</v>
      </c>
    </row>
    <row r="715" spans="1:13">
      <c r="A715" t="s">
        <v>459</v>
      </c>
      <c r="B715">
        <v>21</v>
      </c>
      <c r="C715">
        <v>15</v>
      </c>
      <c r="D715" s="99" t="s">
        <v>116</v>
      </c>
      <c r="E715" s="11">
        <v>1429.06</v>
      </c>
      <c r="F715" s="11">
        <v>1197.25</v>
      </c>
      <c r="G715" s="11">
        <v>231.81</v>
      </c>
      <c r="H715" s="11">
        <v>1427</v>
      </c>
      <c r="I715" s="11">
        <v>1081</v>
      </c>
      <c r="J715" s="11">
        <v>346</v>
      </c>
      <c r="K715" s="12"/>
      <c r="L715" s="12"/>
      <c r="M715" s="13"/>
    </row>
    <row r="716" spans="1:13">
      <c r="A716" t="s">
        <v>459</v>
      </c>
      <c r="B716">
        <v>5</v>
      </c>
      <c r="C716">
        <v>39</v>
      </c>
      <c r="D716" s="99" t="s">
        <v>116</v>
      </c>
      <c r="E716" s="11">
        <v>1284.24</v>
      </c>
      <c r="F716" s="11">
        <v>883.75</v>
      </c>
      <c r="G716" s="11">
        <v>400.49</v>
      </c>
      <c r="H716" s="11">
        <v>1304</v>
      </c>
      <c r="I716" s="11">
        <v>825</v>
      </c>
      <c r="J716" s="11">
        <v>479</v>
      </c>
    </row>
    <row r="717" spans="1:13">
      <c r="A717" t="s">
        <v>459</v>
      </c>
      <c r="B717">
        <v>5</v>
      </c>
      <c r="C717">
        <v>16</v>
      </c>
      <c r="D717" s="99" t="s">
        <v>117</v>
      </c>
      <c r="E717" s="11">
        <v>1689.26</v>
      </c>
      <c r="F717" s="11">
        <v>1002.33</v>
      </c>
      <c r="G717" s="11">
        <v>686.93</v>
      </c>
      <c r="H717" s="11">
        <v>1696</v>
      </c>
      <c r="I717" s="11">
        <v>936</v>
      </c>
      <c r="J717" s="11">
        <v>760</v>
      </c>
      <c r="K717" s="12">
        <f t="shared" ref="K717" si="501">AVERAGE(J717:J719)</f>
        <v>665</v>
      </c>
      <c r="L717" s="12">
        <f t="shared" ref="L717" si="502">AVEDEV(J717:J719)</f>
        <v>72.666666666666671</v>
      </c>
      <c r="M717" s="13">
        <f t="shared" ref="M717" si="503">IF(K717=0, 0, L717/K717)</f>
        <v>0.10927318295739349</v>
      </c>
    </row>
    <row r="718" spans="1:13">
      <c r="A718" t="s">
        <v>459</v>
      </c>
      <c r="B718">
        <v>21</v>
      </c>
      <c r="C718">
        <v>16</v>
      </c>
      <c r="D718" s="99" t="s">
        <v>117</v>
      </c>
      <c r="E718" s="11">
        <v>1846.07</v>
      </c>
      <c r="F718" s="11">
        <v>1197.25</v>
      </c>
      <c r="G718" s="11">
        <v>648.83000000000004</v>
      </c>
      <c r="H718" s="11">
        <v>1760</v>
      </c>
      <c r="I718" s="11">
        <v>1081</v>
      </c>
      <c r="J718" s="11">
        <v>679</v>
      </c>
      <c r="K718" s="12"/>
      <c r="L718" s="12"/>
      <c r="M718" s="13"/>
    </row>
    <row r="719" spans="1:13">
      <c r="A719" t="s">
        <v>459</v>
      </c>
      <c r="B719">
        <v>5</v>
      </c>
      <c r="C719">
        <v>40</v>
      </c>
      <c r="D719" s="99" t="s">
        <v>117</v>
      </c>
      <c r="E719" s="11">
        <v>1380.25</v>
      </c>
      <c r="F719" s="11">
        <v>883.75</v>
      </c>
      <c r="G719" s="11">
        <v>496.5</v>
      </c>
      <c r="H719" s="11">
        <v>1381</v>
      </c>
      <c r="I719" s="11">
        <v>825</v>
      </c>
      <c r="J719" s="11">
        <v>556</v>
      </c>
    </row>
    <row r="720" spans="1:13">
      <c r="A720" t="s">
        <v>459</v>
      </c>
      <c r="B720">
        <v>5</v>
      </c>
      <c r="C720">
        <v>17</v>
      </c>
      <c r="D720" s="99" t="s">
        <v>118</v>
      </c>
      <c r="E720" s="11">
        <v>1984.24</v>
      </c>
      <c r="F720" s="11">
        <v>1002.33</v>
      </c>
      <c r="G720" s="11">
        <v>981.91</v>
      </c>
      <c r="H720" s="11">
        <v>1972</v>
      </c>
      <c r="I720" s="11">
        <v>936</v>
      </c>
      <c r="J720" s="11">
        <v>1036</v>
      </c>
      <c r="K720" s="12">
        <f t="shared" ref="K720" si="504">AVERAGE(J720:J722)</f>
        <v>1038.1666666666667</v>
      </c>
      <c r="L720" s="12">
        <f t="shared" ref="L720" si="505">AVEDEV(J720:J722)</f>
        <v>269.5555555555556</v>
      </c>
      <c r="M720" s="13">
        <f t="shared" ref="M720" si="506">IF(K720=0, 0, L720/K720)</f>
        <v>0.25964574302991389</v>
      </c>
    </row>
    <row r="721" spans="1:13">
      <c r="A721" t="s">
        <v>459</v>
      </c>
      <c r="B721">
        <v>21</v>
      </c>
      <c r="C721">
        <v>17</v>
      </c>
      <c r="D721" s="99" t="s">
        <v>118</v>
      </c>
      <c r="E721" s="11">
        <v>2547.25</v>
      </c>
      <c r="F721" s="11">
        <v>1197.25</v>
      </c>
      <c r="G721" s="11">
        <v>1350</v>
      </c>
      <c r="H721" s="11">
        <v>2523.5</v>
      </c>
      <c r="I721" s="11">
        <v>1081</v>
      </c>
      <c r="J721" s="11">
        <v>1442.5</v>
      </c>
      <c r="K721" s="12"/>
      <c r="L721" s="12"/>
      <c r="M721" s="13"/>
    </row>
    <row r="722" spans="1:13">
      <c r="A722" t="s">
        <v>459</v>
      </c>
      <c r="B722">
        <v>5</v>
      </c>
      <c r="C722">
        <v>41</v>
      </c>
      <c r="D722" s="99" t="s">
        <v>118</v>
      </c>
      <c r="E722" s="11">
        <v>1512.44</v>
      </c>
      <c r="F722" s="11">
        <v>883.75</v>
      </c>
      <c r="G722" s="11">
        <v>628.69000000000005</v>
      </c>
      <c r="H722" s="11">
        <v>1461</v>
      </c>
      <c r="I722" s="11">
        <v>825</v>
      </c>
      <c r="J722" s="11">
        <v>636</v>
      </c>
    </row>
    <row r="723" spans="1:13">
      <c r="A723" t="s">
        <v>459</v>
      </c>
      <c r="B723">
        <v>5</v>
      </c>
      <c r="C723">
        <v>30</v>
      </c>
      <c r="D723" s="99" t="s">
        <v>468</v>
      </c>
      <c r="E723" s="11">
        <v>1803</v>
      </c>
      <c r="F723" s="11">
        <v>1002.33</v>
      </c>
      <c r="G723" s="11">
        <v>800.67</v>
      </c>
      <c r="H723" s="11">
        <v>1824</v>
      </c>
      <c r="I723" s="11">
        <v>936</v>
      </c>
      <c r="J723" s="11">
        <v>888</v>
      </c>
      <c r="K723" s="12">
        <f t="shared" ref="K723" si="507">AVERAGE(J723:J725)</f>
        <v>667.33333333333337</v>
      </c>
      <c r="L723" s="12">
        <f t="shared" ref="L723" si="508">AVEDEV(J723:J725)</f>
        <v>149.55555555555554</v>
      </c>
      <c r="M723" s="13">
        <f t="shared" ref="M723" si="509">IF(K723=0, 0, L723/K723)</f>
        <v>0.22410922410922407</v>
      </c>
    </row>
    <row r="724" spans="1:13">
      <c r="A724" t="s">
        <v>459</v>
      </c>
      <c r="B724">
        <v>21</v>
      </c>
      <c r="C724">
        <v>30</v>
      </c>
      <c r="D724" s="99" t="s">
        <v>468</v>
      </c>
      <c r="E724" s="11">
        <v>1490.96</v>
      </c>
      <c r="F724" s="11">
        <v>1197.25</v>
      </c>
      <c r="G724" s="11">
        <v>293.70999999999998</v>
      </c>
      <c r="H724" s="11">
        <v>1524</v>
      </c>
      <c r="I724" s="11">
        <v>1081</v>
      </c>
      <c r="J724" s="11">
        <v>443</v>
      </c>
      <c r="K724" s="12"/>
      <c r="L724" s="12"/>
      <c r="M724" s="13"/>
    </row>
    <row r="725" spans="1:13">
      <c r="A725" t="s">
        <v>459</v>
      </c>
      <c r="B725">
        <v>5</v>
      </c>
      <c r="C725">
        <v>54</v>
      </c>
      <c r="D725" s="99" t="s">
        <v>468</v>
      </c>
      <c r="E725" s="11">
        <v>1553.57</v>
      </c>
      <c r="F725" s="11">
        <v>883.75</v>
      </c>
      <c r="G725" s="11">
        <v>669.82</v>
      </c>
      <c r="H725" s="11">
        <v>1496</v>
      </c>
      <c r="I725" s="11">
        <v>825</v>
      </c>
      <c r="J725" s="11">
        <v>671</v>
      </c>
    </row>
    <row r="726" spans="1:13">
      <c r="A726" t="s">
        <v>459</v>
      </c>
      <c r="B726">
        <v>5</v>
      </c>
      <c r="C726">
        <v>18</v>
      </c>
      <c r="D726" s="99" t="s">
        <v>119</v>
      </c>
      <c r="E726" s="11">
        <v>1371.21</v>
      </c>
      <c r="F726" s="11">
        <v>1002.33</v>
      </c>
      <c r="G726" s="11">
        <v>368.88</v>
      </c>
      <c r="H726" s="11">
        <v>1251</v>
      </c>
      <c r="I726" s="11">
        <v>936</v>
      </c>
      <c r="J726" s="11">
        <v>315</v>
      </c>
      <c r="K726" s="12">
        <f t="shared" ref="K726" si="510">AVERAGE(J726:J728)</f>
        <v>259.33333333333331</v>
      </c>
      <c r="L726" s="12">
        <f t="shared" ref="L726" si="511">AVEDEV(J726:J728)</f>
        <v>119.55555555555556</v>
      </c>
      <c r="M726" s="13">
        <f t="shared" ref="M726" si="512">IF(K726=0, 0, L726/K726)</f>
        <v>0.46101113967437879</v>
      </c>
    </row>
    <row r="727" spans="1:13">
      <c r="A727" t="s">
        <v>459</v>
      </c>
      <c r="B727">
        <v>21</v>
      </c>
      <c r="C727">
        <v>18</v>
      </c>
      <c r="D727" s="99" t="s">
        <v>119</v>
      </c>
      <c r="E727" s="11">
        <v>1522.99</v>
      </c>
      <c r="F727" s="11">
        <v>1197.25</v>
      </c>
      <c r="G727" s="11">
        <v>325.74</v>
      </c>
      <c r="H727" s="11">
        <v>1464</v>
      </c>
      <c r="I727" s="11">
        <v>1081</v>
      </c>
      <c r="J727" s="11">
        <v>383</v>
      </c>
      <c r="K727" s="12"/>
      <c r="L727" s="12"/>
      <c r="M727" s="13"/>
    </row>
    <row r="728" spans="1:13">
      <c r="A728" t="s">
        <v>459</v>
      </c>
      <c r="B728">
        <v>5</v>
      </c>
      <c r="C728">
        <v>42</v>
      </c>
      <c r="D728" s="99" t="s">
        <v>119</v>
      </c>
      <c r="E728" s="11">
        <v>962.04</v>
      </c>
      <c r="F728" s="11">
        <v>883.75</v>
      </c>
      <c r="G728" s="11">
        <v>78.290000000000006</v>
      </c>
      <c r="H728" s="11">
        <v>905</v>
      </c>
      <c r="I728" s="11">
        <v>825</v>
      </c>
      <c r="J728" s="11">
        <v>80</v>
      </c>
    </row>
    <row r="729" spans="1:13">
      <c r="A729" t="s">
        <v>460</v>
      </c>
      <c r="B729">
        <v>18</v>
      </c>
      <c r="C729">
        <v>37</v>
      </c>
      <c r="D729" s="99" t="s">
        <v>365</v>
      </c>
      <c r="E729" s="11">
        <v>5746.93</v>
      </c>
      <c r="F729" s="11">
        <v>825.98</v>
      </c>
      <c r="G729" s="11">
        <v>4920.95</v>
      </c>
      <c r="H729" s="11">
        <v>5950.5</v>
      </c>
      <c r="I729" s="11">
        <v>701</v>
      </c>
      <c r="J729" s="11">
        <v>5249.5</v>
      </c>
      <c r="K729" s="12">
        <f t="shared" ref="K729" si="513">AVERAGE(J729:J731)</f>
        <v>5096.833333333333</v>
      </c>
      <c r="L729" s="12">
        <f t="shared" ref="L729" si="514">AVEDEV(J729:J731)</f>
        <v>323.88888888888897</v>
      </c>
      <c r="M729" s="13">
        <f t="shared" ref="M729" si="515">IF(K729=0, 0, L729/K729)</f>
        <v>6.3547082611207409E-2</v>
      </c>
    </row>
    <row r="730" spans="1:13">
      <c r="A730" t="s">
        <v>460</v>
      </c>
      <c r="B730">
        <v>19</v>
      </c>
      <c r="C730">
        <v>37</v>
      </c>
      <c r="D730" s="99" t="s">
        <v>365</v>
      </c>
      <c r="E730" s="11">
        <v>5363.26</v>
      </c>
      <c r="F730" s="11">
        <v>825.98</v>
      </c>
      <c r="G730" s="11">
        <v>4537.2700000000004</v>
      </c>
      <c r="H730" s="11">
        <v>5312</v>
      </c>
      <c r="I730" s="11">
        <v>701</v>
      </c>
      <c r="J730" s="11">
        <v>4611</v>
      </c>
      <c r="K730" s="12"/>
      <c r="L730" s="12"/>
      <c r="M730" s="13"/>
    </row>
    <row r="731" spans="1:13">
      <c r="A731" t="s">
        <v>460</v>
      </c>
      <c r="B731">
        <v>20</v>
      </c>
      <c r="C731">
        <v>37</v>
      </c>
      <c r="D731" s="99" t="s">
        <v>365</v>
      </c>
      <c r="E731" s="11">
        <v>5992.38</v>
      </c>
      <c r="F731" s="11">
        <v>825.98</v>
      </c>
      <c r="G731" s="11">
        <v>5166.3999999999996</v>
      </c>
      <c r="H731" s="11">
        <v>6131</v>
      </c>
      <c r="I731" s="11">
        <v>701</v>
      </c>
      <c r="J731" s="11">
        <v>5430</v>
      </c>
    </row>
    <row r="732" spans="1:13">
      <c r="A732" t="s">
        <v>459</v>
      </c>
      <c r="B732">
        <v>4</v>
      </c>
      <c r="C732">
        <v>10</v>
      </c>
      <c r="D732" s="99" t="s">
        <v>90</v>
      </c>
      <c r="E732" s="11">
        <v>1268.33</v>
      </c>
      <c r="F732" s="11">
        <v>1002.33</v>
      </c>
      <c r="G732" s="11">
        <v>266</v>
      </c>
      <c r="H732" s="11">
        <v>1249</v>
      </c>
      <c r="I732" s="11">
        <v>936</v>
      </c>
      <c r="J732" s="11">
        <v>313</v>
      </c>
      <c r="K732" s="12">
        <f t="shared" ref="K732" si="516">AVERAGE(J732:J734)</f>
        <v>778.33333333333337</v>
      </c>
      <c r="L732" s="12">
        <f t="shared" ref="L732" si="517">AVEDEV(J732:J734)</f>
        <v>392.44444444444451</v>
      </c>
      <c r="M732" s="13">
        <f t="shared" ref="M732" si="518">IF(K732=0, 0, L732/K732)</f>
        <v>0.50421127765881524</v>
      </c>
    </row>
    <row r="733" spans="1:13">
      <c r="A733" t="s">
        <v>459</v>
      </c>
      <c r="B733">
        <v>20</v>
      </c>
      <c r="C733">
        <v>10</v>
      </c>
      <c r="D733" s="99" t="s">
        <v>90</v>
      </c>
      <c r="E733" s="11">
        <v>2564.41</v>
      </c>
      <c r="F733" s="11">
        <v>1197.25</v>
      </c>
      <c r="G733" s="11">
        <v>1367.16</v>
      </c>
      <c r="H733" s="11">
        <v>2448</v>
      </c>
      <c r="I733" s="11">
        <v>1081</v>
      </c>
      <c r="J733" s="11">
        <v>1367</v>
      </c>
      <c r="K733" s="12"/>
      <c r="L733" s="12"/>
      <c r="M733" s="13"/>
    </row>
    <row r="734" spans="1:13">
      <c r="A734" t="s">
        <v>459</v>
      </c>
      <c r="B734">
        <v>4</v>
      </c>
      <c r="C734">
        <v>34</v>
      </c>
      <c r="D734" s="99" t="s">
        <v>90</v>
      </c>
      <c r="E734" s="11">
        <v>1496.14</v>
      </c>
      <c r="F734" s="11">
        <v>883.75</v>
      </c>
      <c r="G734" s="11">
        <v>612.39</v>
      </c>
      <c r="H734" s="11">
        <v>1480</v>
      </c>
      <c r="I734" s="11">
        <v>825</v>
      </c>
      <c r="J734" s="11">
        <v>655</v>
      </c>
    </row>
    <row r="735" spans="1:13">
      <c r="A735" t="s">
        <v>459</v>
      </c>
      <c r="B735">
        <v>4</v>
      </c>
      <c r="C735">
        <v>11</v>
      </c>
      <c r="D735" s="99" t="s">
        <v>91</v>
      </c>
      <c r="E735" s="11">
        <v>4052.76</v>
      </c>
      <c r="F735" s="11">
        <v>1002.33</v>
      </c>
      <c r="G735" s="11">
        <v>3050.43</v>
      </c>
      <c r="H735" s="11">
        <v>4017</v>
      </c>
      <c r="I735" s="11">
        <v>936</v>
      </c>
      <c r="J735" s="11">
        <v>3081</v>
      </c>
      <c r="K735" s="12">
        <f t="shared" ref="K735" si="519">AVERAGE(J735:J737)</f>
        <v>3567.8333333333335</v>
      </c>
      <c r="L735" s="12">
        <f t="shared" ref="L735" si="520">AVEDEV(J735:J737)</f>
        <v>685.77777777777783</v>
      </c>
      <c r="M735" s="13">
        <f t="shared" ref="M735" si="521">IF(K735=0, 0, L735/K735)</f>
        <v>0.19221127045670419</v>
      </c>
    </row>
    <row r="736" spans="1:13">
      <c r="A736" t="s">
        <v>459</v>
      </c>
      <c r="B736">
        <v>20</v>
      </c>
      <c r="C736">
        <v>11</v>
      </c>
      <c r="D736" s="99" t="s">
        <v>91</v>
      </c>
      <c r="E736" s="11">
        <v>5983</v>
      </c>
      <c r="F736" s="11">
        <v>1197.25</v>
      </c>
      <c r="G736" s="11">
        <v>4785.75</v>
      </c>
      <c r="H736" s="11">
        <v>5677.5</v>
      </c>
      <c r="I736" s="11">
        <v>1081</v>
      </c>
      <c r="J736" s="11">
        <v>4596.5</v>
      </c>
      <c r="K736" s="12"/>
      <c r="L736" s="12"/>
      <c r="M736" s="13"/>
    </row>
    <row r="737" spans="1:13">
      <c r="A737" t="s">
        <v>459</v>
      </c>
      <c r="B737">
        <v>4</v>
      </c>
      <c r="C737">
        <v>35</v>
      </c>
      <c r="D737" s="99" t="s">
        <v>91</v>
      </c>
      <c r="E737" s="11">
        <v>3909.34</v>
      </c>
      <c r="F737" s="11">
        <v>883.75</v>
      </c>
      <c r="G737" s="11">
        <v>3025.59</v>
      </c>
      <c r="H737" s="11">
        <v>3851</v>
      </c>
      <c r="I737" s="11">
        <v>825</v>
      </c>
      <c r="J737" s="11">
        <v>3026</v>
      </c>
    </row>
    <row r="738" spans="1:13">
      <c r="A738" t="s">
        <v>459</v>
      </c>
      <c r="B738">
        <v>4</v>
      </c>
      <c r="C738">
        <v>12</v>
      </c>
      <c r="D738" s="99" t="s">
        <v>92</v>
      </c>
      <c r="E738" s="11">
        <v>4648.53</v>
      </c>
      <c r="F738" s="11">
        <v>1002.33</v>
      </c>
      <c r="G738" s="11">
        <v>3646.2</v>
      </c>
      <c r="H738" s="11">
        <v>4529</v>
      </c>
      <c r="I738" s="11">
        <v>936</v>
      </c>
      <c r="J738" s="11">
        <v>3593</v>
      </c>
      <c r="K738" s="12">
        <f t="shared" ref="K738" si="522">AVERAGE(J738:J740)</f>
        <v>3956.6666666666665</v>
      </c>
      <c r="L738" s="12">
        <f t="shared" ref="L738" si="523">AVEDEV(J738:J740)</f>
        <v>366.22222222222217</v>
      </c>
      <c r="M738" s="13">
        <f t="shared" ref="M738" si="524">IF(K738=0, 0, L738/K738)</f>
        <v>9.2558270148834582E-2</v>
      </c>
    </row>
    <row r="739" spans="1:13">
      <c r="A739" t="s">
        <v>459</v>
      </c>
      <c r="B739">
        <v>20</v>
      </c>
      <c r="C739">
        <v>12</v>
      </c>
      <c r="D739" s="99" t="s">
        <v>92</v>
      </c>
      <c r="E739" s="11">
        <v>5501.48</v>
      </c>
      <c r="F739" s="11">
        <v>1197.25</v>
      </c>
      <c r="G739" s="11">
        <v>4304.24</v>
      </c>
      <c r="H739" s="11">
        <v>5587</v>
      </c>
      <c r="I739" s="11">
        <v>1081</v>
      </c>
      <c r="J739" s="11">
        <v>4506</v>
      </c>
      <c r="K739" s="12"/>
      <c r="L739" s="12"/>
      <c r="M739" s="13"/>
    </row>
    <row r="740" spans="1:13">
      <c r="A740" t="s">
        <v>459</v>
      </c>
      <c r="B740">
        <v>4</v>
      </c>
      <c r="C740">
        <v>36</v>
      </c>
      <c r="D740" s="99" t="s">
        <v>92</v>
      </c>
      <c r="E740" s="11">
        <v>4550.6899999999996</v>
      </c>
      <c r="F740" s="11">
        <v>883.75</v>
      </c>
      <c r="G740" s="11">
        <v>3666.94</v>
      </c>
      <c r="H740" s="11">
        <v>4596</v>
      </c>
      <c r="I740" s="11">
        <v>825</v>
      </c>
      <c r="J740" s="11">
        <v>3771</v>
      </c>
    </row>
    <row r="741" spans="1:13">
      <c r="A741" t="s">
        <v>459</v>
      </c>
      <c r="B741">
        <v>4</v>
      </c>
      <c r="C741">
        <v>13</v>
      </c>
      <c r="D741" s="99" t="s">
        <v>93</v>
      </c>
      <c r="E741" s="11">
        <v>4901.7299999999996</v>
      </c>
      <c r="F741" s="11">
        <v>1002.33</v>
      </c>
      <c r="G741" s="11">
        <v>3899.4</v>
      </c>
      <c r="H741" s="11">
        <v>5053</v>
      </c>
      <c r="I741" s="11">
        <v>936</v>
      </c>
      <c r="J741" s="11">
        <v>4117</v>
      </c>
      <c r="K741" s="12">
        <f t="shared" ref="K741" si="525">AVERAGE(J741:J743)</f>
        <v>4504.666666666667</v>
      </c>
      <c r="L741" s="12">
        <f t="shared" ref="L741" si="526">AVEDEV(J741:J743)</f>
        <v>275.55555555555566</v>
      </c>
      <c r="M741" s="13">
        <f t="shared" ref="M741" si="527">IF(K741=0, 0, L741/K741)</f>
        <v>6.1171131172611137E-2</v>
      </c>
    </row>
    <row r="742" spans="1:13">
      <c r="A742" t="s">
        <v>459</v>
      </c>
      <c r="B742">
        <v>20</v>
      </c>
      <c r="C742">
        <v>13</v>
      </c>
      <c r="D742" s="99" t="s">
        <v>93</v>
      </c>
      <c r="E742" s="11">
        <v>5981.65</v>
      </c>
      <c r="F742" s="11">
        <v>1197.25</v>
      </c>
      <c r="G742" s="11">
        <v>4784.3999999999996</v>
      </c>
      <c r="H742" s="11">
        <v>5999</v>
      </c>
      <c r="I742" s="11">
        <v>1081</v>
      </c>
      <c r="J742" s="11">
        <v>4918</v>
      </c>
      <c r="K742" s="12"/>
      <c r="L742" s="12"/>
      <c r="M742" s="13"/>
    </row>
    <row r="743" spans="1:13">
      <c r="A743" t="s">
        <v>459</v>
      </c>
      <c r="B743">
        <v>4</v>
      </c>
      <c r="C743">
        <v>37</v>
      </c>
      <c r="D743" s="99" t="s">
        <v>93</v>
      </c>
      <c r="E743" s="11">
        <v>5230.5</v>
      </c>
      <c r="F743" s="11">
        <v>883.75</v>
      </c>
      <c r="G743" s="11">
        <v>4346.75</v>
      </c>
      <c r="H743" s="11">
        <v>5304</v>
      </c>
      <c r="I743" s="11">
        <v>825</v>
      </c>
      <c r="J743" s="11">
        <v>4479</v>
      </c>
    </row>
    <row r="744" spans="1:13">
      <c r="A744" t="s">
        <v>459</v>
      </c>
      <c r="B744">
        <v>4</v>
      </c>
      <c r="C744">
        <v>14</v>
      </c>
      <c r="D744" s="99" t="s">
        <v>94</v>
      </c>
      <c r="E744" s="11">
        <v>7454.24</v>
      </c>
      <c r="F744" s="11">
        <v>1002.33</v>
      </c>
      <c r="G744" s="11">
        <v>6451.92</v>
      </c>
      <c r="H744" s="11">
        <v>7933</v>
      </c>
      <c r="I744" s="11">
        <v>936</v>
      </c>
      <c r="J744" s="11">
        <v>6997</v>
      </c>
      <c r="K744" s="12">
        <f t="shared" ref="K744" si="528">AVERAGE(J744:J746)</f>
        <v>7625.333333333333</v>
      </c>
      <c r="L744" s="12">
        <f t="shared" ref="L744" si="529">AVEDEV(J744:J746)</f>
        <v>1801.1111111111111</v>
      </c>
      <c r="M744" s="13">
        <f t="shared" ref="M744" si="530">IF(K744=0, 0, L744/K744)</f>
        <v>0.23620096753511688</v>
      </c>
    </row>
    <row r="745" spans="1:13">
      <c r="A745" t="s">
        <v>459</v>
      </c>
      <c r="B745">
        <v>20</v>
      </c>
      <c r="C745">
        <v>14</v>
      </c>
      <c r="D745" s="99" t="s">
        <v>94</v>
      </c>
      <c r="E745" s="11">
        <v>10944.59</v>
      </c>
      <c r="F745" s="11">
        <v>1197.25</v>
      </c>
      <c r="G745" s="11">
        <v>9747.34</v>
      </c>
      <c r="H745" s="11">
        <v>11408</v>
      </c>
      <c r="I745" s="11">
        <v>1081</v>
      </c>
      <c r="J745" s="11">
        <v>10327</v>
      </c>
      <c r="K745" s="12"/>
      <c r="L745" s="12"/>
      <c r="M745" s="13"/>
    </row>
    <row r="746" spans="1:13">
      <c r="A746" t="s">
        <v>459</v>
      </c>
      <c r="B746">
        <v>4</v>
      </c>
      <c r="C746">
        <v>38</v>
      </c>
      <c r="D746" s="99" t="s">
        <v>94</v>
      </c>
      <c r="E746" s="11">
        <v>6583.02</v>
      </c>
      <c r="F746" s="11">
        <v>883.75</v>
      </c>
      <c r="G746" s="11">
        <v>5699.27</v>
      </c>
      <c r="H746" s="11">
        <v>6377</v>
      </c>
      <c r="I746" s="11">
        <v>825</v>
      </c>
      <c r="J746" s="11">
        <v>5552</v>
      </c>
    </row>
    <row r="747" spans="1:13">
      <c r="A747" t="s">
        <v>459</v>
      </c>
      <c r="B747">
        <v>4</v>
      </c>
      <c r="C747">
        <v>15</v>
      </c>
      <c r="D747" s="99" t="s">
        <v>95</v>
      </c>
      <c r="E747" s="11">
        <v>2140.5500000000002</v>
      </c>
      <c r="F747" s="11">
        <v>1002.33</v>
      </c>
      <c r="G747" s="11">
        <v>1138.22</v>
      </c>
      <c r="H747" s="11">
        <v>2146</v>
      </c>
      <c r="I747" s="11">
        <v>936</v>
      </c>
      <c r="J747" s="11">
        <v>1210</v>
      </c>
      <c r="K747" s="12">
        <f t="shared" ref="K747" si="531">AVERAGE(J747:J749)</f>
        <v>1203.6666666666667</v>
      </c>
      <c r="L747" s="12">
        <f t="shared" ref="L747" si="532">AVEDEV(J747:J749)</f>
        <v>167.77777777777774</v>
      </c>
      <c r="M747" s="13">
        <f t="shared" ref="M747" si="533">IF(K747=0, 0, L747/K747)</f>
        <v>0.13938890427397763</v>
      </c>
    </row>
    <row r="748" spans="1:13">
      <c r="A748" t="s">
        <v>459</v>
      </c>
      <c r="B748">
        <v>20</v>
      </c>
      <c r="C748">
        <v>15</v>
      </c>
      <c r="D748" s="99" t="s">
        <v>95</v>
      </c>
      <c r="E748" s="11">
        <v>2629.3</v>
      </c>
      <c r="F748" s="11">
        <v>1197.25</v>
      </c>
      <c r="G748" s="11">
        <v>1432.06</v>
      </c>
      <c r="H748" s="11">
        <v>2530</v>
      </c>
      <c r="I748" s="11">
        <v>1081</v>
      </c>
      <c r="J748" s="11">
        <v>1449</v>
      </c>
      <c r="K748" s="12"/>
      <c r="L748" s="12"/>
      <c r="M748" s="13"/>
    </row>
    <row r="749" spans="1:13">
      <c r="A749" t="s">
        <v>459</v>
      </c>
      <c r="B749">
        <v>4</v>
      </c>
      <c r="C749">
        <v>39</v>
      </c>
      <c r="D749" s="99" t="s">
        <v>95</v>
      </c>
      <c r="E749" s="11">
        <v>1688.03</v>
      </c>
      <c r="F749" s="11">
        <v>883.75</v>
      </c>
      <c r="G749" s="11">
        <v>804.29</v>
      </c>
      <c r="H749" s="11">
        <v>1777</v>
      </c>
      <c r="I749" s="11">
        <v>825</v>
      </c>
      <c r="J749" s="11">
        <v>952</v>
      </c>
    </row>
    <row r="750" spans="1:13">
      <c r="A750" t="s">
        <v>459</v>
      </c>
      <c r="B750">
        <v>4</v>
      </c>
      <c r="C750">
        <v>16</v>
      </c>
      <c r="D750" s="99" t="s">
        <v>96</v>
      </c>
      <c r="E750" s="11">
        <v>2499.34</v>
      </c>
      <c r="F750" s="11">
        <v>1002.33</v>
      </c>
      <c r="G750" s="11">
        <v>1497.01</v>
      </c>
      <c r="H750" s="11">
        <v>2434</v>
      </c>
      <c r="I750" s="11">
        <v>936</v>
      </c>
      <c r="J750" s="11">
        <v>1498</v>
      </c>
      <c r="K750" s="12">
        <f t="shared" ref="K750" si="534">AVERAGE(J750:J752)</f>
        <v>1734.3333333333333</v>
      </c>
      <c r="L750" s="12">
        <f t="shared" ref="L750" si="535">AVEDEV(J750:J752)</f>
        <v>544.44444444444446</v>
      </c>
      <c r="M750" s="13">
        <f t="shared" ref="M750" si="536">IF(K750=0, 0, L750/K750)</f>
        <v>0.31392145557050422</v>
      </c>
    </row>
    <row r="751" spans="1:13">
      <c r="A751" t="s">
        <v>459</v>
      </c>
      <c r="B751">
        <v>20</v>
      </c>
      <c r="C751">
        <v>16</v>
      </c>
      <c r="D751" s="99" t="s">
        <v>96</v>
      </c>
      <c r="E751" s="11">
        <v>3714.53</v>
      </c>
      <c r="F751" s="11">
        <v>1197.25</v>
      </c>
      <c r="G751" s="11">
        <v>2517.2800000000002</v>
      </c>
      <c r="H751" s="11">
        <v>3632</v>
      </c>
      <c r="I751" s="11">
        <v>1081</v>
      </c>
      <c r="J751" s="11">
        <v>2551</v>
      </c>
      <c r="K751" s="12"/>
      <c r="L751" s="12"/>
      <c r="M751" s="13"/>
    </row>
    <row r="752" spans="1:13">
      <c r="A752" t="s">
        <v>459</v>
      </c>
      <c r="B752">
        <v>4</v>
      </c>
      <c r="C752">
        <v>40</v>
      </c>
      <c r="D752" s="99" t="s">
        <v>96</v>
      </c>
      <c r="E752" s="11">
        <v>2000.21</v>
      </c>
      <c r="F752" s="11">
        <v>883.75</v>
      </c>
      <c r="G752" s="11">
        <v>1116.46</v>
      </c>
      <c r="H752" s="11">
        <v>1979</v>
      </c>
      <c r="I752" s="11">
        <v>825</v>
      </c>
      <c r="J752" s="11">
        <v>1154</v>
      </c>
    </row>
    <row r="753" spans="1:13">
      <c r="A753" t="s">
        <v>459</v>
      </c>
      <c r="B753">
        <v>4</v>
      </c>
      <c r="C753">
        <v>17</v>
      </c>
      <c r="D753" s="99" t="s">
        <v>97</v>
      </c>
      <c r="E753" s="11">
        <v>4671.41</v>
      </c>
      <c r="F753" s="11">
        <v>1002.33</v>
      </c>
      <c r="G753" s="11">
        <v>3669.09</v>
      </c>
      <c r="H753" s="11">
        <v>4668</v>
      </c>
      <c r="I753" s="11">
        <v>936</v>
      </c>
      <c r="J753" s="11">
        <v>3732</v>
      </c>
      <c r="K753" s="12">
        <f t="shared" ref="K753" si="537">AVERAGE(J753:J755)</f>
        <v>3486</v>
      </c>
      <c r="L753" s="12">
        <f t="shared" ref="L753" si="538">AVEDEV(J753:J755)</f>
        <v>249.33333333333334</v>
      </c>
      <c r="M753" s="13">
        <f t="shared" ref="M753" si="539">IF(K753=0, 0, L753/K753)</f>
        <v>7.1524192006119716E-2</v>
      </c>
    </row>
    <row r="754" spans="1:13">
      <c r="A754" t="s">
        <v>459</v>
      </c>
      <c r="B754">
        <v>20</v>
      </c>
      <c r="C754">
        <v>17</v>
      </c>
      <c r="D754" s="99" t="s">
        <v>97</v>
      </c>
      <c r="E754" s="11">
        <v>4722.66</v>
      </c>
      <c r="F754" s="11">
        <v>1197.25</v>
      </c>
      <c r="G754" s="11">
        <v>3525.42</v>
      </c>
      <c r="H754" s="11">
        <v>4695</v>
      </c>
      <c r="I754" s="11">
        <v>1081</v>
      </c>
      <c r="J754" s="11">
        <v>3614</v>
      </c>
      <c r="K754" s="12"/>
      <c r="L754" s="12"/>
      <c r="M754" s="13"/>
    </row>
    <row r="755" spans="1:13">
      <c r="A755" t="s">
        <v>459</v>
      </c>
      <c r="B755">
        <v>4</v>
      </c>
      <c r="C755">
        <v>41</v>
      </c>
      <c r="D755" s="99" t="s">
        <v>97</v>
      </c>
      <c r="E755" s="11">
        <v>3758.64</v>
      </c>
      <c r="F755" s="11">
        <v>883.75</v>
      </c>
      <c r="G755" s="11">
        <v>2874.89</v>
      </c>
      <c r="H755" s="11">
        <v>3937</v>
      </c>
      <c r="I755" s="11">
        <v>825</v>
      </c>
      <c r="J755" s="11">
        <v>3112</v>
      </c>
    </row>
    <row r="756" spans="1:13">
      <c r="A756" t="s">
        <v>459</v>
      </c>
      <c r="B756">
        <v>4</v>
      </c>
      <c r="C756">
        <v>30</v>
      </c>
      <c r="D756" s="99" t="s">
        <v>467</v>
      </c>
      <c r="E756" s="11">
        <v>1996.42</v>
      </c>
      <c r="F756" s="11">
        <v>1002.33</v>
      </c>
      <c r="G756" s="11">
        <v>994.09</v>
      </c>
      <c r="H756" s="11">
        <v>2047</v>
      </c>
      <c r="I756" s="11">
        <v>936</v>
      </c>
      <c r="J756" s="11">
        <v>1111</v>
      </c>
      <c r="K756" s="12">
        <f t="shared" ref="K756" si="540">AVERAGE(J756:J758)</f>
        <v>981.66666666666663</v>
      </c>
      <c r="L756" s="12">
        <f t="shared" ref="L756" si="541">AVEDEV(J756:J758)</f>
        <v>105.77777777777779</v>
      </c>
      <c r="M756" s="13">
        <f t="shared" ref="M756" si="542">IF(K756=0, 0, L756/K756)</f>
        <v>0.10775325410299945</v>
      </c>
    </row>
    <row r="757" spans="1:13">
      <c r="A757" t="s">
        <v>459</v>
      </c>
      <c r="B757">
        <v>20</v>
      </c>
      <c r="C757">
        <v>30</v>
      </c>
      <c r="D757" s="99" t="s">
        <v>467</v>
      </c>
      <c r="E757" s="11">
        <v>2074.98</v>
      </c>
      <c r="F757" s="11">
        <v>1197.25</v>
      </c>
      <c r="G757" s="11">
        <v>877.74</v>
      </c>
      <c r="H757" s="11">
        <v>2092</v>
      </c>
      <c r="I757" s="11">
        <v>1081</v>
      </c>
      <c r="J757" s="11">
        <v>1011</v>
      </c>
      <c r="K757" s="12"/>
      <c r="L757" s="12"/>
      <c r="M757" s="13"/>
    </row>
    <row r="758" spans="1:13">
      <c r="A758" t="s">
        <v>459</v>
      </c>
      <c r="B758">
        <v>4</v>
      </c>
      <c r="C758">
        <v>54</v>
      </c>
      <c r="D758" s="99" t="s">
        <v>467</v>
      </c>
      <c r="E758" s="11">
        <v>1674.28</v>
      </c>
      <c r="F758" s="11">
        <v>883.75</v>
      </c>
      <c r="G758" s="11">
        <v>790.53</v>
      </c>
      <c r="H758" s="11">
        <v>1648</v>
      </c>
      <c r="I758" s="11">
        <v>825</v>
      </c>
      <c r="J758" s="11">
        <v>823</v>
      </c>
    </row>
    <row r="759" spans="1:13">
      <c r="A759" t="s">
        <v>459</v>
      </c>
      <c r="B759">
        <v>4</v>
      </c>
      <c r="C759">
        <v>18</v>
      </c>
      <c r="D759" s="99" t="s">
        <v>98</v>
      </c>
      <c r="E759" s="11">
        <v>1315.1</v>
      </c>
      <c r="F759" s="11">
        <v>1002.33</v>
      </c>
      <c r="G759" s="11">
        <v>312.77</v>
      </c>
      <c r="H759" s="11">
        <v>1220</v>
      </c>
      <c r="I759" s="11">
        <v>936</v>
      </c>
      <c r="J759" s="11">
        <v>284</v>
      </c>
      <c r="K759" s="12">
        <f t="shared" ref="K759" si="543">AVERAGE(J759:J761)</f>
        <v>477.16666666666669</v>
      </c>
      <c r="L759" s="12">
        <f t="shared" ref="L759" si="544">AVEDEV(J759:J761)</f>
        <v>128.77777777777777</v>
      </c>
      <c r="M759" s="13">
        <f t="shared" ref="M759" si="545">IF(K759=0, 0, L759/K759)</f>
        <v>0.26988007917103268</v>
      </c>
    </row>
    <row r="760" spans="1:13">
      <c r="A760" t="s">
        <v>459</v>
      </c>
      <c r="B760">
        <v>20</v>
      </c>
      <c r="C760">
        <v>18</v>
      </c>
      <c r="D760" s="99" t="s">
        <v>98</v>
      </c>
      <c r="E760" s="11">
        <v>1717</v>
      </c>
      <c r="F760" s="11">
        <v>1197.25</v>
      </c>
      <c r="G760" s="11">
        <v>519.75</v>
      </c>
      <c r="H760" s="11">
        <v>1718.5</v>
      </c>
      <c r="I760" s="11">
        <v>1081</v>
      </c>
      <c r="J760" s="11">
        <v>637.5</v>
      </c>
      <c r="K760" s="12"/>
      <c r="L760" s="12"/>
      <c r="M760" s="13"/>
    </row>
    <row r="761" spans="1:13">
      <c r="A761" t="s">
        <v>459</v>
      </c>
      <c r="B761">
        <v>4</v>
      </c>
      <c r="C761">
        <v>42</v>
      </c>
      <c r="D761" s="99" t="s">
        <v>98</v>
      </c>
      <c r="E761" s="11">
        <v>1391.6</v>
      </c>
      <c r="F761" s="11">
        <v>883.75</v>
      </c>
      <c r="G761" s="11">
        <v>507.85</v>
      </c>
      <c r="H761" s="11">
        <v>1335</v>
      </c>
      <c r="I761" s="11">
        <v>825</v>
      </c>
      <c r="J761" s="11">
        <v>510</v>
      </c>
    </row>
    <row r="762" spans="1:13">
      <c r="A762" t="s">
        <v>459</v>
      </c>
      <c r="B762">
        <v>4</v>
      </c>
      <c r="C762">
        <v>19</v>
      </c>
      <c r="D762" s="99" t="s">
        <v>99</v>
      </c>
      <c r="E762" s="11">
        <v>2785.66</v>
      </c>
      <c r="F762" s="11">
        <v>1002.33</v>
      </c>
      <c r="G762" s="11">
        <v>1783.33</v>
      </c>
      <c r="H762" s="11">
        <v>2786</v>
      </c>
      <c r="I762" s="11">
        <v>936</v>
      </c>
      <c r="J762" s="11">
        <v>1850</v>
      </c>
      <c r="K762" s="12">
        <f t="shared" ref="K762" si="546">AVERAGE(J762:J764)</f>
        <v>2345.3333333333335</v>
      </c>
      <c r="L762" s="12">
        <f t="shared" ref="L762" si="547">AVEDEV(J762:J764)</f>
        <v>330.22222222222217</v>
      </c>
      <c r="M762" s="13">
        <f t="shared" ref="M762" si="548">IF(K762=0, 0, L762/K762)</f>
        <v>0.14079969679742274</v>
      </c>
    </row>
    <row r="763" spans="1:13">
      <c r="A763" t="s">
        <v>459</v>
      </c>
      <c r="B763">
        <v>20</v>
      </c>
      <c r="C763">
        <v>19</v>
      </c>
      <c r="D763" s="99" t="s">
        <v>99</v>
      </c>
      <c r="E763" s="11">
        <v>3788.29</v>
      </c>
      <c r="F763" s="11">
        <v>1197.25</v>
      </c>
      <c r="G763" s="11">
        <v>2591.04</v>
      </c>
      <c r="H763" s="11">
        <v>3609</v>
      </c>
      <c r="I763" s="11">
        <v>1081</v>
      </c>
      <c r="J763" s="11">
        <v>2528</v>
      </c>
      <c r="K763" s="12"/>
      <c r="L763" s="12"/>
      <c r="M763" s="13"/>
    </row>
    <row r="764" spans="1:13">
      <c r="A764" t="s">
        <v>459</v>
      </c>
      <c r="B764">
        <v>4</v>
      </c>
      <c r="C764">
        <v>43</v>
      </c>
      <c r="D764" s="99" t="s">
        <v>99</v>
      </c>
      <c r="E764" s="11">
        <v>3322.46</v>
      </c>
      <c r="F764" s="11">
        <v>883.75</v>
      </c>
      <c r="G764" s="11">
        <v>2438.71</v>
      </c>
      <c r="H764" s="11">
        <v>3483</v>
      </c>
      <c r="I764" s="11">
        <v>825</v>
      </c>
      <c r="J764" s="11">
        <v>2658</v>
      </c>
    </row>
    <row r="765" spans="1:13">
      <c r="A765" t="s">
        <v>459</v>
      </c>
      <c r="B765">
        <v>4</v>
      </c>
      <c r="C765">
        <v>20</v>
      </c>
      <c r="D765" s="99" t="s">
        <v>100</v>
      </c>
      <c r="E765" s="11">
        <v>2170.61</v>
      </c>
      <c r="F765" s="11">
        <v>1002.33</v>
      </c>
      <c r="G765" s="11">
        <v>1168.28</v>
      </c>
      <c r="H765" s="11">
        <v>2200</v>
      </c>
      <c r="I765" s="11">
        <v>936</v>
      </c>
      <c r="J765" s="11">
        <v>1264</v>
      </c>
      <c r="K765" s="12">
        <f t="shared" ref="K765" si="549">AVERAGE(J765:J767)</f>
        <v>1129.1666666666667</v>
      </c>
      <c r="L765" s="12">
        <f t="shared" ref="L765" si="550">AVEDEV(J765:J767)</f>
        <v>268.77777777777777</v>
      </c>
      <c r="M765" s="13">
        <f t="shared" ref="M765" si="551">IF(K765=0, 0, L765/K765)</f>
        <v>0.23803198031980319</v>
      </c>
    </row>
    <row r="766" spans="1:13">
      <c r="A766" t="s">
        <v>459</v>
      </c>
      <c r="B766">
        <v>20</v>
      </c>
      <c r="C766">
        <v>20</v>
      </c>
      <c r="D766" s="99" t="s">
        <v>100</v>
      </c>
      <c r="E766" s="11">
        <v>2481.5300000000002</v>
      </c>
      <c r="F766" s="11">
        <v>1197.25</v>
      </c>
      <c r="G766" s="11">
        <v>1284.28</v>
      </c>
      <c r="H766" s="11">
        <v>2478.5</v>
      </c>
      <c r="I766" s="11">
        <v>1081</v>
      </c>
      <c r="J766" s="11">
        <v>1397.5</v>
      </c>
      <c r="K766" s="12"/>
      <c r="L766" s="12"/>
      <c r="M766" s="13"/>
    </row>
    <row r="767" spans="1:13">
      <c r="A767" t="s">
        <v>459</v>
      </c>
      <c r="B767">
        <v>4</v>
      </c>
      <c r="C767">
        <v>44</v>
      </c>
      <c r="D767" s="99" t="s">
        <v>100</v>
      </c>
      <c r="E767" s="11">
        <v>1689.61</v>
      </c>
      <c r="F767" s="11">
        <v>883.75</v>
      </c>
      <c r="G767" s="11">
        <v>805.87</v>
      </c>
      <c r="H767" s="11">
        <v>1551</v>
      </c>
      <c r="I767" s="11">
        <v>825</v>
      </c>
      <c r="J767" s="11">
        <v>726</v>
      </c>
    </row>
    <row r="768" spans="1:13">
      <c r="A768" t="s">
        <v>459</v>
      </c>
      <c r="B768">
        <v>4</v>
      </c>
      <c r="C768">
        <v>21</v>
      </c>
      <c r="D768" s="99" t="s">
        <v>101</v>
      </c>
      <c r="E768" s="11">
        <v>2679.89</v>
      </c>
      <c r="F768" s="11">
        <v>1002.33</v>
      </c>
      <c r="G768" s="11">
        <v>1677.56</v>
      </c>
      <c r="H768" s="11">
        <v>2599</v>
      </c>
      <c r="I768" s="11">
        <v>936</v>
      </c>
      <c r="J768" s="11">
        <v>1663</v>
      </c>
      <c r="K768" s="12">
        <f t="shared" ref="K768" si="552">AVERAGE(J768:J770)</f>
        <v>1501.3333333333333</v>
      </c>
      <c r="L768" s="12">
        <f t="shared" ref="L768" si="553">AVEDEV(J768:J770)</f>
        <v>284.22222222222223</v>
      </c>
      <c r="M768" s="13">
        <f t="shared" ref="M768" si="554">IF(K768=0, 0, L768/K768)</f>
        <v>0.18931320307874483</v>
      </c>
    </row>
    <row r="769" spans="1:13">
      <c r="A769" t="s">
        <v>459</v>
      </c>
      <c r="B769">
        <v>20</v>
      </c>
      <c r="C769">
        <v>21</v>
      </c>
      <c r="D769" s="99" t="s">
        <v>101</v>
      </c>
      <c r="E769" s="11">
        <v>2994.64</v>
      </c>
      <c r="F769" s="11">
        <v>1197.25</v>
      </c>
      <c r="G769" s="11">
        <v>1797.39</v>
      </c>
      <c r="H769" s="11">
        <v>2847</v>
      </c>
      <c r="I769" s="11">
        <v>1081</v>
      </c>
      <c r="J769" s="11">
        <v>1766</v>
      </c>
      <c r="K769" s="12"/>
      <c r="L769" s="12"/>
      <c r="M769" s="13"/>
    </row>
    <row r="770" spans="1:13">
      <c r="A770" t="s">
        <v>459</v>
      </c>
      <c r="B770">
        <v>4</v>
      </c>
      <c r="C770">
        <v>45</v>
      </c>
      <c r="D770" s="99" t="s">
        <v>101</v>
      </c>
      <c r="E770" s="11">
        <v>1851.34</v>
      </c>
      <c r="F770" s="11">
        <v>883.75</v>
      </c>
      <c r="G770" s="11">
        <v>967.6</v>
      </c>
      <c r="H770" s="11">
        <v>1900</v>
      </c>
      <c r="I770" s="11">
        <v>825</v>
      </c>
      <c r="J770" s="11">
        <v>1075</v>
      </c>
    </row>
    <row r="771" spans="1:13">
      <c r="A771" t="s">
        <v>459</v>
      </c>
      <c r="B771">
        <v>4</v>
      </c>
      <c r="C771">
        <v>31</v>
      </c>
      <c r="D771" s="99" t="s">
        <v>109</v>
      </c>
      <c r="E771" s="11">
        <v>2135.23</v>
      </c>
      <c r="F771" s="11">
        <v>1002.33</v>
      </c>
      <c r="G771" s="11">
        <v>1132.9000000000001</v>
      </c>
      <c r="H771" s="11">
        <v>2129</v>
      </c>
      <c r="I771" s="11">
        <v>936</v>
      </c>
      <c r="J771" s="11">
        <v>1193</v>
      </c>
      <c r="K771" s="12">
        <f t="shared" ref="K771" si="555">AVERAGE(J771:J773)</f>
        <v>1388.6666666666667</v>
      </c>
      <c r="L771" s="12">
        <f t="shared" ref="L771" si="556">AVEDEV(J771:J773)</f>
        <v>130.44444444444443</v>
      </c>
      <c r="M771" s="13">
        <f t="shared" ref="M771" si="557">IF(K771=0, 0, L771/K771)</f>
        <v>9.3935029604736736E-2</v>
      </c>
    </row>
    <row r="772" spans="1:13">
      <c r="A772" t="s">
        <v>459</v>
      </c>
      <c r="B772">
        <v>20</v>
      </c>
      <c r="C772">
        <v>31</v>
      </c>
      <c r="D772" s="99" t="s">
        <v>109</v>
      </c>
      <c r="E772" s="11">
        <v>2441.37</v>
      </c>
      <c r="F772" s="11">
        <v>1197.25</v>
      </c>
      <c r="G772" s="11">
        <v>1244.1199999999999</v>
      </c>
      <c r="H772" s="11">
        <v>2490</v>
      </c>
      <c r="I772" s="11">
        <v>1081</v>
      </c>
      <c r="J772" s="11">
        <v>1409</v>
      </c>
      <c r="K772" s="12"/>
      <c r="L772" s="12"/>
      <c r="M772" s="13"/>
    </row>
    <row r="773" spans="1:13">
      <c r="A773" t="s">
        <v>459</v>
      </c>
      <c r="B773">
        <v>4</v>
      </c>
      <c r="C773">
        <v>55</v>
      </c>
      <c r="D773" s="99" t="s">
        <v>109</v>
      </c>
      <c r="E773" s="11">
        <v>2374.7199999999998</v>
      </c>
      <c r="F773" s="11">
        <v>883.75</v>
      </c>
      <c r="G773" s="11">
        <v>1490.97</v>
      </c>
      <c r="H773" s="11">
        <v>2389</v>
      </c>
      <c r="I773" s="11">
        <v>825</v>
      </c>
      <c r="J773" s="11">
        <v>1564</v>
      </c>
    </row>
    <row r="774" spans="1:13">
      <c r="A774" t="s">
        <v>459</v>
      </c>
      <c r="B774">
        <v>4</v>
      </c>
      <c r="C774">
        <v>22</v>
      </c>
      <c r="D774" s="99" t="s">
        <v>102</v>
      </c>
      <c r="E774" s="11">
        <v>2451.5300000000002</v>
      </c>
      <c r="F774" s="11">
        <v>1002.33</v>
      </c>
      <c r="G774" s="11">
        <v>1449.2</v>
      </c>
      <c r="H774" s="11">
        <v>2370</v>
      </c>
      <c r="I774" s="11">
        <v>936</v>
      </c>
      <c r="J774" s="11">
        <v>1434</v>
      </c>
      <c r="K774" s="12">
        <f t="shared" ref="K774" si="558">AVERAGE(J774:J776)</f>
        <v>1447.6666666666667</v>
      </c>
      <c r="L774" s="12">
        <f t="shared" ref="L774" si="559">AVEDEV(J774:J776)</f>
        <v>366.22222222222223</v>
      </c>
      <c r="M774" s="13">
        <f t="shared" ref="M774" si="560">IF(K774=0, 0, L774/K774)</f>
        <v>0.25297413462276458</v>
      </c>
    </row>
    <row r="775" spans="1:13">
      <c r="A775" t="s">
        <v>459</v>
      </c>
      <c r="B775">
        <v>20</v>
      </c>
      <c r="C775">
        <v>22</v>
      </c>
      <c r="D775" s="99" t="s">
        <v>102</v>
      </c>
      <c r="E775" s="11">
        <v>3112.09</v>
      </c>
      <c r="F775" s="11">
        <v>1197.25</v>
      </c>
      <c r="G775" s="11">
        <v>1914.84</v>
      </c>
      <c r="H775" s="11">
        <v>3078</v>
      </c>
      <c r="I775" s="11">
        <v>1081</v>
      </c>
      <c r="J775" s="11">
        <v>1997</v>
      </c>
      <c r="K775" s="12"/>
      <c r="L775" s="12"/>
      <c r="M775" s="13"/>
    </row>
    <row r="776" spans="1:13">
      <c r="A776" t="s">
        <v>459</v>
      </c>
      <c r="B776">
        <v>4</v>
      </c>
      <c r="C776">
        <v>46</v>
      </c>
      <c r="D776" s="99" t="s">
        <v>102</v>
      </c>
      <c r="E776" s="11">
        <v>1774.25</v>
      </c>
      <c r="F776" s="11">
        <v>883.75</v>
      </c>
      <c r="G776" s="11">
        <v>890.5</v>
      </c>
      <c r="H776" s="11">
        <v>1737</v>
      </c>
      <c r="I776" s="11">
        <v>825</v>
      </c>
      <c r="J776" s="11">
        <v>912</v>
      </c>
    </row>
    <row r="777" spans="1:13">
      <c r="A777" t="s">
        <v>460</v>
      </c>
      <c r="B777">
        <v>18</v>
      </c>
      <c r="C777">
        <v>36</v>
      </c>
      <c r="D777" s="99" t="s">
        <v>364</v>
      </c>
      <c r="E777" s="11">
        <v>3692.48</v>
      </c>
      <c r="F777" s="11">
        <v>825.98</v>
      </c>
      <c r="G777" s="11">
        <v>2866.49</v>
      </c>
      <c r="H777" s="11">
        <v>3576</v>
      </c>
      <c r="I777" s="11">
        <v>701</v>
      </c>
      <c r="J777" s="11">
        <v>2875</v>
      </c>
      <c r="K777" s="12">
        <f t="shared" ref="K777" si="561">AVERAGE(J777:J779)</f>
        <v>3675</v>
      </c>
      <c r="L777" s="12">
        <f t="shared" ref="L777" si="562">AVEDEV(J777:J779)</f>
        <v>673.33333333333337</v>
      </c>
      <c r="M777" s="13">
        <f t="shared" ref="M777" si="563">IF(K777=0, 0, L777/K777)</f>
        <v>0.18321995464852608</v>
      </c>
    </row>
    <row r="778" spans="1:13">
      <c r="A778" t="s">
        <v>460</v>
      </c>
      <c r="B778">
        <v>19</v>
      </c>
      <c r="C778">
        <v>36</v>
      </c>
      <c r="D778" s="99" t="s">
        <v>364</v>
      </c>
      <c r="E778" s="11">
        <v>4370.6099999999997</v>
      </c>
      <c r="F778" s="11">
        <v>825.98</v>
      </c>
      <c r="G778" s="11">
        <v>3544.62</v>
      </c>
      <c r="H778" s="11">
        <v>4166</v>
      </c>
      <c r="I778" s="11">
        <v>701</v>
      </c>
      <c r="J778" s="11">
        <v>3465</v>
      </c>
      <c r="K778" s="12"/>
      <c r="L778" s="12"/>
      <c r="M778" s="13"/>
    </row>
    <row r="779" spans="1:13">
      <c r="A779" t="s">
        <v>460</v>
      </c>
      <c r="B779">
        <v>20</v>
      </c>
      <c r="C779">
        <v>36</v>
      </c>
      <c r="D779" s="99" t="s">
        <v>364</v>
      </c>
      <c r="E779" s="11">
        <v>5643.03</v>
      </c>
      <c r="F779" s="11">
        <v>825.98</v>
      </c>
      <c r="G779" s="11">
        <v>4817.04</v>
      </c>
      <c r="H779" s="11">
        <v>5386</v>
      </c>
      <c r="I779" s="11">
        <v>701</v>
      </c>
      <c r="J779" s="11">
        <v>4685</v>
      </c>
    </row>
    <row r="780" spans="1:13">
      <c r="A780" t="s">
        <v>459</v>
      </c>
      <c r="B780">
        <v>3</v>
      </c>
      <c r="C780">
        <v>10</v>
      </c>
      <c r="D780" s="99" t="s">
        <v>69</v>
      </c>
      <c r="E780" s="11">
        <v>808.62</v>
      </c>
      <c r="F780" s="11">
        <v>1002.33</v>
      </c>
      <c r="G780" s="11">
        <v>0</v>
      </c>
      <c r="H780" s="11">
        <v>800</v>
      </c>
      <c r="I780" s="11">
        <v>936</v>
      </c>
      <c r="J780" s="11">
        <v>0</v>
      </c>
      <c r="K780" s="12">
        <f t="shared" ref="K780" si="564">AVERAGE(J780:J782)</f>
        <v>132.16666666666666</v>
      </c>
      <c r="L780" s="12">
        <f t="shared" ref="L780" si="565">AVEDEV(J780:J782)</f>
        <v>116.88888888888887</v>
      </c>
      <c r="M780" s="13">
        <f t="shared" ref="M780" si="566">IF(K780=0, 0, L780/K780)</f>
        <v>0.88440521227406466</v>
      </c>
    </row>
    <row r="781" spans="1:13">
      <c r="A781" t="s">
        <v>459</v>
      </c>
      <c r="B781">
        <v>19</v>
      </c>
      <c r="C781">
        <v>10</v>
      </c>
      <c r="D781" s="99" t="s">
        <v>69</v>
      </c>
      <c r="E781" s="11">
        <v>1431.26</v>
      </c>
      <c r="F781" s="11">
        <v>1197.25</v>
      </c>
      <c r="G781" s="11">
        <v>234.01</v>
      </c>
      <c r="H781" s="11">
        <v>1388.5</v>
      </c>
      <c r="I781" s="11">
        <v>1081</v>
      </c>
      <c r="J781" s="11">
        <v>307.5</v>
      </c>
      <c r="K781" s="12"/>
      <c r="L781" s="12"/>
      <c r="M781" s="13"/>
    </row>
    <row r="782" spans="1:13">
      <c r="A782" t="s">
        <v>459</v>
      </c>
      <c r="B782">
        <v>3</v>
      </c>
      <c r="C782">
        <v>34</v>
      </c>
      <c r="D782" s="99" t="s">
        <v>69</v>
      </c>
      <c r="E782" s="11">
        <v>900.75</v>
      </c>
      <c r="F782" s="11">
        <v>883.75</v>
      </c>
      <c r="G782" s="11">
        <v>17</v>
      </c>
      <c r="H782" s="11">
        <v>914</v>
      </c>
      <c r="I782" s="11">
        <v>825</v>
      </c>
      <c r="J782" s="11">
        <v>89</v>
      </c>
    </row>
    <row r="783" spans="1:13">
      <c r="A783" t="s">
        <v>459</v>
      </c>
      <c r="B783">
        <v>3</v>
      </c>
      <c r="C783">
        <v>11</v>
      </c>
      <c r="D783" s="99" t="s">
        <v>70</v>
      </c>
      <c r="E783" s="11">
        <v>1519.58</v>
      </c>
      <c r="F783" s="11">
        <v>1002.33</v>
      </c>
      <c r="G783" s="11">
        <v>517.25</v>
      </c>
      <c r="H783" s="11">
        <v>1377</v>
      </c>
      <c r="I783" s="11">
        <v>936</v>
      </c>
      <c r="J783" s="11">
        <v>441</v>
      </c>
      <c r="K783" s="12">
        <f t="shared" ref="K783" si="567">AVERAGE(J783:J785)</f>
        <v>646.33333333333337</v>
      </c>
      <c r="L783" s="12">
        <f t="shared" ref="L783" si="568">AVEDEV(J783:J785)</f>
        <v>155.11111111111111</v>
      </c>
      <c r="M783" s="13">
        <f t="shared" ref="M783" si="569">IF(K783=0, 0, L783/K783)</f>
        <v>0.2399862472064638</v>
      </c>
    </row>
    <row r="784" spans="1:13">
      <c r="A784" t="s">
        <v>459</v>
      </c>
      <c r="B784">
        <v>19</v>
      </c>
      <c r="C784">
        <v>11</v>
      </c>
      <c r="D784" s="99" t="s">
        <v>70</v>
      </c>
      <c r="E784" s="11">
        <v>2097.19</v>
      </c>
      <c r="F784" s="11">
        <v>1197.25</v>
      </c>
      <c r="G784" s="11">
        <v>899.95</v>
      </c>
      <c r="H784" s="11">
        <v>1960</v>
      </c>
      <c r="I784" s="11">
        <v>1081</v>
      </c>
      <c r="J784" s="11">
        <v>879</v>
      </c>
      <c r="K784" s="12"/>
      <c r="L784" s="12"/>
      <c r="M784" s="13"/>
    </row>
    <row r="785" spans="1:13">
      <c r="A785" t="s">
        <v>459</v>
      </c>
      <c r="B785">
        <v>3</v>
      </c>
      <c r="C785">
        <v>35</v>
      </c>
      <c r="D785" s="99" t="s">
        <v>70</v>
      </c>
      <c r="E785" s="11">
        <v>1442.31</v>
      </c>
      <c r="F785" s="11">
        <v>883.75</v>
      </c>
      <c r="G785" s="11">
        <v>558.55999999999995</v>
      </c>
      <c r="H785" s="11">
        <v>1444</v>
      </c>
      <c r="I785" s="11">
        <v>825</v>
      </c>
      <c r="J785" s="11">
        <v>619</v>
      </c>
    </row>
    <row r="786" spans="1:13">
      <c r="A786" t="s">
        <v>459</v>
      </c>
      <c r="B786">
        <v>3</v>
      </c>
      <c r="C786">
        <v>12</v>
      </c>
      <c r="D786" s="99" t="s">
        <v>71</v>
      </c>
      <c r="E786" s="11">
        <v>2391.66</v>
      </c>
      <c r="F786" s="11">
        <v>1002.33</v>
      </c>
      <c r="G786" s="11">
        <v>1389.34</v>
      </c>
      <c r="H786" s="11">
        <v>2408</v>
      </c>
      <c r="I786" s="11">
        <v>936</v>
      </c>
      <c r="J786" s="11">
        <v>1472</v>
      </c>
      <c r="K786" s="12">
        <f t="shared" ref="K786" si="570">AVERAGE(J786:J788)</f>
        <v>1247.3333333333333</v>
      </c>
      <c r="L786" s="12">
        <f t="shared" ref="L786" si="571">AVEDEV(J786:J788)</f>
        <v>342.88888888888891</v>
      </c>
      <c r="M786" s="13">
        <f t="shared" ref="M786" si="572">IF(K786=0, 0, L786/K786)</f>
        <v>0.27489755923748443</v>
      </c>
    </row>
    <row r="787" spans="1:13">
      <c r="A787" t="s">
        <v>459</v>
      </c>
      <c r="B787">
        <v>19</v>
      </c>
      <c r="C787">
        <v>12</v>
      </c>
      <c r="D787" s="99" t="s">
        <v>71</v>
      </c>
      <c r="E787" s="11">
        <v>2753.69</v>
      </c>
      <c r="F787" s="11">
        <v>1197.25</v>
      </c>
      <c r="G787" s="11">
        <v>1556.45</v>
      </c>
      <c r="H787" s="11">
        <v>2618</v>
      </c>
      <c r="I787" s="11">
        <v>1081</v>
      </c>
      <c r="J787" s="11">
        <v>1537</v>
      </c>
      <c r="K787" s="12"/>
      <c r="L787" s="12"/>
      <c r="M787" s="13"/>
    </row>
    <row r="788" spans="1:13">
      <c r="A788" t="s">
        <v>459</v>
      </c>
      <c r="B788">
        <v>3</v>
      </c>
      <c r="C788">
        <v>36</v>
      </c>
      <c r="D788" s="99" t="s">
        <v>71</v>
      </c>
      <c r="E788" s="11">
        <v>1586.7</v>
      </c>
      <c r="F788" s="11">
        <v>883.75</v>
      </c>
      <c r="G788" s="11">
        <v>702.96</v>
      </c>
      <c r="H788" s="11">
        <v>1558</v>
      </c>
      <c r="I788" s="11">
        <v>825</v>
      </c>
      <c r="J788" s="11">
        <v>733</v>
      </c>
    </row>
    <row r="789" spans="1:13">
      <c r="A789" t="s">
        <v>460</v>
      </c>
      <c r="B789">
        <v>18</v>
      </c>
      <c r="C789">
        <v>35</v>
      </c>
      <c r="D789" s="99" t="s">
        <v>363</v>
      </c>
      <c r="E789" s="11">
        <v>5099.96</v>
      </c>
      <c r="F789" s="11">
        <v>825.98</v>
      </c>
      <c r="G789" s="11">
        <v>4273.97</v>
      </c>
      <c r="H789" s="11">
        <v>5139</v>
      </c>
      <c r="I789" s="11">
        <v>701</v>
      </c>
      <c r="J789" s="11">
        <v>4438</v>
      </c>
      <c r="K789" s="12">
        <f t="shared" ref="K789" si="573">AVERAGE(J789:J791)</f>
        <v>3984</v>
      </c>
      <c r="L789" s="12">
        <f t="shared" ref="L789" si="574">AVEDEV(J789:J791)</f>
        <v>302.66666666666669</v>
      </c>
      <c r="M789" s="13">
        <f t="shared" ref="M789" si="575">IF(K789=0, 0, L789/K789)</f>
        <v>7.5970548862115128E-2</v>
      </c>
    </row>
    <row r="790" spans="1:13">
      <c r="A790" t="s">
        <v>460</v>
      </c>
      <c r="B790">
        <v>19</v>
      </c>
      <c r="C790">
        <v>35</v>
      </c>
      <c r="D790" s="99" t="s">
        <v>363</v>
      </c>
      <c r="E790" s="11">
        <v>4354.37</v>
      </c>
      <c r="F790" s="11">
        <v>825.98</v>
      </c>
      <c r="G790" s="11">
        <v>3528.39</v>
      </c>
      <c r="H790" s="11">
        <v>4416</v>
      </c>
      <c r="I790" s="11">
        <v>701</v>
      </c>
      <c r="J790" s="11">
        <v>3715</v>
      </c>
      <c r="K790" s="12"/>
      <c r="L790" s="12"/>
      <c r="M790" s="13"/>
    </row>
    <row r="791" spans="1:13">
      <c r="A791" t="s">
        <v>460</v>
      </c>
      <c r="B791">
        <v>20</v>
      </c>
      <c r="C791">
        <v>35</v>
      </c>
      <c r="D791" s="99" t="s">
        <v>363</v>
      </c>
      <c r="E791" s="11">
        <v>4483.74</v>
      </c>
      <c r="F791" s="11">
        <v>825.98</v>
      </c>
      <c r="G791" s="11">
        <v>3657.76</v>
      </c>
      <c r="H791" s="11">
        <v>4500</v>
      </c>
      <c r="I791" s="11">
        <v>701</v>
      </c>
      <c r="J791" s="11">
        <v>3799</v>
      </c>
    </row>
    <row r="792" spans="1:13">
      <c r="A792" t="s">
        <v>459</v>
      </c>
      <c r="B792">
        <v>2</v>
      </c>
      <c r="C792">
        <v>10</v>
      </c>
      <c r="D792" s="99" t="s">
        <v>46</v>
      </c>
      <c r="E792" s="11">
        <v>1623.09</v>
      </c>
      <c r="F792" s="11">
        <v>1002.33</v>
      </c>
      <c r="G792" s="11">
        <v>620.77</v>
      </c>
      <c r="H792" s="11">
        <v>1625</v>
      </c>
      <c r="I792" s="11">
        <v>936</v>
      </c>
      <c r="J792" s="11">
        <v>689</v>
      </c>
      <c r="K792" s="12">
        <f t="shared" ref="K792" si="576">AVERAGE(J792:J794)</f>
        <v>1021.6666666666666</v>
      </c>
      <c r="L792" s="12">
        <f t="shared" ref="L792" si="577">AVEDEV(J792:J794)</f>
        <v>432.88888888888886</v>
      </c>
      <c r="M792" s="13">
        <f t="shared" ref="M792" si="578">IF(K792=0, 0, L792/K792)</f>
        <v>0.4237085372485046</v>
      </c>
    </row>
    <row r="793" spans="1:13">
      <c r="A793" t="s">
        <v>459</v>
      </c>
      <c r="B793">
        <v>18</v>
      </c>
      <c r="C793">
        <v>10</v>
      </c>
      <c r="D793" s="99" t="s">
        <v>46</v>
      </c>
      <c r="E793" s="11">
        <v>2838.89</v>
      </c>
      <c r="F793" s="11">
        <v>1197.25</v>
      </c>
      <c r="G793" s="11">
        <v>1641.64</v>
      </c>
      <c r="H793" s="11">
        <v>2752</v>
      </c>
      <c r="I793" s="11">
        <v>1081</v>
      </c>
      <c r="J793" s="11">
        <v>1671</v>
      </c>
      <c r="K793" s="12"/>
      <c r="L793" s="12"/>
      <c r="M793" s="13"/>
    </row>
    <row r="794" spans="1:13">
      <c r="A794" t="s">
        <v>459</v>
      </c>
      <c r="B794">
        <v>2</v>
      </c>
      <c r="C794">
        <v>34</v>
      </c>
      <c r="D794" s="99" t="s">
        <v>46</v>
      </c>
      <c r="E794" s="11">
        <v>1527.52</v>
      </c>
      <c r="F794" s="11">
        <v>883.75</v>
      </c>
      <c r="G794" s="11">
        <v>643.77</v>
      </c>
      <c r="H794" s="11">
        <v>1530</v>
      </c>
      <c r="I794" s="11">
        <v>825</v>
      </c>
      <c r="J794" s="11">
        <v>705</v>
      </c>
    </row>
    <row r="795" spans="1:13">
      <c r="A795" t="s">
        <v>459</v>
      </c>
      <c r="B795">
        <v>2</v>
      </c>
      <c r="C795">
        <v>11</v>
      </c>
      <c r="D795" s="99" t="s">
        <v>47</v>
      </c>
      <c r="E795" s="11">
        <v>2789.16</v>
      </c>
      <c r="F795" s="11">
        <v>1002.33</v>
      </c>
      <c r="G795" s="11">
        <v>1786.83</v>
      </c>
      <c r="H795" s="11">
        <v>2484</v>
      </c>
      <c r="I795" s="11">
        <v>936</v>
      </c>
      <c r="J795" s="11">
        <v>1548</v>
      </c>
      <c r="K795" s="12">
        <f t="shared" ref="K795" si="579">AVERAGE(J795:J797)</f>
        <v>2795.3333333333335</v>
      </c>
      <c r="L795" s="12">
        <f t="shared" ref="L795" si="580">AVEDEV(J795:J797)</f>
        <v>1053.1111111111111</v>
      </c>
      <c r="M795" s="13">
        <f t="shared" ref="M795" si="581">IF(K795=0, 0, L795/K795)</f>
        <v>0.37673900946021144</v>
      </c>
    </row>
    <row r="796" spans="1:13">
      <c r="A796" t="s">
        <v>459</v>
      </c>
      <c r="B796">
        <v>18</v>
      </c>
      <c r="C796">
        <v>11</v>
      </c>
      <c r="D796" s="99" t="s">
        <v>47</v>
      </c>
      <c r="E796" s="11">
        <v>5480.56</v>
      </c>
      <c r="F796" s="11">
        <v>1197.25</v>
      </c>
      <c r="G796" s="11">
        <v>4283.3100000000004</v>
      </c>
      <c r="H796" s="11">
        <v>5456</v>
      </c>
      <c r="I796" s="11">
        <v>1081</v>
      </c>
      <c r="J796" s="11">
        <v>4375</v>
      </c>
      <c r="K796" s="12"/>
      <c r="L796" s="12"/>
      <c r="M796" s="13"/>
    </row>
    <row r="797" spans="1:13">
      <c r="A797" t="s">
        <v>459</v>
      </c>
      <c r="B797">
        <v>2</v>
      </c>
      <c r="C797">
        <v>35</v>
      </c>
      <c r="D797" s="99" t="s">
        <v>47</v>
      </c>
      <c r="E797" s="11">
        <v>3466.34</v>
      </c>
      <c r="F797" s="11">
        <v>883.75</v>
      </c>
      <c r="G797" s="11">
        <v>2582.59</v>
      </c>
      <c r="H797" s="11">
        <v>3288</v>
      </c>
      <c r="I797" s="11">
        <v>825</v>
      </c>
      <c r="J797" s="11">
        <v>2463</v>
      </c>
    </row>
    <row r="798" spans="1:13">
      <c r="A798" t="s">
        <v>459</v>
      </c>
      <c r="B798">
        <v>2</v>
      </c>
      <c r="C798">
        <v>12</v>
      </c>
      <c r="D798" s="99" t="s">
        <v>48</v>
      </c>
      <c r="E798" s="11">
        <v>3346.98</v>
      </c>
      <c r="F798" s="11">
        <v>1002.33</v>
      </c>
      <c r="G798" s="11">
        <v>2344.65</v>
      </c>
      <c r="H798" s="11">
        <v>3229</v>
      </c>
      <c r="I798" s="11">
        <v>936</v>
      </c>
      <c r="J798" s="11">
        <v>2293</v>
      </c>
      <c r="K798" s="12">
        <f t="shared" ref="K798" si="582">AVERAGE(J798:J800)</f>
        <v>2930</v>
      </c>
      <c r="L798" s="12">
        <f t="shared" ref="L798" si="583">AVEDEV(J798:J800)</f>
        <v>668.66666666666663</v>
      </c>
      <c r="M798" s="13">
        <f t="shared" ref="M798" si="584">IF(K798=0, 0, L798/K798)</f>
        <v>0.22821387940841864</v>
      </c>
    </row>
    <row r="799" spans="1:13">
      <c r="A799" t="s">
        <v>459</v>
      </c>
      <c r="B799">
        <v>18</v>
      </c>
      <c r="C799">
        <v>12</v>
      </c>
      <c r="D799" s="99" t="s">
        <v>48</v>
      </c>
      <c r="E799" s="11">
        <v>5794.74</v>
      </c>
      <c r="F799" s="11">
        <v>1197.25</v>
      </c>
      <c r="G799" s="11">
        <v>4597.49</v>
      </c>
      <c r="H799" s="11">
        <v>5014</v>
      </c>
      <c r="I799" s="11">
        <v>1081</v>
      </c>
      <c r="J799" s="11">
        <v>3933</v>
      </c>
      <c r="K799" s="12"/>
      <c r="L799" s="12"/>
      <c r="M799" s="13"/>
    </row>
    <row r="800" spans="1:13">
      <c r="A800" t="s">
        <v>459</v>
      </c>
      <c r="B800">
        <v>2</v>
      </c>
      <c r="C800">
        <v>36</v>
      </c>
      <c r="D800" s="99" t="s">
        <v>48</v>
      </c>
      <c r="E800" s="11">
        <v>3424.05</v>
      </c>
      <c r="F800" s="11">
        <v>883.75</v>
      </c>
      <c r="G800" s="11">
        <v>2540.3000000000002</v>
      </c>
      <c r="H800" s="11">
        <v>3389</v>
      </c>
      <c r="I800" s="11">
        <v>825</v>
      </c>
      <c r="J800" s="11">
        <v>2564</v>
      </c>
    </row>
    <row r="801" spans="1:13">
      <c r="A801" t="s">
        <v>459</v>
      </c>
      <c r="B801">
        <v>2</v>
      </c>
      <c r="C801">
        <v>13</v>
      </c>
      <c r="D801" s="99" t="s">
        <v>49</v>
      </c>
      <c r="E801" s="11">
        <v>3212.68</v>
      </c>
      <c r="F801" s="11">
        <v>1002.33</v>
      </c>
      <c r="G801" s="11">
        <v>2210.35</v>
      </c>
      <c r="H801" s="11">
        <v>2992</v>
      </c>
      <c r="I801" s="11">
        <v>936</v>
      </c>
      <c r="J801" s="11">
        <v>2056</v>
      </c>
      <c r="K801" s="12">
        <f t="shared" ref="K801" si="585">AVERAGE(J801:J803)</f>
        <v>3245</v>
      </c>
      <c r="L801" s="12">
        <f t="shared" ref="L801" si="586">AVEDEV(J801:J803)</f>
        <v>994.66666666666663</v>
      </c>
      <c r="M801" s="13">
        <f t="shared" ref="M801" si="587">IF(K801=0, 0, L801/K801)</f>
        <v>0.30652285567539805</v>
      </c>
    </row>
    <row r="802" spans="1:13">
      <c r="A802" t="s">
        <v>459</v>
      </c>
      <c r="B802">
        <v>18</v>
      </c>
      <c r="C802">
        <v>13</v>
      </c>
      <c r="D802" s="99" t="s">
        <v>49</v>
      </c>
      <c r="E802" s="11">
        <v>6022.55</v>
      </c>
      <c r="F802" s="11">
        <v>1197.25</v>
      </c>
      <c r="G802" s="11">
        <v>4825.3</v>
      </c>
      <c r="H802" s="11">
        <v>5818</v>
      </c>
      <c r="I802" s="11">
        <v>1081</v>
      </c>
      <c r="J802" s="11">
        <v>4737</v>
      </c>
      <c r="K802" s="12"/>
      <c r="L802" s="12"/>
      <c r="M802" s="13"/>
    </row>
    <row r="803" spans="1:13">
      <c r="A803" t="s">
        <v>459</v>
      </c>
      <c r="B803">
        <v>2</v>
      </c>
      <c r="C803">
        <v>37</v>
      </c>
      <c r="D803" s="99" t="s">
        <v>49</v>
      </c>
      <c r="E803" s="11">
        <v>3742.17</v>
      </c>
      <c r="F803" s="11">
        <v>883.75</v>
      </c>
      <c r="G803" s="11">
        <v>2858.43</v>
      </c>
      <c r="H803" s="11">
        <v>3767</v>
      </c>
      <c r="I803" s="11">
        <v>825</v>
      </c>
      <c r="J803" s="11">
        <v>2942</v>
      </c>
    </row>
    <row r="804" spans="1:13">
      <c r="A804" t="s">
        <v>459</v>
      </c>
      <c r="B804">
        <v>2</v>
      </c>
      <c r="C804">
        <v>14</v>
      </c>
      <c r="D804" s="99" t="s">
        <v>50</v>
      </c>
      <c r="E804" s="11">
        <v>4681.8999999999996</v>
      </c>
      <c r="F804" s="11">
        <v>1002.33</v>
      </c>
      <c r="G804" s="11">
        <v>3679.57</v>
      </c>
      <c r="H804" s="11">
        <v>4636</v>
      </c>
      <c r="I804" s="11">
        <v>936</v>
      </c>
      <c r="J804" s="11">
        <v>3700</v>
      </c>
      <c r="K804" s="12">
        <f t="shared" ref="K804" si="588">AVERAGE(J804:J806)</f>
        <v>5557.666666666667</v>
      </c>
      <c r="L804" s="12">
        <f t="shared" ref="L804" si="589">AVEDEV(J804:J806)</f>
        <v>1761.5555555555557</v>
      </c>
      <c r="M804" s="13">
        <f t="shared" ref="M804" si="590">IF(K804=0, 0, L804/K804)</f>
        <v>0.31695955536895981</v>
      </c>
    </row>
    <row r="805" spans="1:13">
      <c r="A805" t="s">
        <v>459</v>
      </c>
      <c r="B805">
        <v>18</v>
      </c>
      <c r="C805">
        <v>14</v>
      </c>
      <c r="D805" s="99" t="s">
        <v>50</v>
      </c>
      <c r="E805" s="11">
        <v>9092.7800000000007</v>
      </c>
      <c r="F805" s="11">
        <v>1197.25</v>
      </c>
      <c r="G805" s="11">
        <v>7895.53</v>
      </c>
      <c r="H805" s="11">
        <v>9281</v>
      </c>
      <c r="I805" s="11">
        <v>1081</v>
      </c>
      <c r="J805" s="11">
        <v>8200</v>
      </c>
      <c r="K805" s="12"/>
      <c r="L805" s="12"/>
      <c r="M805" s="13"/>
    </row>
    <row r="806" spans="1:13">
      <c r="A806" t="s">
        <v>459</v>
      </c>
      <c r="B806">
        <v>2</v>
      </c>
      <c r="C806">
        <v>38</v>
      </c>
      <c r="D806" s="99" t="s">
        <v>50</v>
      </c>
      <c r="E806" s="11">
        <v>5508.37</v>
      </c>
      <c r="F806" s="11">
        <v>883.75</v>
      </c>
      <c r="G806" s="11">
        <v>4624.62</v>
      </c>
      <c r="H806" s="11">
        <v>5598</v>
      </c>
      <c r="I806" s="11">
        <v>825</v>
      </c>
      <c r="J806" s="11">
        <v>4773</v>
      </c>
    </row>
    <row r="807" spans="1:13">
      <c r="A807" t="s">
        <v>459</v>
      </c>
      <c r="B807">
        <v>2</v>
      </c>
      <c r="C807">
        <v>15</v>
      </c>
      <c r="D807" s="99" t="s">
        <v>51</v>
      </c>
      <c r="E807" s="11">
        <v>859.53</v>
      </c>
      <c r="F807" s="11">
        <v>1002.33</v>
      </c>
      <c r="G807" s="11">
        <v>0</v>
      </c>
      <c r="H807" s="11">
        <v>810</v>
      </c>
      <c r="I807" s="11">
        <v>936</v>
      </c>
      <c r="J807" s="11">
        <v>0</v>
      </c>
      <c r="K807" s="12">
        <f t="shared" ref="K807" si="591">AVERAGE(J807:J809)</f>
        <v>272.33333333333331</v>
      </c>
      <c r="L807" s="12">
        <f t="shared" ref="L807" si="592">AVEDEV(J807:J809)</f>
        <v>249.77777777777774</v>
      </c>
      <c r="M807" s="13">
        <f t="shared" ref="M807" si="593">IF(K807=0, 0, L807/K807)</f>
        <v>0.91717666258669928</v>
      </c>
    </row>
    <row r="808" spans="1:13">
      <c r="A808" t="s">
        <v>459</v>
      </c>
      <c r="B808">
        <v>18</v>
      </c>
      <c r="C808">
        <v>15</v>
      </c>
      <c r="D808" s="99" t="s">
        <v>51</v>
      </c>
      <c r="E808" s="11">
        <v>1812.66</v>
      </c>
      <c r="F808" s="11">
        <v>1197.25</v>
      </c>
      <c r="G808" s="11">
        <v>615.41</v>
      </c>
      <c r="H808" s="11">
        <v>1728</v>
      </c>
      <c r="I808" s="11">
        <v>1081</v>
      </c>
      <c r="J808" s="11">
        <v>647</v>
      </c>
      <c r="K808" s="12"/>
      <c r="L808" s="12"/>
      <c r="M808" s="13"/>
    </row>
    <row r="809" spans="1:13">
      <c r="A809" t="s">
        <v>459</v>
      </c>
      <c r="B809">
        <v>2</v>
      </c>
      <c r="C809">
        <v>39</v>
      </c>
      <c r="D809" s="99" t="s">
        <v>51</v>
      </c>
      <c r="E809" s="11">
        <v>1028.56</v>
      </c>
      <c r="F809" s="11">
        <v>883.75</v>
      </c>
      <c r="G809" s="11">
        <v>144.81</v>
      </c>
      <c r="H809" s="11">
        <v>995</v>
      </c>
      <c r="I809" s="11">
        <v>825</v>
      </c>
      <c r="J809" s="11">
        <v>170</v>
      </c>
    </row>
    <row r="810" spans="1:13">
      <c r="A810" t="s">
        <v>459</v>
      </c>
      <c r="B810">
        <v>2</v>
      </c>
      <c r="C810">
        <v>16</v>
      </c>
      <c r="D810" s="99" t="s">
        <v>52</v>
      </c>
      <c r="E810" s="11">
        <v>2244.69</v>
      </c>
      <c r="F810" s="11">
        <v>1002.33</v>
      </c>
      <c r="G810" s="11">
        <v>1242.3599999999999</v>
      </c>
      <c r="H810" s="11">
        <v>1781.5</v>
      </c>
      <c r="I810" s="11">
        <v>936</v>
      </c>
      <c r="J810" s="11">
        <v>845.5</v>
      </c>
      <c r="K810" s="12">
        <f t="shared" ref="K810" si="594">AVERAGE(J810:J812)</f>
        <v>1471.1666666666667</v>
      </c>
      <c r="L810" s="12">
        <f t="shared" ref="L810" si="595">AVEDEV(J810:J812)</f>
        <v>599.88888888888891</v>
      </c>
      <c r="M810" s="13">
        <f t="shared" ref="M810" si="596">IF(K810=0, 0, L810/K810)</f>
        <v>0.40776405724859333</v>
      </c>
    </row>
    <row r="811" spans="1:13">
      <c r="A811" t="s">
        <v>459</v>
      </c>
      <c r="B811">
        <v>18</v>
      </c>
      <c r="C811">
        <v>16</v>
      </c>
      <c r="D811" s="99" t="s">
        <v>52</v>
      </c>
      <c r="E811" s="11">
        <v>3688.52</v>
      </c>
      <c r="F811" s="11">
        <v>1197.25</v>
      </c>
      <c r="G811" s="11">
        <v>2491.27</v>
      </c>
      <c r="H811" s="11">
        <v>3452</v>
      </c>
      <c r="I811" s="11">
        <v>1081</v>
      </c>
      <c r="J811" s="11">
        <v>2371</v>
      </c>
      <c r="K811" s="12"/>
      <c r="L811" s="12"/>
      <c r="M811" s="13"/>
    </row>
    <row r="812" spans="1:13">
      <c r="A812" t="s">
        <v>459</v>
      </c>
      <c r="B812">
        <v>2</v>
      </c>
      <c r="C812">
        <v>40</v>
      </c>
      <c r="D812" s="99" t="s">
        <v>52</v>
      </c>
      <c r="E812" s="11">
        <v>2004.08</v>
      </c>
      <c r="F812" s="11">
        <v>883.75</v>
      </c>
      <c r="G812" s="11">
        <v>1120.33</v>
      </c>
      <c r="H812" s="11">
        <v>2022</v>
      </c>
      <c r="I812" s="11">
        <v>825</v>
      </c>
      <c r="J812" s="11">
        <v>1197</v>
      </c>
    </row>
    <row r="813" spans="1:13">
      <c r="A813" t="s">
        <v>459</v>
      </c>
      <c r="B813">
        <v>2</v>
      </c>
      <c r="C813">
        <v>17</v>
      </c>
      <c r="D813" s="99" t="s">
        <v>53</v>
      </c>
      <c r="E813" s="11">
        <v>3912.75</v>
      </c>
      <c r="F813" s="11">
        <v>1002.33</v>
      </c>
      <c r="G813" s="11">
        <v>2910.42</v>
      </c>
      <c r="H813" s="11">
        <v>3525</v>
      </c>
      <c r="I813" s="11">
        <v>936</v>
      </c>
      <c r="J813" s="11">
        <v>2589</v>
      </c>
      <c r="K813" s="12">
        <f t="shared" ref="K813" si="597">AVERAGE(J813:J815)</f>
        <v>2835</v>
      </c>
      <c r="L813" s="12">
        <f t="shared" ref="L813" si="598">AVEDEV(J813:J815)</f>
        <v>492</v>
      </c>
      <c r="M813" s="13">
        <f t="shared" ref="M813" si="599">IF(K813=0, 0, L813/K813)</f>
        <v>0.17354497354497356</v>
      </c>
    </row>
    <row r="814" spans="1:13">
      <c r="A814" t="s">
        <v>459</v>
      </c>
      <c r="B814">
        <v>18</v>
      </c>
      <c r="C814">
        <v>17</v>
      </c>
      <c r="D814" s="99" t="s">
        <v>53</v>
      </c>
      <c r="E814" s="11">
        <v>4752.03</v>
      </c>
      <c r="F814" s="11">
        <v>1197.25</v>
      </c>
      <c r="G814" s="11">
        <v>3554.78</v>
      </c>
      <c r="H814" s="11">
        <v>4654</v>
      </c>
      <c r="I814" s="11">
        <v>1081</v>
      </c>
      <c r="J814" s="11">
        <v>3573</v>
      </c>
      <c r="K814" s="12"/>
      <c r="L814" s="12"/>
      <c r="M814" s="13"/>
    </row>
    <row r="815" spans="1:13">
      <c r="A815" t="s">
        <v>459</v>
      </c>
      <c r="B815">
        <v>2</v>
      </c>
      <c r="C815">
        <v>41</v>
      </c>
      <c r="D815" s="99" t="s">
        <v>53</v>
      </c>
      <c r="E815" s="11">
        <v>3190.73</v>
      </c>
      <c r="F815" s="11">
        <v>883.75</v>
      </c>
      <c r="G815" s="11">
        <v>2306.98</v>
      </c>
      <c r="H815" s="11">
        <v>3168</v>
      </c>
      <c r="I815" s="11">
        <v>825</v>
      </c>
      <c r="J815" s="11">
        <v>2343</v>
      </c>
    </row>
    <row r="816" spans="1:13">
      <c r="A816" t="s">
        <v>459</v>
      </c>
      <c r="B816">
        <v>2</v>
      </c>
      <c r="C816">
        <v>30</v>
      </c>
      <c r="D816" s="99" t="s">
        <v>465</v>
      </c>
      <c r="E816" s="11">
        <v>1281.48</v>
      </c>
      <c r="F816" s="11">
        <v>1002.33</v>
      </c>
      <c r="G816" s="11">
        <v>279.14999999999998</v>
      </c>
      <c r="H816" s="11">
        <v>1204</v>
      </c>
      <c r="I816" s="11">
        <v>936</v>
      </c>
      <c r="J816" s="11">
        <v>268</v>
      </c>
      <c r="K816" s="12">
        <f t="shared" ref="K816" si="600">AVERAGE(J816:J818)</f>
        <v>526</v>
      </c>
      <c r="L816" s="12">
        <f t="shared" ref="L816" si="601">AVEDEV(J816:J818)</f>
        <v>264</v>
      </c>
      <c r="M816" s="13">
        <f t="shared" ref="M816" si="602">IF(K816=0, 0, L816/K816)</f>
        <v>0.50190114068441061</v>
      </c>
    </row>
    <row r="817" spans="1:13">
      <c r="A817" t="s">
        <v>459</v>
      </c>
      <c r="B817">
        <v>18</v>
      </c>
      <c r="C817">
        <v>30</v>
      </c>
      <c r="D817" s="99" t="s">
        <v>465</v>
      </c>
      <c r="E817" s="11">
        <v>1958.37</v>
      </c>
      <c r="F817" s="11">
        <v>1197.25</v>
      </c>
      <c r="G817" s="11">
        <v>761.12</v>
      </c>
      <c r="H817" s="11">
        <v>2003</v>
      </c>
      <c r="I817" s="11">
        <v>1081</v>
      </c>
      <c r="J817" s="11">
        <v>922</v>
      </c>
      <c r="K817" s="12"/>
      <c r="L817" s="12"/>
      <c r="M817" s="13"/>
    </row>
    <row r="818" spans="1:13">
      <c r="A818" t="s">
        <v>459</v>
      </c>
      <c r="B818">
        <v>2</v>
      </c>
      <c r="C818">
        <v>54</v>
      </c>
      <c r="D818" s="99" t="s">
        <v>465</v>
      </c>
      <c r="E818" s="11">
        <v>1211.78</v>
      </c>
      <c r="F818" s="11">
        <v>883.75</v>
      </c>
      <c r="G818" s="11">
        <v>328.03</v>
      </c>
      <c r="H818" s="11">
        <v>1213</v>
      </c>
      <c r="I818" s="11">
        <v>825</v>
      </c>
      <c r="J818" s="11">
        <v>388</v>
      </c>
    </row>
    <row r="819" spans="1:13">
      <c r="A819" t="s">
        <v>459</v>
      </c>
      <c r="B819">
        <v>2</v>
      </c>
      <c r="C819">
        <v>18</v>
      </c>
      <c r="D819" s="99" t="s">
        <v>54</v>
      </c>
      <c r="E819" s="11">
        <v>971.97</v>
      </c>
      <c r="F819" s="11">
        <v>1002.33</v>
      </c>
      <c r="G819" s="11">
        <v>0</v>
      </c>
      <c r="H819" s="11">
        <v>906</v>
      </c>
      <c r="I819" s="11">
        <v>936</v>
      </c>
      <c r="J819" s="11">
        <v>0</v>
      </c>
      <c r="K819" s="12">
        <f t="shared" ref="K819" si="603">AVERAGE(J819:J821)</f>
        <v>233.66666666666666</v>
      </c>
      <c r="L819" s="12">
        <f t="shared" ref="L819" si="604">AVEDEV(J819:J821)</f>
        <v>196.88888888888889</v>
      </c>
      <c r="M819" s="13">
        <f t="shared" ref="M819" si="605">IF(K819=0, 0, L819/K819)</f>
        <v>0.84260580123632911</v>
      </c>
    </row>
    <row r="820" spans="1:13">
      <c r="A820" t="s">
        <v>459</v>
      </c>
      <c r="B820">
        <v>18</v>
      </c>
      <c r="C820">
        <v>18</v>
      </c>
      <c r="D820" s="99" t="s">
        <v>54</v>
      </c>
      <c r="E820" s="11">
        <v>1613.02</v>
      </c>
      <c r="F820" s="11">
        <v>1197.25</v>
      </c>
      <c r="G820" s="11">
        <v>415.77</v>
      </c>
      <c r="H820" s="11">
        <v>1610</v>
      </c>
      <c r="I820" s="11">
        <v>1081</v>
      </c>
      <c r="J820" s="11">
        <v>529</v>
      </c>
      <c r="K820" s="12"/>
      <c r="L820" s="12"/>
      <c r="M820" s="13"/>
    </row>
    <row r="821" spans="1:13">
      <c r="A821" t="s">
        <v>459</v>
      </c>
      <c r="B821">
        <v>2</v>
      </c>
      <c r="C821">
        <v>42</v>
      </c>
      <c r="D821" s="99" t="s">
        <v>54</v>
      </c>
      <c r="E821" s="11">
        <v>1120.53</v>
      </c>
      <c r="F821" s="11">
        <v>883.75</v>
      </c>
      <c r="G821" s="11">
        <v>236.78</v>
      </c>
      <c r="H821" s="11">
        <v>997</v>
      </c>
      <c r="I821" s="11">
        <v>825</v>
      </c>
      <c r="J821" s="11">
        <v>172</v>
      </c>
    </row>
    <row r="822" spans="1:13">
      <c r="A822" t="s">
        <v>459</v>
      </c>
      <c r="B822">
        <v>2</v>
      </c>
      <c r="C822">
        <v>19</v>
      </c>
      <c r="D822" s="99" t="s">
        <v>55</v>
      </c>
      <c r="E822" s="11">
        <v>1829.99</v>
      </c>
      <c r="F822" s="11">
        <v>1002.33</v>
      </c>
      <c r="G822" s="11">
        <v>827.67</v>
      </c>
      <c r="H822" s="11">
        <v>1816</v>
      </c>
      <c r="I822" s="11">
        <v>936</v>
      </c>
      <c r="J822" s="11">
        <v>880</v>
      </c>
      <c r="K822" s="12">
        <f t="shared" ref="K822" si="606">AVERAGE(J822:J824)</f>
        <v>1890.6666666666667</v>
      </c>
      <c r="L822" s="12">
        <f t="shared" ref="L822" si="607">AVEDEV(J822:J824)</f>
        <v>673.77777777777771</v>
      </c>
      <c r="M822" s="13">
        <f t="shared" ref="M822" si="608">IF(K822=0, 0, L822/K822)</f>
        <v>0.35637047484720258</v>
      </c>
    </row>
    <row r="823" spans="1:13">
      <c r="A823" t="s">
        <v>459</v>
      </c>
      <c r="B823">
        <v>18</v>
      </c>
      <c r="C823">
        <v>19</v>
      </c>
      <c r="D823" s="99" t="s">
        <v>55</v>
      </c>
      <c r="E823" s="11">
        <v>3874.8</v>
      </c>
      <c r="F823" s="11">
        <v>1197.25</v>
      </c>
      <c r="G823" s="11">
        <v>2677.55</v>
      </c>
      <c r="H823" s="11">
        <v>3895</v>
      </c>
      <c r="I823" s="11">
        <v>1081</v>
      </c>
      <c r="J823" s="11">
        <v>2814</v>
      </c>
      <c r="K823" s="12"/>
      <c r="L823" s="12"/>
      <c r="M823" s="13"/>
    </row>
    <row r="824" spans="1:13">
      <c r="A824" t="s">
        <v>459</v>
      </c>
      <c r="B824">
        <v>2</v>
      </c>
      <c r="C824">
        <v>43</v>
      </c>
      <c r="D824" s="99" t="s">
        <v>55</v>
      </c>
      <c r="E824" s="11">
        <v>2835.97</v>
      </c>
      <c r="F824" s="11">
        <v>883.75</v>
      </c>
      <c r="G824" s="11">
        <v>1952.22</v>
      </c>
      <c r="H824" s="11">
        <v>2803</v>
      </c>
      <c r="I824" s="11">
        <v>825</v>
      </c>
      <c r="J824" s="11">
        <v>1978</v>
      </c>
    </row>
    <row r="825" spans="1:13">
      <c r="A825" t="s">
        <v>460</v>
      </c>
      <c r="B825">
        <v>18</v>
      </c>
      <c r="C825">
        <v>34</v>
      </c>
      <c r="D825" s="99" t="s">
        <v>56</v>
      </c>
      <c r="E825" s="11">
        <v>1924.75</v>
      </c>
      <c r="F825" s="11">
        <v>825.98</v>
      </c>
      <c r="G825" s="11">
        <v>1098.77</v>
      </c>
      <c r="H825" s="11">
        <v>1851.5</v>
      </c>
      <c r="I825" s="11">
        <v>701</v>
      </c>
      <c r="J825" s="11">
        <v>1150.5</v>
      </c>
      <c r="K825" s="12">
        <f>AVERAGE(J825:J875)</f>
        <v>1347.5</v>
      </c>
      <c r="L825" s="12">
        <f>AVEDEV(J825:J875)</f>
        <v>353.05882352941177</v>
      </c>
      <c r="M825" s="13">
        <f t="shared" ref="M825" si="609">IF(K825=0, 0, L825/K825)</f>
        <v>0.26201025864891414</v>
      </c>
    </row>
    <row r="826" spans="1:13">
      <c r="A826" t="s">
        <v>460</v>
      </c>
      <c r="B826">
        <v>18</v>
      </c>
      <c r="C826">
        <v>49</v>
      </c>
      <c r="D826" s="99" t="s">
        <v>56</v>
      </c>
      <c r="E826" s="11">
        <v>2636.6</v>
      </c>
      <c r="F826" s="11">
        <v>825.98</v>
      </c>
      <c r="G826" s="11">
        <v>1810.61</v>
      </c>
      <c r="H826" s="11">
        <v>2417</v>
      </c>
      <c r="I826" s="11">
        <v>701</v>
      </c>
      <c r="J826" s="11">
        <v>1716</v>
      </c>
      <c r="K826" s="12"/>
      <c r="L826" s="12"/>
      <c r="M826" s="13"/>
    </row>
    <row r="827" spans="1:13">
      <c r="A827" t="s">
        <v>460</v>
      </c>
      <c r="B827">
        <v>19</v>
      </c>
      <c r="C827">
        <v>34</v>
      </c>
      <c r="D827" s="99" t="s">
        <v>56</v>
      </c>
      <c r="E827" s="11">
        <v>2469.81</v>
      </c>
      <c r="F827" s="11">
        <v>825.98</v>
      </c>
      <c r="G827" s="11">
        <v>1643.82</v>
      </c>
      <c r="H827" s="11">
        <v>2356</v>
      </c>
      <c r="I827" s="11">
        <v>701</v>
      </c>
      <c r="J827" s="11">
        <v>1655</v>
      </c>
    </row>
    <row r="828" spans="1:13">
      <c r="A828" t="s">
        <v>460</v>
      </c>
      <c r="B828">
        <v>19</v>
      </c>
      <c r="C828">
        <v>49</v>
      </c>
      <c r="D828" s="99" t="s">
        <v>56</v>
      </c>
      <c r="E828" s="11">
        <v>2471.9</v>
      </c>
      <c r="F828" s="11">
        <v>825.98</v>
      </c>
      <c r="G828" s="11">
        <v>1645.92</v>
      </c>
      <c r="H828" s="11">
        <v>2401.5</v>
      </c>
      <c r="I828" s="11">
        <v>701</v>
      </c>
      <c r="J828" s="11">
        <v>1700.5</v>
      </c>
      <c r="K828" s="12"/>
      <c r="L828" s="12"/>
      <c r="M828" s="13"/>
    </row>
    <row r="829" spans="1:13">
      <c r="A829" t="s">
        <v>460</v>
      </c>
      <c r="B829">
        <v>20</v>
      </c>
      <c r="C829">
        <v>34</v>
      </c>
      <c r="D829" s="99" t="s">
        <v>56</v>
      </c>
      <c r="E829" s="11">
        <v>2587.35</v>
      </c>
      <c r="F829" s="11">
        <v>825.98</v>
      </c>
      <c r="G829" s="11">
        <v>1761.37</v>
      </c>
      <c r="H829" s="11">
        <v>2430.5</v>
      </c>
      <c r="I829" s="11">
        <v>701</v>
      </c>
      <c r="J829" s="11">
        <v>1729.5</v>
      </c>
      <c r="K829" s="12"/>
      <c r="L829" s="12"/>
      <c r="M829" s="13"/>
    </row>
    <row r="830" spans="1:13">
      <c r="A830" t="s">
        <v>460</v>
      </c>
      <c r="B830">
        <v>20</v>
      </c>
      <c r="C830">
        <v>49</v>
      </c>
      <c r="D830" s="99" t="s">
        <v>56</v>
      </c>
      <c r="E830" s="11">
        <v>2234.98</v>
      </c>
      <c r="F830" s="11">
        <v>825.98</v>
      </c>
      <c r="G830" s="11">
        <v>1409</v>
      </c>
      <c r="H830" s="11">
        <v>2296</v>
      </c>
      <c r="I830" s="11">
        <v>701</v>
      </c>
      <c r="J830" s="11">
        <v>1595</v>
      </c>
    </row>
    <row r="831" spans="1:13">
      <c r="A831" t="s">
        <v>459</v>
      </c>
      <c r="B831">
        <v>2</v>
      </c>
      <c r="C831">
        <v>20</v>
      </c>
      <c r="D831" s="99" t="s">
        <v>56</v>
      </c>
      <c r="E831" s="11">
        <v>1294.95</v>
      </c>
      <c r="F831" s="11">
        <v>1002.33</v>
      </c>
      <c r="G831" s="11">
        <v>292.62</v>
      </c>
      <c r="H831" s="11">
        <v>1236</v>
      </c>
      <c r="I831" s="11">
        <v>936</v>
      </c>
      <c r="J831" s="11">
        <v>300</v>
      </c>
      <c r="K831" s="12"/>
      <c r="L831" s="12"/>
      <c r="M831" s="13"/>
    </row>
    <row r="832" spans="1:13">
      <c r="A832" t="s">
        <v>459</v>
      </c>
      <c r="B832">
        <v>3</v>
      </c>
      <c r="C832">
        <v>13</v>
      </c>
      <c r="D832" s="99" t="s">
        <v>56</v>
      </c>
      <c r="E832" s="11">
        <v>2015.49</v>
      </c>
      <c r="F832" s="11">
        <v>1002.33</v>
      </c>
      <c r="G832" s="11">
        <v>1013.17</v>
      </c>
      <c r="H832" s="11">
        <v>2089</v>
      </c>
      <c r="I832" s="11">
        <v>936</v>
      </c>
      <c r="J832" s="11">
        <v>1153</v>
      </c>
      <c r="K832" s="12"/>
      <c r="L832" s="12"/>
      <c r="M832" s="13"/>
    </row>
    <row r="833" spans="1:13">
      <c r="A833" t="s">
        <v>459</v>
      </c>
      <c r="B833">
        <v>4</v>
      </c>
      <c r="C833">
        <v>23</v>
      </c>
      <c r="D833" s="99" t="s">
        <v>56</v>
      </c>
      <c r="E833" s="11">
        <v>1992.33</v>
      </c>
      <c r="F833" s="11">
        <v>1002.33</v>
      </c>
      <c r="G833" s="11">
        <v>990</v>
      </c>
      <c r="H833" s="11">
        <v>2024</v>
      </c>
      <c r="I833" s="11">
        <v>936</v>
      </c>
      <c r="J833" s="11">
        <v>1088</v>
      </c>
    </row>
    <row r="834" spans="1:13">
      <c r="A834" t="s">
        <v>459</v>
      </c>
      <c r="B834">
        <v>5</v>
      </c>
      <c r="C834">
        <v>19</v>
      </c>
      <c r="D834" s="99" t="s">
        <v>56</v>
      </c>
      <c r="E834" s="11">
        <v>2158.94</v>
      </c>
      <c r="F834" s="11">
        <v>1002.33</v>
      </c>
      <c r="G834" s="11">
        <v>1156.6199999999999</v>
      </c>
      <c r="H834" s="11">
        <v>2197</v>
      </c>
      <c r="I834" s="11">
        <v>936</v>
      </c>
      <c r="J834" s="11">
        <v>1261</v>
      </c>
      <c r="K834" s="12"/>
      <c r="L834" s="12"/>
      <c r="M834" s="13"/>
    </row>
    <row r="835" spans="1:13">
      <c r="A835" t="s">
        <v>459</v>
      </c>
      <c r="B835">
        <v>6</v>
      </c>
      <c r="C835">
        <v>13</v>
      </c>
      <c r="D835" s="99" t="s">
        <v>56</v>
      </c>
      <c r="E835" s="11">
        <v>1798.21</v>
      </c>
      <c r="F835" s="11">
        <v>1002.33</v>
      </c>
      <c r="G835" s="11">
        <v>795.89</v>
      </c>
      <c r="H835" s="11">
        <v>1712</v>
      </c>
      <c r="I835" s="11">
        <v>936</v>
      </c>
      <c r="J835" s="11">
        <v>776</v>
      </c>
      <c r="K835" s="12"/>
      <c r="L835" s="12"/>
      <c r="M835" s="13"/>
    </row>
    <row r="836" spans="1:13">
      <c r="A836" t="s">
        <v>459</v>
      </c>
      <c r="B836">
        <v>7</v>
      </c>
      <c r="C836">
        <v>13</v>
      </c>
      <c r="D836" s="99" t="s">
        <v>56</v>
      </c>
      <c r="E836" s="11">
        <v>2019.95</v>
      </c>
      <c r="F836" s="11">
        <v>1002.33</v>
      </c>
      <c r="G836" s="11">
        <v>1017.62</v>
      </c>
      <c r="H836" s="11">
        <v>1988</v>
      </c>
      <c r="I836" s="11">
        <v>936</v>
      </c>
      <c r="J836" s="11">
        <v>1052</v>
      </c>
    </row>
    <row r="837" spans="1:13">
      <c r="A837" t="s">
        <v>459</v>
      </c>
      <c r="B837">
        <v>8</v>
      </c>
      <c r="C837">
        <v>19</v>
      </c>
      <c r="D837" s="99" t="s">
        <v>56</v>
      </c>
      <c r="E837" s="11">
        <v>2052.34</v>
      </c>
      <c r="F837" s="11">
        <v>1002.33</v>
      </c>
      <c r="G837" s="11">
        <v>1050.02</v>
      </c>
      <c r="H837" s="11">
        <v>2104</v>
      </c>
      <c r="I837" s="11">
        <v>936</v>
      </c>
      <c r="J837" s="11">
        <v>1168</v>
      </c>
      <c r="K837" s="12"/>
      <c r="L837" s="12"/>
      <c r="M837" s="13"/>
    </row>
    <row r="838" spans="1:13">
      <c r="A838" t="s">
        <v>459</v>
      </c>
      <c r="B838">
        <v>9</v>
      </c>
      <c r="C838">
        <v>17</v>
      </c>
      <c r="D838" s="99" t="s">
        <v>56</v>
      </c>
      <c r="E838" s="11">
        <v>2300.88</v>
      </c>
      <c r="F838" s="11">
        <v>1002.33</v>
      </c>
      <c r="G838" s="11">
        <v>1298.55</v>
      </c>
      <c r="H838" s="11">
        <v>2387</v>
      </c>
      <c r="I838" s="11">
        <v>936</v>
      </c>
      <c r="J838" s="11">
        <v>1451</v>
      </c>
      <c r="K838" s="12"/>
      <c r="L838" s="12"/>
      <c r="M838" s="13"/>
    </row>
    <row r="839" spans="1:13">
      <c r="A839" t="s">
        <v>459</v>
      </c>
      <c r="B839">
        <v>10</v>
      </c>
      <c r="C839">
        <v>22</v>
      </c>
      <c r="D839" s="99" t="s">
        <v>56</v>
      </c>
      <c r="E839" s="11">
        <v>1894.07</v>
      </c>
      <c r="F839" s="11">
        <v>1002.33</v>
      </c>
      <c r="G839" s="11">
        <v>891.75</v>
      </c>
      <c r="H839" s="11">
        <v>1835</v>
      </c>
      <c r="I839" s="11">
        <v>936</v>
      </c>
      <c r="J839" s="11">
        <v>899</v>
      </c>
    </row>
    <row r="840" spans="1:13">
      <c r="A840" t="s">
        <v>459</v>
      </c>
      <c r="B840">
        <v>11</v>
      </c>
      <c r="C840">
        <v>12</v>
      </c>
      <c r="D840" s="99" t="s">
        <v>56</v>
      </c>
      <c r="E840" s="11">
        <v>2098.06</v>
      </c>
      <c r="F840" s="11">
        <v>1002.33</v>
      </c>
      <c r="G840" s="11">
        <v>1095.73</v>
      </c>
      <c r="H840" s="11">
        <v>2057</v>
      </c>
      <c r="I840" s="11">
        <v>936</v>
      </c>
      <c r="J840" s="11">
        <v>1121</v>
      </c>
      <c r="K840" s="12"/>
      <c r="L840" s="12"/>
      <c r="M840" s="13"/>
    </row>
    <row r="841" spans="1:13">
      <c r="A841" t="s">
        <v>459</v>
      </c>
      <c r="B841">
        <v>12</v>
      </c>
      <c r="C841">
        <v>28</v>
      </c>
      <c r="D841" s="99" t="s">
        <v>56</v>
      </c>
      <c r="E841" s="11">
        <v>1589.65</v>
      </c>
      <c r="F841" s="11">
        <v>1002.33</v>
      </c>
      <c r="G841" s="11">
        <v>587.32000000000005</v>
      </c>
      <c r="H841" s="11">
        <v>1636.5</v>
      </c>
      <c r="I841" s="11">
        <v>936</v>
      </c>
      <c r="J841" s="11">
        <v>700.5</v>
      </c>
      <c r="K841" s="12"/>
      <c r="L841" s="12"/>
      <c r="M841" s="13"/>
    </row>
    <row r="842" spans="1:13">
      <c r="A842" t="s">
        <v>459</v>
      </c>
      <c r="B842">
        <v>13</v>
      </c>
      <c r="C842">
        <v>13</v>
      </c>
      <c r="D842" s="99" t="s">
        <v>56</v>
      </c>
      <c r="E842" s="11">
        <v>2634.98</v>
      </c>
      <c r="F842" s="11">
        <v>1002.33</v>
      </c>
      <c r="G842" s="11">
        <v>1632.66</v>
      </c>
      <c r="H842" s="11">
        <v>2650.5</v>
      </c>
      <c r="I842" s="11">
        <v>936</v>
      </c>
      <c r="J842" s="11">
        <v>1714.5</v>
      </c>
    </row>
    <row r="843" spans="1:13">
      <c r="A843" t="s">
        <v>459</v>
      </c>
      <c r="B843">
        <v>14</v>
      </c>
      <c r="C843">
        <v>25</v>
      </c>
      <c r="D843" s="99" t="s">
        <v>56</v>
      </c>
      <c r="E843" s="11">
        <v>2009.2</v>
      </c>
      <c r="F843" s="11">
        <v>1002.33</v>
      </c>
      <c r="G843" s="11">
        <v>1006.88</v>
      </c>
      <c r="H843" s="11">
        <v>1958</v>
      </c>
      <c r="I843" s="11">
        <v>936</v>
      </c>
      <c r="J843" s="11">
        <v>1022</v>
      </c>
      <c r="K843" s="12"/>
      <c r="L843" s="12"/>
      <c r="M843" s="13"/>
    </row>
    <row r="844" spans="1:13">
      <c r="A844" t="s">
        <v>459</v>
      </c>
      <c r="B844">
        <v>15</v>
      </c>
      <c r="C844">
        <v>27</v>
      </c>
      <c r="D844" s="99" t="s">
        <v>56</v>
      </c>
      <c r="E844" s="11">
        <v>2009.94</v>
      </c>
      <c r="F844" s="11">
        <v>1002.33</v>
      </c>
      <c r="G844" s="11">
        <v>1007.62</v>
      </c>
      <c r="H844" s="11">
        <v>1999</v>
      </c>
      <c r="I844" s="11">
        <v>936</v>
      </c>
      <c r="J844" s="11">
        <v>1063</v>
      </c>
      <c r="K844" s="12"/>
      <c r="L844" s="12"/>
      <c r="M844" s="13"/>
    </row>
    <row r="845" spans="1:13">
      <c r="A845" t="s">
        <v>459</v>
      </c>
      <c r="B845">
        <v>16</v>
      </c>
      <c r="C845">
        <v>15</v>
      </c>
      <c r="D845" s="99" t="s">
        <v>56</v>
      </c>
      <c r="E845" s="11">
        <v>2693.95</v>
      </c>
      <c r="F845" s="11">
        <v>1002.33</v>
      </c>
      <c r="G845" s="11">
        <v>1691.62</v>
      </c>
      <c r="H845" s="11">
        <v>2717</v>
      </c>
      <c r="I845" s="11">
        <v>936</v>
      </c>
      <c r="J845" s="11">
        <v>1781</v>
      </c>
    </row>
    <row r="846" spans="1:13">
      <c r="A846" t="s">
        <v>459</v>
      </c>
      <c r="B846">
        <v>18</v>
      </c>
      <c r="C846">
        <v>20</v>
      </c>
      <c r="D846" s="99" t="s">
        <v>56</v>
      </c>
      <c r="E846" s="11">
        <v>2181.41</v>
      </c>
      <c r="F846" s="11">
        <v>1197.25</v>
      </c>
      <c r="G846" s="11">
        <v>984.16</v>
      </c>
      <c r="H846" s="11">
        <v>2215</v>
      </c>
      <c r="I846" s="11">
        <v>1081</v>
      </c>
      <c r="J846" s="11">
        <v>1134</v>
      </c>
      <c r="K846" s="12"/>
      <c r="L846" s="12"/>
      <c r="M846" s="13"/>
    </row>
    <row r="847" spans="1:13">
      <c r="A847" t="s">
        <v>459</v>
      </c>
      <c r="B847">
        <v>19</v>
      </c>
      <c r="C847">
        <v>13</v>
      </c>
      <c r="D847" s="99" t="s">
        <v>56</v>
      </c>
      <c r="E847" s="11">
        <v>2945.07</v>
      </c>
      <c r="F847" s="11">
        <v>1197.25</v>
      </c>
      <c r="G847" s="11">
        <v>1747.82</v>
      </c>
      <c r="H847" s="11">
        <v>3013</v>
      </c>
      <c r="I847" s="11">
        <v>1081</v>
      </c>
      <c r="J847" s="11">
        <v>1932</v>
      </c>
      <c r="K847" s="12"/>
      <c r="L847" s="12"/>
      <c r="M847" s="13"/>
    </row>
    <row r="848" spans="1:13">
      <c r="A848" t="s">
        <v>459</v>
      </c>
      <c r="B848">
        <v>20</v>
      </c>
      <c r="C848">
        <v>23</v>
      </c>
      <c r="D848" s="99" t="s">
        <v>56</v>
      </c>
      <c r="E848" s="11">
        <v>2409.02</v>
      </c>
      <c r="F848" s="11">
        <v>1197.25</v>
      </c>
      <c r="G848" s="11">
        <v>1211.77</v>
      </c>
      <c r="H848" s="11">
        <v>2354.5</v>
      </c>
      <c r="I848" s="11">
        <v>1081</v>
      </c>
      <c r="J848" s="11">
        <v>1273.5</v>
      </c>
    </row>
    <row r="849" spans="1:13">
      <c r="A849" t="s">
        <v>459</v>
      </c>
      <c r="B849">
        <v>21</v>
      </c>
      <c r="C849">
        <v>19</v>
      </c>
      <c r="D849" s="99" t="s">
        <v>56</v>
      </c>
      <c r="E849" s="11">
        <v>2380.39</v>
      </c>
      <c r="F849" s="11">
        <v>1197.25</v>
      </c>
      <c r="G849" s="11">
        <v>1183.1400000000001</v>
      </c>
      <c r="H849" s="11">
        <v>2337</v>
      </c>
      <c r="I849" s="11">
        <v>1081</v>
      </c>
      <c r="J849" s="11">
        <v>1256</v>
      </c>
      <c r="K849" s="12"/>
      <c r="L849" s="12"/>
      <c r="M849" s="13"/>
    </row>
    <row r="850" spans="1:13">
      <c r="A850" t="s">
        <v>459</v>
      </c>
      <c r="B850">
        <v>22</v>
      </c>
      <c r="C850">
        <v>13</v>
      </c>
      <c r="D850" s="99" t="s">
        <v>56</v>
      </c>
      <c r="E850" s="11">
        <v>2688.67</v>
      </c>
      <c r="F850" s="11">
        <v>1197.25</v>
      </c>
      <c r="G850" s="11">
        <v>1491.42</v>
      </c>
      <c r="H850" s="11">
        <v>2522.5</v>
      </c>
      <c r="I850" s="11">
        <v>1081</v>
      </c>
      <c r="J850" s="11">
        <v>1441.5</v>
      </c>
      <c r="K850" s="12"/>
      <c r="L850" s="12"/>
      <c r="M850" s="13"/>
    </row>
    <row r="851" spans="1:13">
      <c r="A851" t="s">
        <v>459</v>
      </c>
      <c r="B851">
        <v>23</v>
      </c>
      <c r="C851">
        <v>13</v>
      </c>
      <c r="D851" s="99" t="s">
        <v>56</v>
      </c>
      <c r="E851" s="11">
        <v>2882.56</v>
      </c>
      <c r="F851" s="11">
        <v>1197.25</v>
      </c>
      <c r="G851" s="11">
        <v>1685.31</v>
      </c>
      <c r="H851" s="11">
        <v>3010.5</v>
      </c>
      <c r="I851" s="11">
        <v>1081</v>
      </c>
      <c r="J851" s="11">
        <v>1929.5</v>
      </c>
    </row>
    <row r="852" spans="1:13">
      <c r="A852" t="s">
        <v>459</v>
      </c>
      <c r="B852">
        <v>24</v>
      </c>
      <c r="C852">
        <v>19</v>
      </c>
      <c r="D852" s="99" t="s">
        <v>56</v>
      </c>
      <c r="E852" s="11">
        <v>2428.8200000000002</v>
      </c>
      <c r="F852" s="11">
        <v>1197.25</v>
      </c>
      <c r="G852" s="11">
        <v>1231.57</v>
      </c>
      <c r="H852" s="11">
        <v>2239</v>
      </c>
      <c r="I852" s="11">
        <v>1081</v>
      </c>
      <c r="J852" s="11">
        <v>1158</v>
      </c>
      <c r="K852" s="12"/>
      <c r="L852" s="12"/>
      <c r="M852" s="13"/>
    </row>
    <row r="853" spans="1:13">
      <c r="A853" t="s">
        <v>459</v>
      </c>
      <c r="B853">
        <v>25</v>
      </c>
      <c r="C853">
        <v>17</v>
      </c>
      <c r="D853" s="99" t="s">
        <v>56</v>
      </c>
      <c r="E853" s="11">
        <v>2419.2800000000002</v>
      </c>
      <c r="F853" s="11">
        <v>1197.25</v>
      </c>
      <c r="G853" s="11">
        <v>1222.03</v>
      </c>
      <c r="H853" s="11">
        <v>2476.5</v>
      </c>
      <c r="I853" s="11">
        <v>1081</v>
      </c>
      <c r="J853" s="11">
        <v>1395.5</v>
      </c>
      <c r="K853" s="12"/>
      <c r="L853" s="12"/>
      <c r="M853" s="13"/>
    </row>
    <row r="854" spans="1:13">
      <c r="A854" t="s">
        <v>459</v>
      </c>
      <c r="B854">
        <v>26</v>
      </c>
      <c r="C854">
        <v>22</v>
      </c>
      <c r="D854" s="99" t="s">
        <v>56</v>
      </c>
      <c r="E854" s="11">
        <v>2838.75</v>
      </c>
      <c r="F854" s="11">
        <v>1197.25</v>
      </c>
      <c r="G854" s="11">
        <v>1641.5</v>
      </c>
      <c r="H854" s="11">
        <v>2868</v>
      </c>
      <c r="I854" s="11">
        <v>1081</v>
      </c>
      <c r="J854" s="11">
        <v>1787</v>
      </c>
    </row>
    <row r="855" spans="1:13">
      <c r="A855" t="s">
        <v>459</v>
      </c>
      <c r="B855">
        <v>27</v>
      </c>
      <c r="C855">
        <v>12</v>
      </c>
      <c r="D855" s="99" t="s">
        <v>56</v>
      </c>
      <c r="E855" s="11">
        <v>3016.53</v>
      </c>
      <c r="F855" s="11">
        <v>1197.25</v>
      </c>
      <c r="G855" s="11">
        <v>1819.28</v>
      </c>
      <c r="H855" s="11">
        <v>3015</v>
      </c>
      <c r="I855" s="11">
        <v>1081</v>
      </c>
      <c r="J855" s="11">
        <v>1934</v>
      </c>
      <c r="K855" s="12"/>
      <c r="L855" s="12"/>
      <c r="M855" s="13"/>
    </row>
    <row r="856" spans="1:13">
      <c r="A856" t="s">
        <v>459</v>
      </c>
      <c r="B856">
        <v>28</v>
      </c>
      <c r="C856">
        <v>28</v>
      </c>
      <c r="D856" s="99" t="s">
        <v>56</v>
      </c>
      <c r="E856" s="11">
        <v>2305.86</v>
      </c>
      <c r="F856" s="11">
        <v>1197.25</v>
      </c>
      <c r="G856" s="11">
        <v>1108.6199999999999</v>
      </c>
      <c r="H856" s="11">
        <v>2324</v>
      </c>
      <c r="I856" s="11">
        <v>1081</v>
      </c>
      <c r="J856" s="11">
        <v>1243</v>
      </c>
      <c r="K856" s="12"/>
      <c r="L856" s="12"/>
      <c r="M856" s="13"/>
    </row>
    <row r="857" spans="1:13">
      <c r="A857" t="s">
        <v>459</v>
      </c>
      <c r="B857">
        <v>29</v>
      </c>
      <c r="C857">
        <v>13</v>
      </c>
      <c r="D857" s="99" t="s">
        <v>56</v>
      </c>
      <c r="E857" s="11">
        <v>3149.88</v>
      </c>
      <c r="F857" s="11">
        <v>1197.25</v>
      </c>
      <c r="G857" s="11">
        <v>1952.63</v>
      </c>
      <c r="H857" s="11">
        <v>3122</v>
      </c>
      <c r="I857" s="11">
        <v>1081</v>
      </c>
      <c r="J857" s="11">
        <v>2041</v>
      </c>
    </row>
    <row r="858" spans="1:13">
      <c r="A858" t="s">
        <v>459</v>
      </c>
      <c r="B858">
        <v>30</v>
      </c>
      <c r="C858">
        <v>25</v>
      </c>
      <c r="D858" s="99" t="s">
        <v>56</v>
      </c>
      <c r="E858" s="11">
        <v>2808.53</v>
      </c>
      <c r="F858" s="11">
        <v>1197.25</v>
      </c>
      <c r="G858" s="11">
        <v>1611.28</v>
      </c>
      <c r="H858" s="11">
        <v>2685</v>
      </c>
      <c r="I858" s="11">
        <v>1081</v>
      </c>
      <c r="J858" s="11">
        <v>1604</v>
      </c>
      <c r="K858" s="12"/>
      <c r="L858" s="12"/>
      <c r="M858" s="13"/>
    </row>
    <row r="859" spans="1:13">
      <c r="A859" t="s">
        <v>459</v>
      </c>
      <c r="B859">
        <v>31</v>
      </c>
      <c r="C859">
        <v>27</v>
      </c>
      <c r="D859" s="99" t="s">
        <v>56</v>
      </c>
      <c r="E859" s="11">
        <v>2984.86</v>
      </c>
      <c r="F859" s="11">
        <v>1197.25</v>
      </c>
      <c r="G859" s="11">
        <v>1787.61</v>
      </c>
      <c r="H859" s="11">
        <v>3023</v>
      </c>
      <c r="I859" s="11">
        <v>1081</v>
      </c>
      <c r="J859" s="11">
        <v>1942</v>
      </c>
      <c r="K859" s="12"/>
      <c r="L859" s="12"/>
      <c r="M859" s="13"/>
    </row>
    <row r="860" spans="1:13">
      <c r="A860" t="s">
        <v>459</v>
      </c>
      <c r="B860">
        <v>32</v>
      </c>
      <c r="C860">
        <v>15</v>
      </c>
      <c r="D860" s="99" t="s">
        <v>56</v>
      </c>
      <c r="E860" s="11">
        <v>3892.16</v>
      </c>
      <c r="F860" s="11">
        <v>1197.25</v>
      </c>
      <c r="G860" s="11">
        <v>2694.92</v>
      </c>
      <c r="H860" s="11">
        <v>4021.5</v>
      </c>
      <c r="I860" s="11">
        <v>1081</v>
      </c>
      <c r="J860" s="11">
        <v>2940.5</v>
      </c>
    </row>
    <row r="861" spans="1:13">
      <c r="A861" t="s">
        <v>459</v>
      </c>
      <c r="B861">
        <v>2</v>
      </c>
      <c r="C861">
        <v>44</v>
      </c>
      <c r="D861" s="99" t="s">
        <v>56</v>
      </c>
      <c r="E861" s="11">
        <v>1613.67</v>
      </c>
      <c r="F861" s="11">
        <v>883.75</v>
      </c>
      <c r="G861" s="11">
        <v>729.92</v>
      </c>
      <c r="H861" s="11">
        <v>1500</v>
      </c>
      <c r="I861" s="11">
        <v>825</v>
      </c>
      <c r="J861" s="11">
        <v>675</v>
      </c>
      <c r="K861" s="12"/>
      <c r="L861" s="12"/>
      <c r="M861" s="13"/>
    </row>
    <row r="862" spans="1:13">
      <c r="A862" t="s">
        <v>459</v>
      </c>
      <c r="B862">
        <v>3</v>
      </c>
      <c r="C862">
        <v>37</v>
      </c>
      <c r="D862" s="99" t="s">
        <v>56</v>
      </c>
      <c r="E862" s="11">
        <v>1238.9000000000001</v>
      </c>
      <c r="F862" s="11">
        <v>883.75</v>
      </c>
      <c r="G862" s="11">
        <v>355.15</v>
      </c>
      <c r="H862" s="11">
        <v>1180</v>
      </c>
      <c r="I862" s="11">
        <v>825</v>
      </c>
      <c r="J862" s="11">
        <v>355</v>
      </c>
      <c r="K862" s="12"/>
      <c r="L862" s="12"/>
      <c r="M862" s="13"/>
    </row>
    <row r="863" spans="1:13">
      <c r="A863" t="s">
        <v>459</v>
      </c>
      <c r="B863">
        <v>4</v>
      </c>
      <c r="C863">
        <v>47</v>
      </c>
      <c r="D863" s="99" t="s">
        <v>56</v>
      </c>
      <c r="E863" s="11">
        <v>1286.92</v>
      </c>
      <c r="F863" s="11">
        <v>883.75</v>
      </c>
      <c r="G863" s="11">
        <v>403.17</v>
      </c>
      <c r="H863" s="11">
        <v>1276</v>
      </c>
      <c r="I863" s="11">
        <v>825</v>
      </c>
      <c r="J863" s="11">
        <v>451</v>
      </c>
    </row>
    <row r="864" spans="1:13">
      <c r="A864" t="s">
        <v>459</v>
      </c>
      <c r="B864">
        <v>5</v>
      </c>
      <c r="C864">
        <v>43</v>
      </c>
      <c r="D864" s="99" t="s">
        <v>56</v>
      </c>
      <c r="E864" s="11">
        <v>1705.73</v>
      </c>
      <c r="F864" s="11">
        <v>883.75</v>
      </c>
      <c r="G864" s="11">
        <v>821.98</v>
      </c>
      <c r="H864" s="11">
        <v>1634.5</v>
      </c>
      <c r="I864" s="11">
        <v>825</v>
      </c>
      <c r="J864" s="11">
        <v>809.5</v>
      </c>
      <c r="K864" s="12"/>
      <c r="L864" s="12"/>
      <c r="M864" s="13"/>
    </row>
    <row r="865" spans="1:13">
      <c r="A865" t="s">
        <v>459</v>
      </c>
      <c r="B865">
        <v>6</v>
      </c>
      <c r="C865">
        <v>37</v>
      </c>
      <c r="D865" s="99" t="s">
        <v>56</v>
      </c>
      <c r="E865" s="11">
        <v>2287.14</v>
      </c>
      <c r="F865" s="11">
        <v>883.75</v>
      </c>
      <c r="G865" s="11">
        <v>1403.39</v>
      </c>
      <c r="H865" s="11">
        <v>2264</v>
      </c>
      <c r="I865" s="11">
        <v>825</v>
      </c>
      <c r="J865" s="11">
        <v>1439</v>
      </c>
      <c r="K865" s="12"/>
      <c r="L865" s="12"/>
      <c r="M865" s="13"/>
    </row>
    <row r="866" spans="1:13">
      <c r="A866" t="s">
        <v>459</v>
      </c>
      <c r="B866">
        <v>7</v>
      </c>
      <c r="C866">
        <v>37</v>
      </c>
      <c r="D866" s="99" t="s">
        <v>56</v>
      </c>
      <c r="E866" s="11">
        <v>2308.0100000000002</v>
      </c>
      <c r="F866" s="11">
        <v>883.75</v>
      </c>
      <c r="G866" s="11">
        <v>1424.26</v>
      </c>
      <c r="H866" s="11">
        <v>2303</v>
      </c>
      <c r="I866" s="11">
        <v>825</v>
      </c>
      <c r="J866" s="11">
        <v>1478</v>
      </c>
    </row>
    <row r="867" spans="1:13">
      <c r="A867" t="s">
        <v>459</v>
      </c>
      <c r="B867">
        <v>8</v>
      </c>
      <c r="C867">
        <v>43</v>
      </c>
      <c r="D867" s="99" t="s">
        <v>56</v>
      </c>
      <c r="E867" s="11">
        <v>2070.54</v>
      </c>
      <c r="F867" s="11">
        <v>883.75</v>
      </c>
      <c r="G867" s="11">
        <v>1186.79</v>
      </c>
      <c r="H867" s="11">
        <v>2082</v>
      </c>
      <c r="I867" s="11">
        <v>825</v>
      </c>
      <c r="J867" s="11">
        <v>1257</v>
      </c>
      <c r="K867" s="12"/>
      <c r="L867" s="12"/>
      <c r="M867" s="13"/>
    </row>
    <row r="868" spans="1:13">
      <c r="A868" t="s">
        <v>459</v>
      </c>
      <c r="B868">
        <v>9</v>
      </c>
      <c r="C868">
        <v>41</v>
      </c>
      <c r="D868" s="99" t="s">
        <v>56</v>
      </c>
      <c r="E868" s="11">
        <v>2496.6</v>
      </c>
      <c r="F868" s="11">
        <v>883.75</v>
      </c>
      <c r="G868" s="11">
        <v>1612.85</v>
      </c>
      <c r="H868" s="11">
        <v>2442</v>
      </c>
      <c r="I868" s="11">
        <v>825</v>
      </c>
      <c r="J868" s="11">
        <v>1617</v>
      </c>
      <c r="K868" s="12"/>
      <c r="L868" s="12"/>
      <c r="M868" s="13"/>
    </row>
    <row r="869" spans="1:13">
      <c r="A869" t="s">
        <v>459</v>
      </c>
      <c r="B869">
        <v>10</v>
      </c>
      <c r="C869">
        <v>46</v>
      </c>
      <c r="D869" s="99" t="s">
        <v>56</v>
      </c>
      <c r="E869" s="11">
        <v>2358.73</v>
      </c>
      <c r="F869" s="11">
        <v>883.75</v>
      </c>
      <c r="G869" s="11">
        <v>1474.98</v>
      </c>
      <c r="H869" s="11">
        <v>2276</v>
      </c>
      <c r="I869" s="11">
        <v>825</v>
      </c>
      <c r="J869" s="11">
        <v>1451</v>
      </c>
    </row>
    <row r="870" spans="1:13">
      <c r="A870" t="s">
        <v>459</v>
      </c>
      <c r="B870">
        <v>11</v>
      </c>
      <c r="C870">
        <v>36</v>
      </c>
      <c r="D870" s="99" t="s">
        <v>56</v>
      </c>
      <c r="E870" s="11">
        <v>2097.3200000000002</v>
      </c>
      <c r="F870" s="11">
        <v>883.75</v>
      </c>
      <c r="G870" s="11">
        <v>1213.57</v>
      </c>
      <c r="H870" s="11">
        <v>1984</v>
      </c>
      <c r="I870" s="11">
        <v>825</v>
      </c>
      <c r="J870" s="11">
        <v>1159</v>
      </c>
      <c r="K870" s="12"/>
      <c r="L870" s="12"/>
      <c r="M870" s="13"/>
    </row>
    <row r="871" spans="1:13">
      <c r="A871" t="s">
        <v>459</v>
      </c>
      <c r="B871">
        <v>12</v>
      </c>
      <c r="C871">
        <v>52</v>
      </c>
      <c r="D871" s="99" t="s">
        <v>56</v>
      </c>
      <c r="E871" s="11">
        <v>2520.0700000000002</v>
      </c>
      <c r="F871" s="11">
        <v>883.75</v>
      </c>
      <c r="G871" s="11">
        <v>1636.32</v>
      </c>
      <c r="H871" s="11">
        <v>2473</v>
      </c>
      <c r="I871" s="11">
        <v>825</v>
      </c>
      <c r="J871" s="11">
        <v>1648</v>
      </c>
      <c r="K871" s="12"/>
      <c r="L871" s="12"/>
      <c r="M871" s="13"/>
    </row>
    <row r="872" spans="1:13">
      <c r="A872" t="s">
        <v>459</v>
      </c>
      <c r="B872">
        <v>13</v>
      </c>
      <c r="C872">
        <v>37</v>
      </c>
      <c r="D872" s="99" t="s">
        <v>56</v>
      </c>
      <c r="E872" s="11">
        <v>2077.46</v>
      </c>
      <c r="F872" s="11">
        <v>883.75</v>
      </c>
      <c r="G872" s="11">
        <v>1193.71</v>
      </c>
      <c r="H872" s="11">
        <v>2043</v>
      </c>
      <c r="I872" s="11">
        <v>825</v>
      </c>
      <c r="J872" s="11">
        <v>1218</v>
      </c>
    </row>
    <row r="873" spans="1:13">
      <c r="A873" t="s">
        <v>459</v>
      </c>
      <c r="B873">
        <v>14</v>
      </c>
      <c r="C873">
        <v>49</v>
      </c>
      <c r="D873" s="99" t="s">
        <v>56</v>
      </c>
      <c r="E873" s="11">
        <v>2087.65</v>
      </c>
      <c r="F873" s="11">
        <v>883.75</v>
      </c>
      <c r="G873" s="11">
        <v>1203.9000000000001</v>
      </c>
      <c r="H873" s="11">
        <v>2114</v>
      </c>
      <c r="I873" s="11">
        <v>825</v>
      </c>
      <c r="J873" s="11">
        <v>1289</v>
      </c>
      <c r="K873" s="12"/>
      <c r="L873" s="12"/>
      <c r="M873" s="13"/>
    </row>
    <row r="874" spans="1:13">
      <c r="A874" t="s">
        <v>459</v>
      </c>
      <c r="B874">
        <v>15</v>
      </c>
      <c r="C874">
        <v>51</v>
      </c>
      <c r="D874" s="99" t="s">
        <v>56</v>
      </c>
      <c r="E874" s="11">
        <v>2206.39</v>
      </c>
      <c r="F874" s="11">
        <v>883.75</v>
      </c>
      <c r="G874" s="11">
        <v>1322.65</v>
      </c>
      <c r="H874" s="11">
        <v>2235</v>
      </c>
      <c r="I874" s="11">
        <v>825</v>
      </c>
      <c r="J874" s="11">
        <v>1410</v>
      </c>
      <c r="K874" s="12"/>
      <c r="L874" s="12"/>
      <c r="M874" s="13"/>
    </row>
    <row r="875" spans="1:13">
      <c r="A875" t="s">
        <v>459</v>
      </c>
      <c r="B875">
        <v>16</v>
      </c>
      <c r="C875">
        <v>39</v>
      </c>
      <c r="D875" s="99" t="s">
        <v>56</v>
      </c>
      <c r="E875" s="11">
        <v>2231.2600000000002</v>
      </c>
      <c r="F875" s="11">
        <v>883.75</v>
      </c>
      <c r="G875" s="11">
        <v>1347.52</v>
      </c>
      <c r="H875" s="11">
        <v>2183</v>
      </c>
      <c r="I875" s="11">
        <v>825</v>
      </c>
      <c r="J875" s="11">
        <v>1358</v>
      </c>
    </row>
    <row r="876" spans="1:13">
      <c r="A876" t="s">
        <v>459</v>
      </c>
      <c r="B876">
        <v>2</v>
      </c>
      <c r="C876">
        <v>21</v>
      </c>
      <c r="D876" s="99" t="s">
        <v>57</v>
      </c>
      <c r="E876" s="11">
        <v>1330.48</v>
      </c>
      <c r="F876" s="11">
        <v>1002.33</v>
      </c>
      <c r="G876" s="11">
        <v>328.16</v>
      </c>
      <c r="H876" s="11">
        <v>1262</v>
      </c>
      <c r="I876" s="11">
        <v>936</v>
      </c>
      <c r="J876" s="11">
        <v>326</v>
      </c>
      <c r="K876" s="12">
        <f t="shared" ref="K876" si="610">AVERAGE(J876:J878)</f>
        <v>992.33333333333337</v>
      </c>
      <c r="L876" s="12">
        <f t="shared" ref="L876" si="611">AVEDEV(J876:J878)</f>
        <v>444.22222222222217</v>
      </c>
      <c r="M876" s="13">
        <f t="shared" ref="M876" si="612">IF(K876=0, 0, L876/K876)</f>
        <v>0.44765423804725107</v>
      </c>
    </row>
    <row r="877" spans="1:13">
      <c r="A877" t="s">
        <v>459</v>
      </c>
      <c r="B877">
        <v>18</v>
      </c>
      <c r="C877">
        <v>21</v>
      </c>
      <c r="D877" s="99" t="s">
        <v>57</v>
      </c>
      <c r="E877" s="11">
        <v>2438.4699999999998</v>
      </c>
      <c r="F877" s="11">
        <v>1197.25</v>
      </c>
      <c r="G877" s="11">
        <v>1241.23</v>
      </c>
      <c r="H877" s="11">
        <v>2487</v>
      </c>
      <c r="I877" s="11">
        <v>1081</v>
      </c>
      <c r="J877" s="11">
        <v>1406</v>
      </c>
      <c r="K877" s="12"/>
      <c r="L877" s="12"/>
      <c r="M877" s="13"/>
    </row>
    <row r="878" spans="1:13">
      <c r="A878" t="s">
        <v>459</v>
      </c>
      <c r="B878">
        <v>2</v>
      </c>
      <c r="C878">
        <v>45</v>
      </c>
      <c r="D878" s="99" t="s">
        <v>57</v>
      </c>
      <c r="E878" s="11">
        <v>2012.8</v>
      </c>
      <c r="F878" s="11">
        <v>883.75</v>
      </c>
      <c r="G878" s="11">
        <v>1129.05</v>
      </c>
      <c r="H878" s="11">
        <v>2070</v>
      </c>
      <c r="I878" s="11">
        <v>825</v>
      </c>
      <c r="J878" s="11">
        <v>1245</v>
      </c>
    </row>
    <row r="879" spans="1:13">
      <c r="A879" t="s">
        <v>459</v>
      </c>
      <c r="B879">
        <v>2</v>
      </c>
      <c r="C879">
        <v>31</v>
      </c>
      <c r="D879" s="99" t="s">
        <v>66</v>
      </c>
      <c r="E879" s="11">
        <v>1422.23</v>
      </c>
      <c r="F879" s="11">
        <v>1002.33</v>
      </c>
      <c r="G879" s="11">
        <v>419.9</v>
      </c>
      <c r="H879" s="11">
        <v>1427.5</v>
      </c>
      <c r="I879" s="11">
        <v>936</v>
      </c>
      <c r="J879" s="11">
        <v>491.5</v>
      </c>
      <c r="K879" s="12">
        <f t="shared" ref="K879" si="613">AVERAGE(J879:J881)</f>
        <v>603.83333333333337</v>
      </c>
      <c r="L879" s="12">
        <f t="shared" ref="L879" si="614">AVEDEV(J879:J881)</f>
        <v>175.44444444444446</v>
      </c>
      <c r="M879" s="13">
        <f t="shared" ref="M879" si="615">IF(K879=0, 0, L879/K879)</f>
        <v>0.29055110865765021</v>
      </c>
    </row>
    <row r="880" spans="1:13">
      <c r="A880" t="s">
        <v>459</v>
      </c>
      <c r="B880">
        <v>18</v>
      </c>
      <c r="C880">
        <v>31</v>
      </c>
      <c r="D880" s="99" t="s">
        <v>66</v>
      </c>
      <c r="E880" s="11">
        <v>2020.26</v>
      </c>
      <c r="F880" s="11">
        <v>1197.25</v>
      </c>
      <c r="G880" s="11">
        <v>823.01</v>
      </c>
      <c r="H880" s="11">
        <v>1948</v>
      </c>
      <c r="I880" s="11">
        <v>1081</v>
      </c>
      <c r="J880" s="11">
        <v>867</v>
      </c>
      <c r="K880" s="12"/>
      <c r="L880" s="12"/>
      <c r="M880" s="13"/>
    </row>
    <row r="881" spans="1:13">
      <c r="A881" t="s">
        <v>459</v>
      </c>
      <c r="B881">
        <v>2</v>
      </c>
      <c r="C881">
        <v>55</v>
      </c>
      <c r="D881" s="99" t="s">
        <v>66</v>
      </c>
      <c r="E881" s="11">
        <v>1290.1099999999999</v>
      </c>
      <c r="F881" s="11">
        <v>883.75</v>
      </c>
      <c r="G881" s="11">
        <v>406.37</v>
      </c>
      <c r="H881" s="11">
        <v>1278</v>
      </c>
      <c r="I881" s="11">
        <v>825</v>
      </c>
      <c r="J881" s="11">
        <v>453</v>
      </c>
    </row>
    <row r="882" spans="1:13">
      <c r="A882" t="s">
        <v>459</v>
      </c>
      <c r="B882">
        <v>2</v>
      </c>
      <c r="C882">
        <v>22</v>
      </c>
      <c r="D882" s="99" t="s">
        <v>58</v>
      </c>
      <c r="E882" s="11">
        <v>1409.77</v>
      </c>
      <c r="F882" s="11">
        <v>1002.33</v>
      </c>
      <c r="G882" s="11">
        <v>407.44</v>
      </c>
      <c r="H882" s="11">
        <v>1287</v>
      </c>
      <c r="I882" s="11">
        <v>936</v>
      </c>
      <c r="J882" s="11">
        <v>351</v>
      </c>
      <c r="K882" s="12">
        <f t="shared" ref="K882" si="616">AVERAGE(J882:J884)</f>
        <v>856</v>
      </c>
      <c r="L882" s="12">
        <f t="shared" ref="L882" si="617">AVEDEV(J882:J884)</f>
        <v>412</v>
      </c>
      <c r="M882" s="13">
        <f t="shared" ref="M882" si="618">IF(K882=0, 0, L882/K882)</f>
        <v>0.48130841121495327</v>
      </c>
    </row>
    <row r="883" spans="1:13">
      <c r="A883" t="s">
        <v>459</v>
      </c>
      <c r="B883">
        <v>18</v>
      </c>
      <c r="C883">
        <v>22</v>
      </c>
      <c r="D883" s="99" t="s">
        <v>58</v>
      </c>
      <c r="E883" s="11">
        <v>2509.6999999999998</v>
      </c>
      <c r="F883" s="11">
        <v>1197.25</v>
      </c>
      <c r="G883" s="11">
        <v>1312.45</v>
      </c>
      <c r="H883" s="11">
        <v>2555</v>
      </c>
      <c r="I883" s="11">
        <v>1081</v>
      </c>
      <c r="J883" s="11">
        <v>1474</v>
      </c>
      <c r="K883" s="12"/>
      <c r="L883" s="12"/>
      <c r="M883" s="13"/>
    </row>
    <row r="884" spans="1:13">
      <c r="A884" t="s">
        <v>459</v>
      </c>
      <c r="B884">
        <v>2</v>
      </c>
      <c r="C884">
        <v>46</v>
      </c>
      <c r="D884" s="99" t="s">
        <v>58</v>
      </c>
      <c r="E884" s="11">
        <v>1716.84</v>
      </c>
      <c r="F884" s="11">
        <v>883.75</v>
      </c>
      <c r="G884" s="11">
        <v>833.09</v>
      </c>
      <c r="H884" s="11">
        <v>1568</v>
      </c>
      <c r="I884" s="11">
        <v>825</v>
      </c>
      <c r="J884" s="11">
        <v>743</v>
      </c>
    </row>
    <row r="885" spans="1:13">
      <c r="A885" t="s">
        <v>459</v>
      </c>
      <c r="B885">
        <v>2</v>
      </c>
      <c r="C885">
        <v>23</v>
      </c>
      <c r="D885" s="99" t="s">
        <v>59</v>
      </c>
      <c r="E885" s="11">
        <v>1136.99</v>
      </c>
      <c r="F885" s="11">
        <v>1002.33</v>
      </c>
      <c r="G885" s="11">
        <v>134.66999999999999</v>
      </c>
      <c r="H885" s="11">
        <v>1110</v>
      </c>
      <c r="I885" s="11">
        <v>936</v>
      </c>
      <c r="J885" s="11">
        <v>174</v>
      </c>
      <c r="K885" s="12">
        <f t="shared" ref="K885" si="619">AVERAGE(J885:J887)</f>
        <v>707.5</v>
      </c>
      <c r="L885" s="12">
        <f t="shared" ref="L885" si="620">AVEDEV(J885:J887)</f>
        <v>355.66666666666669</v>
      </c>
      <c r="M885" s="13">
        <f t="shared" ref="M885" si="621">IF(K885=0, 0, L885/K885)</f>
        <v>0.50270906949352179</v>
      </c>
    </row>
    <row r="886" spans="1:13">
      <c r="A886" t="s">
        <v>459</v>
      </c>
      <c r="B886">
        <v>18</v>
      </c>
      <c r="C886">
        <v>23</v>
      </c>
      <c r="D886" s="99" t="s">
        <v>59</v>
      </c>
      <c r="E886" s="11">
        <v>2710.84</v>
      </c>
      <c r="F886" s="11">
        <v>1197.25</v>
      </c>
      <c r="G886" s="11">
        <v>1513.59</v>
      </c>
      <c r="H886" s="11">
        <v>2233</v>
      </c>
      <c r="I886" s="11">
        <v>1081</v>
      </c>
      <c r="J886" s="11">
        <v>1152</v>
      </c>
      <c r="K886" s="12"/>
      <c r="L886" s="12"/>
      <c r="M886" s="13"/>
    </row>
    <row r="887" spans="1:13">
      <c r="A887" t="s">
        <v>459</v>
      </c>
      <c r="B887">
        <v>2</v>
      </c>
      <c r="C887">
        <v>47</v>
      </c>
      <c r="D887" s="99" t="s">
        <v>59</v>
      </c>
      <c r="E887" s="11">
        <v>1740.87</v>
      </c>
      <c r="F887" s="11">
        <v>883.75</v>
      </c>
      <c r="G887" s="11">
        <v>857.12</v>
      </c>
      <c r="H887" s="11">
        <v>1621.5</v>
      </c>
      <c r="I887" s="11">
        <v>825</v>
      </c>
      <c r="J887" s="11">
        <v>796.5</v>
      </c>
    </row>
    <row r="888" spans="1:13">
      <c r="A888" t="s">
        <v>459</v>
      </c>
      <c r="B888">
        <v>2</v>
      </c>
      <c r="C888">
        <v>24</v>
      </c>
      <c r="D888" s="99" t="s">
        <v>60</v>
      </c>
      <c r="E888" s="11">
        <v>1656.53</v>
      </c>
      <c r="F888" s="11">
        <v>1002.33</v>
      </c>
      <c r="G888" s="11">
        <v>654.20000000000005</v>
      </c>
      <c r="H888" s="11">
        <v>1673</v>
      </c>
      <c r="I888" s="11">
        <v>936</v>
      </c>
      <c r="J888" s="11">
        <v>737</v>
      </c>
      <c r="K888" s="12">
        <f t="shared" ref="K888" si="622">AVERAGE(J888:J890)</f>
        <v>1052</v>
      </c>
      <c r="L888" s="12">
        <f t="shared" ref="L888" si="623">AVEDEV(J888:J890)</f>
        <v>277.33333333333331</v>
      </c>
      <c r="M888" s="13">
        <f t="shared" ref="M888" si="624">IF(K888=0, 0, L888/K888)</f>
        <v>0.26362484157160959</v>
      </c>
    </row>
    <row r="889" spans="1:13">
      <c r="A889" t="s">
        <v>459</v>
      </c>
      <c r="B889">
        <v>18</v>
      </c>
      <c r="C889">
        <v>24</v>
      </c>
      <c r="D889" s="99" t="s">
        <v>60</v>
      </c>
      <c r="E889" s="11">
        <v>2618.7600000000002</v>
      </c>
      <c r="F889" s="11">
        <v>1197.25</v>
      </c>
      <c r="G889" s="11">
        <v>1421.52</v>
      </c>
      <c r="H889" s="11">
        <v>2549</v>
      </c>
      <c r="I889" s="11">
        <v>1081</v>
      </c>
      <c r="J889" s="11">
        <v>1468</v>
      </c>
      <c r="K889" s="12"/>
      <c r="L889" s="12"/>
      <c r="M889" s="13"/>
    </row>
    <row r="890" spans="1:13">
      <c r="A890" t="s">
        <v>459</v>
      </c>
      <c r="B890">
        <v>2</v>
      </c>
      <c r="C890">
        <v>48</v>
      </c>
      <c r="D890" s="99" t="s">
        <v>60</v>
      </c>
      <c r="E890" s="11">
        <v>1760.6</v>
      </c>
      <c r="F890" s="11">
        <v>883.75</v>
      </c>
      <c r="G890" s="11">
        <v>876.85</v>
      </c>
      <c r="H890" s="11">
        <v>1776</v>
      </c>
      <c r="I890" s="11">
        <v>825</v>
      </c>
      <c r="J890" s="11">
        <v>951</v>
      </c>
    </row>
    <row r="891" spans="1:13">
      <c r="A891" t="s">
        <v>459</v>
      </c>
      <c r="B891">
        <v>2</v>
      </c>
      <c r="C891">
        <v>25</v>
      </c>
      <c r="D891" s="99" t="s">
        <v>61</v>
      </c>
      <c r="E891" s="11">
        <v>1883.18</v>
      </c>
      <c r="F891" s="11">
        <v>1002.33</v>
      </c>
      <c r="G891" s="11">
        <v>880.85</v>
      </c>
      <c r="H891" s="11">
        <v>1742</v>
      </c>
      <c r="I891" s="11">
        <v>936</v>
      </c>
      <c r="J891" s="11">
        <v>806</v>
      </c>
      <c r="K891" s="12">
        <f t="shared" ref="K891" si="625">AVERAGE(J891:J893)</f>
        <v>1163.8333333333333</v>
      </c>
      <c r="L891" s="12">
        <f t="shared" ref="L891" si="626">AVEDEV(J891:J893)</f>
        <v>238.55555555555557</v>
      </c>
      <c r="M891" s="13">
        <f t="shared" ref="M891" si="627">IF(K891=0, 0, L891/K891)</f>
        <v>0.20497398443839804</v>
      </c>
    </row>
    <row r="892" spans="1:13">
      <c r="A892" t="s">
        <v>459</v>
      </c>
      <c r="B892">
        <v>18</v>
      </c>
      <c r="C892">
        <v>25</v>
      </c>
      <c r="D892" s="99" t="s">
        <v>61</v>
      </c>
      <c r="E892" s="11">
        <v>2488.0100000000002</v>
      </c>
      <c r="F892" s="11">
        <v>1197.25</v>
      </c>
      <c r="G892" s="11">
        <v>1290.77</v>
      </c>
      <c r="H892" s="11">
        <v>2557</v>
      </c>
      <c r="I892" s="11">
        <v>1081</v>
      </c>
      <c r="J892" s="11">
        <v>1476</v>
      </c>
      <c r="K892" s="12"/>
      <c r="L892" s="12"/>
      <c r="M892" s="13"/>
    </row>
    <row r="893" spans="1:13">
      <c r="A893" t="s">
        <v>459</v>
      </c>
      <c r="B893">
        <v>2</v>
      </c>
      <c r="C893">
        <v>49</v>
      </c>
      <c r="D893" s="99" t="s">
        <v>61</v>
      </c>
      <c r="E893" s="11">
        <v>2075.7800000000002</v>
      </c>
      <c r="F893" s="11">
        <v>883.75</v>
      </c>
      <c r="G893" s="11">
        <v>1192.03</v>
      </c>
      <c r="H893" s="11">
        <v>2034.5</v>
      </c>
      <c r="I893" s="11">
        <v>825</v>
      </c>
      <c r="J893" s="11">
        <v>1209.5</v>
      </c>
    </row>
    <row r="894" spans="1:13">
      <c r="A894" t="s">
        <v>459</v>
      </c>
      <c r="B894">
        <v>2</v>
      </c>
      <c r="C894">
        <v>26</v>
      </c>
      <c r="D894" s="99" t="s">
        <v>62</v>
      </c>
      <c r="E894" s="11">
        <v>1867.78</v>
      </c>
      <c r="F894" s="11">
        <v>1002.33</v>
      </c>
      <c r="G894" s="11">
        <v>865.45</v>
      </c>
      <c r="H894" s="11">
        <v>1787</v>
      </c>
      <c r="I894" s="11">
        <v>936</v>
      </c>
      <c r="J894" s="11">
        <v>851</v>
      </c>
      <c r="K894" s="12">
        <f t="shared" ref="K894" si="628">AVERAGE(J894:J896)</f>
        <v>1106</v>
      </c>
      <c r="L894" s="12">
        <f t="shared" ref="L894" si="629">AVEDEV(J894:J896)</f>
        <v>170</v>
      </c>
      <c r="M894" s="13">
        <f t="shared" ref="M894" si="630">IF(K894=0, 0, L894/K894)</f>
        <v>0.15370705244122965</v>
      </c>
    </row>
    <row r="895" spans="1:13">
      <c r="A895" t="s">
        <v>459</v>
      </c>
      <c r="B895">
        <v>18</v>
      </c>
      <c r="C895">
        <v>26</v>
      </c>
      <c r="D895" s="99" t="s">
        <v>62</v>
      </c>
      <c r="E895" s="11">
        <v>2323.0300000000002</v>
      </c>
      <c r="F895" s="11">
        <v>1197.25</v>
      </c>
      <c r="G895" s="11">
        <v>1125.78</v>
      </c>
      <c r="H895" s="11">
        <v>2410</v>
      </c>
      <c r="I895" s="11">
        <v>1081</v>
      </c>
      <c r="J895" s="11">
        <v>1329</v>
      </c>
      <c r="K895" s="12"/>
      <c r="L895" s="12"/>
      <c r="M895" s="13"/>
    </row>
    <row r="896" spans="1:13">
      <c r="A896" t="s">
        <v>459</v>
      </c>
      <c r="B896">
        <v>2</v>
      </c>
      <c r="C896">
        <v>50</v>
      </c>
      <c r="D896" s="99" t="s">
        <v>62</v>
      </c>
      <c r="E896" s="11">
        <v>1927.14</v>
      </c>
      <c r="F896" s="11">
        <v>883.75</v>
      </c>
      <c r="G896" s="11">
        <v>1043.3900000000001</v>
      </c>
      <c r="H896" s="11">
        <v>1963</v>
      </c>
      <c r="I896" s="11">
        <v>825</v>
      </c>
      <c r="J896" s="11">
        <v>1138</v>
      </c>
    </row>
    <row r="897" spans="1:13">
      <c r="A897" t="s">
        <v>459</v>
      </c>
      <c r="B897">
        <v>2</v>
      </c>
      <c r="C897">
        <v>32</v>
      </c>
      <c r="D897" s="99" t="s">
        <v>67</v>
      </c>
      <c r="E897" s="11">
        <v>2792.15</v>
      </c>
      <c r="F897" s="11">
        <v>1002.33</v>
      </c>
      <c r="G897" s="11">
        <v>1789.83</v>
      </c>
      <c r="H897" s="11">
        <v>2150</v>
      </c>
      <c r="I897" s="11">
        <v>936</v>
      </c>
      <c r="J897" s="11">
        <v>1214</v>
      </c>
      <c r="K897" s="12">
        <f t="shared" ref="K897" si="631">AVERAGE(J897:J899)</f>
        <v>1038.5</v>
      </c>
      <c r="L897" s="12">
        <f t="shared" ref="L897" si="632">AVEDEV(J897:J899)</f>
        <v>220.66666666666666</v>
      </c>
      <c r="M897" s="13">
        <f t="shared" ref="M897" si="633">IF(K897=0, 0, L897/K897)</f>
        <v>0.21248595731022307</v>
      </c>
    </row>
    <row r="898" spans="1:13">
      <c r="A898" t="s">
        <v>459</v>
      </c>
      <c r="B898">
        <v>18</v>
      </c>
      <c r="C898">
        <v>32</v>
      </c>
      <c r="D898" s="99" t="s">
        <v>67</v>
      </c>
      <c r="E898" s="11">
        <v>2416.63</v>
      </c>
      <c r="F898" s="11">
        <v>1197.25</v>
      </c>
      <c r="G898" s="11">
        <v>1219.3800000000001</v>
      </c>
      <c r="H898" s="11">
        <v>2275</v>
      </c>
      <c r="I898" s="11">
        <v>1081</v>
      </c>
      <c r="J898" s="11">
        <v>1194</v>
      </c>
      <c r="K898" s="12"/>
      <c r="L898" s="12"/>
      <c r="M898" s="13"/>
    </row>
    <row r="899" spans="1:13">
      <c r="A899" t="s">
        <v>459</v>
      </c>
      <c r="B899">
        <v>2</v>
      </c>
      <c r="C899">
        <v>56</v>
      </c>
      <c r="D899" s="99" t="s">
        <v>67</v>
      </c>
      <c r="E899" s="11">
        <v>1671.42</v>
      </c>
      <c r="F899" s="11">
        <v>883.75</v>
      </c>
      <c r="G899" s="11">
        <v>787.67</v>
      </c>
      <c r="H899" s="11">
        <v>1532.5</v>
      </c>
      <c r="I899" s="11">
        <v>825</v>
      </c>
      <c r="J899" s="11">
        <v>707.5</v>
      </c>
    </row>
    <row r="900" spans="1:13">
      <c r="A900" t="s">
        <v>459</v>
      </c>
      <c r="B900">
        <v>2</v>
      </c>
      <c r="C900">
        <v>27</v>
      </c>
      <c r="D900" s="99" t="s">
        <v>63</v>
      </c>
      <c r="E900" s="11">
        <v>2672.25</v>
      </c>
      <c r="F900" s="11">
        <v>1002.33</v>
      </c>
      <c r="G900" s="11">
        <v>1669.92</v>
      </c>
      <c r="H900" s="11">
        <v>2448</v>
      </c>
      <c r="I900" s="11">
        <v>936</v>
      </c>
      <c r="J900" s="11">
        <v>1512</v>
      </c>
      <c r="K900" s="12">
        <f t="shared" ref="K900" si="634">AVERAGE(J900:J902)</f>
        <v>1855.3333333333333</v>
      </c>
      <c r="L900" s="12">
        <f t="shared" ref="L900" si="635">AVEDEV(J900:J902)</f>
        <v>283.11111111111109</v>
      </c>
      <c r="M900" s="13">
        <f t="shared" ref="M900" si="636">IF(K900=0, 0, L900/K900)</f>
        <v>0.15259312492514074</v>
      </c>
    </row>
    <row r="901" spans="1:13">
      <c r="A901" t="s">
        <v>459</v>
      </c>
      <c r="B901">
        <v>18</v>
      </c>
      <c r="C901">
        <v>27</v>
      </c>
      <c r="D901" s="99" t="s">
        <v>63</v>
      </c>
      <c r="E901" s="11">
        <v>3366.64</v>
      </c>
      <c r="F901" s="11">
        <v>1197.25</v>
      </c>
      <c r="G901" s="11">
        <v>2169.39</v>
      </c>
      <c r="H901" s="11">
        <v>3361</v>
      </c>
      <c r="I901" s="11">
        <v>1081</v>
      </c>
      <c r="J901" s="11">
        <v>2280</v>
      </c>
      <c r="K901" s="12"/>
      <c r="L901" s="12"/>
      <c r="M901" s="13"/>
    </row>
    <row r="902" spans="1:13">
      <c r="A902" t="s">
        <v>459</v>
      </c>
      <c r="B902">
        <v>2</v>
      </c>
      <c r="C902">
        <v>51</v>
      </c>
      <c r="D902" s="99" t="s">
        <v>63</v>
      </c>
      <c r="E902" s="11">
        <v>2429.0300000000002</v>
      </c>
      <c r="F902" s="11">
        <v>883.75</v>
      </c>
      <c r="G902" s="11">
        <v>1545.29</v>
      </c>
      <c r="H902" s="11">
        <v>2599</v>
      </c>
      <c r="I902" s="11">
        <v>825</v>
      </c>
      <c r="J902" s="11">
        <v>1774</v>
      </c>
    </row>
    <row r="903" spans="1:13">
      <c r="A903" t="s">
        <v>459</v>
      </c>
      <c r="B903">
        <v>2</v>
      </c>
      <c r="C903">
        <v>28</v>
      </c>
      <c r="D903" s="99" t="s">
        <v>64</v>
      </c>
      <c r="E903" s="11">
        <v>3425.26</v>
      </c>
      <c r="F903" s="11">
        <v>1002.33</v>
      </c>
      <c r="G903" s="11">
        <v>2422.9299999999998</v>
      </c>
      <c r="H903" s="11">
        <v>3259</v>
      </c>
      <c r="I903" s="11">
        <v>936</v>
      </c>
      <c r="J903" s="11">
        <v>2323</v>
      </c>
      <c r="K903" s="12">
        <f t="shared" ref="K903" si="637">AVERAGE(J903:J905)</f>
        <v>2432.6666666666665</v>
      </c>
      <c r="L903" s="12">
        <f t="shared" ref="L903" si="638">AVEDEV(J903:J905)</f>
        <v>156.22222222222217</v>
      </c>
      <c r="M903" s="13">
        <f t="shared" ref="M903" si="639">IF(K903=0, 0, L903/K903)</f>
        <v>6.4218507353612841E-2</v>
      </c>
    </row>
    <row r="904" spans="1:13">
      <c r="A904" t="s">
        <v>459</v>
      </c>
      <c r="B904">
        <v>18</v>
      </c>
      <c r="C904">
        <v>28</v>
      </c>
      <c r="D904" s="99" t="s">
        <v>64</v>
      </c>
      <c r="E904" s="11">
        <v>3819.4</v>
      </c>
      <c r="F904" s="11">
        <v>1197.25</v>
      </c>
      <c r="G904" s="11">
        <v>2622.15</v>
      </c>
      <c r="H904" s="11">
        <v>3389</v>
      </c>
      <c r="I904" s="11">
        <v>1081</v>
      </c>
      <c r="J904" s="11">
        <v>2308</v>
      </c>
      <c r="K904" s="12"/>
      <c r="L904" s="12"/>
      <c r="M904" s="13"/>
    </row>
    <row r="905" spans="1:13">
      <c r="A905" t="s">
        <v>459</v>
      </c>
      <c r="B905">
        <v>2</v>
      </c>
      <c r="C905">
        <v>52</v>
      </c>
      <c r="D905" s="99" t="s">
        <v>64</v>
      </c>
      <c r="E905" s="11">
        <v>3501.95</v>
      </c>
      <c r="F905" s="11">
        <v>883.75</v>
      </c>
      <c r="G905" s="11">
        <v>2618.1999999999998</v>
      </c>
      <c r="H905" s="11">
        <v>3492</v>
      </c>
      <c r="I905" s="11">
        <v>825</v>
      </c>
      <c r="J905" s="11">
        <v>2667</v>
      </c>
    </row>
    <row r="906" spans="1:13">
      <c r="A906" t="s">
        <v>459</v>
      </c>
      <c r="B906">
        <v>2</v>
      </c>
      <c r="C906">
        <v>29</v>
      </c>
      <c r="D906" s="99" t="s">
        <v>65</v>
      </c>
      <c r="E906" s="11">
        <v>5051.2299999999996</v>
      </c>
      <c r="F906" s="11">
        <v>1002.33</v>
      </c>
      <c r="G906" s="11">
        <v>4048.9</v>
      </c>
      <c r="H906" s="11">
        <v>5109.5</v>
      </c>
      <c r="I906" s="11">
        <v>936</v>
      </c>
      <c r="J906" s="11">
        <v>4173.5</v>
      </c>
      <c r="K906" s="12">
        <f t="shared" ref="K906" si="640">AVERAGE(J906:J908)</f>
        <v>5645.833333333333</v>
      </c>
      <c r="L906" s="12">
        <f t="shared" ref="L906" si="641">AVEDEV(J906:J908)</f>
        <v>1259.1111111111111</v>
      </c>
      <c r="M906" s="13">
        <f t="shared" ref="M906" si="642">IF(K906=0, 0, L906/K906)</f>
        <v>0.22301599015990162</v>
      </c>
    </row>
    <row r="907" spans="1:13">
      <c r="A907" t="s">
        <v>459</v>
      </c>
      <c r="B907">
        <v>18</v>
      </c>
      <c r="C907">
        <v>29</v>
      </c>
      <c r="D907" s="99" t="s">
        <v>65</v>
      </c>
      <c r="E907" s="11">
        <v>8189.03</v>
      </c>
      <c r="F907" s="11">
        <v>1197.25</v>
      </c>
      <c r="G907" s="11">
        <v>6991.78</v>
      </c>
      <c r="H907" s="11">
        <v>8615.5</v>
      </c>
      <c r="I907" s="11">
        <v>1081</v>
      </c>
      <c r="J907" s="11">
        <v>7534.5</v>
      </c>
      <c r="K907" s="12"/>
      <c r="L907" s="12"/>
      <c r="M907" s="13"/>
    </row>
    <row r="908" spans="1:13">
      <c r="A908" t="s">
        <v>459</v>
      </c>
      <c r="B908">
        <v>2</v>
      </c>
      <c r="C908">
        <v>53</v>
      </c>
      <c r="D908" s="99" t="s">
        <v>65</v>
      </c>
      <c r="E908" s="11">
        <v>6180.5</v>
      </c>
      <c r="F908" s="11">
        <v>883.75</v>
      </c>
      <c r="G908" s="11">
        <v>5296.75</v>
      </c>
      <c r="H908" s="11">
        <v>6054.5</v>
      </c>
      <c r="I908" s="11">
        <v>825</v>
      </c>
      <c r="J908" s="11">
        <v>5229.5</v>
      </c>
    </row>
    <row r="909" spans="1:13">
      <c r="A909" t="s">
        <v>459</v>
      </c>
      <c r="B909">
        <v>3</v>
      </c>
      <c r="C909">
        <v>14</v>
      </c>
      <c r="D909" s="99" t="s">
        <v>72</v>
      </c>
      <c r="E909" s="11">
        <v>1429.26</v>
      </c>
      <c r="F909" s="11">
        <v>1002.33</v>
      </c>
      <c r="G909" s="11">
        <v>426.93</v>
      </c>
      <c r="H909" s="11">
        <v>1297</v>
      </c>
      <c r="I909" s="11">
        <v>936</v>
      </c>
      <c r="J909" s="11">
        <v>361</v>
      </c>
      <c r="K909" s="12">
        <f t="shared" ref="K909" si="643">AVERAGE(J909:J911)</f>
        <v>895.5</v>
      </c>
      <c r="L909" s="12">
        <f t="shared" ref="L909" si="644">AVEDEV(J909:J911)</f>
        <v>705</v>
      </c>
      <c r="M909" s="13">
        <f t="shared" ref="M909" si="645">IF(K909=0, 0, L909/K909)</f>
        <v>0.78726968174204359</v>
      </c>
    </row>
    <row r="910" spans="1:13">
      <c r="A910" t="s">
        <v>459</v>
      </c>
      <c r="B910">
        <v>19</v>
      </c>
      <c r="C910">
        <v>14</v>
      </c>
      <c r="D910" s="99" t="s">
        <v>72</v>
      </c>
      <c r="E910" s="11">
        <v>2980.37</v>
      </c>
      <c r="F910" s="11">
        <v>1197.25</v>
      </c>
      <c r="G910" s="11">
        <v>1783.12</v>
      </c>
      <c r="H910" s="11">
        <v>3034</v>
      </c>
      <c r="I910" s="11">
        <v>1081</v>
      </c>
      <c r="J910" s="11">
        <v>1953</v>
      </c>
      <c r="K910" s="12"/>
      <c r="L910" s="12"/>
      <c r="M910" s="13"/>
    </row>
    <row r="911" spans="1:13">
      <c r="A911" t="s">
        <v>459</v>
      </c>
      <c r="B911">
        <v>3</v>
      </c>
      <c r="C911">
        <v>38</v>
      </c>
      <c r="D911" s="99" t="s">
        <v>72</v>
      </c>
      <c r="E911" s="11">
        <v>1244.98</v>
      </c>
      <c r="F911" s="11">
        <v>883.75</v>
      </c>
      <c r="G911" s="11">
        <v>361.24</v>
      </c>
      <c r="H911" s="11">
        <v>1197.5</v>
      </c>
      <c r="I911" s="11">
        <v>825</v>
      </c>
      <c r="J911" s="11">
        <v>372.5</v>
      </c>
    </row>
    <row r="912" spans="1:13">
      <c r="A912" t="s">
        <v>459</v>
      </c>
      <c r="B912">
        <v>3</v>
      </c>
      <c r="C912">
        <v>15</v>
      </c>
      <c r="D912" s="99" t="s">
        <v>73</v>
      </c>
      <c r="E912" s="11">
        <v>847.47</v>
      </c>
      <c r="F912" s="11">
        <v>1002.33</v>
      </c>
      <c r="G912" s="11">
        <v>0</v>
      </c>
      <c r="H912" s="11">
        <v>850</v>
      </c>
      <c r="I912" s="11">
        <v>936</v>
      </c>
      <c r="J912" s="11">
        <v>0</v>
      </c>
      <c r="K912" s="12">
        <f t="shared" ref="K912" si="646">AVERAGE(J912:J914)</f>
        <v>61</v>
      </c>
      <c r="L912" s="12">
        <f t="shared" ref="L912" si="647">AVEDEV(J912:J914)</f>
        <v>81.333333333333329</v>
      </c>
      <c r="M912" s="13">
        <f t="shared" ref="M912" si="648">IF(K912=0, 0, L912/K912)</f>
        <v>1.3333333333333333</v>
      </c>
    </row>
    <row r="913" spans="1:13">
      <c r="A913" t="s">
        <v>459</v>
      </c>
      <c r="B913">
        <v>19</v>
      </c>
      <c r="C913">
        <v>15</v>
      </c>
      <c r="D913" s="99" t="s">
        <v>73</v>
      </c>
      <c r="E913" s="11">
        <v>1284.5899999999999</v>
      </c>
      <c r="F913" s="11">
        <v>1197.25</v>
      </c>
      <c r="G913" s="11">
        <v>87.34</v>
      </c>
      <c r="H913" s="11">
        <v>1264</v>
      </c>
      <c r="I913" s="11">
        <v>1081</v>
      </c>
      <c r="J913" s="11">
        <v>183</v>
      </c>
      <c r="K913" s="12"/>
      <c r="L913" s="12"/>
      <c r="M913" s="13"/>
    </row>
    <row r="914" spans="1:13">
      <c r="A914" t="s">
        <v>459</v>
      </c>
      <c r="B914">
        <v>3</v>
      </c>
      <c r="C914">
        <v>39</v>
      </c>
      <c r="D914" s="99" t="s">
        <v>73</v>
      </c>
      <c r="E914" s="11">
        <v>779.02</v>
      </c>
      <c r="F914" s="11">
        <v>883.75</v>
      </c>
      <c r="G914" s="11">
        <v>0</v>
      </c>
      <c r="H914" s="11">
        <v>749</v>
      </c>
      <c r="I914" s="11">
        <v>825</v>
      </c>
      <c r="J914" s="11">
        <v>0</v>
      </c>
    </row>
    <row r="915" spans="1:13">
      <c r="A915" t="s">
        <v>459</v>
      </c>
      <c r="B915">
        <v>3</v>
      </c>
      <c r="C915">
        <v>16</v>
      </c>
      <c r="D915" s="99" t="s">
        <v>74</v>
      </c>
      <c r="E915" s="11">
        <v>1211.24</v>
      </c>
      <c r="F915" s="11">
        <v>1002.33</v>
      </c>
      <c r="G915" s="11">
        <v>208.92</v>
      </c>
      <c r="H915" s="11">
        <v>1180</v>
      </c>
      <c r="I915" s="11">
        <v>936</v>
      </c>
      <c r="J915" s="11">
        <v>244</v>
      </c>
      <c r="K915" s="12">
        <f t="shared" ref="K915" si="649">AVERAGE(J915:J917)</f>
        <v>257.33333333333331</v>
      </c>
      <c r="L915" s="12">
        <f t="shared" ref="L915" si="650">AVEDEV(J915:J917)</f>
        <v>85.1111111111111</v>
      </c>
      <c r="M915" s="13">
        <f t="shared" ref="M915" si="651">IF(K915=0, 0, L915/K915)</f>
        <v>0.33074265975820377</v>
      </c>
    </row>
    <row r="916" spans="1:13">
      <c r="A916" t="s">
        <v>459</v>
      </c>
      <c r="B916">
        <v>19</v>
      </c>
      <c r="C916">
        <v>16</v>
      </c>
      <c r="D916" s="99" t="s">
        <v>74</v>
      </c>
      <c r="E916" s="11">
        <v>1579.53</v>
      </c>
      <c r="F916" s="11">
        <v>1197.25</v>
      </c>
      <c r="G916" s="11">
        <v>382.28</v>
      </c>
      <c r="H916" s="11">
        <v>1466</v>
      </c>
      <c r="I916" s="11">
        <v>1081</v>
      </c>
      <c r="J916" s="11">
        <v>385</v>
      </c>
      <c r="K916" s="12"/>
      <c r="L916" s="12"/>
      <c r="M916" s="13"/>
    </row>
    <row r="917" spans="1:13">
      <c r="A917" t="s">
        <v>459</v>
      </c>
      <c r="B917">
        <v>3</v>
      </c>
      <c r="C917">
        <v>40</v>
      </c>
      <c r="D917" s="99" t="s">
        <v>74</v>
      </c>
      <c r="E917" s="11">
        <v>1038.05</v>
      </c>
      <c r="F917" s="11">
        <v>883.75</v>
      </c>
      <c r="G917" s="11">
        <v>154.30000000000001</v>
      </c>
      <c r="H917" s="11">
        <v>968</v>
      </c>
      <c r="I917" s="11">
        <v>825</v>
      </c>
      <c r="J917" s="11">
        <v>143</v>
      </c>
    </row>
    <row r="918" spans="1:13">
      <c r="A918" t="s">
        <v>459</v>
      </c>
      <c r="B918">
        <v>3</v>
      </c>
      <c r="C918">
        <v>17</v>
      </c>
      <c r="D918" s="99" t="s">
        <v>75</v>
      </c>
      <c r="E918" s="11">
        <v>1421.26</v>
      </c>
      <c r="F918" s="11">
        <v>1002.33</v>
      </c>
      <c r="G918" s="11">
        <v>418.93</v>
      </c>
      <c r="H918" s="11">
        <v>1413</v>
      </c>
      <c r="I918" s="11">
        <v>936</v>
      </c>
      <c r="J918" s="11">
        <v>477</v>
      </c>
      <c r="K918" s="12">
        <f t="shared" ref="K918" si="652">AVERAGE(J918:J920)</f>
        <v>598.66666666666663</v>
      </c>
      <c r="L918" s="12">
        <f t="shared" ref="L918" si="653">AVEDEV(J918:J920)</f>
        <v>284.22222222222223</v>
      </c>
      <c r="M918" s="13">
        <f t="shared" ref="M918" si="654">IF(K918=0, 0, L918/K918)</f>
        <v>0.47475872308834449</v>
      </c>
    </row>
    <row r="919" spans="1:13">
      <c r="A919" t="s">
        <v>459</v>
      </c>
      <c r="B919">
        <v>19</v>
      </c>
      <c r="C919">
        <v>17</v>
      </c>
      <c r="D919" s="99" t="s">
        <v>75</v>
      </c>
      <c r="E919" s="11">
        <v>2026.98</v>
      </c>
      <c r="F919" s="11">
        <v>1197.25</v>
      </c>
      <c r="G919" s="11">
        <v>829.74</v>
      </c>
      <c r="H919" s="11">
        <v>2106</v>
      </c>
      <c r="I919" s="11">
        <v>1081</v>
      </c>
      <c r="J919" s="11">
        <v>1025</v>
      </c>
      <c r="K919" s="12"/>
      <c r="L919" s="12"/>
      <c r="M919" s="13"/>
    </row>
    <row r="920" spans="1:13">
      <c r="A920" t="s">
        <v>459</v>
      </c>
      <c r="B920">
        <v>3</v>
      </c>
      <c r="C920">
        <v>41</v>
      </c>
      <c r="D920" s="99" t="s">
        <v>75</v>
      </c>
      <c r="E920" s="11">
        <v>1076.48</v>
      </c>
      <c r="F920" s="11">
        <v>883.75</v>
      </c>
      <c r="G920" s="11">
        <v>192.74</v>
      </c>
      <c r="H920" s="11">
        <v>1119</v>
      </c>
      <c r="I920" s="11">
        <v>825</v>
      </c>
      <c r="J920" s="11">
        <v>294</v>
      </c>
    </row>
    <row r="921" spans="1:13">
      <c r="A921" t="s">
        <v>459</v>
      </c>
      <c r="B921">
        <v>3</v>
      </c>
      <c r="C921">
        <v>30</v>
      </c>
      <c r="D921" s="99" t="s">
        <v>466</v>
      </c>
      <c r="E921" s="11">
        <v>974.59</v>
      </c>
      <c r="F921" s="11">
        <v>1002.33</v>
      </c>
      <c r="G921" s="11">
        <v>0</v>
      </c>
      <c r="H921" s="11">
        <v>961</v>
      </c>
      <c r="I921" s="11">
        <v>936</v>
      </c>
      <c r="J921" s="11">
        <v>25</v>
      </c>
      <c r="K921" s="12">
        <f t="shared" ref="K921" si="655">AVERAGE(J921:J923)</f>
        <v>8.3333333333333339</v>
      </c>
      <c r="L921" s="12">
        <f t="shared" ref="L921" si="656">AVEDEV(J921:J923)</f>
        <v>11.111111111111112</v>
      </c>
      <c r="M921" s="13">
        <f t="shared" ref="M921" si="657">IF(K921=0, 0, L921/K921)</f>
        <v>1.3333333333333335</v>
      </c>
    </row>
    <row r="922" spans="1:13">
      <c r="A922" t="s">
        <v>459</v>
      </c>
      <c r="B922">
        <v>19</v>
      </c>
      <c r="C922">
        <v>30</v>
      </c>
      <c r="D922" s="99" t="s">
        <v>466</v>
      </c>
      <c r="E922" s="11">
        <v>1093.95</v>
      </c>
      <c r="F922" s="11">
        <v>1197.25</v>
      </c>
      <c r="G922" s="11">
        <v>0</v>
      </c>
      <c r="H922" s="11">
        <v>1052</v>
      </c>
      <c r="I922" s="11">
        <v>1081</v>
      </c>
      <c r="J922" s="11">
        <v>0</v>
      </c>
      <c r="K922" s="12"/>
      <c r="L922" s="12"/>
      <c r="M922" s="13"/>
    </row>
    <row r="923" spans="1:13">
      <c r="A923" t="s">
        <v>459</v>
      </c>
      <c r="B923">
        <v>3</v>
      </c>
      <c r="C923">
        <v>54</v>
      </c>
      <c r="D923" s="99" t="s">
        <v>466</v>
      </c>
      <c r="E923" s="11">
        <v>786.05</v>
      </c>
      <c r="F923" s="11">
        <v>883.75</v>
      </c>
      <c r="G923" s="11">
        <v>0</v>
      </c>
      <c r="H923" s="11">
        <v>766</v>
      </c>
      <c r="I923" s="11">
        <v>825</v>
      </c>
      <c r="J923" s="11">
        <v>0</v>
      </c>
    </row>
    <row r="924" spans="1:13">
      <c r="A924" t="s">
        <v>459</v>
      </c>
      <c r="B924">
        <v>3</v>
      </c>
      <c r="C924">
        <v>18</v>
      </c>
      <c r="D924" s="99" t="s">
        <v>76</v>
      </c>
      <c r="E924" s="11">
        <v>775.95</v>
      </c>
      <c r="F924" s="11">
        <v>1002.33</v>
      </c>
      <c r="G924" s="11">
        <v>0</v>
      </c>
      <c r="H924" s="11">
        <v>759</v>
      </c>
      <c r="I924" s="11">
        <v>936</v>
      </c>
      <c r="J924" s="11">
        <v>0</v>
      </c>
      <c r="K924" s="12">
        <f t="shared" ref="K924" si="658">AVERAGE(J924:J926)</f>
        <v>13.166666666666666</v>
      </c>
      <c r="L924" s="12">
        <f t="shared" ref="L924" si="659">AVEDEV(J924:J926)</f>
        <v>17.555555555555557</v>
      </c>
      <c r="M924" s="13">
        <f t="shared" ref="M924" si="660">IF(K924=0, 0, L924/K924)</f>
        <v>1.3333333333333335</v>
      </c>
    </row>
    <row r="925" spans="1:13">
      <c r="A925" t="s">
        <v>459</v>
      </c>
      <c r="B925">
        <v>19</v>
      </c>
      <c r="C925">
        <v>18</v>
      </c>
      <c r="D925" s="99" t="s">
        <v>76</v>
      </c>
      <c r="E925" s="11">
        <v>993.49</v>
      </c>
      <c r="F925" s="11">
        <v>1197.25</v>
      </c>
      <c r="G925" s="11">
        <v>0</v>
      </c>
      <c r="H925" s="11">
        <v>1003</v>
      </c>
      <c r="I925" s="11">
        <v>1081</v>
      </c>
      <c r="J925" s="11">
        <v>0</v>
      </c>
      <c r="K925" s="12"/>
      <c r="L925" s="12"/>
      <c r="M925" s="13"/>
    </row>
    <row r="926" spans="1:13">
      <c r="A926" t="s">
        <v>459</v>
      </c>
      <c r="B926">
        <v>3</v>
      </c>
      <c r="C926">
        <v>42</v>
      </c>
      <c r="D926" s="99" t="s">
        <v>76</v>
      </c>
      <c r="E926" s="11">
        <v>1301.5</v>
      </c>
      <c r="F926" s="11">
        <v>883.75</v>
      </c>
      <c r="G926" s="11">
        <v>417.75</v>
      </c>
      <c r="H926" s="11">
        <v>864.5</v>
      </c>
      <c r="I926" s="11">
        <v>825</v>
      </c>
      <c r="J926" s="11">
        <v>39.5</v>
      </c>
    </row>
    <row r="927" spans="1:13">
      <c r="A927" t="s">
        <v>459</v>
      </c>
      <c r="B927">
        <v>3</v>
      </c>
      <c r="C927">
        <v>19</v>
      </c>
      <c r="D927" s="99" t="s">
        <v>77</v>
      </c>
      <c r="E927" s="11">
        <v>1106.27</v>
      </c>
      <c r="F927" s="11">
        <v>1002.33</v>
      </c>
      <c r="G927" s="11">
        <v>103.94</v>
      </c>
      <c r="H927" s="11">
        <v>1017</v>
      </c>
      <c r="I927" s="11">
        <v>936</v>
      </c>
      <c r="J927" s="11">
        <v>81</v>
      </c>
      <c r="K927" s="12">
        <f t="shared" ref="K927" si="661">AVERAGE(J927:J929)</f>
        <v>218.66666666666666</v>
      </c>
      <c r="L927" s="12">
        <f t="shared" ref="L927" si="662">AVEDEV(J927:J929)</f>
        <v>108.22222222222221</v>
      </c>
      <c r="M927" s="13">
        <f t="shared" ref="M927" si="663">IF(K927=0, 0, L927/K927)</f>
        <v>0.49491869918699183</v>
      </c>
    </row>
    <row r="928" spans="1:13">
      <c r="A928" t="s">
        <v>459</v>
      </c>
      <c r="B928">
        <v>19</v>
      </c>
      <c r="C928">
        <v>19</v>
      </c>
      <c r="D928" s="99" t="s">
        <v>77</v>
      </c>
      <c r="E928" s="11">
        <v>1629.4</v>
      </c>
      <c r="F928" s="11">
        <v>1197.25</v>
      </c>
      <c r="G928" s="11">
        <v>432.15</v>
      </c>
      <c r="H928" s="11">
        <v>1462</v>
      </c>
      <c r="I928" s="11">
        <v>1081</v>
      </c>
      <c r="J928" s="11">
        <v>381</v>
      </c>
      <c r="K928" s="12"/>
      <c r="L928" s="12"/>
      <c r="M928" s="13"/>
    </row>
    <row r="929" spans="1:13">
      <c r="A929" t="s">
        <v>459</v>
      </c>
      <c r="B929">
        <v>3</v>
      </c>
      <c r="C929">
        <v>43</v>
      </c>
      <c r="D929" s="99" t="s">
        <v>77</v>
      </c>
      <c r="E929" s="11">
        <v>1015.91</v>
      </c>
      <c r="F929" s="11">
        <v>883.75</v>
      </c>
      <c r="G929" s="11">
        <v>132.16999999999999</v>
      </c>
      <c r="H929" s="11">
        <v>1019</v>
      </c>
      <c r="I929" s="11">
        <v>825</v>
      </c>
      <c r="J929" s="11">
        <v>194</v>
      </c>
    </row>
    <row r="930" spans="1:13">
      <c r="A930" t="s">
        <v>459</v>
      </c>
      <c r="B930">
        <v>3</v>
      </c>
      <c r="C930">
        <v>20</v>
      </c>
      <c r="D930" s="99" t="s">
        <v>78</v>
      </c>
      <c r="E930" s="11">
        <v>939.25</v>
      </c>
      <c r="F930" s="11">
        <v>1002.33</v>
      </c>
      <c r="G930" s="11">
        <v>0</v>
      </c>
      <c r="H930" s="11">
        <v>919</v>
      </c>
      <c r="I930" s="11">
        <v>936</v>
      </c>
      <c r="J930" s="11">
        <v>0</v>
      </c>
      <c r="K930" s="12">
        <f t="shared" ref="K930" si="664">AVERAGE(J930:J932)</f>
        <v>169</v>
      </c>
      <c r="L930" s="12">
        <f t="shared" ref="L930" si="665">AVEDEV(J930:J932)</f>
        <v>112.66666666666667</v>
      </c>
      <c r="M930" s="13">
        <f t="shared" ref="M930" si="666">IF(K930=0, 0, L930/K930)</f>
        <v>0.66666666666666674</v>
      </c>
    </row>
    <row r="931" spans="1:13">
      <c r="A931" t="s">
        <v>459</v>
      </c>
      <c r="B931">
        <v>19</v>
      </c>
      <c r="C931">
        <v>20</v>
      </c>
      <c r="D931" s="99" t="s">
        <v>78</v>
      </c>
      <c r="E931" s="11">
        <v>1472.32</v>
      </c>
      <c r="F931" s="11">
        <v>1197.25</v>
      </c>
      <c r="G931" s="11">
        <v>275.07</v>
      </c>
      <c r="H931" s="11">
        <v>1397</v>
      </c>
      <c r="I931" s="11">
        <v>1081</v>
      </c>
      <c r="J931" s="11">
        <v>316</v>
      </c>
      <c r="K931" s="12"/>
      <c r="L931" s="12"/>
      <c r="M931" s="13"/>
    </row>
    <row r="932" spans="1:13">
      <c r="A932" t="s">
        <v>459</v>
      </c>
      <c r="B932">
        <v>3</v>
      </c>
      <c r="C932">
        <v>44</v>
      </c>
      <c r="D932" s="99" t="s">
        <v>78</v>
      </c>
      <c r="E932" s="11">
        <v>1089.32</v>
      </c>
      <c r="F932" s="11">
        <v>883.75</v>
      </c>
      <c r="G932" s="11">
        <v>205.57</v>
      </c>
      <c r="H932" s="11">
        <v>1016</v>
      </c>
      <c r="I932" s="11">
        <v>825</v>
      </c>
      <c r="J932" s="11">
        <v>191</v>
      </c>
    </row>
    <row r="933" spans="1:13">
      <c r="A933" t="s">
        <v>459</v>
      </c>
      <c r="B933">
        <v>3</v>
      </c>
      <c r="C933">
        <v>21</v>
      </c>
      <c r="D933" s="99" t="s">
        <v>79</v>
      </c>
      <c r="E933" s="11">
        <v>1099.04</v>
      </c>
      <c r="F933" s="11">
        <v>1002.33</v>
      </c>
      <c r="G933" s="11">
        <v>96.71</v>
      </c>
      <c r="H933" s="11">
        <v>1096</v>
      </c>
      <c r="I933" s="11">
        <v>936</v>
      </c>
      <c r="J933" s="11">
        <v>160</v>
      </c>
      <c r="K933" s="12">
        <f t="shared" ref="K933" si="667">AVERAGE(J933:J935)</f>
        <v>229.66666666666666</v>
      </c>
      <c r="L933" s="12">
        <f t="shared" ref="L933" si="668">AVEDEV(J933:J935)</f>
        <v>59.55555555555555</v>
      </c>
      <c r="M933" s="13">
        <f t="shared" ref="M933" si="669">IF(K933=0, 0, L933/K933)</f>
        <v>0.25931301402999513</v>
      </c>
    </row>
    <row r="934" spans="1:13">
      <c r="A934" t="s">
        <v>459</v>
      </c>
      <c r="B934">
        <v>19</v>
      </c>
      <c r="C934">
        <v>21</v>
      </c>
      <c r="D934" s="99" t="s">
        <v>79</v>
      </c>
      <c r="E934" s="11">
        <v>1383.49</v>
      </c>
      <c r="F934" s="11">
        <v>1197.25</v>
      </c>
      <c r="G934" s="11">
        <v>186.24</v>
      </c>
      <c r="H934" s="11">
        <v>1400</v>
      </c>
      <c r="I934" s="11">
        <v>1081</v>
      </c>
      <c r="J934" s="11">
        <v>319</v>
      </c>
      <c r="K934" s="12"/>
      <c r="L934" s="12"/>
      <c r="M934" s="13"/>
    </row>
    <row r="935" spans="1:13">
      <c r="A935" t="s">
        <v>459</v>
      </c>
      <c r="B935">
        <v>3</v>
      </c>
      <c r="C935">
        <v>45</v>
      </c>
      <c r="D935" s="99" t="s">
        <v>79</v>
      </c>
      <c r="E935" s="11">
        <v>1047.47</v>
      </c>
      <c r="F935" s="11">
        <v>883.75</v>
      </c>
      <c r="G935" s="11">
        <v>163.72</v>
      </c>
      <c r="H935" s="11">
        <v>1035</v>
      </c>
      <c r="I935" s="11">
        <v>825</v>
      </c>
      <c r="J935" s="11">
        <v>210</v>
      </c>
    </row>
    <row r="936" spans="1:13">
      <c r="A936" t="s">
        <v>459</v>
      </c>
      <c r="B936">
        <v>3</v>
      </c>
      <c r="C936">
        <v>31</v>
      </c>
      <c r="D936" s="99" t="s">
        <v>88</v>
      </c>
      <c r="E936" s="11">
        <v>1084.5</v>
      </c>
      <c r="F936" s="11">
        <v>1002.33</v>
      </c>
      <c r="G936" s="11">
        <v>82.18</v>
      </c>
      <c r="H936" s="11">
        <v>1022</v>
      </c>
      <c r="I936" s="11">
        <v>936</v>
      </c>
      <c r="J936" s="11">
        <v>86</v>
      </c>
      <c r="K936" s="12">
        <f t="shared" ref="K936" si="670">AVERAGE(J936:J938)</f>
        <v>171.33333333333334</v>
      </c>
      <c r="L936" s="12">
        <f t="shared" ref="L936" si="671">AVEDEV(J936:J938)</f>
        <v>95.777777777777786</v>
      </c>
      <c r="M936" s="13">
        <f t="shared" ref="M936" si="672">IF(K936=0, 0, L936/K936)</f>
        <v>0.55901426718547342</v>
      </c>
    </row>
    <row r="937" spans="1:13">
      <c r="A937" t="s">
        <v>459</v>
      </c>
      <c r="B937">
        <v>19</v>
      </c>
      <c r="C937">
        <v>31</v>
      </c>
      <c r="D937" s="99" t="s">
        <v>88</v>
      </c>
      <c r="E937" s="11">
        <v>1483.77</v>
      </c>
      <c r="F937" s="11">
        <v>1197.25</v>
      </c>
      <c r="G937" s="11">
        <v>286.52999999999997</v>
      </c>
      <c r="H937" s="11">
        <v>1396</v>
      </c>
      <c r="I937" s="11">
        <v>1081</v>
      </c>
      <c r="J937" s="11">
        <v>315</v>
      </c>
      <c r="K937" s="12"/>
      <c r="L937" s="12"/>
      <c r="M937" s="13"/>
    </row>
    <row r="938" spans="1:13">
      <c r="A938" t="s">
        <v>459</v>
      </c>
      <c r="B938">
        <v>3</v>
      </c>
      <c r="C938">
        <v>55</v>
      </c>
      <c r="D938" s="99" t="s">
        <v>88</v>
      </c>
      <c r="E938" s="11">
        <v>919.1</v>
      </c>
      <c r="F938" s="11">
        <v>883.75</v>
      </c>
      <c r="G938" s="11">
        <v>35.35</v>
      </c>
      <c r="H938" s="11">
        <v>938</v>
      </c>
      <c r="I938" s="11">
        <v>825</v>
      </c>
      <c r="J938" s="11">
        <v>113</v>
      </c>
    </row>
    <row r="939" spans="1:13">
      <c r="A939" t="s">
        <v>459</v>
      </c>
      <c r="B939">
        <v>3</v>
      </c>
      <c r="C939">
        <v>22</v>
      </c>
      <c r="D939" s="99" t="s">
        <v>80</v>
      </c>
      <c r="E939" s="11">
        <v>1290.4100000000001</v>
      </c>
      <c r="F939" s="11">
        <v>1002.33</v>
      </c>
      <c r="G939" s="11">
        <v>288.08</v>
      </c>
      <c r="H939" s="11">
        <v>1337</v>
      </c>
      <c r="I939" s="11">
        <v>936</v>
      </c>
      <c r="J939" s="11">
        <v>401</v>
      </c>
      <c r="K939" s="12">
        <f t="shared" ref="K939" si="673">AVERAGE(J939:J941)</f>
        <v>275.66666666666669</v>
      </c>
      <c r="L939" s="12">
        <f t="shared" ref="L939" si="674">AVEDEV(J939:J941)</f>
        <v>168.44444444444443</v>
      </c>
      <c r="M939" s="13">
        <f t="shared" ref="M939" si="675">IF(K939=0, 0, L939/K939)</f>
        <v>0.61104393389762179</v>
      </c>
    </row>
    <row r="940" spans="1:13">
      <c r="A940" t="s">
        <v>459</v>
      </c>
      <c r="B940">
        <v>19</v>
      </c>
      <c r="C940">
        <v>22</v>
      </c>
      <c r="D940" s="99" t="s">
        <v>80</v>
      </c>
      <c r="E940" s="11">
        <v>1465.64</v>
      </c>
      <c r="F940" s="11">
        <v>1197.25</v>
      </c>
      <c r="G940" s="11">
        <v>268.39</v>
      </c>
      <c r="H940" s="11">
        <v>1484</v>
      </c>
      <c r="I940" s="11">
        <v>1081</v>
      </c>
      <c r="J940" s="11">
        <v>403</v>
      </c>
      <c r="K940" s="12"/>
      <c r="L940" s="12"/>
      <c r="M940" s="13"/>
    </row>
    <row r="941" spans="1:13">
      <c r="A941" t="s">
        <v>459</v>
      </c>
      <c r="B941">
        <v>3</v>
      </c>
      <c r="C941">
        <v>46</v>
      </c>
      <c r="D941" s="99" t="s">
        <v>80</v>
      </c>
      <c r="E941" s="11">
        <v>870.78</v>
      </c>
      <c r="F941" s="11">
        <v>883.75</v>
      </c>
      <c r="G941" s="11">
        <v>0</v>
      </c>
      <c r="H941" s="11">
        <v>848</v>
      </c>
      <c r="I941" s="11">
        <v>825</v>
      </c>
      <c r="J941" s="11">
        <v>23</v>
      </c>
    </row>
    <row r="942" spans="1:13">
      <c r="A942" t="s">
        <v>459</v>
      </c>
      <c r="B942">
        <v>3</v>
      </c>
      <c r="C942">
        <v>23</v>
      </c>
      <c r="D942" s="99" t="s">
        <v>81</v>
      </c>
      <c r="E942" s="11">
        <v>1040.1500000000001</v>
      </c>
      <c r="F942" s="11">
        <v>1002.33</v>
      </c>
      <c r="G942" s="11">
        <v>37.83</v>
      </c>
      <c r="H942" s="11">
        <v>994</v>
      </c>
      <c r="I942" s="11">
        <v>936</v>
      </c>
      <c r="J942" s="11">
        <v>58</v>
      </c>
      <c r="K942" s="12">
        <f t="shared" ref="K942" si="676">AVERAGE(J942:J944)</f>
        <v>95.666666666666671</v>
      </c>
      <c r="L942" s="12">
        <f t="shared" ref="L942" si="677">AVEDEV(J942:J944)</f>
        <v>42.888888888888893</v>
      </c>
      <c r="M942" s="13">
        <f t="shared" ref="M942" si="678">IF(K942=0, 0, L942/K942)</f>
        <v>0.44831591173054591</v>
      </c>
    </row>
    <row r="943" spans="1:13">
      <c r="A943" t="s">
        <v>459</v>
      </c>
      <c r="B943">
        <v>19</v>
      </c>
      <c r="C943">
        <v>23</v>
      </c>
      <c r="D943" s="99" t="s">
        <v>81</v>
      </c>
      <c r="E943" s="11">
        <v>1245.3699999999999</v>
      </c>
      <c r="F943" s="11">
        <v>1197.25</v>
      </c>
      <c r="G943" s="11">
        <v>48.12</v>
      </c>
      <c r="H943" s="11">
        <v>1241</v>
      </c>
      <c r="I943" s="11">
        <v>1081</v>
      </c>
      <c r="J943" s="11">
        <v>160</v>
      </c>
      <c r="K943" s="12"/>
      <c r="L943" s="12"/>
      <c r="M943" s="13"/>
    </row>
    <row r="944" spans="1:13">
      <c r="A944" t="s">
        <v>459</v>
      </c>
      <c r="B944">
        <v>3</v>
      </c>
      <c r="C944">
        <v>47</v>
      </c>
      <c r="D944" s="99" t="s">
        <v>81</v>
      </c>
      <c r="E944" s="11">
        <v>889.37</v>
      </c>
      <c r="F944" s="11">
        <v>883.75</v>
      </c>
      <c r="G944" s="11">
        <v>5.63</v>
      </c>
      <c r="H944" s="11">
        <v>894</v>
      </c>
      <c r="I944" s="11">
        <v>825</v>
      </c>
      <c r="J944" s="11">
        <v>69</v>
      </c>
    </row>
    <row r="945" spans="1:13">
      <c r="A945" t="s">
        <v>459</v>
      </c>
      <c r="B945">
        <v>3</v>
      </c>
      <c r="C945">
        <v>24</v>
      </c>
      <c r="D945" s="99" t="s">
        <v>82</v>
      </c>
      <c r="E945" s="11">
        <v>915</v>
      </c>
      <c r="F945" s="11">
        <v>1002.33</v>
      </c>
      <c r="G945" s="11">
        <v>0</v>
      </c>
      <c r="H945" s="11">
        <v>894</v>
      </c>
      <c r="I945" s="11">
        <v>936</v>
      </c>
      <c r="J945" s="11">
        <v>0</v>
      </c>
      <c r="K945" s="12">
        <f t="shared" ref="K945" si="679">AVERAGE(J945:J947)</f>
        <v>3.3333333333333335</v>
      </c>
      <c r="L945" s="12">
        <f t="shared" ref="L945" si="680">AVEDEV(J945:J947)</f>
        <v>4.4444444444444446</v>
      </c>
      <c r="M945" s="13">
        <f t="shared" ref="M945" si="681">IF(K945=0, 0, L945/K945)</f>
        <v>1.3333333333333333</v>
      </c>
    </row>
    <row r="946" spans="1:13">
      <c r="A946" t="s">
        <v>459</v>
      </c>
      <c r="B946">
        <v>19</v>
      </c>
      <c r="C946">
        <v>24</v>
      </c>
      <c r="D946" s="99" t="s">
        <v>82</v>
      </c>
      <c r="E946" s="11">
        <v>1129.9100000000001</v>
      </c>
      <c r="F946" s="11">
        <v>1197.25</v>
      </c>
      <c r="G946" s="11">
        <v>0</v>
      </c>
      <c r="H946" s="11">
        <v>1091</v>
      </c>
      <c r="I946" s="11">
        <v>1081</v>
      </c>
      <c r="J946" s="11">
        <v>10</v>
      </c>
      <c r="K946" s="12"/>
      <c r="L946" s="12"/>
      <c r="M946" s="13"/>
    </row>
    <row r="947" spans="1:13">
      <c r="A947" t="s">
        <v>459</v>
      </c>
      <c r="B947">
        <v>3</v>
      </c>
      <c r="C947">
        <v>48</v>
      </c>
      <c r="D947" s="99" t="s">
        <v>82</v>
      </c>
      <c r="E947" s="11">
        <v>783.56</v>
      </c>
      <c r="F947" s="11">
        <v>883.75</v>
      </c>
      <c r="G947" s="11">
        <v>0</v>
      </c>
      <c r="H947" s="11">
        <v>785</v>
      </c>
      <c r="I947" s="11">
        <v>825</v>
      </c>
      <c r="J947" s="11">
        <v>0</v>
      </c>
    </row>
    <row r="948" spans="1:13">
      <c r="A948" t="s">
        <v>459</v>
      </c>
      <c r="B948">
        <v>3</v>
      </c>
      <c r="C948">
        <v>25</v>
      </c>
      <c r="D948" s="99" t="s">
        <v>83</v>
      </c>
      <c r="E948" s="11">
        <v>908.34</v>
      </c>
      <c r="F948" s="11">
        <v>1002.33</v>
      </c>
      <c r="G948" s="11">
        <v>0</v>
      </c>
      <c r="H948" s="11">
        <v>846</v>
      </c>
      <c r="I948" s="11">
        <v>936</v>
      </c>
      <c r="J948" s="11">
        <v>0</v>
      </c>
      <c r="K948" s="12">
        <f t="shared" ref="K948" si="682">AVERAGE(J948:J950)</f>
        <v>129.5</v>
      </c>
      <c r="L948" s="12">
        <f t="shared" ref="L948" si="683">AVEDEV(J948:J950)</f>
        <v>86.333333333333329</v>
      </c>
      <c r="M948" s="13">
        <f t="shared" ref="M948" si="684">IF(K948=0, 0, L948/K948)</f>
        <v>0.66666666666666663</v>
      </c>
    </row>
    <row r="949" spans="1:13">
      <c r="A949" t="s">
        <v>459</v>
      </c>
      <c r="B949">
        <v>19</v>
      </c>
      <c r="C949">
        <v>25</v>
      </c>
      <c r="D949" s="99" t="s">
        <v>83</v>
      </c>
      <c r="E949" s="11">
        <v>1369.94</v>
      </c>
      <c r="F949" s="11">
        <v>1197.25</v>
      </c>
      <c r="G949" s="11">
        <v>172.69</v>
      </c>
      <c r="H949" s="11">
        <v>1274.5</v>
      </c>
      <c r="I949" s="11">
        <v>1081</v>
      </c>
      <c r="J949" s="11">
        <v>193.5</v>
      </c>
      <c r="K949" s="12"/>
      <c r="L949" s="12"/>
      <c r="M949" s="13"/>
    </row>
    <row r="950" spans="1:13">
      <c r="A950" t="s">
        <v>459</v>
      </c>
      <c r="B950">
        <v>3</v>
      </c>
      <c r="C950">
        <v>49</v>
      </c>
      <c r="D950" s="99" t="s">
        <v>83</v>
      </c>
      <c r="E950" s="11">
        <v>1021.13</v>
      </c>
      <c r="F950" s="11">
        <v>883.75</v>
      </c>
      <c r="G950" s="11">
        <v>137.38</v>
      </c>
      <c r="H950" s="11">
        <v>1020</v>
      </c>
      <c r="I950" s="11">
        <v>825</v>
      </c>
      <c r="J950" s="11">
        <v>195</v>
      </c>
    </row>
    <row r="951" spans="1:13">
      <c r="A951" t="s">
        <v>459</v>
      </c>
      <c r="B951">
        <v>3</v>
      </c>
      <c r="C951">
        <v>26</v>
      </c>
      <c r="D951" s="99" t="s">
        <v>84</v>
      </c>
      <c r="E951" s="11">
        <v>1358.57</v>
      </c>
      <c r="F951" s="11">
        <v>1002.33</v>
      </c>
      <c r="G951" s="11">
        <v>356.24</v>
      </c>
      <c r="H951" s="11">
        <v>1301</v>
      </c>
      <c r="I951" s="11">
        <v>936</v>
      </c>
      <c r="J951" s="11">
        <v>365</v>
      </c>
      <c r="K951" s="12">
        <f t="shared" ref="K951" si="685">AVERAGE(J951:J953)</f>
        <v>291.66666666666669</v>
      </c>
      <c r="L951" s="12">
        <f t="shared" ref="L951" si="686">AVEDEV(J951:J953)</f>
        <v>73.1111111111111</v>
      </c>
      <c r="M951" s="13">
        <f t="shared" ref="M951" si="687">IF(K951=0, 0, L951/K951)</f>
        <v>0.25066666666666659</v>
      </c>
    </row>
    <row r="952" spans="1:13">
      <c r="A952" t="s">
        <v>459</v>
      </c>
      <c r="B952">
        <v>19</v>
      </c>
      <c r="C952">
        <v>26</v>
      </c>
      <c r="D952" s="99" t="s">
        <v>84</v>
      </c>
      <c r="E952" s="11">
        <v>1450.53</v>
      </c>
      <c r="F952" s="11">
        <v>1197.25</v>
      </c>
      <c r="G952" s="11">
        <v>253.28</v>
      </c>
      <c r="H952" s="11">
        <v>1409</v>
      </c>
      <c r="I952" s="11">
        <v>1081</v>
      </c>
      <c r="J952" s="11">
        <v>328</v>
      </c>
      <c r="K952" s="12"/>
      <c r="L952" s="12"/>
      <c r="M952" s="13"/>
    </row>
    <row r="953" spans="1:13">
      <c r="A953" t="s">
        <v>459</v>
      </c>
      <c r="B953">
        <v>3</v>
      </c>
      <c r="C953">
        <v>50</v>
      </c>
      <c r="D953" s="99" t="s">
        <v>84</v>
      </c>
      <c r="E953" s="11">
        <v>987.07</v>
      </c>
      <c r="F953" s="11">
        <v>883.75</v>
      </c>
      <c r="G953" s="11">
        <v>103.32</v>
      </c>
      <c r="H953" s="11">
        <v>1007</v>
      </c>
      <c r="I953" s="11">
        <v>825</v>
      </c>
      <c r="J953" s="11">
        <v>182</v>
      </c>
    </row>
    <row r="954" spans="1:13">
      <c r="A954" t="s">
        <v>459</v>
      </c>
      <c r="B954">
        <v>3</v>
      </c>
      <c r="C954">
        <v>32</v>
      </c>
      <c r="D954" s="99" t="s">
        <v>89</v>
      </c>
      <c r="E954" s="11">
        <v>894.88</v>
      </c>
      <c r="F954" s="11">
        <v>1002.33</v>
      </c>
      <c r="G954" s="11">
        <v>0</v>
      </c>
      <c r="H954" s="11">
        <v>866</v>
      </c>
      <c r="I954" s="11">
        <v>936</v>
      </c>
      <c r="J954" s="11">
        <v>0</v>
      </c>
      <c r="K954" s="12">
        <f t="shared" ref="K954" si="688">AVERAGE(J954:J956)</f>
        <v>5</v>
      </c>
      <c r="L954" s="12">
        <f t="shared" ref="L954" si="689">AVEDEV(J954:J956)</f>
        <v>6.666666666666667</v>
      </c>
      <c r="M954" s="13">
        <f t="shared" ref="M954" si="690">IF(K954=0, 0, L954/K954)</f>
        <v>1.3333333333333335</v>
      </c>
    </row>
    <row r="955" spans="1:13">
      <c r="A955" t="s">
        <v>459</v>
      </c>
      <c r="B955">
        <v>19</v>
      </c>
      <c r="C955">
        <v>32</v>
      </c>
      <c r="D955" s="99" t="s">
        <v>89</v>
      </c>
      <c r="E955" s="11">
        <v>1112.9100000000001</v>
      </c>
      <c r="F955" s="11">
        <v>1197.25</v>
      </c>
      <c r="G955" s="11">
        <v>0</v>
      </c>
      <c r="H955" s="11">
        <v>1096</v>
      </c>
      <c r="I955" s="11">
        <v>1081</v>
      </c>
      <c r="J955" s="11">
        <v>15</v>
      </c>
      <c r="K955" s="12"/>
      <c r="L955" s="12"/>
      <c r="M955" s="13"/>
    </row>
    <row r="956" spans="1:13">
      <c r="A956" t="s">
        <v>459</v>
      </c>
      <c r="B956">
        <v>3</v>
      </c>
      <c r="C956">
        <v>56</v>
      </c>
      <c r="D956" s="99" t="s">
        <v>89</v>
      </c>
      <c r="E956" s="11">
        <v>680.94</v>
      </c>
      <c r="F956" s="11">
        <v>883.75</v>
      </c>
      <c r="G956" s="11">
        <v>0</v>
      </c>
      <c r="H956" s="11">
        <v>661</v>
      </c>
      <c r="I956" s="11">
        <v>825</v>
      </c>
      <c r="J956" s="11">
        <v>0</v>
      </c>
    </row>
    <row r="957" spans="1:13">
      <c r="A957" t="s">
        <v>459</v>
      </c>
      <c r="B957">
        <v>3</v>
      </c>
      <c r="C957">
        <v>27</v>
      </c>
      <c r="D957" s="99" t="s">
        <v>85</v>
      </c>
      <c r="E957" s="11">
        <v>1295.9100000000001</v>
      </c>
      <c r="F957" s="11">
        <v>1002.33</v>
      </c>
      <c r="G957" s="11">
        <v>293.58</v>
      </c>
      <c r="H957" s="11">
        <v>1301.5</v>
      </c>
      <c r="I957" s="11">
        <v>936</v>
      </c>
      <c r="J957" s="11">
        <v>365.5</v>
      </c>
      <c r="K957" s="12">
        <f t="shared" ref="K957" si="691">AVERAGE(J957:J959)</f>
        <v>398.16666666666669</v>
      </c>
      <c r="L957" s="12">
        <f t="shared" ref="L957" si="692">AVEDEV(J957:J959)</f>
        <v>287.22222222222223</v>
      </c>
      <c r="M957" s="13">
        <f t="shared" ref="M957" si="693">IF(K957=0, 0, L957/K957)</f>
        <v>0.72136179712571502</v>
      </c>
    </row>
    <row r="958" spans="1:13">
      <c r="A958" t="s">
        <v>459</v>
      </c>
      <c r="B958">
        <v>19</v>
      </c>
      <c r="C958">
        <v>27</v>
      </c>
      <c r="D958" s="99" t="s">
        <v>85</v>
      </c>
      <c r="E958" s="11">
        <v>1949.45</v>
      </c>
      <c r="F958" s="11">
        <v>1197.25</v>
      </c>
      <c r="G958" s="11">
        <v>752.2</v>
      </c>
      <c r="H958" s="11">
        <v>1910</v>
      </c>
      <c r="I958" s="11">
        <v>1081</v>
      </c>
      <c r="J958" s="11">
        <v>829</v>
      </c>
      <c r="K958" s="12"/>
      <c r="L958" s="12"/>
      <c r="M958" s="13"/>
    </row>
    <row r="959" spans="1:13">
      <c r="A959" t="s">
        <v>459</v>
      </c>
      <c r="B959">
        <v>3</v>
      </c>
      <c r="C959">
        <v>51</v>
      </c>
      <c r="D959" s="99" t="s">
        <v>85</v>
      </c>
      <c r="E959" s="11">
        <v>876.78</v>
      </c>
      <c r="F959" s="11">
        <v>883.75</v>
      </c>
      <c r="G959" s="11">
        <v>0</v>
      </c>
      <c r="H959" s="11">
        <v>734</v>
      </c>
      <c r="I959" s="11">
        <v>825</v>
      </c>
      <c r="J959" s="11">
        <v>0</v>
      </c>
    </row>
    <row r="960" spans="1:13">
      <c r="A960" t="s">
        <v>459</v>
      </c>
      <c r="B960">
        <v>3</v>
      </c>
      <c r="C960">
        <v>28</v>
      </c>
      <c r="D960" s="99" t="s">
        <v>86</v>
      </c>
      <c r="E960" s="11">
        <v>1305.3499999999999</v>
      </c>
      <c r="F960" s="11">
        <v>1002.33</v>
      </c>
      <c r="G960" s="11">
        <v>303.02999999999997</v>
      </c>
      <c r="H960" s="11">
        <v>1309</v>
      </c>
      <c r="I960" s="11">
        <v>936</v>
      </c>
      <c r="J960" s="11">
        <v>373</v>
      </c>
      <c r="K960" s="12">
        <f t="shared" ref="K960" si="694">AVERAGE(J960:J962)</f>
        <v>410.5</v>
      </c>
      <c r="L960" s="12">
        <f t="shared" ref="L960" si="695">AVEDEV(J960:J962)</f>
        <v>90.333333333333329</v>
      </c>
      <c r="M960" s="13">
        <f t="shared" ref="M960" si="696">IF(K960=0, 0, L960/K960)</f>
        <v>0.22005684125050751</v>
      </c>
    </row>
    <row r="961" spans="1:13">
      <c r="A961" t="s">
        <v>459</v>
      </c>
      <c r="B961">
        <v>19</v>
      </c>
      <c r="C961">
        <v>28</v>
      </c>
      <c r="D961" s="99" t="s">
        <v>86</v>
      </c>
      <c r="E961" s="11">
        <v>1677.07</v>
      </c>
      <c r="F961" s="11">
        <v>1197.25</v>
      </c>
      <c r="G961" s="11">
        <v>479.82</v>
      </c>
      <c r="H961" s="11">
        <v>1627</v>
      </c>
      <c r="I961" s="11">
        <v>1081</v>
      </c>
      <c r="J961" s="11">
        <v>546</v>
      </c>
      <c r="K961" s="12"/>
      <c r="L961" s="12"/>
      <c r="M961" s="13"/>
    </row>
    <row r="962" spans="1:13">
      <c r="A962" t="s">
        <v>459</v>
      </c>
      <c r="B962">
        <v>3</v>
      </c>
      <c r="C962">
        <v>52</v>
      </c>
      <c r="D962" s="99" t="s">
        <v>86</v>
      </c>
      <c r="E962" s="11">
        <v>1146.81</v>
      </c>
      <c r="F962" s="11">
        <v>883.75</v>
      </c>
      <c r="G962" s="11">
        <v>263.06</v>
      </c>
      <c r="H962" s="11">
        <v>1137.5</v>
      </c>
      <c r="I962" s="11">
        <v>825</v>
      </c>
      <c r="J962" s="11">
        <v>312.5</v>
      </c>
    </row>
    <row r="963" spans="1:13">
      <c r="A963" t="s">
        <v>459</v>
      </c>
      <c r="B963">
        <v>3</v>
      </c>
      <c r="C963">
        <v>29</v>
      </c>
      <c r="D963" s="99" t="s">
        <v>87</v>
      </c>
      <c r="E963" s="11">
        <v>2083.12</v>
      </c>
      <c r="F963" s="11">
        <v>1002.33</v>
      </c>
      <c r="G963" s="11">
        <v>1080.79</v>
      </c>
      <c r="H963" s="11">
        <v>2052</v>
      </c>
      <c r="I963" s="11">
        <v>936</v>
      </c>
      <c r="J963" s="11">
        <v>1116</v>
      </c>
      <c r="K963" s="12">
        <f t="shared" ref="K963" si="697">AVERAGE(J963:J965)</f>
        <v>1315.3333333333333</v>
      </c>
      <c r="L963" s="12">
        <f t="shared" ref="L963" si="698">AVEDEV(J963:J965)</f>
        <v>161.77777777777774</v>
      </c>
      <c r="M963" s="13">
        <f t="shared" ref="M963" si="699">IF(K963=0, 0, L963/K963)</f>
        <v>0.12299374894407837</v>
      </c>
    </row>
    <row r="964" spans="1:13">
      <c r="A964" t="s">
        <v>459</v>
      </c>
      <c r="B964">
        <v>19</v>
      </c>
      <c r="C964">
        <v>29</v>
      </c>
      <c r="D964" s="99" t="s">
        <v>87</v>
      </c>
      <c r="E964" s="11">
        <v>2737.27</v>
      </c>
      <c r="F964" s="11">
        <v>1197.25</v>
      </c>
      <c r="G964" s="11">
        <v>1540.02</v>
      </c>
      <c r="H964" s="11">
        <v>2639</v>
      </c>
      <c r="I964" s="11">
        <v>1081</v>
      </c>
      <c r="J964" s="11">
        <v>1558</v>
      </c>
      <c r="K964" s="12"/>
      <c r="L964" s="12"/>
      <c r="M964" s="13"/>
    </row>
    <row r="965" spans="1:13">
      <c r="A965" t="s">
        <v>459</v>
      </c>
      <c r="B965">
        <v>3</v>
      </c>
      <c r="C965">
        <v>53</v>
      </c>
      <c r="D965" s="99" t="s">
        <v>87</v>
      </c>
      <c r="E965" s="11">
        <v>2068.63</v>
      </c>
      <c r="F965" s="11">
        <v>883.75</v>
      </c>
      <c r="G965" s="11">
        <v>1184.8800000000001</v>
      </c>
      <c r="H965" s="11">
        <v>2097</v>
      </c>
      <c r="I965" s="11">
        <v>825</v>
      </c>
      <c r="J965" s="11">
        <v>1272</v>
      </c>
    </row>
    <row r="966" spans="1:13">
      <c r="A966" t="s">
        <v>459</v>
      </c>
      <c r="B966">
        <v>4</v>
      </c>
      <c r="C966">
        <v>24</v>
      </c>
      <c r="D966" s="99" t="s">
        <v>103</v>
      </c>
      <c r="E966" s="11">
        <v>2326.7800000000002</v>
      </c>
      <c r="F966" s="11">
        <v>1002.33</v>
      </c>
      <c r="G966" s="11">
        <v>1324.45</v>
      </c>
      <c r="H966" s="11">
        <v>2313.5</v>
      </c>
      <c r="I966" s="11">
        <v>936</v>
      </c>
      <c r="J966" s="11">
        <v>1377.5</v>
      </c>
      <c r="K966" s="12">
        <f t="shared" ref="K966" si="700">AVERAGE(J966:J968)</f>
        <v>1027.8333333333333</v>
      </c>
      <c r="L966" s="12">
        <f t="shared" ref="L966" si="701">AVEDEV(J966:J968)</f>
        <v>529.88888888888891</v>
      </c>
      <c r="M966" s="13">
        <f t="shared" ref="M966" si="702">IF(K966=0, 0, L966/K966)</f>
        <v>0.51553970055672671</v>
      </c>
    </row>
    <row r="967" spans="1:13">
      <c r="A967" t="s">
        <v>459</v>
      </c>
      <c r="B967">
        <v>20</v>
      </c>
      <c r="C967">
        <v>24</v>
      </c>
      <c r="D967" s="99" t="s">
        <v>103</v>
      </c>
      <c r="E967" s="11">
        <v>2608.2600000000002</v>
      </c>
      <c r="F967" s="11">
        <v>1197.25</v>
      </c>
      <c r="G967" s="11">
        <v>1411.01</v>
      </c>
      <c r="H967" s="11">
        <v>2554</v>
      </c>
      <c r="I967" s="11">
        <v>1081</v>
      </c>
      <c r="J967" s="11">
        <v>1473</v>
      </c>
      <c r="K967" s="12"/>
      <c r="L967" s="12"/>
      <c r="M967" s="13"/>
    </row>
    <row r="968" spans="1:13">
      <c r="A968" t="s">
        <v>459</v>
      </c>
      <c r="B968">
        <v>4</v>
      </c>
      <c r="C968">
        <v>48</v>
      </c>
      <c r="D968" s="99" t="s">
        <v>103</v>
      </c>
      <c r="E968" s="11">
        <v>1219.69</v>
      </c>
      <c r="F968" s="11">
        <v>883.75</v>
      </c>
      <c r="G968" s="11">
        <v>335.94</v>
      </c>
      <c r="H968" s="11">
        <v>1058</v>
      </c>
      <c r="I968" s="11">
        <v>825</v>
      </c>
      <c r="J968" s="11">
        <v>233</v>
      </c>
    </row>
    <row r="969" spans="1:13">
      <c r="A969" t="s">
        <v>459</v>
      </c>
      <c r="B969">
        <v>4</v>
      </c>
      <c r="C969">
        <v>25</v>
      </c>
      <c r="D969" s="99" t="s">
        <v>104</v>
      </c>
      <c r="E969" s="11">
        <v>2980.52</v>
      </c>
      <c r="F969" s="11">
        <v>1002.33</v>
      </c>
      <c r="G969" s="11">
        <v>1978.2</v>
      </c>
      <c r="H969" s="11">
        <v>3086</v>
      </c>
      <c r="I969" s="11">
        <v>936</v>
      </c>
      <c r="J969" s="11">
        <v>2150</v>
      </c>
      <c r="K969" s="12">
        <f t="shared" ref="K969" si="703">AVERAGE(J969:J971)</f>
        <v>1516</v>
      </c>
      <c r="L969" s="12">
        <f t="shared" ref="L969" si="704">AVEDEV(J969:J971)</f>
        <v>770</v>
      </c>
      <c r="M969" s="13">
        <f t="shared" ref="M969" si="705">IF(K969=0, 0, L969/K969)</f>
        <v>0.5079155672823219</v>
      </c>
    </row>
    <row r="970" spans="1:13">
      <c r="A970" t="s">
        <v>459</v>
      </c>
      <c r="B970">
        <v>20</v>
      </c>
      <c r="C970">
        <v>25</v>
      </c>
      <c r="D970" s="99" t="s">
        <v>104</v>
      </c>
      <c r="E970" s="11">
        <v>3247.56</v>
      </c>
      <c r="F970" s="11">
        <v>1197.25</v>
      </c>
      <c r="G970" s="11">
        <v>2050.31</v>
      </c>
      <c r="H970" s="11">
        <v>3118</v>
      </c>
      <c r="I970" s="11">
        <v>1081</v>
      </c>
      <c r="J970" s="11">
        <v>2037</v>
      </c>
      <c r="K970" s="12"/>
      <c r="L970" s="12"/>
      <c r="M970" s="13"/>
    </row>
    <row r="971" spans="1:13">
      <c r="A971" t="s">
        <v>459</v>
      </c>
      <c r="B971">
        <v>4</v>
      </c>
      <c r="C971">
        <v>49</v>
      </c>
      <c r="D971" s="99" t="s">
        <v>104</v>
      </c>
      <c r="E971" s="11">
        <v>1363.18</v>
      </c>
      <c r="F971" s="11">
        <v>883.75</v>
      </c>
      <c r="G971" s="11">
        <v>479.44</v>
      </c>
      <c r="H971" s="11">
        <v>1186</v>
      </c>
      <c r="I971" s="11">
        <v>825</v>
      </c>
      <c r="J971" s="11">
        <v>361</v>
      </c>
    </row>
    <row r="972" spans="1:13">
      <c r="A972" t="s">
        <v>459</v>
      </c>
      <c r="B972">
        <v>4</v>
      </c>
      <c r="C972">
        <v>26</v>
      </c>
      <c r="D972" s="99" t="s">
        <v>105</v>
      </c>
      <c r="E972" s="11">
        <v>3162.96</v>
      </c>
      <c r="F972" s="11">
        <v>1002.33</v>
      </c>
      <c r="G972" s="11">
        <v>2160.63</v>
      </c>
      <c r="H972" s="11">
        <v>3091</v>
      </c>
      <c r="I972" s="11">
        <v>936</v>
      </c>
      <c r="J972" s="11">
        <v>2155</v>
      </c>
      <c r="K972" s="12">
        <f t="shared" ref="K972" si="706">AVERAGE(J972:J974)</f>
        <v>2147.5</v>
      </c>
      <c r="L972" s="12">
        <f t="shared" ref="L972" si="707">AVEDEV(J972:J974)</f>
        <v>543</v>
      </c>
      <c r="M972" s="13">
        <f t="shared" ref="M972" si="708">IF(K972=0, 0, L972/K972)</f>
        <v>0.25285215366705471</v>
      </c>
    </row>
    <row r="973" spans="1:13">
      <c r="A973" t="s">
        <v>459</v>
      </c>
      <c r="B973">
        <v>20</v>
      </c>
      <c r="C973">
        <v>26</v>
      </c>
      <c r="D973" s="99" t="s">
        <v>105</v>
      </c>
      <c r="E973" s="11">
        <v>3945.42</v>
      </c>
      <c r="F973" s="11">
        <v>1197.25</v>
      </c>
      <c r="G973" s="11">
        <v>2748.17</v>
      </c>
      <c r="H973" s="11">
        <v>4035.5</v>
      </c>
      <c r="I973" s="11">
        <v>1081</v>
      </c>
      <c r="J973" s="11">
        <v>2954.5</v>
      </c>
      <c r="K973" s="12"/>
      <c r="L973" s="12"/>
      <c r="M973" s="13"/>
    </row>
    <row r="974" spans="1:13">
      <c r="A974" t="s">
        <v>459</v>
      </c>
      <c r="B974">
        <v>4</v>
      </c>
      <c r="C974">
        <v>50</v>
      </c>
      <c r="D974" s="99" t="s">
        <v>105</v>
      </c>
      <c r="E974" s="11">
        <v>2371.31</v>
      </c>
      <c r="F974" s="11">
        <v>883.75</v>
      </c>
      <c r="G974" s="11">
        <v>1487.56</v>
      </c>
      <c r="H974" s="11">
        <v>2158</v>
      </c>
      <c r="I974" s="11">
        <v>825</v>
      </c>
      <c r="J974" s="11">
        <v>1333</v>
      </c>
    </row>
    <row r="975" spans="1:13">
      <c r="A975" t="s">
        <v>459</v>
      </c>
      <c r="B975">
        <v>4</v>
      </c>
      <c r="C975">
        <v>32</v>
      </c>
      <c r="D975" s="99" t="s">
        <v>110</v>
      </c>
      <c r="E975" s="11">
        <v>2388.31</v>
      </c>
      <c r="F975" s="11">
        <v>1002.33</v>
      </c>
      <c r="G975" s="11">
        <v>1385.98</v>
      </c>
      <c r="H975" s="11">
        <v>1831.5</v>
      </c>
      <c r="I975" s="11">
        <v>936</v>
      </c>
      <c r="J975" s="11">
        <v>895.5</v>
      </c>
      <c r="K975" s="12">
        <f t="shared" ref="K975" si="709">AVERAGE(J975:J977)</f>
        <v>972.83333333333337</v>
      </c>
      <c r="L975" s="12">
        <f t="shared" ref="L975" si="710">AVEDEV(J975:J977)</f>
        <v>51.555555555555543</v>
      </c>
      <c r="M975" s="13">
        <f t="shared" ref="M975" si="711">IF(K975=0, 0, L975/K975)</f>
        <v>5.2995260122208884E-2</v>
      </c>
    </row>
    <row r="976" spans="1:13">
      <c r="A976" t="s">
        <v>459</v>
      </c>
      <c r="B976">
        <v>20</v>
      </c>
      <c r="C976">
        <v>32</v>
      </c>
      <c r="D976" s="99" t="s">
        <v>110</v>
      </c>
      <c r="E976" s="11">
        <v>2079.34</v>
      </c>
      <c r="F976" s="11">
        <v>1197.25</v>
      </c>
      <c r="G976" s="11">
        <v>882.09</v>
      </c>
      <c r="H976" s="11">
        <v>2116</v>
      </c>
      <c r="I976" s="11">
        <v>1081</v>
      </c>
      <c r="J976" s="11">
        <v>1035</v>
      </c>
      <c r="K976" s="12"/>
      <c r="L976" s="12"/>
      <c r="M976" s="13"/>
    </row>
    <row r="977" spans="1:13">
      <c r="A977" t="s">
        <v>459</v>
      </c>
      <c r="B977">
        <v>4</v>
      </c>
      <c r="C977">
        <v>56</v>
      </c>
      <c r="D977" s="99" t="s">
        <v>110</v>
      </c>
      <c r="E977" s="11">
        <v>1793.24</v>
      </c>
      <c r="F977" s="11">
        <v>883.75</v>
      </c>
      <c r="G977" s="11">
        <v>909.49</v>
      </c>
      <c r="H977" s="11">
        <v>1813</v>
      </c>
      <c r="I977" s="11">
        <v>825</v>
      </c>
      <c r="J977" s="11">
        <v>988</v>
      </c>
    </row>
    <row r="978" spans="1:13">
      <c r="A978" t="s">
        <v>459</v>
      </c>
      <c r="B978">
        <v>4</v>
      </c>
      <c r="C978">
        <v>27</v>
      </c>
      <c r="D978" s="99" t="s">
        <v>106</v>
      </c>
      <c r="E978" s="11">
        <v>3791.58</v>
      </c>
      <c r="F978" s="11">
        <v>1002.33</v>
      </c>
      <c r="G978" s="11">
        <v>2789.26</v>
      </c>
      <c r="H978" s="11">
        <v>3970</v>
      </c>
      <c r="I978" s="11">
        <v>936</v>
      </c>
      <c r="J978" s="11">
        <v>3034</v>
      </c>
      <c r="K978" s="12">
        <f t="shared" ref="K978" si="712">AVERAGE(J978:J980)</f>
        <v>2321</v>
      </c>
      <c r="L978" s="12">
        <f t="shared" ref="L978" si="713">AVEDEV(J978:J980)</f>
        <v>703.33333333333337</v>
      </c>
      <c r="M978" s="13">
        <f t="shared" ref="M978" si="714">IF(K978=0, 0, L978/K978)</f>
        <v>0.30303030303030304</v>
      </c>
    </row>
    <row r="979" spans="1:13">
      <c r="A979" t="s">
        <v>459</v>
      </c>
      <c r="B979">
        <v>20</v>
      </c>
      <c r="C979">
        <v>27</v>
      </c>
      <c r="D979" s="99" t="s">
        <v>106</v>
      </c>
      <c r="E979" s="11">
        <v>3638.47</v>
      </c>
      <c r="F979" s="11">
        <v>1197.25</v>
      </c>
      <c r="G979" s="11">
        <v>2441.2199999999998</v>
      </c>
      <c r="H979" s="11">
        <v>3744</v>
      </c>
      <c r="I979" s="11">
        <v>1081</v>
      </c>
      <c r="J979" s="11">
        <v>2663</v>
      </c>
      <c r="K979" s="12"/>
      <c r="L979" s="12"/>
      <c r="M979" s="13"/>
    </row>
    <row r="980" spans="1:13">
      <c r="A980" t="s">
        <v>459</v>
      </c>
      <c r="B980">
        <v>4</v>
      </c>
      <c r="C980">
        <v>51</v>
      </c>
      <c r="D980" s="99" t="s">
        <v>106</v>
      </c>
      <c r="E980" s="11">
        <v>2155.46</v>
      </c>
      <c r="F980" s="11">
        <v>883.75</v>
      </c>
      <c r="G980" s="11">
        <v>1271.71</v>
      </c>
      <c r="H980" s="11">
        <v>2091</v>
      </c>
      <c r="I980" s="11">
        <v>825</v>
      </c>
      <c r="J980" s="11">
        <v>1266</v>
      </c>
    </row>
    <row r="981" spans="1:13">
      <c r="A981" t="s">
        <v>459</v>
      </c>
      <c r="B981">
        <v>4</v>
      </c>
      <c r="C981">
        <v>28</v>
      </c>
      <c r="D981" s="99" t="s">
        <v>107</v>
      </c>
      <c r="E981" s="11">
        <v>5099.68</v>
      </c>
      <c r="F981" s="11">
        <v>1002.33</v>
      </c>
      <c r="G981" s="11">
        <v>4097.3500000000004</v>
      </c>
      <c r="H981" s="11">
        <v>5186</v>
      </c>
      <c r="I981" s="11">
        <v>936</v>
      </c>
      <c r="J981" s="11">
        <v>4250</v>
      </c>
      <c r="K981" s="12">
        <f t="shared" ref="K981" si="715">AVERAGE(J981:J983)</f>
        <v>3951.5</v>
      </c>
      <c r="L981" s="12">
        <f t="shared" ref="L981" si="716">AVEDEV(J981:J983)</f>
        <v>587.66666666666663</v>
      </c>
      <c r="M981" s="13">
        <f t="shared" ref="M981" si="717">IF(K981=0, 0, L981/K981)</f>
        <v>0.14871989539837191</v>
      </c>
    </row>
    <row r="982" spans="1:13">
      <c r="A982" t="s">
        <v>459</v>
      </c>
      <c r="B982">
        <v>20</v>
      </c>
      <c r="C982">
        <v>28</v>
      </c>
      <c r="D982" s="99" t="s">
        <v>107</v>
      </c>
      <c r="E982" s="11">
        <v>5390.08</v>
      </c>
      <c r="F982" s="11">
        <v>1197.25</v>
      </c>
      <c r="G982" s="11">
        <v>4192.84</v>
      </c>
      <c r="H982" s="11">
        <v>5615.5</v>
      </c>
      <c r="I982" s="11">
        <v>1081</v>
      </c>
      <c r="J982" s="11">
        <v>4534.5</v>
      </c>
      <c r="K982" s="12"/>
      <c r="L982" s="12"/>
      <c r="M982" s="13"/>
    </row>
    <row r="983" spans="1:13">
      <c r="A983" t="s">
        <v>459</v>
      </c>
      <c r="B983">
        <v>4</v>
      </c>
      <c r="C983">
        <v>52</v>
      </c>
      <c r="D983" s="99" t="s">
        <v>107</v>
      </c>
      <c r="E983" s="11">
        <v>4012.64</v>
      </c>
      <c r="F983" s="11">
        <v>883.75</v>
      </c>
      <c r="G983" s="11">
        <v>3128.89</v>
      </c>
      <c r="H983" s="11">
        <v>3895</v>
      </c>
      <c r="I983" s="11">
        <v>825</v>
      </c>
      <c r="J983" s="11">
        <v>3070</v>
      </c>
    </row>
    <row r="984" spans="1:13">
      <c r="A984" t="s">
        <v>459</v>
      </c>
      <c r="B984">
        <v>4</v>
      </c>
      <c r="C984">
        <v>29</v>
      </c>
      <c r="D984" s="99" t="s">
        <v>108</v>
      </c>
      <c r="E984" s="11">
        <v>6840.85</v>
      </c>
      <c r="F984" s="11">
        <v>1002.33</v>
      </c>
      <c r="G984" s="11">
        <v>5838.52</v>
      </c>
      <c r="H984" s="11">
        <v>6873.5</v>
      </c>
      <c r="I984" s="11">
        <v>936</v>
      </c>
      <c r="J984" s="11">
        <v>5937.5</v>
      </c>
      <c r="K984" s="12">
        <f t="shared" ref="K984" si="718">AVERAGE(J984:J986)</f>
        <v>6888.333333333333</v>
      </c>
      <c r="L984" s="12">
        <f t="shared" ref="L984" si="719">AVEDEV(J984:J986)</f>
        <v>633.88888888888903</v>
      </c>
      <c r="M984" s="13">
        <f t="shared" ref="M984" si="720">IF(K984=0, 0, L984/K984)</f>
        <v>9.2023550286313441E-2</v>
      </c>
    </row>
    <row r="985" spans="1:13">
      <c r="A985" t="s">
        <v>459</v>
      </c>
      <c r="B985">
        <v>20</v>
      </c>
      <c r="C985">
        <v>29</v>
      </c>
      <c r="D985" s="99" t="s">
        <v>108</v>
      </c>
      <c r="E985" s="11">
        <v>8382.3799999999992</v>
      </c>
      <c r="F985" s="11">
        <v>1197.25</v>
      </c>
      <c r="G985" s="11">
        <v>7185.13</v>
      </c>
      <c r="H985" s="11">
        <v>8473.5</v>
      </c>
      <c r="I985" s="11">
        <v>1081</v>
      </c>
      <c r="J985" s="11">
        <v>7392.5</v>
      </c>
      <c r="K985" s="12"/>
      <c r="L985" s="12"/>
      <c r="M985" s="13"/>
    </row>
    <row r="986" spans="1:13">
      <c r="A986" t="s">
        <v>459</v>
      </c>
      <c r="B986">
        <v>4</v>
      </c>
      <c r="C986">
        <v>53</v>
      </c>
      <c r="D986" s="99" t="s">
        <v>108</v>
      </c>
      <c r="E986" s="11">
        <v>8306</v>
      </c>
      <c r="F986" s="11">
        <v>883.75</v>
      </c>
      <c r="G986" s="11">
        <v>7422.25</v>
      </c>
      <c r="H986" s="11">
        <v>8160</v>
      </c>
      <c r="I986" s="11">
        <v>825</v>
      </c>
      <c r="J986" s="11">
        <v>7335</v>
      </c>
    </row>
    <row r="987" spans="1:13">
      <c r="A987" t="s">
        <v>459</v>
      </c>
      <c r="B987">
        <v>5</v>
      </c>
      <c r="C987">
        <v>20</v>
      </c>
      <c r="D987" s="99" t="s">
        <v>120</v>
      </c>
      <c r="E987" s="11">
        <v>1716.24</v>
      </c>
      <c r="F987" s="11">
        <v>1002.33</v>
      </c>
      <c r="G987" s="11">
        <v>713.91</v>
      </c>
      <c r="H987" s="11">
        <v>1732</v>
      </c>
      <c r="I987" s="11">
        <v>936</v>
      </c>
      <c r="J987" s="11">
        <v>796</v>
      </c>
      <c r="K987" s="12">
        <f t="shared" ref="K987" si="721">AVERAGE(J987:J989)</f>
        <v>779</v>
      </c>
      <c r="L987" s="12">
        <f t="shared" ref="L987" si="722">AVEDEV(J987:J989)</f>
        <v>84</v>
      </c>
      <c r="M987" s="13">
        <f t="shared" ref="M987" si="723">IF(K987=0, 0, L987/K987)</f>
        <v>0.10783055198973042</v>
      </c>
    </row>
    <row r="988" spans="1:13">
      <c r="A988" t="s">
        <v>459</v>
      </c>
      <c r="B988">
        <v>21</v>
      </c>
      <c r="C988">
        <v>20</v>
      </c>
      <c r="D988" s="99" t="s">
        <v>120</v>
      </c>
      <c r="E988" s="11">
        <v>1788.39</v>
      </c>
      <c r="F988" s="11">
        <v>1197.25</v>
      </c>
      <c r="G988" s="11">
        <v>591.14</v>
      </c>
      <c r="H988" s="11">
        <v>1734</v>
      </c>
      <c r="I988" s="11">
        <v>1081</v>
      </c>
      <c r="J988" s="11">
        <v>653</v>
      </c>
      <c r="K988" s="12"/>
      <c r="L988" s="12"/>
      <c r="M988" s="13"/>
    </row>
    <row r="989" spans="1:13">
      <c r="A989" t="s">
        <v>459</v>
      </c>
      <c r="B989">
        <v>5</v>
      </c>
      <c r="C989">
        <v>44</v>
      </c>
      <c r="D989" s="99" t="s">
        <v>120</v>
      </c>
      <c r="E989" s="11">
        <v>1693.7</v>
      </c>
      <c r="F989" s="11">
        <v>883.75</v>
      </c>
      <c r="G989" s="11">
        <v>809.95</v>
      </c>
      <c r="H989" s="11">
        <v>1713</v>
      </c>
      <c r="I989" s="11">
        <v>825</v>
      </c>
      <c r="J989" s="11">
        <v>888</v>
      </c>
    </row>
    <row r="990" spans="1:13">
      <c r="A990" t="s">
        <v>459</v>
      </c>
      <c r="B990">
        <v>5</v>
      </c>
      <c r="C990">
        <v>21</v>
      </c>
      <c r="D990" s="99" t="s">
        <v>121</v>
      </c>
      <c r="E990" s="11">
        <v>2068.5700000000002</v>
      </c>
      <c r="F990" s="11">
        <v>1002.33</v>
      </c>
      <c r="G990" s="11">
        <v>1066.24</v>
      </c>
      <c r="H990" s="11">
        <v>2100.5</v>
      </c>
      <c r="I990" s="11">
        <v>936</v>
      </c>
      <c r="J990" s="11">
        <v>1164.5</v>
      </c>
      <c r="K990" s="12">
        <f t="shared" ref="K990" si="724">AVERAGE(J990:J992)</f>
        <v>819.83333333333337</v>
      </c>
      <c r="L990" s="12">
        <f t="shared" ref="L990" si="725">AVEDEV(J990:J992)</f>
        <v>229.7777777777778</v>
      </c>
      <c r="M990" s="13">
        <f t="shared" ref="M990" si="726">IF(K990=0, 0, L990/K990)</f>
        <v>0.28027376838110729</v>
      </c>
    </row>
    <row r="991" spans="1:13">
      <c r="A991" t="s">
        <v>459</v>
      </c>
      <c r="B991">
        <v>21</v>
      </c>
      <c r="C991">
        <v>21</v>
      </c>
      <c r="D991" s="99" t="s">
        <v>121</v>
      </c>
      <c r="E991" s="11">
        <v>1699.76</v>
      </c>
      <c r="F991" s="11">
        <v>1197.25</v>
      </c>
      <c r="G991" s="11">
        <v>502.52</v>
      </c>
      <c r="H991" s="11">
        <v>1715</v>
      </c>
      <c r="I991" s="11">
        <v>1081</v>
      </c>
      <c r="J991" s="11">
        <v>634</v>
      </c>
      <c r="K991" s="12"/>
      <c r="L991" s="12"/>
      <c r="M991" s="13"/>
    </row>
    <row r="992" spans="1:13">
      <c r="A992" t="s">
        <v>459</v>
      </c>
      <c r="B992">
        <v>5</v>
      </c>
      <c r="C992">
        <v>45</v>
      </c>
      <c r="D992" s="99" t="s">
        <v>121</v>
      </c>
      <c r="E992" s="11">
        <v>1495.48</v>
      </c>
      <c r="F992" s="11">
        <v>883.75</v>
      </c>
      <c r="G992" s="11">
        <v>611.73</v>
      </c>
      <c r="H992" s="11">
        <v>1486</v>
      </c>
      <c r="I992" s="11">
        <v>825</v>
      </c>
      <c r="J992" s="11">
        <v>661</v>
      </c>
    </row>
    <row r="993" spans="1:13">
      <c r="A993" t="s">
        <v>459</v>
      </c>
      <c r="B993">
        <v>5</v>
      </c>
      <c r="C993">
        <v>31</v>
      </c>
      <c r="D993" s="99" t="s">
        <v>130</v>
      </c>
      <c r="E993" s="11">
        <v>1828.35</v>
      </c>
      <c r="F993" s="11">
        <v>1002.33</v>
      </c>
      <c r="G993" s="11">
        <v>826.02</v>
      </c>
      <c r="H993" s="11">
        <v>1866</v>
      </c>
      <c r="I993" s="11">
        <v>936</v>
      </c>
      <c r="J993" s="11">
        <v>930</v>
      </c>
      <c r="K993" s="12">
        <f t="shared" ref="K993" si="727">AVERAGE(J993:J995)</f>
        <v>770.33333333333337</v>
      </c>
      <c r="L993" s="12">
        <f t="shared" ref="L993" si="728">AVEDEV(J993:J995)</f>
        <v>106.44444444444446</v>
      </c>
      <c r="M993" s="13">
        <f t="shared" ref="M993" si="729">IF(K993=0, 0, L993/K993)</f>
        <v>0.13817972017885477</v>
      </c>
    </row>
    <row r="994" spans="1:13">
      <c r="A994" t="s">
        <v>459</v>
      </c>
      <c r="B994">
        <v>21</v>
      </c>
      <c r="C994">
        <v>31</v>
      </c>
      <c r="D994" s="99" t="s">
        <v>130</v>
      </c>
      <c r="E994" s="11">
        <v>1668.43</v>
      </c>
      <c r="F994" s="11">
        <v>1197.25</v>
      </c>
      <c r="G994" s="11">
        <v>471.18</v>
      </c>
      <c r="H994" s="11">
        <v>1728</v>
      </c>
      <c r="I994" s="11">
        <v>1081</v>
      </c>
      <c r="J994" s="11">
        <v>647</v>
      </c>
      <c r="K994" s="12"/>
      <c r="L994" s="12"/>
      <c r="M994" s="13"/>
    </row>
    <row r="995" spans="1:13">
      <c r="A995" t="s">
        <v>459</v>
      </c>
      <c r="B995">
        <v>5</v>
      </c>
      <c r="C995">
        <v>55</v>
      </c>
      <c r="D995" s="99" t="s">
        <v>130</v>
      </c>
      <c r="E995" s="11">
        <v>1605.37</v>
      </c>
      <c r="F995" s="11">
        <v>883.75</v>
      </c>
      <c r="G995" s="11">
        <v>721.62</v>
      </c>
      <c r="H995" s="11">
        <v>1559</v>
      </c>
      <c r="I995" s="11">
        <v>825</v>
      </c>
      <c r="J995" s="11">
        <v>734</v>
      </c>
    </row>
    <row r="996" spans="1:13">
      <c r="A996" t="s">
        <v>459</v>
      </c>
      <c r="B996">
        <v>5</v>
      </c>
      <c r="C996">
        <v>22</v>
      </c>
      <c r="D996" s="99" t="s">
        <v>122</v>
      </c>
      <c r="E996" s="11">
        <v>2325.66</v>
      </c>
      <c r="F996" s="11">
        <v>1002.33</v>
      </c>
      <c r="G996" s="11">
        <v>1323.33</v>
      </c>
      <c r="H996" s="11">
        <v>2225</v>
      </c>
      <c r="I996" s="11">
        <v>936</v>
      </c>
      <c r="J996" s="11">
        <v>1289</v>
      </c>
      <c r="K996" s="12">
        <f t="shared" ref="K996" si="730">AVERAGE(J996:J998)</f>
        <v>1212.1666666666667</v>
      </c>
      <c r="L996" s="12">
        <f t="shared" ref="L996" si="731">AVEDEV(J996:J998)</f>
        <v>51.22222222222225</v>
      </c>
      <c r="M996" s="13">
        <f t="shared" ref="M996" si="732">IF(K996=0, 0, L996/K996)</f>
        <v>4.2256748705256905E-2</v>
      </c>
    </row>
    <row r="997" spans="1:13">
      <c r="A997" t="s">
        <v>459</v>
      </c>
      <c r="B997">
        <v>21</v>
      </c>
      <c r="C997">
        <v>22</v>
      </c>
      <c r="D997" s="99" t="s">
        <v>122</v>
      </c>
      <c r="E997" s="11">
        <v>2372.64</v>
      </c>
      <c r="F997" s="11">
        <v>1197.25</v>
      </c>
      <c r="G997" s="11">
        <v>1175.3900000000001</v>
      </c>
      <c r="H997" s="11">
        <v>2273.5</v>
      </c>
      <c r="I997" s="11">
        <v>1081</v>
      </c>
      <c r="J997" s="11">
        <v>1192.5</v>
      </c>
      <c r="K997" s="12"/>
      <c r="L997" s="12"/>
      <c r="M997" s="13"/>
    </row>
    <row r="998" spans="1:13">
      <c r="A998" t="s">
        <v>459</v>
      </c>
      <c r="B998">
        <v>5</v>
      </c>
      <c r="C998">
        <v>46</v>
      </c>
      <c r="D998" s="99" t="s">
        <v>122</v>
      </c>
      <c r="E998" s="11">
        <v>1980.52</v>
      </c>
      <c r="F998" s="11">
        <v>883.75</v>
      </c>
      <c r="G998" s="11">
        <v>1096.77</v>
      </c>
      <c r="H998" s="11">
        <v>1980</v>
      </c>
      <c r="I998" s="11">
        <v>825</v>
      </c>
      <c r="J998" s="11">
        <v>1155</v>
      </c>
    </row>
    <row r="999" spans="1:13">
      <c r="A999" t="s">
        <v>459</v>
      </c>
      <c r="B999">
        <v>5</v>
      </c>
      <c r="C999">
        <v>23</v>
      </c>
      <c r="D999" s="99" t="s">
        <v>123</v>
      </c>
      <c r="E999" s="11">
        <v>1791.63</v>
      </c>
      <c r="F999" s="11">
        <v>1002.33</v>
      </c>
      <c r="G999" s="11">
        <v>789.3</v>
      </c>
      <c r="H999" s="11">
        <v>1599</v>
      </c>
      <c r="I999" s="11">
        <v>936</v>
      </c>
      <c r="J999" s="11">
        <v>663</v>
      </c>
      <c r="K999" s="12">
        <f t="shared" ref="K999" si="733">AVERAGE(J999:J1001)</f>
        <v>649.33333333333337</v>
      </c>
      <c r="L999" s="12">
        <f t="shared" ref="L999" si="734">AVEDEV(J999:J1001)</f>
        <v>14.222222222222209</v>
      </c>
      <c r="M999" s="13">
        <f t="shared" ref="M999" si="735">IF(K999=0, 0, L999/K999)</f>
        <v>2.1902806297056789E-2</v>
      </c>
    </row>
    <row r="1000" spans="1:13">
      <c r="A1000" t="s">
        <v>459</v>
      </c>
      <c r="B1000">
        <v>21</v>
      </c>
      <c r="C1000">
        <v>23</v>
      </c>
      <c r="D1000" s="99" t="s">
        <v>123</v>
      </c>
      <c r="E1000" s="11">
        <v>1703.28</v>
      </c>
      <c r="F1000" s="11">
        <v>1197.25</v>
      </c>
      <c r="G1000" s="11">
        <v>506.03</v>
      </c>
      <c r="H1000" s="11">
        <v>1709</v>
      </c>
      <c r="I1000" s="11">
        <v>1081</v>
      </c>
      <c r="J1000" s="11">
        <v>628</v>
      </c>
      <c r="K1000" s="12"/>
      <c r="L1000" s="12"/>
      <c r="M1000" s="13"/>
    </row>
    <row r="1001" spans="1:13">
      <c r="A1001" t="s">
        <v>459</v>
      </c>
      <c r="B1001">
        <v>5</v>
      </c>
      <c r="C1001">
        <v>47</v>
      </c>
      <c r="D1001" s="99" t="s">
        <v>123</v>
      </c>
      <c r="E1001" s="11">
        <v>1520.74</v>
      </c>
      <c r="F1001" s="11">
        <v>883.75</v>
      </c>
      <c r="G1001" s="11">
        <v>636.99</v>
      </c>
      <c r="H1001" s="11">
        <v>1482</v>
      </c>
      <c r="I1001" s="11">
        <v>825</v>
      </c>
      <c r="J1001" s="11">
        <v>657</v>
      </c>
    </row>
    <row r="1002" spans="1:13">
      <c r="A1002" t="s">
        <v>459</v>
      </c>
      <c r="B1002">
        <v>5</v>
      </c>
      <c r="C1002">
        <v>24</v>
      </c>
      <c r="D1002" s="99" t="s">
        <v>124</v>
      </c>
      <c r="E1002" s="11">
        <v>1666.41</v>
      </c>
      <c r="F1002" s="11">
        <v>1002.33</v>
      </c>
      <c r="G1002" s="11">
        <v>664.08</v>
      </c>
      <c r="H1002" s="11">
        <v>1589</v>
      </c>
      <c r="I1002" s="11">
        <v>936</v>
      </c>
      <c r="J1002" s="11">
        <v>653</v>
      </c>
      <c r="K1002" s="12">
        <f t="shared" ref="K1002" si="736">AVERAGE(J1002:J1004)</f>
        <v>624.83333333333337</v>
      </c>
      <c r="L1002" s="12">
        <f t="shared" ref="L1002" si="737">AVEDEV(J1002:J1004)</f>
        <v>89.555555555555543</v>
      </c>
      <c r="M1002" s="13">
        <f t="shared" ref="M1002" si="738">IF(K1002=0, 0, L1002/K1002)</f>
        <v>0.14332710945140922</v>
      </c>
    </row>
    <row r="1003" spans="1:13">
      <c r="A1003" t="s">
        <v>459</v>
      </c>
      <c r="B1003">
        <v>21</v>
      </c>
      <c r="C1003">
        <v>24</v>
      </c>
      <c r="D1003" s="99" t="s">
        <v>124</v>
      </c>
      <c r="E1003" s="11">
        <v>1544.97</v>
      </c>
      <c r="F1003" s="11">
        <v>1197.25</v>
      </c>
      <c r="G1003" s="11">
        <v>347.72</v>
      </c>
      <c r="H1003" s="11">
        <v>1571.5</v>
      </c>
      <c r="I1003" s="11">
        <v>1081</v>
      </c>
      <c r="J1003" s="11">
        <v>490.5</v>
      </c>
      <c r="K1003" s="12"/>
      <c r="L1003" s="12"/>
      <c r="M1003" s="13"/>
    </row>
    <row r="1004" spans="1:13">
      <c r="A1004" t="s">
        <v>459</v>
      </c>
      <c r="B1004">
        <v>5</v>
      </c>
      <c r="C1004">
        <v>48</v>
      </c>
      <c r="D1004" s="99" t="s">
        <v>124</v>
      </c>
      <c r="E1004" s="11">
        <v>1550.46</v>
      </c>
      <c r="F1004" s="11">
        <v>883.75</v>
      </c>
      <c r="G1004" s="11">
        <v>666.71</v>
      </c>
      <c r="H1004" s="11">
        <v>1556</v>
      </c>
      <c r="I1004" s="11">
        <v>825</v>
      </c>
      <c r="J1004" s="11">
        <v>731</v>
      </c>
    </row>
    <row r="1005" spans="1:13">
      <c r="A1005" t="s">
        <v>459</v>
      </c>
      <c r="B1005">
        <v>5</v>
      </c>
      <c r="C1005">
        <v>25</v>
      </c>
      <c r="D1005" s="99" t="s">
        <v>125</v>
      </c>
      <c r="E1005" s="11">
        <v>2099.3200000000002</v>
      </c>
      <c r="F1005" s="11">
        <v>1002.33</v>
      </c>
      <c r="G1005" s="11">
        <v>1096.99</v>
      </c>
      <c r="H1005" s="11">
        <v>1981</v>
      </c>
      <c r="I1005" s="11">
        <v>936</v>
      </c>
      <c r="J1005" s="11">
        <v>1045</v>
      </c>
      <c r="K1005" s="12">
        <f t="shared" ref="K1005" si="739">AVERAGE(J1005:J1007)</f>
        <v>964.5</v>
      </c>
      <c r="L1005" s="12">
        <f t="shared" ref="L1005" si="740">AVEDEV(J1005:J1007)</f>
        <v>53.666666666666664</v>
      </c>
      <c r="M1005" s="13">
        <f t="shared" ref="M1005" si="741">IF(K1005=0, 0, L1005/K1005)</f>
        <v>5.5641956108519089E-2</v>
      </c>
    </row>
    <row r="1006" spans="1:13">
      <c r="A1006" t="s">
        <v>459</v>
      </c>
      <c r="B1006">
        <v>21</v>
      </c>
      <c r="C1006">
        <v>25</v>
      </c>
      <c r="D1006" s="99" t="s">
        <v>125</v>
      </c>
      <c r="E1006" s="11">
        <v>2052.2199999999998</v>
      </c>
      <c r="F1006" s="11">
        <v>1197.25</v>
      </c>
      <c r="G1006" s="11">
        <v>854.97</v>
      </c>
      <c r="H1006" s="11">
        <v>2037.5</v>
      </c>
      <c r="I1006" s="11">
        <v>1081</v>
      </c>
      <c r="J1006" s="11">
        <v>956.5</v>
      </c>
      <c r="K1006" s="12"/>
      <c r="L1006" s="12"/>
      <c r="M1006" s="13"/>
    </row>
    <row r="1007" spans="1:13">
      <c r="A1007" t="s">
        <v>459</v>
      </c>
      <c r="B1007">
        <v>5</v>
      </c>
      <c r="C1007">
        <v>49</v>
      </c>
      <c r="D1007" s="99" t="s">
        <v>125</v>
      </c>
      <c r="E1007" s="11">
        <v>1842.93</v>
      </c>
      <c r="F1007" s="11">
        <v>883.75</v>
      </c>
      <c r="G1007" s="11">
        <v>959.19</v>
      </c>
      <c r="H1007" s="11">
        <v>1717</v>
      </c>
      <c r="I1007" s="11">
        <v>825</v>
      </c>
      <c r="J1007" s="11">
        <v>892</v>
      </c>
    </row>
    <row r="1008" spans="1:13">
      <c r="A1008" t="s">
        <v>459</v>
      </c>
      <c r="B1008">
        <v>5</v>
      </c>
      <c r="C1008">
        <v>26</v>
      </c>
      <c r="D1008" s="99" t="s">
        <v>126</v>
      </c>
      <c r="E1008" s="11">
        <v>2599.5700000000002</v>
      </c>
      <c r="F1008" s="11">
        <v>1002.33</v>
      </c>
      <c r="G1008" s="11">
        <v>1597.24</v>
      </c>
      <c r="H1008" s="11">
        <v>2187.5</v>
      </c>
      <c r="I1008" s="11">
        <v>936</v>
      </c>
      <c r="J1008" s="11">
        <v>1251.5</v>
      </c>
      <c r="K1008" s="12">
        <f t="shared" ref="K1008" si="742">AVERAGE(J1008:J1010)</f>
        <v>1056.5</v>
      </c>
      <c r="L1008" s="12">
        <f t="shared" ref="L1008" si="743">AVEDEV(J1008:J1010)</f>
        <v>155</v>
      </c>
      <c r="M1008" s="13">
        <f t="shared" ref="M1008" si="744">IF(K1008=0, 0, L1008/K1008)</f>
        <v>0.14671083767155702</v>
      </c>
    </row>
    <row r="1009" spans="1:13">
      <c r="A1009" t="s">
        <v>459</v>
      </c>
      <c r="B1009">
        <v>21</v>
      </c>
      <c r="C1009">
        <v>26</v>
      </c>
      <c r="D1009" s="99" t="s">
        <v>126</v>
      </c>
      <c r="E1009" s="11">
        <v>2032.6</v>
      </c>
      <c r="F1009" s="11">
        <v>1197.25</v>
      </c>
      <c r="G1009" s="11">
        <v>835.35</v>
      </c>
      <c r="H1009" s="11">
        <v>1905</v>
      </c>
      <c r="I1009" s="11">
        <v>1081</v>
      </c>
      <c r="J1009" s="11">
        <v>824</v>
      </c>
      <c r="K1009" s="12"/>
      <c r="L1009" s="12"/>
      <c r="M1009" s="13"/>
    </row>
    <row r="1010" spans="1:13">
      <c r="A1010" t="s">
        <v>459</v>
      </c>
      <c r="B1010">
        <v>5</v>
      </c>
      <c r="C1010">
        <v>50</v>
      </c>
      <c r="D1010" s="99" t="s">
        <v>126</v>
      </c>
      <c r="E1010" s="11">
        <v>2273.5</v>
      </c>
      <c r="F1010" s="11">
        <v>883.75</v>
      </c>
      <c r="G1010" s="11">
        <v>1389.75</v>
      </c>
      <c r="H1010" s="11">
        <v>1919</v>
      </c>
      <c r="I1010" s="11">
        <v>825</v>
      </c>
      <c r="J1010" s="11">
        <v>1094</v>
      </c>
    </row>
    <row r="1011" spans="1:13">
      <c r="A1011" t="s">
        <v>459</v>
      </c>
      <c r="B1011">
        <v>5</v>
      </c>
      <c r="C1011">
        <v>32</v>
      </c>
      <c r="D1011" s="99" t="s">
        <v>131</v>
      </c>
      <c r="E1011" s="11">
        <v>1396.33</v>
      </c>
      <c r="F1011" s="11">
        <v>1002.33</v>
      </c>
      <c r="G1011" s="11">
        <v>394</v>
      </c>
      <c r="H1011" s="11">
        <v>1343</v>
      </c>
      <c r="I1011" s="11">
        <v>936</v>
      </c>
      <c r="J1011" s="11">
        <v>407</v>
      </c>
      <c r="K1011" s="12">
        <f t="shared" ref="K1011" si="745">AVERAGE(J1011:J1013)</f>
        <v>152</v>
      </c>
      <c r="L1011" s="12">
        <f t="shared" ref="L1011" si="746">AVEDEV(J1011:J1013)</f>
        <v>170</v>
      </c>
      <c r="M1011" s="13">
        <f t="shared" ref="M1011" si="747">IF(K1011=0, 0, L1011/K1011)</f>
        <v>1.118421052631579</v>
      </c>
    </row>
    <row r="1012" spans="1:13">
      <c r="A1012" t="s">
        <v>459</v>
      </c>
      <c r="B1012">
        <v>21</v>
      </c>
      <c r="C1012">
        <v>32</v>
      </c>
      <c r="D1012" s="99" t="s">
        <v>131</v>
      </c>
      <c r="E1012" s="11">
        <v>1053.83</v>
      </c>
      <c r="F1012" s="11">
        <v>1197.25</v>
      </c>
      <c r="G1012" s="11">
        <v>0</v>
      </c>
      <c r="H1012" s="11">
        <v>1099</v>
      </c>
      <c r="I1012" s="11">
        <v>1081</v>
      </c>
      <c r="J1012" s="11">
        <v>18</v>
      </c>
      <c r="K1012" s="12"/>
      <c r="L1012" s="12"/>
      <c r="M1012" s="13"/>
    </row>
    <row r="1013" spans="1:13">
      <c r="A1013" t="s">
        <v>459</v>
      </c>
      <c r="B1013">
        <v>5</v>
      </c>
      <c r="C1013">
        <v>56</v>
      </c>
      <c r="D1013" s="99" t="s">
        <v>131</v>
      </c>
      <c r="E1013" s="11">
        <v>871.12</v>
      </c>
      <c r="F1013" s="11">
        <v>883.75</v>
      </c>
      <c r="G1013" s="11">
        <v>0</v>
      </c>
      <c r="H1013" s="11">
        <v>856</v>
      </c>
      <c r="I1013" s="11">
        <v>825</v>
      </c>
      <c r="J1013" s="11">
        <v>31</v>
      </c>
    </row>
    <row r="1014" spans="1:13">
      <c r="A1014" t="s">
        <v>459</v>
      </c>
      <c r="B1014">
        <v>5</v>
      </c>
      <c r="C1014">
        <v>27</v>
      </c>
      <c r="D1014" s="99" t="s">
        <v>127</v>
      </c>
      <c r="E1014" s="11">
        <v>1882.12</v>
      </c>
      <c r="F1014" s="11">
        <v>1002.33</v>
      </c>
      <c r="G1014" s="11">
        <v>879.79</v>
      </c>
      <c r="H1014" s="11">
        <v>1899</v>
      </c>
      <c r="I1014" s="11">
        <v>936</v>
      </c>
      <c r="J1014" s="11">
        <v>963</v>
      </c>
      <c r="K1014" s="12">
        <f t="shared" ref="K1014" si="748">AVERAGE(J1014:J1016)</f>
        <v>899</v>
      </c>
      <c r="L1014" s="12">
        <f t="shared" ref="L1014" si="749">AVEDEV(J1014:J1016)</f>
        <v>42.666666666666664</v>
      </c>
      <c r="M1014" s="13">
        <f t="shared" ref="M1014" si="750">IF(K1014=0, 0, L1014/K1014)</f>
        <v>4.7460140897293286E-2</v>
      </c>
    </row>
    <row r="1015" spans="1:13">
      <c r="A1015" t="s">
        <v>459</v>
      </c>
      <c r="B1015">
        <v>21</v>
      </c>
      <c r="C1015">
        <v>27</v>
      </c>
      <c r="D1015" s="99" t="s">
        <v>127</v>
      </c>
      <c r="E1015" s="11">
        <v>2007.99</v>
      </c>
      <c r="F1015" s="11">
        <v>1197.25</v>
      </c>
      <c r="G1015" s="11">
        <v>810.74</v>
      </c>
      <c r="H1015" s="11">
        <v>1965</v>
      </c>
      <c r="I1015" s="11">
        <v>1081</v>
      </c>
      <c r="J1015" s="11">
        <v>884</v>
      </c>
      <c r="K1015" s="12"/>
      <c r="L1015" s="12"/>
      <c r="M1015" s="13"/>
    </row>
    <row r="1016" spans="1:13">
      <c r="A1016" t="s">
        <v>459</v>
      </c>
      <c r="B1016">
        <v>5</v>
      </c>
      <c r="C1016">
        <v>51</v>
      </c>
      <c r="D1016" s="99" t="s">
        <v>127</v>
      </c>
      <c r="E1016" s="11">
        <v>1673.68</v>
      </c>
      <c r="F1016" s="11">
        <v>883.75</v>
      </c>
      <c r="G1016" s="11">
        <v>789.93</v>
      </c>
      <c r="H1016" s="11">
        <v>1675</v>
      </c>
      <c r="I1016" s="11">
        <v>825</v>
      </c>
      <c r="J1016" s="11">
        <v>850</v>
      </c>
    </row>
    <row r="1017" spans="1:13">
      <c r="A1017" t="s">
        <v>459</v>
      </c>
      <c r="B1017">
        <v>5</v>
      </c>
      <c r="C1017">
        <v>28</v>
      </c>
      <c r="D1017" s="99" t="s">
        <v>128</v>
      </c>
      <c r="E1017" s="11">
        <v>3044.49</v>
      </c>
      <c r="F1017" s="11">
        <v>1002.33</v>
      </c>
      <c r="G1017" s="11">
        <v>2042.16</v>
      </c>
      <c r="H1017" s="11">
        <v>2908</v>
      </c>
      <c r="I1017" s="11">
        <v>936</v>
      </c>
      <c r="J1017" s="11">
        <v>1972</v>
      </c>
      <c r="K1017" s="12">
        <f t="shared" ref="K1017" si="751">AVERAGE(J1017:J1019)</f>
        <v>2038.3333333333333</v>
      </c>
      <c r="L1017" s="12">
        <f t="shared" ref="L1017" si="752">AVEDEV(J1017:J1019)</f>
        <v>154.44444444444443</v>
      </c>
      <c r="M1017" s="13">
        <f t="shared" ref="M1017" si="753">IF(K1017=0, 0, L1017/K1017)</f>
        <v>7.5769964568002182E-2</v>
      </c>
    </row>
    <row r="1018" spans="1:13">
      <c r="A1018" t="s">
        <v>459</v>
      </c>
      <c r="B1018">
        <v>21</v>
      </c>
      <c r="C1018">
        <v>28</v>
      </c>
      <c r="D1018" s="99" t="s">
        <v>128</v>
      </c>
      <c r="E1018" s="11">
        <v>3092.23</v>
      </c>
      <c r="F1018" s="11">
        <v>1197.25</v>
      </c>
      <c r="G1018" s="11">
        <v>1894.98</v>
      </c>
      <c r="H1018" s="11">
        <v>2954</v>
      </c>
      <c r="I1018" s="11">
        <v>1081</v>
      </c>
      <c r="J1018" s="11">
        <v>1873</v>
      </c>
      <c r="K1018" s="12"/>
      <c r="L1018" s="12"/>
      <c r="M1018" s="13"/>
    </row>
    <row r="1019" spans="1:13">
      <c r="A1019" t="s">
        <v>459</v>
      </c>
      <c r="B1019">
        <v>5</v>
      </c>
      <c r="C1019">
        <v>52</v>
      </c>
      <c r="D1019" s="99" t="s">
        <v>128</v>
      </c>
      <c r="E1019" s="11">
        <v>3210.31</v>
      </c>
      <c r="F1019" s="11">
        <v>883.75</v>
      </c>
      <c r="G1019" s="11">
        <v>2326.5700000000002</v>
      </c>
      <c r="H1019" s="11">
        <v>3095</v>
      </c>
      <c r="I1019" s="11">
        <v>825</v>
      </c>
      <c r="J1019" s="11">
        <v>2270</v>
      </c>
    </row>
    <row r="1020" spans="1:13">
      <c r="A1020" t="s">
        <v>459</v>
      </c>
      <c r="B1020">
        <v>5</v>
      </c>
      <c r="C1020">
        <v>29</v>
      </c>
      <c r="D1020" s="99" t="s">
        <v>129</v>
      </c>
      <c r="E1020" s="11">
        <v>4506.09</v>
      </c>
      <c r="F1020" s="11">
        <v>1002.33</v>
      </c>
      <c r="G1020" s="11">
        <v>3503.76</v>
      </c>
      <c r="H1020" s="11">
        <v>4500</v>
      </c>
      <c r="I1020" s="11">
        <v>936</v>
      </c>
      <c r="J1020" s="11">
        <v>3564</v>
      </c>
      <c r="K1020" s="12">
        <f t="shared" ref="K1020" si="754">AVERAGE(J1020:J1022)</f>
        <v>3670.1666666666665</v>
      </c>
      <c r="L1020" s="12">
        <f t="shared" ref="L1020" si="755">AVEDEV(J1020:J1022)</f>
        <v>524.8888888888888</v>
      </c>
      <c r="M1020" s="13">
        <f t="shared" ref="M1020" si="756">IF(K1020=0, 0, L1020/K1020)</f>
        <v>0.14301500083253862</v>
      </c>
    </row>
    <row r="1021" spans="1:13">
      <c r="A1021" t="s">
        <v>459</v>
      </c>
      <c r="B1021">
        <v>21</v>
      </c>
      <c r="C1021">
        <v>29</v>
      </c>
      <c r="D1021" s="99" t="s">
        <v>129</v>
      </c>
      <c r="E1021" s="11">
        <v>4354.5</v>
      </c>
      <c r="F1021" s="11">
        <v>1197.25</v>
      </c>
      <c r="G1021" s="11">
        <v>3157.25</v>
      </c>
      <c r="H1021" s="11">
        <v>4070</v>
      </c>
      <c r="I1021" s="11">
        <v>1081</v>
      </c>
      <c r="J1021" s="11">
        <v>2989</v>
      </c>
      <c r="K1021" s="12"/>
      <c r="L1021" s="12"/>
      <c r="M1021" s="13"/>
    </row>
    <row r="1022" spans="1:13">
      <c r="A1022" t="s">
        <v>459</v>
      </c>
      <c r="B1022">
        <v>5</v>
      </c>
      <c r="C1022">
        <v>53</v>
      </c>
      <c r="D1022" s="99" t="s">
        <v>129</v>
      </c>
      <c r="E1022" s="11">
        <v>5264.39</v>
      </c>
      <c r="F1022" s="11">
        <v>883.75</v>
      </c>
      <c r="G1022" s="11">
        <v>4380.6400000000003</v>
      </c>
      <c r="H1022" s="11">
        <v>5282.5</v>
      </c>
      <c r="I1022" s="11">
        <v>825</v>
      </c>
      <c r="J1022" s="11">
        <v>4457.5</v>
      </c>
    </row>
    <row r="1023" spans="1:13">
      <c r="A1023" t="s">
        <v>459</v>
      </c>
      <c r="B1023">
        <v>6</v>
      </c>
      <c r="C1023">
        <v>14</v>
      </c>
      <c r="D1023" s="99" t="s">
        <v>135</v>
      </c>
      <c r="E1023" s="11">
        <v>1859.58</v>
      </c>
      <c r="F1023" s="11">
        <v>1002.33</v>
      </c>
      <c r="G1023" s="11">
        <v>857.25</v>
      </c>
      <c r="H1023" s="11">
        <v>1869.5</v>
      </c>
      <c r="I1023" s="11">
        <v>936</v>
      </c>
      <c r="J1023" s="11">
        <v>933.5</v>
      </c>
      <c r="K1023" s="12">
        <f t="shared" ref="K1023" si="757">AVERAGE(J1023:J1025)</f>
        <v>1233</v>
      </c>
      <c r="L1023" s="12">
        <f t="shared" ref="L1023" si="758">AVEDEV(J1023:J1025)</f>
        <v>225</v>
      </c>
      <c r="M1023" s="13">
        <f t="shared" ref="M1023" si="759">IF(K1023=0, 0, L1023/K1023)</f>
        <v>0.18248175182481752</v>
      </c>
    </row>
    <row r="1024" spans="1:13">
      <c r="A1024" t="s">
        <v>459</v>
      </c>
      <c r="B1024">
        <v>22</v>
      </c>
      <c r="C1024">
        <v>14</v>
      </c>
      <c r="D1024" s="99" t="s">
        <v>135</v>
      </c>
      <c r="E1024" s="11">
        <v>2831.51</v>
      </c>
      <c r="F1024" s="11">
        <v>1197.25</v>
      </c>
      <c r="G1024" s="11">
        <v>1634.26</v>
      </c>
      <c r="H1024" s="11">
        <v>2651.5</v>
      </c>
      <c r="I1024" s="11">
        <v>1081</v>
      </c>
      <c r="J1024" s="11">
        <v>1570.5</v>
      </c>
      <c r="K1024" s="12"/>
      <c r="L1024" s="12"/>
      <c r="M1024" s="13"/>
    </row>
    <row r="1025" spans="1:13">
      <c r="A1025" t="s">
        <v>459</v>
      </c>
      <c r="B1025">
        <v>6</v>
      </c>
      <c r="C1025">
        <v>38</v>
      </c>
      <c r="D1025" s="99" t="s">
        <v>135</v>
      </c>
      <c r="E1025" s="11">
        <v>1998</v>
      </c>
      <c r="F1025" s="11">
        <v>883.75</v>
      </c>
      <c r="G1025" s="11">
        <v>1114.25</v>
      </c>
      <c r="H1025" s="11">
        <v>2020</v>
      </c>
      <c r="I1025" s="11">
        <v>825</v>
      </c>
      <c r="J1025" s="11">
        <v>1195</v>
      </c>
    </row>
    <row r="1026" spans="1:13">
      <c r="A1026" t="s">
        <v>459</v>
      </c>
      <c r="B1026">
        <v>6</v>
      </c>
      <c r="C1026">
        <v>15</v>
      </c>
      <c r="D1026" s="99" t="s">
        <v>136</v>
      </c>
      <c r="E1026" s="11">
        <v>1041.3499999999999</v>
      </c>
      <c r="F1026" s="11">
        <v>1002.33</v>
      </c>
      <c r="G1026" s="11">
        <v>39.020000000000003</v>
      </c>
      <c r="H1026" s="11">
        <v>1058</v>
      </c>
      <c r="I1026" s="11">
        <v>936</v>
      </c>
      <c r="J1026" s="11">
        <v>122</v>
      </c>
      <c r="K1026" s="12">
        <f t="shared" ref="K1026" si="760">AVERAGE(J1026:J1028)</f>
        <v>185</v>
      </c>
      <c r="L1026" s="12">
        <f t="shared" ref="L1026" si="761">AVEDEV(J1026:J1028)</f>
        <v>91.333333333333329</v>
      </c>
      <c r="M1026" s="13">
        <f t="shared" ref="M1026" si="762">IF(K1026=0, 0, L1026/K1026)</f>
        <v>0.49369369369369365</v>
      </c>
    </row>
    <row r="1027" spans="1:13">
      <c r="A1027" t="s">
        <v>459</v>
      </c>
      <c r="B1027">
        <v>22</v>
      </c>
      <c r="C1027">
        <v>15</v>
      </c>
      <c r="D1027" s="99" t="s">
        <v>136</v>
      </c>
      <c r="E1027" s="11">
        <v>1188.55</v>
      </c>
      <c r="F1027" s="11">
        <v>1197.25</v>
      </c>
      <c r="G1027" s="11">
        <v>0</v>
      </c>
      <c r="H1027" s="11">
        <v>1192</v>
      </c>
      <c r="I1027" s="11">
        <v>1081</v>
      </c>
      <c r="J1027" s="11">
        <v>111</v>
      </c>
      <c r="K1027" s="12"/>
      <c r="L1027" s="12"/>
      <c r="M1027" s="13"/>
    </row>
    <row r="1028" spans="1:13">
      <c r="A1028" t="s">
        <v>459</v>
      </c>
      <c r="B1028">
        <v>6</v>
      </c>
      <c r="C1028">
        <v>39</v>
      </c>
      <c r="D1028" s="99" t="s">
        <v>136</v>
      </c>
      <c r="E1028" s="11">
        <v>1137.9100000000001</v>
      </c>
      <c r="F1028" s="11">
        <v>883.75</v>
      </c>
      <c r="G1028" s="11">
        <v>254.16</v>
      </c>
      <c r="H1028" s="11">
        <v>1147</v>
      </c>
      <c r="I1028" s="11">
        <v>825</v>
      </c>
      <c r="J1028" s="11">
        <v>322</v>
      </c>
    </row>
    <row r="1029" spans="1:13">
      <c r="A1029" t="s">
        <v>459</v>
      </c>
      <c r="B1029">
        <v>6</v>
      </c>
      <c r="C1029">
        <v>16</v>
      </c>
      <c r="D1029" s="99" t="s">
        <v>137</v>
      </c>
      <c r="E1029" s="11">
        <v>932.52</v>
      </c>
      <c r="F1029" s="11">
        <v>1002.33</v>
      </c>
      <c r="G1029" s="11">
        <v>0</v>
      </c>
      <c r="H1029" s="11">
        <v>932</v>
      </c>
      <c r="I1029" s="11">
        <v>936</v>
      </c>
      <c r="J1029" s="11">
        <v>0</v>
      </c>
      <c r="K1029" s="12">
        <f t="shared" ref="K1029" si="763">AVERAGE(J1029:J1031)</f>
        <v>144</v>
      </c>
      <c r="L1029" s="12">
        <f t="shared" ref="L1029" si="764">AVEDEV(J1029:J1031)</f>
        <v>115.33333333333333</v>
      </c>
      <c r="M1029" s="13">
        <f t="shared" ref="M1029" si="765">IF(K1029=0, 0, L1029/K1029)</f>
        <v>0.80092592592592593</v>
      </c>
    </row>
    <row r="1030" spans="1:13">
      <c r="A1030" t="s">
        <v>459</v>
      </c>
      <c r="B1030">
        <v>22</v>
      </c>
      <c r="C1030">
        <v>16</v>
      </c>
      <c r="D1030" s="99" t="s">
        <v>137</v>
      </c>
      <c r="E1030" s="11">
        <v>1221.3399999999999</v>
      </c>
      <c r="F1030" s="11">
        <v>1197.25</v>
      </c>
      <c r="G1030" s="11">
        <v>24.09</v>
      </c>
      <c r="H1030" s="11">
        <v>1196</v>
      </c>
      <c r="I1030" s="11">
        <v>1081</v>
      </c>
      <c r="J1030" s="11">
        <v>115</v>
      </c>
      <c r="K1030" s="12"/>
      <c r="L1030" s="12"/>
      <c r="M1030" s="13"/>
    </row>
    <row r="1031" spans="1:13">
      <c r="A1031" t="s">
        <v>459</v>
      </c>
      <c r="B1031">
        <v>6</v>
      </c>
      <c r="C1031">
        <v>40</v>
      </c>
      <c r="D1031" s="99" t="s">
        <v>137</v>
      </c>
      <c r="E1031" s="11">
        <v>1137.29</v>
      </c>
      <c r="F1031" s="11">
        <v>883.75</v>
      </c>
      <c r="G1031" s="11">
        <v>253.54</v>
      </c>
      <c r="H1031" s="11">
        <v>1142</v>
      </c>
      <c r="I1031" s="11">
        <v>825</v>
      </c>
      <c r="J1031" s="11">
        <v>317</v>
      </c>
    </row>
    <row r="1032" spans="1:13">
      <c r="A1032" t="s">
        <v>459</v>
      </c>
      <c r="B1032">
        <v>6</v>
      </c>
      <c r="C1032">
        <v>17</v>
      </c>
      <c r="D1032" s="99" t="s">
        <v>138</v>
      </c>
      <c r="E1032" s="11">
        <v>1541.03</v>
      </c>
      <c r="F1032" s="11">
        <v>1002.33</v>
      </c>
      <c r="G1032" s="11">
        <v>538.70000000000005</v>
      </c>
      <c r="H1032" s="11">
        <v>1457</v>
      </c>
      <c r="I1032" s="11">
        <v>936</v>
      </c>
      <c r="J1032" s="11">
        <v>521</v>
      </c>
      <c r="K1032" s="12">
        <f t="shared" ref="K1032" si="766">AVERAGE(J1032:J1034)</f>
        <v>640</v>
      </c>
      <c r="L1032" s="12">
        <f t="shared" ref="L1032" si="767">AVEDEV(J1032:J1034)</f>
        <v>79.333333333333329</v>
      </c>
      <c r="M1032" s="13">
        <f t="shared" ref="M1032" si="768">IF(K1032=0, 0, L1032/K1032)</f>
        <v>0.12395833333333332</v>
      </c>
    </row>
    <row r="1033" spans="1:13">
      <c r="A1033" t="s">
        <v>459</v>
      </c>
      <c r="B1033">
        <v>22</v>
      </c>
      <c r="C1033">
        <v>17</v>
      </c>
      <c r="D1033" s="99" t="s">
        <v>138</v>
      </c>
      <c r="E1033" s="11">
        <v>1811.16</v>
      </c>
      <c r="F1033" s="11">
        <v>1197.25</v>
      </c>
      <c r="G1033" s="11">
        <v>613.91</v>
      </c>
      <c r="H1033" s="11">
        <v>1812</v>
      </c>
      <c r="I1033" s="11">
        <v>1081</v>
      </c>
      <c r="J1033" s="11">
        <v>731</v>
      </c>
      <c r="K1033" s="12"/>
      <c r="L1033" s="12"/>
      <c r="M1033" s="13"/>
    </row>
    <row r="1034" spans="1:13">
      <c r="A1034" t="s">
        <v>459</v>
      </c>
      <c r="B1034">
        <v>6</v>
      </c>
      <c r="C1034">
        <v>41</v>
      </c>
      <c r="D1034" s="99" t="s">
        <v>138</v>
      </c>
      <c r="E1034" s="11">
        <v>1487.39</v>
      </c>
      <c r="F1034" s="11">
        <v>883.75</v>
      </c>
      <c r="G1034" s="11">
        <v>603.64</v>
      </c>
      <c r="H1034" s="11">
        <v>1493</v>
      </c>
      <c r="I1034" s="11">
        <v>825</v>
      </c>
      <c r="J1034" s="11">
        <v>668</v>
      </c>
    </row>
    <row r="1035" spans="1:13">
      <c r="A1035" t="s">
        <v>459</v>
      </c>
      <c r="B1035">
        <v>6</v>
      </c>
      <c r="C1035">
        <v>30</v>
      </c>
      <c r="D1035" s="99" t="s">
        <v>469</v>
      </c>
      <c r="E1035" s="11">
        <v>1354.6</v>
      </c>
      <c r="F1035" s="11">
        <v>1002.33</v>
      </c>
      <c r="G1035" s="11">
        <v>352.27</v>
      </c>
      <c r="H1035" s="11">
        <v>1291</v>
      </c>
      <c r="I1035" s="11">
        <v>936</v>
      </c>
      <c r="J1035" s="11">
        <v>355</v>
      </c>
      <c r="K1035" s="12">
        <f t="shared" ref="K1035" si="769">AVERAGE(J1035:J1037)</f>
        <v>193.83333333333334</v>
      </c>
      <c r="L1035" s="12">
        <f t="shared" ref="L1035" si="770">AVEDEV(J1035:J1037)</f>
        <v>129.2222222222222</v>
      </c>
      <c r="M1035" s="13">
        <f t="shared" ref="M1035" si="771">IF(K1035=0, 0, L1035/K1035)</f>
        <v>0.66666666666666652</v>
      </c>
    </row>
    <row r="1036" spans="1:13">
      <c r="A1036" t="s">
        <v>459</v>
      </c>
      <c r="B1036">
        <v>22</v>
      </c>
      <c r="C1036">
        <v>30</v>
      </c>
      <c r="D1036" s="99" t="s">
        <v>469</v>
      </c>
      <c r="E1036" s="11">
        <v>1016.76</v>
      </c>
      <c r="F1036" s="11">
        <v>1197.25</v>
      </c>
      <c r="G1036" s="11">
        <v>0</v>
      </c>
      <c r="H1036" s="11">
        <v>1011</v>
      </c>
      <c r="I1036" s="11">
        <v>1081</v>
      </c>
      <c r="J1036" s="11">
        <v>0</v>
      </c>
      <c r="K1036" s="12"/>
      <c r="L1036" s="12"/>
      <c r="M1036" s="13"/>
    </row>
    <row r="1037" spans="1:13">
      <c r="A1037" t="s">
        <v>459</v>
      </c>
      <c r="B1037">
        <v>6</v>
      </c>
      <c r="C1037">
        <v>54</v>
      </c>
      <c r="D1037" s="99" t="s">
        <v>469</v>
      </c>
      <c r="E1037" s="11">
        <v>1042.18</v>
      </c>
      <c r="F1037" s="11">
        <v>883.75</v>
      </c>
      <c r="G1037" s="11">
        <v>158.43</v>
      </c>
      <c r="H1037" s="11">
        <v>1051.5</v>
      </c>
      <c r="I1037" s="11">
        <v>825</v>
      </c>
      <c r="J1037" s="11">
        <v>226.5</v>
      </c>
    </row>
    <row r="1038" spans="1:13">
      <c r="A1038" t="s">
        <v>459</v>
      </c>
      <c r="B1038">
        <v>6</v>
      </c>
      <c r="C1038">
        <v>18</v>
      </c>
      <c r="D1038" s="99" t="s">
        <v>139</v>
      </c>
      <c r="E1038" s="11">
        <v>1089.02</v>
      </c>
      <c r="F1038" s="11">
        <v>1002.33</v>
      </c>
      <c r="G1038" s="11">
        <v>86.7</v>
      </c>
      <c r="H1038" s="11">
        <v>1066</v>
      </c>
      <c r="I1038" s="11">
        <v>936</v>
      </c>
      <c r="J1038" s="11">
        <v>130</v>
      </c>
      <c r="K1038" s="12">
        <f t="shared" ref="K1038" si="772">AVERAGE(J1038:J1040)</f>
        <v>74</v>
      </c>
      <c r="L1038" s="12">
        <f t="shared" ref="L1038" si="773">AVEDEV(J1038:J1040)</f>
        <v>49.333333333333336</v>
      </c>
      <c r="M1038" s="13">
        <f t="shared" ref="M1038" si="774">IF(K1038=0, 0, L1038/K1038)</f>
        <v>0.66666666666666674</v>
      </c>
    </row>
    <row r="1039" spans="1:13">
      <c r="A1039" t="s">
        <v>459</v>
      </c>
      <c r="B1039">
        <v>22</v>
      </c>
      <c r="C1039">
        <v>18</v>
      </c>
      <c r="D1039" s="99" t="s">
        <v>139</v>
      </c>
      <c r="E1039" s="11">
        <v>1022.17</v>
      </c>
      <c r="F1039" s="11">
        <v>1197.25</v>
      </c>
      <c r="G1039" s="11">
        <v>0</v>
      </c>
      <c r="H1039" s="11">
        <v>1002</v>
      </c>
      <c r="I1039" s="11">
        <v>1081</v>
      </c>
      <c r="J1039" s="11">
        <v>0</v>
      </c>
      <c r="K1039" s="12"/>
      <c r="L1039" s="12"/>
      <c r="M1039" s="13"/>
    </row>
    <row r="1040" spans="1:13">
      <c r="A1040" t="s">
        <v>459</v>
      </c>
      <c r="B1040">
        <v>6</v>
      </c>
      <c r="C1040">
        <v>42</v>
      </c>
      <c r="D1040" s="99" t="s">
        <v>139</v>
      </c>
      <c r="E1040" s="11">
        <v>962.18</v>
      </c>
      <c r="F1040" s="11">
        <v>883.75</v>
      </c>
      <c r="G1040" s="11">
        <v>78.430000000000007</v>
      </c>
      <c r="H1040" s="11">
        <v>917</v>
      </c>
      <c r="I1040" s="11">
        <v>825</v>
      </c>
      <c r="J1040" s="11">
        <v>92</v>
      </c>
    </row>
    <row r="1041" spans="1:13">
      <c r="A1041" t="s">
        <v>459</v>
      </c>
      <c r="B1041">
        <v>6</v>
      </c>
      <c r="C1041">
        <v>19</v>
      </c>
      <c r="D1041" s="99" t="s">
        <v>140</v>
      </c>
      <c r="E1041" s="11">
        <v>1405.42</v>
      </c>
      <c r="F1041" s="11">
        <v>1002.33</v>
      </c>
      <c r="G1041" s="11">
        <v>403.09</v>
      </c>
      <c r="H1041" s="11">
        <v>1348</v>
      </c>
      <c r="I1041" s="11">
        <v>936</v>
      </c>
      <c r="J1041" s="11">
        <v>412</v>
      </c>
      <c r="K1041" s="12">
        <f t="shared" ref="K1041" si="775">AVERAGE(J1041:J1043)</f>
        <v>459.66666666666669</v>
      </c>
      <c r="L1041" s="12">
        <f t="shared" ref="L1041" si="776">AVEDEV(J1041:J1043)</f>
        <v>74.8888888888889</v>
      </c>
      <c r="M1041" s="13">
        <f t="shared" ref="M1041" si="777">IF(K1041=0, 0, L1041/K1041)</f>
        <v>0.16291999033115787</v>
      </c>
    </row>
    <row r="1042" spans="1:13">
      <c r="A1042" t="s">
        <v>459</v>
      </c>
      <c r="B1042">
        <v>22</v>
      </c>
      <c r="C1042">
        <v>19</v>
      </c>
      <c r="D1042" s="99" t="s">
        <v>140</v>
      </c>
      <c r="E1042" s="11">
        <v>1507.32</v>
      </c>
      <c r="F1042" s="11">
        <v>1197.25</v>
      </c>
      <c r="G1042" s="11">
        <v>310.07</v>
      </c>
      <c r="H1042" s="11">
        <v>1476</v>
      </c>
      <c r="I1042" s="11">
        <v>1081</v>
      </c>
      <c r="J1042" s="11">
        <v>395</v>
      </c>
      <c r="K1042" s="12"/>
      <c r="L1042" s="12"/>
      <c r="M1042" s="13"/>
    </row>
    <row r="1043" spans="1:13">
      <c r="A1043" t="s">
        <v>459</v>
      </c>
      <c r="B1043">
        <v>6</v>
      </c>
      <c r="C1043">
        <v>43</v>
      </c>
      <c r="D1043" s="99" t="s">
        <v>140</v>
      </c>
      <c r="E1043" s="11">
        <v>1403.89</v>
      </c>
      <c r="F1043" s="11">
        <v>883.75</v>
      </c>
      <c r="G1043" s="11">
        <v>520.14</v>
      </c>
      <c r="H1043" s="11">
        <v>1397</v>
      </c>
      <c r="I1043" s="11">
        <v>825</v>
      </c>
      <c r="J1043" s="11">
        <v>572</v>
      </c>
    </row>
    <row r="1044" spans="1:13">
      <c r="A1044" t="s">
        <v>459</v>
      </c>
      <c r="B1044">
        <v>6</v>
      </c>
      <c r="C1044">
        <v>20</v>
      </c>
      <c r="D1044" s="99" t="s">
        <v>141</v>
      </c>
      <c r="E1044" s="11">
        <v>1092.3399999999999</v>
      </c>
      <c r="F1044" s="11">
        <v>1002.33</v>
      </c>
      <c r="G1044" s="11">
        <v>90.02</v>
      </c>
      <c r="H1044" s="11">
        <v>1106</v>
      </c>
      <c r="I1044" s="11">
        <v>936</v>
      </c>
      <c r="J1044" s="11">
        <v>170</v>
      </c>
      <c r="K1044" s="12">
        <f t="shared" ref="K1044" si="778">AVERAGE(J1044:J1046)</f>
        <v>181</v>
      </c>
      <c r="L1044" s="12">
        <f t="shared" ref="L1044" si="779">AVEDEV(J1044:J1046)</f>
        <v>38.666666666666664</v>
      </c>
      <c r="M1044" s="13">
        <f t="shared" ref="M1044" si="780">IF(K1044=0, 0, L1044/K1044)</f>
        <v>0.21362799263351748</v>
      </c>
    </row>
    <row r="1045" spans="1:13">
      <c r="A1045" t="s">
        <v>459</v>
      </c>
      <c r="B1045">
        <v>22</v>
      </c>
      <c r="C1045">
        <v>20</v>
      </c>
      <c r="D1045" s="99" t="s">
        <v>141</v>
      </c>
      <c r="E1045" s="11">
        <v>1219.76</v>
      </c>
      <c r="F1045" s="11">
        <v>1197.25</v>
      </c>
      <c r="G1045" s="11">
        <v>22.51</v>
      </c>
      <c r="H1045" s="11">
        <v>1215</v>
      </c>
      <c r="I1045" s="11">
        <v>1081</v>
      </c>
      <c r="J1045" s="11">
        <v>134</v>
      </c>
      <c r="K1045" s="12"/>
      <c r="L1045" s="12"/>
      <c r="M1045" s="13"/>
    </row>
    <row r="1046" spans="1:13">
      <c r="A1046" t="s">
        <v>459</v>
      </c>
      <c r="B1046">
        <v>6</v>
      </c>
      <c r="C1046">
        <v>44</v>
      </c>
      <c r="D1046" s="99" t="s">
        <v>141</v>
      </c>
      <c r="E1046" s="11">
        <v>1078.4000000000001</v>
      </c>
      <c r="F1046" s="11">
        <v>883.75</v>
      </c>
      <c r="G1046" s="11">
        <v>194.65</v>
      </c>
      <c r="H1046" s="11">
        <v>1064</v>
      </c>
      <c r="I1046" s="11">
        <v>825</v>
      </c>
      <c r="J1046" s="11">
        <v>239</v>
      </c>
    </row>
    <row r="1047" spans="1:13">
      <c r="A1047" t="s">
        <v>459</v>
      </c>
      <c r="B1047">
        <v>6</v>
      </c>
      <c r="C1047">
        <v>21</v>
      </c>
      <c r="D1047" s="99" t="s">
        <v>142</v>
      </c>
      <c r="E1047" s="11">
        <v>1170.0899999999999</v>
      </c>
      <c r="F1047" s="11">
        <v>1002.33</v>
      </c>
      <c r="G1047" s="11">
        <v>167.76</v>
      </c>
      <c r="H1047" s="11">
        <v>1143</v>
      </c>
      <c r="I1047" s="11">
        <v>936</v>
      </c>
      <c r="J1047" s="11">
        <v>207</v>
      </c>
      <c r="K1047" s="12">
        <f t="shared" ref="K1047" si="781">AVERAGE(J1047:J1049)</f>
        <v>189</v>
      </c>
      <c r="L1047" s="12">
        <f t="shared" ref="L1047" si="782">AVEDEV(J1047:J1049)</f>
        <v>88.666666666666671</v>
      </c>
      <c r="M1047" s="13">
        <f t="shared" ref="M1047" si="783">IF(K1047=0, 0, L1047/K1047)</f>
        <v>0.46913580246913583</v>
      </c>
    </row>
    <row r="1048" spans="1:13">
      <c r="A1048" t="s">
        <v>459</v>
      </c>
      <c r="B1048">
        <v>22</v>
      </c>
      <c r="C1048">
        <v>21</v>
      </c>
      <c r="D1048" s="99" t="s">
        <v>142</v>
      </c>
      <c r="E1048" s="11">
        <v>1125.4000000000001</v>
      </c>
      <c r="F1048" s="11">
        <v>1197.25</v>
      </c>
      <c r="G1048" s="11">
        <v>0</v>
      </c>
      <c r="H1048" s="11">
        <v>1137</v>
      </c>
      <c r="I1048" s="11">
        <v>1081</v>
      </c>
      <c r="J1048" s="11">
        <v>56</v>
      </c>
      <c r="K1048" s="12"/>
      <c r="L1048" s="12"/>
      <c r="M1048" s="13"/>
    </row>
    <row r="1049" spans="1:13">
      <c r="A1049" t="s">
        <v>459</v>
      </c>
      <c r="B1049">
        <v>6</v>
      </c>
      <c r="C1049">
        <v>45</v>
      </c>
      <c r="D1049" s="99" t="s">
        <v>142</v>
      </c>
      <c r="E1049" s="11">
        <v>1129.8800000000001</v>
      </c>
      <c r="F1049" s="11">
        <v>883.75</v>
      </c>
      <c r="G1049" s="11">
        <v>246.13</v>
      </c>
      <c r="H1049" s="11">
        <v>1129</v>
      </c>
      <c r="I1049" s="11">
        <v>825</v>
      </c>
      <c r="J1049" s="11">
        <v>304</v>
      </c>
    </row>
    <row r="1050" spans="1:13">
      <c r="A1050" t="s">
        <v>459</v>
      </c>
      <c r="B1050">
        <v>6</v>
      </c>
      <c r="C1050">
        <v>31</v>
      </c>
      <c r="D1050" s="99" t="s">
        <v>151</v>
      </c>
      <c r="E1050" s="11">
        <v>1571.59</v>
      </c>
      <c r="F1050" s="11">
        <v>1002.33</v>
      </c>
      <c r="G1050" s="11">
        <v>569.27</v>
      </c>
      <c r="H1050" s="11">
        <v>1498</v>
      </c>
      <c r="I1050" s="11">
        <v>936</v>
      </c>
      <c r="J1050" s="11">
        <v>562</v>
      </c>
      <c r="K1050" s="12">
        <f t="shared" ref="K1050" si="784">AVERAGE(J1050:J1052)</f>
        <v>372</v>
      </c>
      <c r="L1050" s="12">
        <f t="shared" ref="L1050" si="785">AVEDEV(J1050:J1052)</f>
        <v>200.66666666666666</v>
      </c>
      <c r="M1050" s="13">
        <f t="shared" ref="M1050" si="786">IF(K1050=0, 0, L1050/K1050)</f>
        <v>0.53942652329749097</v>
      </c>
    </row>
    <row r="1051" spans="1:13">
      <c r="A1051" t="s">
        <v>459</v>
      </c>
      <c r="B1051">
        <v>22</v>
      </c>
      <c r="C1051">
        <v>31</v>
      </c>
      <c r="D1051" s="99" t="s">
        <v>151</v>
      </c>
      <c r="E1051" s="11">
        <v>1201.28</v>
      </c>
      <c r="F1051" s="11">
        <v>1197.25</v>
      </c>
      <c r="G1051" s="11">
        <v>4.03</v>
      </c>
      <c r="H1051" s="11">
        <v>1152</v>
      </c>
      <c r="I1051" s="11">
        <v>1081</v>
      </c>
      <c r="J1051" s="11">
        <v>71</v>
      </c>
      <c r="K1051" s="12"/>
      <c r="L1051" s="12"/>
      <c r="M1051" s="13"/>
    </row>
    <row r="1052" spans="1:13">
      <c r="A1052" t="s">
        <v>459</v>
      </c>
      <c r="B1052">
        <v>6</v>
      </c>
      <c r="C1052">
        <v>55</v>
      </c>
      <c r="D1052" s="99" t="s">
        <v>151</v>
      </c>
      <c r="E1052" s="11">
        <v>1334.18</v>
      </c>
      <c r="F1052" s="11">
        <v>883.75</v>
      </c>
      <c r="G1052" s="11">
        <v>450.43</v>
      </c>
      <c r="H1052" s="11">
        <v>1308</v>
      </c>
      <c r="I1052" s="11">
        <v>825</v>
      </c>
      <c r="J1052" s="11">
        <v>483</v>
      </c>
    </row>
    <row r="1053" spans="1:13">
      <c r="A1053" t="s">
        <v>459</v>
      </c>
      <c r="B1053">
        <v>6</v>
      </c>
      <c r="C1053">
        <v>22</v>
      </c>
      <c r="D1053" s="99" t="s">
        <v>143</v>
      </c>
      <c r="E1053" s="11">
        <v>1374.38</v>
      </c>
      <c r="F1053" s="11">
        <v>1002.33</v>
      </c>
      <c r="G1053" s="11">
        <v>372.05</v>
      </c>
      <c r="H1053" s="11">
        <v>1360</v>
      </c>
      <c r="I1053" s="11">
        <v>936</v>
      </c>
      <c r="J1053" s="11">
        <v>424</v>
      </c>
      <c r="K1053" s="12">
        <f t="shared" ref="K1053" si="787">AVERAGE(J1053:J1055)</f>
        <v>375.33333333333331</v>
      </c>
      <c r="L1053" s="12">
        <f t="shared" ref="L1053" si="788">AVEDEV(J1053:J1055)</f>
        <v>101.55555555555556</v>
      </c>
      <c r="M1053" s="13">
        <f t="shared" ref="M1053" si="789">IF(K1053=0, 0, L1053/K1053)</f>
        <v>0.27057430432208407</v>
      </c>
    </row>
    <row r="1054" spans="1:13">
      <c r="A1054" t="s">
        <v>459</v>
      </c>
      <c r="B1054">
        <v>22</v>
      </c>
      <c r="C1054">
        <v>22</v>
      </c>
      <c r="D1054" s="99" t="s">
        <v>143</v>
      </c>
      <c r="E1054" s="11">
        <v>1341.86</v>
      </c>
      <c r="F1054" s="11">
        <v>1197.25</v>
      </c>
      <c r="G1054" s="11">
        <v>144.62</v>
      </c>
      <c r="H1054" s="11">
        <v>1304</v>
      </c>
      <c r="I1054" s="11">
        <v>1081</v>
      </c>
      <c r="J1054" s="11">
        <v>223</v>
      </c>
      <c r="K1054" s="12"/>
      <c r="L1054" s="12"/>
      <c r="M1054" s="13"/>
    </row>
    <row r="1055" spans="1:13">
      <c r="A1055" t="s">
        <v>459</v>
      </c>
      <c r="B1055">
        <v>6</v>
      </c>
      <c r="C1055">
        <v>46</v>
      </c>
      <c r="D1055" s="99" t="s">
        <v>143</v>
      </c>
      <c r="E1055" s="11">
        <v>1303.05</v>
      </c>
      <c r="F1055" s="11">
        <v>883.75</v>
      </c>
      <c r="G1055" s="11">
        <v>419.3</v>
      </c>
      <c r="H1055" s="11">
        <v>1304</v>
      </c>
      <c r="I1055" s="11">
        <v>825</v>
      </c>
      <c r="J1055" s="11">
        <v>479</v>
      </c>
    </row>
    <row r="1056" spans="1:13">
      <c r="A1056" t="s">
        <v>459</v>
      </c>
      <c r="B1056">
        <v>6</v>
      </c>
      <c r="C1056">
        <v>23</v>
      </c>
      <c r="D1056" s="99" t="s">
        <v>144</v>
      </c>
      <c r="E1056" s="11">
        <v>1147.0999999999999</v>
      </c>
      <c r="F1056" s="11">
        <v>1002.33</v>
      </c>
      <c r="G1056" s="11">
        <v>144.78</v>
      </c>
      <c r="H1056" s="11">
        <v>1110</v>
      </c>
      <c r="I1056" s="11">
        <v>936</v>
      </c>
      <c r="J1056" s="11">
        <v>174</v>
      </c>
      <c r="K1056" s="12">
        <f t="shared" ref="K1056" si="790">AVERAGE(J1056:J1058)</f>
        <v>156.66666666666666</v>
      </c>
      <c r="L1056" s="12">
        <f t="shared" ref="L1056" si="791">AVEDEV(J1056:J1058)</f>
        <v>104.44444444444446</v>
      </c>
      <c r="M1056" s="13">
        <f t="shared" ref="M1056" si="792">IF(K1056=0, 0, L1056/K1056)</f>
        <v>0.66666666666666674</v>
      </c>
    </row>
    <row r="1057" spans="1:13">
      <c r="A1057" t="s">
        <v>459</v>
      </c>
      <c r="B1057">
        <v>22</v>
      </c>
      <c r="C1057">
        <v>23</v>
      </c>
      <c r="D1057" s="99" t="s">
        <v>144</v>
      </c>
      <c r="E1057" s="11">
        <v>1045.95</v>
      </c>
      <c r="F1057" s="11">
        <v>1197.25</v>
      </c>
      <c r="G1057" s="11">
        <v>0</v>
      </c>
      <c r="H1057" s="11">
        <v>1033</v>
      </c>
      <c r="I1057" s="11">
        <v>1081</v>
      </c>
      <c r="J1057" s="11">
        <v>0</v>
      </c>
      <c r="K1057" s="12"/>
      <c r="L1057" s="12"/>
      <c r="M1057" s="13"/>
    </row>
    <row r="1058" spans="1:13">
      <c r="A1058" t="s">
        <v>459</v>
      </c>
      <c r="B1058">
        <v>6</v>
      </c>
      <c r="C1058">
        <v>47</v>
      </c>
      <c r="D1058" s="99" t="s">
        <v>144</v>
      </c>
      <c r="E1058" s="11">
        <v>1125.18</v>
      </c>
      <c r="F1058" s="11">
        <v>883.75</v>
      </c>
      <c r="G1058" s="11">
        <v>241.43</v>
      </c>
      <c r="H1058" s="11">
        <v>1121</v>
      </c>
      <c r="I1058" s="11">
        <v>825</v>
      </c>
      <c r="J1058" s="11">
        <v>296</v>
      </c>
    </row>
    <row r="1059" spans="1:13">
      <c r="A1059" t="s">
        <v>459</v>
      </c>
      <c r="B1059">
        <v>6</v>
      </c>
      <c r="C1059">
        <v>24</v>
      </c>
      <c r="D1059" s="99" t="s">
        <v>145</v>
      </c>
      <c r="E1059" s="11">
        <v>1329.99</v>
      </c>
      <c r="F1059" s="11">
        <v>1002.33</v>
      </c>
      <c r="G1059" s="11">
        <v>327.67</v>
      </c>
      <c r="H1059" s="11">
        <v>1181</v>
      </c>
      <c r="I1059" s="11">
        <v>936</v>
      </c>
      <c r="J1059" s="11">
        <v>245</v>
      </c>
      <c r="K1059" s="12">
        <f t="shared" ref="K1059" si="793">AVERAGE(J1059:J1061)</f>
        <v>132</v>
      </c>
      <c r="L1059" s="12">
        <f t="shared" ref="L1059" si="794">AVEDEV(J1059:J1061)</f>
        <v>88</v>
      </c>
      <c r="M1059" s="13">
        <f t="shared" ref="M1059" si="795">IF(K1059=0, 0, L1059/K1059)</f>
        <v>0.66666666666666663</v>
      </c>
    </row>
    <row r="1060" spans="1:13">
      <c r="A1060" t="s">
        <v>459</v>
      </c>
      <c r="B1060">
        <v>22</v>
      </c>
      <c r="C1060">
        <v>24</v>
      </c>
      <c r="D1060" s="99" t="s">
        <v>145</v>
      </c>
      <c r="E1060" s="11">
        <v>1053.44</v>
      </c>
      <c r="F1060" s="11">
        <v>1197.25</v>
      </c>
      <c r="G1060" s="11">
        <v>0</v>
      </c>
      <c r="H1060" s="11">
        <v>1047</v>
      </c>
      <c r="I1060" s="11">
        <v>1081</v>
      </c>
      <c r="J1060" s="11">
        <v>0</v>
      </c>
      <c r="K1060" s="12"/>
      <c r="L1060" s="12"/>
      <c r="M1060" s="13"/>
    </row>
    <row r="1061" spans="1:13">
      <c r="A1061" t="s">
        <v>459</v>
      </c>
      <c r="B1061">
        <v>6</v>
      </c>
      <c r="C1061">
        <v>48</v>
      </c>
      <c r="D1061" s="99" t="s">
        <v>145</v>
      </c>
      <c r="E1061" s="11">
        <v>1016.63</v>
      </c>
      <c r="F1061" s="11">
        <v>883.75</v>
      </c>
      <c r="G1061" s="11">
        <v>132.88</v>
      </c>
      <c r="H1061" s="11">
        <v>976</v>
      </c>
      <c r="I1061" s="11">
        <v>825</v>
      </c>
      <c r="J1061" s="11">
        <v>151</v>
      </c>
    </row>
    <row r="1062" spans="1:13">
      <c r="A1062" t="s">
        <v>459</v>
      </c>
      <c r="B1062">
        <v>6</v>
      </c>
      <c r="C1062">
        <v>25</v>
      </c>
      <c r="D1062" s="99" t="s">
        <v>146</v>
      </c>
      <c r="E1062" s="11">
        <v>1398.53</v>
      </c>
      <c r="F1062" s="11">
        <v>1002.33</v>
      </c>
      <c r="G1062" s="11">
        <v>396.21</v>
      </c>
      <c r="H1062" s="11">
        <v>1291</v>
      </c>
      <c r="I1062" s="11">
        <v>936</v>
      </c>
      <c r="J1062" s="11">
        <v>355</v>
      </c>
      <c r="K1062" s="12">
        <f t="shared" ref="K1062" si="796">AVERAGE(J1062:J1064)</f>
        <v>318.66666666666669</v>
      </c>
      <c r="L1062" s="12">
        <f t="shared" ref="L1062" si="797">AVEDEV(J1062:J1064)</f>
        <v>118.44444444444444</v>
      </c>
      <c r="M1062" s="13">
        <f t="shared" ref="M1062" si="798">IF(K1062=0, 0, L1062/K1062)</f>
        <v>0.37168758716875872</v>
      </c>
    </row>
    <row r="1063" spans="1:13">
      <c r="A1063" t="s">
        <v>459</v>
      </c>
      <c r="B1063">
        <v>22</v>
      </c>
      <c r="C1063">
        <v>25</v>
      </c>
      <c r="D1063" s="99" t="s">
        <v>146</v>
      </c>
      <c r="E1063" s="11">
        <v>1203.28</v>
      </c>
      <c r="F1063" s="11">
        <v>1197.25</v>
      </c>
      <c r="G1063" s="11">
        <v>6.03</v>
      </c>
      <c r="H1063" s="11">
        <v>1222</v>
      </c>
      <c r="I1063" s="11">
        <v>1081</v>
      </c>
      <c r="J1063" s="11">
        <v>141</v>
      </c>
      <c r="K1063" s="12"/>
      <c r="L1063" s="12"/>
      <c r="M1063" s="13"/>
    </row>
    <row r="1064" spans="1:13">
      <c r="A1064" t="s">
        <v>459</v>
      </c>
      <c r="B1064">
        <v>6</v>
      </c>
      <c r="C1064">
        <v>49</v>
      </c>
      <c r="D1064" s="99" t="s">
        <v>146</v>
      </c>
      <c r="E1064" s="11">
        <v>1274.0899999999999</v>
      </c>
      <c r="F1064" s="11">
        <v>883.75</v>
      </c>
      <c r="G1064" s="11">
        <v>390.34</v>
      </c>
      <c r="H1064" s="11">
        <v>1285</v>
      </c>
      <c r="I1064" s="11">
        <v>825</v>
      </c>
      <c r="J1064" s="11">
        <v>460</v>
      </c>
    </row>
    <row r="1065" spans="1:13">
      <c r="A1065" t="s">
        <v>459</v>
      </c>
      <c r="B1065">
        <v>6</v>
      </c>
      <c r="C1065">
        <v>26</v>
      </c>
      <c r="D1065" s="99" t="s">
        <v>147</v>
      </c>
      <c r="E1065" s="11">
        <v>1526.86</v>
      </c>
      <c r="F1065" s="11">
        <v>1002.33</v>
      </c>
      <c r="G1065" s="11">
        <v>524.54</v>
      </c>
      <c r="H1065" s="11">
        <v>1457</v>
      </c>
      <c r="I1065" s="11">
        <v>936</v>
      </c>
      <c r="J1065" s="11">
        <v>521</v>
      </c>
      <c r="K1065" s="12">
        <f t="shared" ref="K1065" si="799">AVERAGE(J1065:J1067)</f>
        <v>276.5</v>
      </c>
      <c r="L1065" s="12">
        <f t="shared" ref="L1065" si="800">AVEDEV(J1065:J1067)</f>
        <v>184.33333333333334</v>
      </c>
      <c r="M1065" s="13">
        <f t="shared" ref="M1065" si="801">IF(K1065=0, 0, L1065/K1065)</f>
        <v>0.66666666666666674</v>
      </c>
    </row>
    <row r="1066" spans="1:13">
      <c r="A1066" t="s">
        <v>459</v>
      </c>
      <c r="B1066">
        <v>22</v>
      </c>
      <c r="C1066">
        <v>26</v>
      </c>
      <c r="D1066" s="99" t="s">
        <v>147</v>
      </c>
      <c r="E1066" s="11">
        <v>1059.28</v>
      </c>
      <c r="F1066" s="11">
        <v>1197.25</v>
      </c>
      <c r="G1066" s="11">
        <v>0</v>
      </c>
      <c r="H1066" s="11">
        <v>1046</v>
      </c>
      <c r="I1066" s="11">
        <v>1081</v>
      </c>
      <c r="J1066" s="11">
        <v>0</v>
      </c>
      <c r="K1066" s="12"/>
      <c r="L1066" s="12"/>
      <c r="M1066" s="13"/>
    </row>
    <row r="1067" spans="1:13">
      <c r="A1067" t="s">
        <v>459</v>
      </c>
      <c r="B1067">
        <v>6</v>
      </c>
      <c r="C1067">
        <v>50</v>
      </c>
      <c r="D1067" s="99" t="s">
        <v>147</v>
      </c>
      <c r="E1067" s="11">
        <v>1131.48</v>
      </c>
      <c r="F1067" s="11">
        <v>883.75</v>
      </c>
      <c r="G1067" s="11">
        <v>247.73</v>
      </c>
      <c r="H1067" s="11">
        <v>1133.5</v>
      </c>
      <c r="I1067" s="11">
        <v>825</v>
      </c>
      <c r="J1067" s="11">
        <v>308.5</v>
      </c>
    </row>
    <row r="1068" spans="1:13">
      <c r="A1068" t="s">
        <v>459</v>
      </c>
      <c r="B1068">
        <v>6</v>
      </c>
      <c r="C1068">
        <v>32</v>
      </c>
      <c r="D1068" s="99" t="s">
        <v>152</v>
      </c>
      <c r="E1068" s="11">
        <v>1942.74</v>
      </c>
      <c r="F1068" s="11">
        <v>1002.33</v>
      </c>
      <c r="G1068" s="11">
        <v>940.41</v>
      </c>
      <c r="H1068" s="11">
        <v>1688</v>
      </c>
      <c r="I1068" s="11">
        <v>936</v>
      </c>
      <c r="J1068" s="11">
        <v>752</v>
      </c>
      <c r="K1068" s="12">
        <f t="shared" ref="K1068" si="802">AVERAGE(J1068:J1070)</f>
        <v>262.66666666666669</v>
      </c>
      <c r="L1068" s="12">
        <f t="shared" ref="L1068" si="803">AVEDEV(J1068:J1070)</f>
        <v>326.22222222222223</v>
      </c>
      <c r="M1068" s="13">
        <f t="shared" ref="M1068" si="804">IF(K1068=0, 0, L1068/K1068)</f>
        <v>1.2419627749576987</v>
      </c>
    </row>
    <row r="1069" spans="1:13">
      <c r="A1069" t="s">
        <v>459</v>
      </c>
      <c r="B1069">
        <v>22</v>
      </c>
      <c r="C1069">
        <v>32</v>
      </c>
      <c r="D1069" s="99" t="s">
        <v>152</v>
      </c>
      <c r="E1069" s="11">
        <v>1085.32</v>
      </c>
      <c r="F1069" s="11">
        <v>1197.25</v>
      </c>
      <c r="G1069" s="11">
        <v>0</v>
      </c>
      <c r="H1069" s="11">
        <v>1117</v>
      </c>
      <c r="I1069" s="11">
        <v>1081</v>
      </c>
      <c r="J1069" s="11">
        <v>36</v>
      </c>
      <c r="K1069" s="12"/>
      <c r="L1069" s="12"/>
      <c r="M1069" s="13"/>
    </row>
    <row r="1070" spans="1:13">
      <c r="A1070" t="s">
        <v>459</v>
      </c>
      <c r="B1070">
        <v>6</v>
      </c>
      <c r="C1070">
        <v>56</v>
      </c>
      <c r="D1070" s="99" t="s">
        <v>152</v>
      </c>
      <c r="E1070" s="11">
        <v>808.02</v>
      </c>
      <c r="F1070" s="11">
        <v>883.75</v>
      </c>
      <c r="G1070" s="11">
        <v>0</v>
      </c>
      <c r="H1070" s="11">
        <v>757.5</v>
      </c>
      <c r="I1070" s="11">
        <v>825</v>
      </c>
      <c r="J1070" s="11">
        <v>0</v>
      </c>
    </row>
    <row r="1071" spans="1:13">
      <c r="A1071" t="s">
        <v>459</v>
      </c>
      <c r="B1071">
        <v>6</v>
      </c>
      <c r="C1071">
        <v>27</v>
      </c>
      <c r="D1071" s="99" t="s">
        <v>148</v>
      </c>
      <c r="E1071" s="11">
        <v>1256.95</v>
      </c>
      <c r="F1071" s="11">
        <v>1002.33</v>
      </c>
      <c r="G1071" s="11">
        <v>254.62</v>
      </c>
      <c r="H1071" s="11">
        <v>1254</v>
      </c>
      <c r="I1071" s="11">
        <v>936</v>
      </c>
      <c r="J1071" s="11">
        <v>318</v>
      </c>
      <c r="K1071" s="12">
        <f t="shared" ref="K1071" si="805">AVERAGE(J1071:J1073)</f>
        <v>337.16666666666669</v>
      </c>
      <c r="L1071" s="12">
        <f t="shared" ref="L1071" si="806">AVEDEV(J1071:J1073)</f>
        <v>75.8888888888889</v>
      </c>
      <c r="M1071" s="13">
        <f t="shared" ref="M1071" si="807">IF(K1071=0, 0, L1071/K1071)</f>
        <v>0.22507826660075797</v>
      </c>
    </row>
    <row r="1072" spans="1:13">
      <c r="A1072" t="s">
        <v>459</v>
      </c>
      <c r="B1072">
        <v>22</v>
      </c>
      <c r="C1072">
        <v>27</v>
      </c>
      <c r="D1072" s="99" t="s">
        <v>148</v>
      </c>
      <c r="E1072" s="11">
        <v>1370.59</v>
      </c>
      <c r="F1072" s="11">
        <v>1197.25</v>
      </c>
      <c r="G1072" s="11">
        <v>173.34</v>
      </c>
      <c r="H1072" s="11">
        <v>1323.5</v>
      </c>
      <c r="I1072" s="11">
        <v>1081</v>
      </c>
      <c r="J1072" s="11">
        <v>242.5</v>
      </c>
      <c r="K1072" s="12"/>
      <c r="L1072" s="12"/>
      <c r="M1072" s="13"/>
    </row>
    <row r="1073" spans="1:13">
      <c r="A1073" t="s">
        <v>459</v>
      </c>
      <c r="B1073">
        <v>6</v>
      </c>
      <c r="C1073">
        <v>51</v>
      </c>
      <c r="D1073" s="99" t="s">
        <v>148</v>
      </c>
      <c r="E1073" s="11">
        <v>1265.18</v>
      </c>
      <c r="F1073" s="11">
        <v>883.75</v>
      </c>
      <c r="G1073" s="11">
        <v>381.43</v>
      </c>
      <c r="H1073" s="11">
        <v>1276</v>
      </c>
      <c r="I1073" s="11">
        <v>825</v>
      </c>
      <c r="J1073" s="11">
        <v>451</v>
      </c>
    </row>
    <row r="1074" spans="1:13">
      <c r="A1074" t="s">
        <v>459</v>
      </c>
      <c r="B1074">
        <v>6</v>
      </c>
      <c r="C1074">
        <v>28</v>
      </c>
      <c r="D1074" s="99" t="s">
        <v>149</v>
      </c>
      <c r="E1074" s="11">
        <v>1598.67</v>
      </c>
      <c r="F1074" s="11">
        <v>1002.33</v>
      </c>
      <c r="G1074" s="11">
        <v>596.34</v>
      </c>
      <c r="H1074" s="11">
        <v>1560</v>
      </c>
      <c r="I1074" s="11">
        <v>936</v>
      </c>
      <c r="J1074" s="11">
        <v>624</v>
      </c>
      <c r="K1074" s="12">
        <f t="shared" ref="K1074" si="808">AVERAGE(J1074:J1076)</f>
        <v>498.66666666666669</v>
      </c>
      <c r="L1074" s="12">
        <f t="shared" ref="L1074" si="809">AVEDEV(J1074:J1076)</f>
        <v>155.77777777777777</v>
      </c>
      <c r="M1074" s="13">
        <f t="shared" ref="M1074" si="810">IF(K1074=0, 0, L1074/K1074)</f>
        <v>0.3123885918003565</v>
      </c>
    </row>
    <row r="1075" spans="1:13">
      <c r="A1075" t="s">
        <v>459</v>
      </c>
      <c r="B1075">
        <v>22</v>
      </c>
      <c r="C1075">
        <v>28</v>
      </c>
      <c r="D1075" s="99" t="s">
        <v>149</v>
      </c>
      <c r="E1075" s="11">
        <v>1439.52</v>
      </c>
      <c r="F1075" s="11">
        <v>1197.25</v>
      </c>
      <c r="G1075" s="11">
        <v>242.27</v>
      </c>
      <c r="H1075" s="11">
        <v>1346</v>
      </c>
      <c r="I1075" s="11">
        <v>1081</v>
      </c>
      <c r="J1075" s="11">
        <v>265</v>
      </c>
      <c r="K1075" s="12"/>
      <c r="L1075" s="12"/>
      <c r="M1075" s="13"/>
    </row>
    <row r="1076" spans="1:13">
      <c r="A1076" t="s">
        <v>459</v>
      </c>
      <c r="B1076">
        <v>6</v>
      </c>
      <c r="C1076">
        <v>52</v>
      </c>
      <c r="D1076" s="99" t="s">
        <v>149</v>
      </c>
      <c r="E1076" s="11">
        <v>1494.65</v>
      </c>
      <c r="F1076" s="11">
        <v>883.75</v>
      </c>
      <c r="G1076" s="11">
        <v>610.9</v>
      </c>
      <c r="H1076" s="11">
        <v>1432</v>
      </c>
      <c r="I1076" s="11">
        <v>825</v>
      </c>
      <c r="J1076" s="11">
        <v>607</v>
      </c>
    </row>
    <row r="1077" spans="1:13">
      <c r="A1077" t="s">
        <v>459</v>
      </c>
      <c r="B1077">
        <v>6</v>
      </c>
      <c r="C1077">
        <v>29</v>
      </c>
      <c r="D1077" s="99" t="s">
        <v>150</v>
      </c>
      <c r="E1077" s="11">
        <v>2089.13</v>
      </c>
      <c r="F1077" s="11">
        <v>1002.33</v>
      </c>
      <c r="G1077" s="11">
        <v>1086.8</v>
      </c>
      <c r="H1077" s="11">
        <v>2085</v>
      </c>
      <c r="I1077" s="11">
        <v>936</v>
      </c>
      <c r="J1077" s="11">
        <v>1149</v>
      </c>
      <c r="K1077" s="12">
        <f t="shared" ref="K1077" si="811">AVERAGE(J1077:J1079)</f>
        <v>1189.3333333333333</v>
      </c>
      <c r="L1077" s="12">
        <f t="shared" ref="L1077" si="812">AVEDEV(J1077:J1079)</f>
        <v>112.11111111111109</v>
      </c>
      <c r="M1077" s="13">
        <f t="shared" ref="M1077" si="813">IF(K1077=0, 0, L1077/K1077)</f>
        <v>9.426382660687592E-2</v>
      </c>
    </row>
    <row r="1078" spans="1:13">
      <c r="A1078" t="s">
        <v>459</v>
      </c>
      <c r="B1078">
        <v>22</v>
      </c>
      <c r="C1078">
        <v>29</v>
      </c>
      <c r="D1078" s="99" t="s">
        <v>150</v>
      </c>
      <c r="E1078" s="11">
        <v>2199.89</v>
      </c>
      <c r="F1078" s="11">
        <v>1197.25</v>
      </c>
      <c r="G1078" s="11">
        <v>1002.64</v>
      </c>
      <c r="H1078" s="11">
        <v>2142.5</v>
      </c>
      <c r="I1078" s="11">
        <v>1081</v>
      </c>
      <c r="J1078" s="11">
        <v>1061.5</v>
      </c>
      <c r="K1078" s="12"/>
      <c r="L1078" s="12"/>
      <c r="M1078" s="13"/>
    </row>
    <row r="1079" spans="1:13">
      <c r="A1079" t="s">
        <v>459</v>
      </c>
      <c r="B1079">
        <v>6</v>
      </c>
      <c r="C1079">
        <v>53</v>
      </c>
      <c r="D1079" s="99" t="s">
        <v>150</v>
      </c>
      <c r="E1079" s="11">
        <v>2230.87</v>
      </c>
      <c r="F1079" s="11">
        <v>883.75</v>
      </c>
      <c r="G1079" s="11">
        <v>1347.12</v>
      </c>
      <c r="H1079" s="11">
        <v>2182.5</v>
      </c>
      <c r="I1079" s="11">
        <v>825</v>
      </c>
      <c r="J1079" s="11">
        <v>1357.5</v>
      </c>
    </row>
    <row r="1080" spans="1:13">
      <c r="A1080" t="s">
        <v>459</v>
      </c>
      <c r="B1080">
        <v>7</v>
      </c>
      <c r="C1080">
        <v>14</v>
      </c>
      <c r="D1080" s="99" t="s">
        <v>156</v>
      </c>
      <c r="E1080" s="11">
        <v>2552.36</v>
      </c>
      <c r="F1080" s="11">
        <v>1002.33</v>
      </c>
      <c r="G1080" s="11">
        <v>1550.04</v>
      </c>
      <c r="H1080" s="11">
        <v>2551</v>
      </c>
      <c r="I1080" s="11">
        <v>936</v>
      </c>
      <c r="J1080" s="11">
        <v>1615</v>
      </c>
      <c r="K1080" s="12">
        <f t="shared" ref="K1080" si="814">AVERAGE(J1080:J1082)</f>
        <v>1788.3333333333333</v>
      </c>
      <c r="L1080" s="12">
        <f t="shared" ref="L1080" si="815">AVEDEV(J1080:J1082)</f>
        <v>460.4444444444444</v>
      </c>
      <c r="M1080" s="13">
        <f t="shared" ref="M1080" si="816">IF(K1080=0, 0, L1080/K1080)</f>
        <v>0.25747126436781609</v>
      </c>
    </row>
    <row r="1081" spans="1:13">
      <c r="A1081" t="s">
        <v>459</v>
      </c>
      <c r="B1081">
        <v>23</v>
      </c>
      <c r="C1081">
        <v>14</v>
      </c>
      <c r="D1081" s="99" t="s">
        <v>156</v>
      </c>
      <c r="E1081" s="11">
        <v>3578.32</v>
      </c>
      <c r="F1081" s="11">
        <v>1197.25</v>
      </c>
      <c r="G1081" s="11">
        <v>2381.08</v>
      </c>
      <c r="H1081" s="11">
        <v>3560</v>
      </c>
      <c r="I1081" s="11">
        <v>1081</v>
      </c>
      <c r="J1081" s="11">
        <v>2479</v>
      </c>
      <c r="K1081" s="12"/>
      <c r="L1081" s="12"/>
      <c r="M1081" s="13"/>
    </row>
    <row r="1082" spans="1:13">
      <c r="A1082" t="s">
        <v>459</v>
      </c>
      <c r="B1082">
        <v>7</v>
      </c>
      <c r="C1082">
        <v>38</v>
      </c>
      <c r="D1082" s="99" t="s">
        <v>156</v>
      </c>
      <c r="E1082" s="11">
        <v>1964.69</v>
      </c>
      <c r="F1082" s="11">
        <v>883.75</v>
      </c>
      <c r="G1082" s="11">
        <v>1080.94</v>
      </c>
      <c r="H1082" s="11">
        <v>2096</v>
      </c>
      <c r="I1082" s="11">
        <v>825</v>
      </c>
      <c r="J1082" s="11">
        <v>1271</v>
      </c>
    </row>
    <row r="1083" spans="1:13">
      <c r="A1083" t="s">
        <v>459</v>
      </c>
      <c r="B1083">
        <v>7</v>
      </c>
      <c r="C1083">
        <v>15</v>
      </c>
      <c r="D1083" s="99" t="s">
        <v>157</v>
      </c>
      <c r="E1083" s="11">
        <v>892.77</v>
      </c>
      <c r="F1083" s="11">
        <v>1002.33</v>
      </c>
      <c r="G1083" s="11">
        <v>0</v>
      </c>
      <c r="H1083" s="11">
        <v>873</v>
      </c>
      <c r="I1083" s="11">
        <v>936</v>
      </c>
      <c r="J1083" s="11">
        <v>0</v>
      </c>
      <c r="K1083" s="12">
        <f t="shared" ref="K1083" si="817">AVERAGE(J1083:J1085)</f>
        <v>183</v>
      </c>
      <c r="L1083" s="12">
        <f t="shared" ref="L1083" si="818">AVEDEV(J1083:J1085)</f>
        <v>214.66666666666666</v>
      </c>
      <c r="M1083" s="13">
        <f t="shared" ref="M1083" si="819">IF(K1083=0, 0, L1083/K1083)</f>
        <v>1.1730418943533698</v>
      </c>
    </row>
    <row r="1084" spans="1:13">
      <c r="A1084" t="s">
        <v>459</v>
      </c>
      <c r="B1084">
        <v>23</v>
      </c>
      <c r="C1084">
        <v>15</v>
      </c>
      <c r="D1084" s="99" t="s">
        <v>157</v>
      </c>
      <c r="E1084" s="11">
        <v>1132.8800000000001</v>
      </c>
      <c r="F1084" s="11">
        <v>1197.25</v>
      </c>
      <c r="G1084" s="11">
        <v>0</v>
      </c>
      <c r="H1084" s="11">
        <v>1125</v>
      </c>
      <c r="I1084" s="11">
        <v>1081</v>
      </c>
      <c r="J1084" s="11">
        <v>44</v>
      </c>
      <c r="K1084" s="12"/>
      <c r="L1084" s="12"/>
      <c r="M1084" s="13"/>
    </row>
    <row r="1085" spans="1:13">
      <c r="A1085" t="s">
        <v>459</v>
      </c>
      <c r="B1085">
        <v>7</v>
      </c>
      <c r="C1085">
        <v>39</v>
      </c>
      <c r="D1085" s="99" t="s">
        <v>157</v>
      </c>
      <c r="E1085" s="11">
        <v>1338.51</v>
      </c>
      <c r="F1085" s="11">
        <v>883.75</v>
      </c>
      <c r="G1085" s="11">
        <v>454.76</v>
      </c>
      <c r="H1085" s="11">
        <v>1330</v>
      </c>
      <c r="I1085" s="11">
        <v>825</v>
      </c>
      <c r="J1085" s="11">
        <v>505</v>
      </c>
    </row>
    <row r="1086" spans="1:13">
      <c r="A1086" t="s">
        <v>459</v>
      </c>
      <c r="B1086">
        <v>7</v>
      </c>
      <c r="C1086">
        <v>16</v>
      </c>
      <c r="D1086" s="99" t="s">
        <v>158</v>
      </c>
      <c r="E1086" s="11">
        <v>1036.47</v>
      </c>
      <c r="F1086" s="11">
        <v>1002.33</v>
      </c>
      <c r="G1086" s="11">
        <v>34.14</v>
      </c>
      <c r="H1086" s="11">
        <v>1012</v>
      </c>
      <c r="I1086" s="11">
        <v>936</v>
      </c>
      <c r="J1086" s="11">
        <v>76</v>
      </c>
      <c r="K1086" s="12">
        <f t="shared" ref="K1086" si="820">AVERAGE(J1086:J1088)</f>
        <v>294.5</v>
      </c>
      <c r="L1086" s="12">
        <f t="shared" ref="L1086" si="821">AVEDEV(J1086:J1088)</f>
        <v>223.33333333333334</v>
      </c>
      <c r="M1086" s="13">
        <f t="shared" ref="M1086" si="822">IF(K1086=0, 0, L1086/K1086)</f>
        <v>0.75834748160724397</v>
      </c>
    </row>
    <row r="1087" spans="1:13">
      <c r="A1087" t="s">
        <v>459</v>
      </c>
      <c r="B1087">
        <v>23</v>
      </c>
      <c r="C1087">
        <v>16</v>
      </c>
      <c r="D1087" s="99" t="s">
        <v>158</v>
      </c>
      <c r="E1087" s="11">
        <v>1344.18</v>
      </c>
      <c r="F1087" s="11">
        <v>1197.25</v>
      </c>
      <c r="G1087" s="11">
        <v>146.94</v>
      </c>
      <c r="H1087" s="11">
        <v>1259</v>
      </c>
      <c r="I1087" s="11">
        <v>1081</v>
      </c>
      <c r="J1087" s="11">
        <v>178</v>
      </c>
      <c r="K1087" s="12"/>
      <c r="L1087" s="12"/>
      <c r="M1087" s="13"/>
    </row>
    <row r="1088" spans="1:13">
      <c r="A1088" t="s">
        <v>459</v>
      </c>
      <c r="B1088">
        <v>7</v>
      </c>
      <c r="C1088">
        <v>40</v>
      </c>
      <c r="D1088" s="99" t="s">
        <v>158</v>
      </c>
      <c r="E1088" s="11">
        <v>1525.43</v>
      </c>
      <c r="F1088" s="11">
        <v>883.75</v>
      </c>
      <c r="G1088" s="11">
        <v>641.67999999999995</v>
      </c>
      <c r="H1088" s="11">
        <v>1454.5</v>
      </c>
      <c r="I1088" s="11">
        <v>825</v>
      </c>
      <c r="J1088" s="11">
        <v>629.5</v>
      </c>
    </row>
    <row r="1089" spans="1:13">
      <c r="A1089" t="s">
        <v>459</v>
      </c>
      <c r="B1089">
        <v>7</v>
      </c>
      <c r="C1089">
        <v>17</v>
      </c>
      <c r="D1089" s="99" t="s">
        <v>159</v>
      </c>
      <c r="E1089" s="11">
        <v>3922.01</v>
      </c>
      <c r="F1089" s="11">
        <v>1002.33</v>
      </c>
      <c r="G1089" s="11">
        <v>2919.68</v>
      </c>
      <c r="H1089" s="11">
        <v>3960</v>
      </c>
      <c r="I1089" s="11">
        <v>936</v>
      </c>
      <c r="J1089" s="11">
        <v>3024</v>
      </c>
      <c r="K1089" s="12">
        <f t="shared" ref="K1089" si="823">AVERAGE(J1089:J1091)</f>
        <v>3480.8333333333335</v>
      </c>
      <c r="L1089" s="12">
        <f t="shared" ref="L1089" si="824">AVEDEV(J1089:J1091)</f>
        <v>1149.7777777777778</v>
      </c>
      <c r="M1089" s="13">
        <f t="shared" ref="M1089" si="825">IF(K1089=0, 0, L1089/K1089)</f>
        <v>0.33031681430053467</v>
      </c>
    </row>
    <row r="1090" spans="1:13">
      <c r="A1090" t="s">
        <v>459</v>
      </c>
      <c r="B1090">
        <v>23</v>
      </c>
      <c r="C1090">
        <v>17</v>
      </c>
      <c r="D1090" s="99" t="s">
        <v>159</v>
      </c>
      <c r="E1090" s="11">
        <v>5980.24</v>
      </c>
      <c r="F1090" s="11">
        <v>1197.25</v>
      </c>
      <c r="G1090" s="11">
        <v>4782.99</v>
      </c>
      <c r="H1090" s="11">
        <v>6286.5</v>
      </c>
      <c r="I1090" s="11">
        <v>1081</v>
      </c>
      <c r="J1090" s="11">
        <v>5205.5</v>
      </c>
      <c r="K1090" s="12"/>
      <c r="L1090" s="12"/>
      <c r="M1090" s="13"/>
    </row>
    <row r="1091" spans="1:13">
      <c r="A1091" t="s">
        <v>459</v>
      </c>
      <c r="B1091">
        <v>7</v>
      </c>
      <c r="C1091">
        <v>41</v>
      </c>
      <c r="D1091" s="99" t="s">
        <v>159</v>
      </c>
      <c r="E1091" s="11">
        <v>3365.13</v>
      </c>
      <c r="F1091" s="11">
        <v>883.75</v>
      </c>
      <c r="G1091" s="11">
        <v>2481.39</v>
      </c>
      <c r="H1091" s="11">
        <v>3038</v>
      </c>
      <c r="I1091" s="11">
        <v>825</v>
      </c>
      <c r="J1091" s="11">
        <v>2213</v>
      </c>
    </row>
    <row r="1092" spans="1:13">
      <c r="A1092" t="s">
        <v>459</v>
      </c>
      <c r="B1092">
        <v>7</v>
      </c>
      <c r="C1092">
        <v>30</v>
      </c>
      <c r="D1092" s="99" t="s">
        <v>470</v>
      </c>
      <c r="E1092" s="11">
        <v>1150.6400000000001</v>
      </c>
      <c r="F1092" s="11">
        <v>1002.33</v>
      </c>
      <c r="G1092" s="11">
        <v>148.32</v>
      </c>
      <c r="H1092" s="11">
        <v>1123</v>
      </c>
      <c r="I1092" s="11">
        <v>936</v>
      </c>
      <c r="J1092" s="11">
        <v>187</v>
      </c>
      <c r="K1092" s="12">
        <f t="shared" ref="K1092" si="826">AVERAGE(J1092:J1094)</f>
        <v>153.33333333333334</v>
      </c>
      <c r="L1092" s="12">
        <f t="shared" ref="L1092" si="827">AVEDEV(J1092:J1094)</f>
        <v>102.22222222222221</v>
      </c>
      <c r="M1092" s="13">
        <f t="shared" ref="M1092" si="828">IF(K1092=0, 0, L1092/K1092)</f>
        <v>0.66666666666666652</v>
      </c>
    </row>
    <row r="1093" spans="1:13">
      <c r="A1093" t="s">
        <v>459</v>
      </c>
      <c r="B1093">
        <v>23</v>
      </c>
      <c r="C1093">
        <v>30</v>
      </c>
      <c r="D1093" s="99" t="s">
        <v>470</v>
      </c>
      <c r="E1093" s="11">
        <v>1000.28</v>
      </c>
      <c r="F1093" s="11">
        <v>1197.25</v>
      </c>
      <c r="G1093" s="11">
        <v>0</v>
      </c>
      <c r="H1093" s="11">
        <v>976</v>
      </c>
      <c r="I1093" s="11">
        <v>1081</v>
      </c>
      <c r="J1093" s="11">
        <v>0</v>
      </c>
      <c r="K1093" s="12"/>
      <c r="L1093" s="12"/>
      <c r="M1093" s="13"/>
    </row>
    <row r="1094" spans="1:13">
      <c r="A1094" t="s">
        <v>459</v>
      </c>
      <c r="B1094">
        <v>7</v>
      </c>
      <c r="C1094">
        <v>54</v>
      </c>
      <c r="D1094" s="99" t="s">
        <v>470</v>
      </c>
      <c r="E1094" s="11">
        <v>1097.31</v>
      </c>
      <c r="F1094" s="11">
        <v>883.75</v>
      </c>
      <c r="G1094" s="11">
        <v>213.56</v>
      </c>
      <c r="H1094" s="11">
        <v>1098</v>
      </c>
      <c r="I1094" s="11">
        <v>825</v>
      </c>
      <c r="J1094" s="11">
        <v>273</v>
      </c>
    </row>
    <row r="1095" spans="1:13">
      <c r="A1095" t="s">
        <v>459</v>
      </c>
      <c r="B1095">
        <v>7</v>
      </c>
      <c r="C1095">
        <v>18</v>
      </c>
      <c r="D1095" s="99" t="s">
        <v>160</v>
      </c>
      <c r="E1095" s="11">
        <v>918.61</v>
      </c>
      <c r="F1095" s="11">
        <v>1002.33</v>
      </c>
      <c r="G1095" s="11">
        <v>0</v>
      </c>
      <c r="H1095" s="11">
        <v>907</v>
      </c>
      <c r="I1095" s="11">
        <v>936</v>
      </c>
      <c r="J1095" s="11">
        <v>0</v>
      </c>
      <c r="K1095" s="12">
        <f t="shared" ref="K1095" si="829">AVERAGE(J1095:J1097)</f>
        <v>71</v>
      </c>
      <c r="L1095" s="12">
        <f t="shared" ref="L1095" si="830">AVEDEV(J1095:J1097)</f>
        <v>63.333333333333336</v>
      </c>
      <c r="M1095" s="13">
        <f t="shared" ref="M1095" si="831">IF(K1095=0, 0, L1095/K1095)</f>
        <v>0.892018779342723</v>
      </c>
    </row>
    <row r="1096" spans="1:13">
      <c r="A1096" t="s">
        <v>459</v>
      </c>
      <c r="B1096">
        <v>23</v>
      </c>
      <c r="C1096">
        <v>18</v>
      </c>
      <c r="D1096" s="99" t="s">
        <v>160</v>
      </c>
      <c r="E1096" s="11">
        <v>1201.3900000000001</v>
      </c>
      <c r="F1096" s="11">
        <v>1197.25</v>
      </c>
      <c r="G1096" s="11">
        <v>4.1399999999999997</v>
      </c>
      <c r="H1096" s="11">
        <v>1128</v>
      </c>
      <c r="I1096" s="11">
        <v>1081</v>
      </c>
      <c r="J1096" s="11">
        <v>47</v>
      </c>
      <c r="K1096" s="12"/>
      <c r="L1096" s="12"/>
      <c r="M1096" s="13"/>
    </row>
    <row r="1097" spans="1:13">
      <c r="A1097" t="s">
        <v>459</v>
      </c>
      <c r="B1097">
        <v>7</v>
      </c>
      <c r="C1097">
        <v>42</v>
      </c>
      <c r="D1097" s="99" t="s">
        <v>160</v>
      </c>
      <c r="E1097" s="11">
        <v>1076.45</v>
      </c>
      <c r="F1097" s="11">
        <v>883.75</v>
      </c>
      <c r="G1097" s="11">
        <v>192.7</v>
      </c>
      <c r="H1097" s="11">
        <v>991</v>
      </c>
      <c r="I1097" s="11">
        <v>825</v>
      </c>
      <c r="J1097" s="11">
        <v>166</v>
      </c>
    </row>
    <row r="1098" spans="1:13">
      <c r="A1098" t="s">
        <v>459</v>
      </c>
      <c r="B1098">
        <v>7</v>
      </c>
      <c r="C1098">
        <v>19</v>
      </c>
      <c r="D1098" s="99" t="s">
        <v>161</v>
      </c>
      <c r="E1098" s="11">
        <v>1972.39</v>
      </c>
      <c r="F1098" s="11">
        <v>1002.33</v>
      </c>
      <c r="G1098" s="11">
        <v>970.06</v>
      </c>
      <c r="H1098" s="11">
        <v>1986</v>
      </c>
      <c r="I1098" s="11">
        <v>936</v>
      </c>
      <c r="J1098" s="11">
        <v>1050</v>
      </c>
      <c r="K1098" s="12">
        <f t="shared" ref="K1098" si="832">AVERAGE(J1098:J1100)</f>
        <v>1135.3333333333333</v>
      </c>
      <c r="L1098" s="12">
        <f t="shared" ref="L1098" si="833">AVEDEV(J1098:J1100)</f>
        <v>230.11111111111109</v>
      </c>
      <c r="M1098" s="13">
        <f t="shared" ref="M1098" si="834">IF(K1098=0, 0, L1098/K1098)</f>
        <v>0.20268154237619884</v>
      </c>
    </row>
    <row r="1099" spans="1:13">
      <c r="A1099" t="s">
        <v>459</v>
      </c>
      <c r="B1099">
        <v>23</v>
      </c>
      <c r="C1099">
        <v>19</v>
      </c>
      <c r="D1099" s="99" t="s">
        <v>161</v>
      </c>
      <c r="E1099" s="11">
        <v>2474.9699999999998</v>
      </c>
      <c r="F1099" s="11">
        <v>1197.25</v>
      </c>
      <c r="G1099" s="11">
        <v>1277.72</v>
      </c>
      <c r="H1099" s="11">
        <v>2561.5</v>
      </c>
      <c r="I1099" s="11">
        <v>1081</v>
      </c>
      <c r="J1099" s="11">
        <v>1480.5</v>
      </c>
      <c r="K1099" s="12"/>
      <c r="L1099" s="12"/>
      <c r="M1099" s="13"/>
    </row>
    <row r="1100" spans="1:13">
      <c r="A1100" t="s">
        <v>459</v>
      </c>
      <c r="B1100">
        <v>7</v>
      </c>
      <c r="C1100">
        <v>43</v>
      </c>
      <c r="D1100" s="99" t="s">
        <v>161</v>
      </c>
      <c r="E1100" s="11">
        <v>1871.24</v>
      </c>
      <c r="F1100" s="11">
        <v>883.75</v>
      </c>
      <c r="G1100" s="11">
        <v>987.49</v>
      </c>
      <c r="H1100" s="11">
        <v>1700.5</v>
      </c>
      <c r="I1100" s="11">
        <v>825</v>
      </c>
      <c r="J1100" s="11">
        <v>875.5</v>
      </c>
    </row>
    <row r="1101" spans="1:13">
      <c r="A1101" t="s">
        <v>459</v>
      </c>
      <c r="B1101">
        <v>7</v>
      </c>
      <c r="C1101">
        <v>20</v>
      </c>
      <c r="D1101" s="99" t="s">
        <v>162</v>
      </c>
      <c r="E1101" s="11">
        <v>1130.7</v>
      </c>
      <c r="F1101" s="11">
        <v>1002.33</v>
      </c>
      <c r="G1101" s="11">
        <v>128.37</v>
      </c>
      <c r="H1101" s="11">
        <v>1131</v>
      </c>
      <c r="I1101" s="11">
        <v>936</v>
      </c>
      <c r="J1101" s="11">
        <v>195</v>
      </c>
      <c r="K1101" s="12">
        <f t="shared" ref="K1101" si="835">AVERAGE(J1101:J1103)</f>
        <v>171.33333333333334</v>
      </c>
      <c r="L1101" s="12">
        <f t="shared" ref="L1101" si="836">AVEDEV(J1101:J1103)</f>
        <v>15.77777777777778</v>
      </c>
      <c r="M1101" s="13">
        <f t="shared" ref="M1101" si="837">IF(K1101=0, 0, L1101/K1101)</f>
        <v>9.2088197146562911E-2</v>
      </c>
    </row>
    <row r="1102" spans="1:13">
      <c r="A1102" t="s">
        <v>459</v>
      </c>
      <c r="B1102">
        <v>23</v>
      </c>
      <c r="C1102">
        <v>20</v>
      </c>
      <c r="D1102" s="99" t="s">
        <v>162</v>
      </c>
      <c r="E1102" s="11">
        <v>1241.56</v>
      </c>
      <c r="F1102" s="11">
        <v>1197.25</v>
      </c>
      <c r="G1102" s="11">
        <v>44.31</v>
      </c>
      <c r="H1102" s="11">
        <v>1232</v>
      </c>
      <c r="I1102" s="11">
        <v>1081</v>
      </c>
      <c r="J1102" s="11">
        <v>151</v>
      </c>
      <c r="K1102" s="12"/>
      <c r="L1102" s="12"/>
      <c r="M1102" s="13"/>
    </row>
    <row r="1103" spans="1:13">
      <c r="A1103" t="s">
        <v>459</v>
      </c>
      <c r="B1103">
        <v>7</v>
      </c>
      <c r="C1103">
        <v>44</v>
      </c>
      <c r="D1103" s="99" t="s">
        <v>162</v>
      </c>
      <c r="E1103" s="11">
        <v>975.54</v>
      </c>
      <c r="F1103" s="11">
        <v>883.75</v>
      </c>
      <c r="G1103" s="11">
        <v>91.79</v>
      </c>
      <c r="H1103" s="11">
        <v>993</v>
      </c>
      <c r="I1103" s="11">
        <v>825</v>
      </c>
      <c r="J1103" s="11">
        <v>168</v>
      </c>
    </row>
    <row r="1104" spans="1:13">
      <c r="A1104" t="s">
        <v>459</v>
      </c>
      <c r="B1104">
        <v>7</v>
      </c>
      <c r="C1104">
        <v>21</v>
      </c>
      <c r="D1104" s="99" t="s">
        <v>163</v>
      </c>
      <c r="E1104" s="11">
        <v>1274.1199999999999</v>
      </c>
      <c r="F1104" s="11">
        <v>1002.33</v>
      </c>
      <c r="G1104" s="11">
        <v>271.79000000000002</v>
      </c>
      <c r="H1104" s="11">
        <v>1253</v>
      </c>
      <c r="I1104" s="11">
        <v>936</v>
      </c>
      <c r="J1104" s="11">
        <v>317</v>
      </c>
      <c r="K1104" s="12">
        <f t="shared" ref="K1104" si="838">AVERAGE(J1104:J1106)</f>
        <v>251.5</v>
      </c>
      <c r="L1104" s="12">
        <f t="shared" ref="L1104" si="839">AVEDEV(J1104:J1106)</f>
        <v>90</v>
      </c>
      <c r="M1104" s="13">
        <f t="shared" ref="M1104" si="840">IF(K1104=0, 0, L1104/K1104)</f>
        <v>0.35785288270377735</v>
      </c>
    </row>
    <row r="1105" spans="1:13">
      <c r="A1105" t="s">
        <v>459</v>
      </c>
      <c r="B1105">
        <v>23</v>
      </c>
      <c r="C1105">
        <v>21</v>
      </c>
      <c r="D1105" s="99" t="s">
        <v>163</v>
      </c>
      <c r="E1105" s="11">
        <v>1180.42</v>
      </c>
      <c r="F1105" s="11">
        <v>1197.25</v>
      </c>
      <c r="G1105" s="11">
        <v>0</v>
      </c>
      <c r="H1105" s="11">
        <v>1197.5</v>
      </c>
      <c r="I1105" s="11">
        <v>1081</v>
      </c>
      <c r="J1105" s="11">
        <v>116.5</v>
      </c>
      <c r="K1105" s="12"/>
      <c r="L1105" s="12"/>
      <c r="M1105" s="13"/>
    </row>
    <row r="1106" spans="1:13">
      <c r="A1106" t="s">
        <v>459</v>
      </c>
      <c r="B1106">
        <v>7</v>
      </c>
      <c r="C1106">
        <v>45</v>
      </c>
      <c r="D1106" s="99" t="s">
        <v>163</v>
      </c>
      <c r="E1106" s="11">
        <v>1158.8399999999999</v>
      </c>
      <c r="F1106" s="11">
        <v>883.75</v>
      </c>
      <c r="G1106" s="11">
        <v>275.08999999999997</v>
      </c>
      <c r="H1106" s="11">
        <v>1146</v>
      </c>
      <c r="I1106" s="11">
        <v>825</v>
      </c>
      <c r="J1106" s="11">
        <v>321</v>
      </c>
    </row>
    <row r="1107" spans="1:13">
      <c r="A1107" t="s">
        <v>459</v>
      </c>
      <c r="B1107">
        <v>7</v>
      </c>
      <c r="C1107">
        <v>31</v>
      </c>
      <c r="D1107" s="99" t="s">
        <v>172</v>
      </c>
      <c r="E1107" s="11">
        <v>1432.46</v>
      </c>
      <c r="F1107" s="11">
        <v>1002.33</v>
      </c>
      <c r="G1107" s="11">
        <v>430.13</v>
      </c>
      <c r="H1107" s="11">
        <v>1352</v>
      </c>
      <c r="I1107" s="11">
        <v>936</v>
      </c>
      <c r="J1107" s="11">
        <v>416</v>
      </c>
      <c r="K1107" s="12">
        <f t="shared" ref="K1107" si="841">AVERAGE(J1107:J1109)</f>
        <v>386.16666666666669</v>
      </c>
      <c r="L1107" s="12">
        <f t="shared" ref="L1107" si="842">AVEDEV(J1107:J1109)</f>
        <v>253.44444444444443</v>
      </c>
      <c r="M1107" s="13">
        <f t="shared" ref="M1107" si="843">IF(K1107=0, 0, L1107/K1107)</f>
        <v>0.65630844482808226</v>
      </c>
    </row>
    <row r="1108" spans="1:13">
      <c r="A1108" t="s">
        <v>459</v>
      </c>
      <c r="B1108">
        <v>23</v>
      </c>
      <c r="C1108">
        <v>31</v>
      </c>
      <c r="D1108" s="99" t="s">
        <v>172</v>
      </c>
      <c r="E1108" s="11">
        <v>1064.3499999999999</v>
      </c>
      <c r="F1108" s="11">
        <v>1197.25</v>
      </c>
      <c r="G1108" s="11">
        <v>0</v>
      </c>
      <c r="H1108" s="11">
        <v>1087</v>
      </c>
      <c r="I1108" s="11">
        <v>1081</v>
      </c>
      <c r="J1108" s="11">
        <v>6</v>
      </c>
      <c r="K1108" s="12"/>
      <c r="L1108" s="12"/>
      <c r="M1108" s="13"/>
    </row>
    <row r="1109" spans="1:13">
      <c r="A1109" t="s">
        <v>459</v>
      </c>
      <c r="B1109">
        <v>7</v>
      </c>
      <c r="C1109">
        <v>55</v>
      </c>
      <c r="D1109" s="99" t="s">
        <v>172</v>
      </c>
      <c r="E1109" s="11">
        <v>1570.31</v>
      </c>
      <c r="F1109" s="11">
        <v>883.75</v>
      </c>
      <c r="G1109" s="11">
        <v>686.57</v>
      </c>
      <c r="H1109" s="11">
        <v>1561.5</v>
      </c>
      <c r="I1109" s="11">
        <v>825</v>
      </c>
      <c r="J1109" s="11">
        <v>736.5</v>
      </c>
    </row>
    <row r="1110" spans="1:13">
      <c r="A1110" t="s">
        <v>459</v>
      </c>
      <c r="B1110">
        <v>7</v>
      </c>
      <c r="C1110">
        <v>22</v>
      </c>
      <c r="D1110" s="99" t="s">
        <v>164</v>
      </c>
      <c r="E1110" s="11">
        <v>1277.6099999999999</v>
      </c>
      <c r="F1110" s="11">
        <v>1002.33</v>
      </c>
      <c r="G1110" s="11">
        <v>275.27999999999997</v>
      </c>
      <c r="H1110" s="11">
        <v>1265.5</v>
      </c>
      <c r="I1110" s="11">
        <v>936</v>
      </c>
      <c r="J1110" s="11">
        <v>329.5</v>
      </c>
      <c r="K1110" s="12">
        <f t="shared" ref="K1110" si="844">AVERAGE(J1110:J1112)</f>
        <v>401.83333333333331</v>
      </c>
      <c r="L1110" s="12">
        <f t="shared" ref="L1110" si="845">AVEDEV(J1110:J1112)</f>
        <v>139.44444444444443</v>
      </c>
      <c r="M1110" s="13">
        <f t="shared" ref="M1110" si="846">IF(K1110=0, 0, L1110/K1110)</f>
        <v>0.347020600027651</v>
      </c>
    </row>
    <row r="1111" spans="1:13">
      <c r="A1111" t="s">
        <v>459</v>
      </c>
      <c r="B1111">
        <v>23</v>
      </c>
      <c r="C1111">
        <v>22</v>
      </c>
      <c r="D1111" s="99" t="s">
        <v>164</v>
      </c>
      <c r="E1111" s="11">
        <v>1454.63</v>
      </c>
      <c r="F1111" s="11">
        <v>1197.25</v>
      </c>
      <c r="G1111" s="11">
        <v>257.38</v>
      </c>
      <c r="H1111" s="11">
        <v>1346</v>
      </c>
      <c r="I1111" s="11">
        <v>1081</v>
      </c>
      <c r="J1111" s="11">
        <v>265</v>
      </c>
      <c r="K1111" s="12"/>
      <c r="L1111" s="12"/>
      <c r="M1111" s="13"/>
    </row>
    <row r="1112" spans="1:13">
      <c r="A1112" t="s">
        <v>459</v>
      </c>
      <c r="B1112">
        <v>7</v>
      </c>
      <c r="C1112">
        <v>46</v>
      </c>
      <c r="D1112" s="99" t="s">
        <v>164</v>
      </c>
      <c r="E1112" s="11">
        <v>1418.73</v>
      </c>
      <c r="F1112" s="11">
        <v>883.75</v>
      </c>
      <c r="G1112" s="11">
        <v>534.98</v>
      </c>
      <c r="H1112" s="11">
        <v>1436</v>
      </c>
      <c r="I1112" s="11">
        <v>825</v>
      </c>
      <c r="J1112" s="11">
        <v>611</v>
      </c>
    </row>
    <row r="1113" spans="1:13">
      <c r="A1113" t="s">
        <v>459</v>
      </c>
      <c r="B1113">
        <v>7</v>
      </c>
      <c r="C1113">
        <v>23</v>
      </c>
      <c r="D1113" s="99" t="s">
        <v>165</v>
      </c>
      <c r="E1113" s="11">
        <v>1135.8900000000001</v>
      </c>
      <c r="F1113" s="11">
        <v>1002.33</v>
      </c>
      <c r="G1113" s="11">
        <v>133.57</v>
      </c>
      <c r="H1113" s="11">
        <v>1131</v>
      </c>
      <c r="I1113" s="11">
        <v>936</v>
      </c>
      <c r="J1113" s="11">
        <v>195</v>
      </c>
      <c r="K1113" s="12">
        <f t="shared" ref="K1113" si="847">AVERAGE(J1113:J1115)</f>
        <v>127.66666666666667</v>
      </c>
      <c r="L1113" s="12">
        <f t="shared" ref="L1113" si="848">AVEDEV(J1113:J1115)</f>
        <v>85.1111111111111</v>
      </c>
      <c r="M1113" s="13">
        <f t="shared" ref="M1113" si="849">IF(K1113=0, 0, L1113/K1113)</f>
        <v>0.66666666666666652</v>
      </c>
    </row>
    <row r="1114" spans="1:13">
      <c r="A1114" t="s">
        <v>459</v>
      </c>
      <c r="B1114">
        <v>23</v>
      </c>
      <c r="C1114">
        <v>23</v>
      </c>
      <c r="D1114" s="99" t="s">
        <v>165</v>
      </c>
      <c r="E1114" s="11">
        <v>1082.4000000000001</v>
      </c>
      <c r="F1114" s="11">
        <v>1197.25</v>
      </c>
      <c r="G1114" s="11">
        <v>0</v>
      </c>
      <c r="H1114" s="11">
        <v>1054</v>
      </c>
      <c r="I1114" s="11">
        <v>1081</v>
      </c>
      <c r="J1114" s="11">
        <v>0</v>
      </c>
      <c r="K1114" s="12"/>
      <c r="L1114" s="12"/>
      <c r="M1114" s="13"/>
    </row>
    <row r="1115" spans="1:13">
      <c r="A1115" t="s">
        <v>459</v>
      </c>
      <c r="B1115">
        <v>7</v>
      </c>
      <c r="C1115">
        <v>47</v>
      </c>
      <c r="D1115" s="99" t="s">
        <v>165</v>
      </c>
      <c r="E1115" s="11">
        <v>1031.94</v>
      </c>
      <c r="F1115" s="11">
        <v>883.75</v>
      </c>
      <c r="G1115" s="11">
        <v>148.19</v>
      </c>
      <c r="H1115" s="11">
        <v>1013</v>
      </c>
      <c r="I1115" s="11">
        <v>825</v>
      </c>
      <c r="J1115" s="11">
        <v>188</v>
      </c>
    </row>
    <row r="1116" spans="1:13">
      <c r="A1116" t="s">
        <v>459</v>
      </c>
      <c r="B1116">
        <v>7</v>
      </c>
      <c r="C1116">
        <v>24</v>
      </c>
      <c r="D1116" s="99" t="s">
        <v>166</v>
      </c>
      <c r="E1116" s="11">
        <v>1024.98</v>
      </c>
      <c r="F1116" s="11">
        <v>1002.33</v>
      </c>
      <c r="G1116" s="11">
        <v>22.65</v>
      </c>
      <c r="H1116" s="11">
        <v>1033</v>
      </c>
      <c r="I1116" s="11">
        <v>936</v>
      </c>
      <c r="J1116" s="11">
        <v>97</v>
      </c>
      <c r="K1116" s="12">
        <f t="shared" ref="K1116" si="850">AVERAGE(J1116:J1118)</f>
        <v>75.666666666666671</v>
      </c>
      <c r="L1116" s="12">
        <f t="shared" ref="L1116" si="851">AVEDEV(J1116:J1118)</f>
        <v>50.444444444444436</v>
      </c>
      <c r="M1116" s="13">
        <f t="shared" ref="M1116" si="852">IF(K1116=0, 0, L1116/K1116)</f>
        <v>0.66666666666666652</v>
      </c>
    </row>
    <row r="1117" spans="1:13">
      <c r="A1117" t="s">
        <v>459</v>
      </c>
      <c r="B1117">
        <v>23</v>
      </c>
      <c r="C1117">
        <v>24</v>
      </c>
      <c r="D1117" s="99" t="s">
        <v>166</v>
      </c>
      <c r="E1117" s="11">
        <v>977.88</v>
      </c>
      <c r="F1117" s="11">
        <v>1197.25</v>
      </c>
      <c r="G1117" s="11">
        <v>0</v>
      </c>
      <c r="H1117" s="11">
        <v>984</v>
      </c>
      <c r="I1117" s="11">
        <v>1081</v>
      </c>
      <c r="J1117" s="11">
        <v>0</v>
      </c>
      <c r="K1117" s="12"/>
      <c r="L1117" s="12"/>
      <c r="M1117" s="13"/>
    </row>
    <row r="1118" spans="1:13">
      <c r="A1118" t="s">
        <v>459</v>
      </c>
      <c r="B1118">
        <v>7</v>
      </c>
      <c r="C1118">
        <v>48</v>
      </c>
      <c r="D1118" s="99" t="s">
        <v>166</v>
      </c>
      <c r="E1118" s="11">
        <v>954.51</v>
      </c>
      <c r="F1118" s="11">
        <v>883.75</v>
      </c>
      <c r="G1118" s="11">
        <v>70.760000000000005</v>
      </c>
      <c r="H1118" s="11">
        <v>955</v>
      </c>
      <c r="I1118" s="11">
        <v>825</v>
      </c>
      <c r="J1118" s="11">
        <v>130</v>
      </c>
    </row>
    <row r="1119" spans="1:13">
      <c r="A1119" t="s">
        <v>459</v>
      </c>
      <c r="B1119">
        <v>7</v>
      </c>
      <c r="C1119">
        <v>25</v>
      </c>
      <c r="D1119" s="99" t="s">
        <v>167</v>
      </c>
      <c r="E1119" s="11">
        <v>1229.8499999999999</v>
      </c>
      <c r="F1119" s="11">
        <v>1002.33</v>
      </c>
      <c r="G1119" s="11">
        <v>227.52</v>
      </c>
      <c r="H1119" s="11">
        <v>1225</v>
      </c>
      <c r="I1119" s="11">
        <v>936</v>
      </c>
      <c r="J1119" s="11">
        <v>289</v>
      </c>
      <c r="K1119" s="12">
        <f t="shared" ref="K1119" si="853">AVERAGE(J1119:J1121)</f>
        <v>208</v>
      </c>
      <c r="L1119" s="12">
        <f t="shared" ref="L1119" si="854">AVEDEV(J1119:J1121)</f>
        <v>54</v>
      </c>
      <c r="M1119" s="13">
        <f t="shared" ref="M1119" si="855">IF(K1119=0, 0, L1119/K1119)</f>
        <v>0.25961538461538464</v>
      </c>
    </row>
    <row r="1120" spans="1:13">
      <c r="A1120" t="s">
        <v>459</v>
      </c>
      <c r="B1120">
        <v>23</v>
      </c>
      <c r="C1120">
        <v>25</v>
      </c>
      <c r="D1120" s="99" t="s">
        <v>167</v>
      </c>
      <c r="E1120" s="11">
        <v>1265.1300000000001</v>
      </c>
      <c r="F1120" s="11">
        <v>1197.25</v>
      </c>
      <c r="G1120" s="11">
        <v>67.88</v>
      </c>
      <c r="H1120" s="11">
        <v>1234</v>
      </c>
      <c r="I1120" s="11">
        <v>1081</v>
      </c>
      <c r="J1120" s="11">
        <v>153</v>
      </c>
      <c r="K1120" s="12"/>
      <c r="L1120" s="12"/>
      <c r="M1120" s="13"/>
    </row>
    <row r="1121" spans="1:13">
      <c r="A1121" t="s">
        <v>459</v>
      </c>
      <c r="B1121">
        <v>7</v>
      </c>
      <c r="C1121">
        <v>49</v>
      </c>
      <c r="D1121" s="99" t="s">
        <v>167</v>
      </c>
      <c r="E1121" s="11">
        <v>1055.19</v>
      </c>
      <c r="F1121" s="11">
        <v>883.75</v>
      </c>
      <c r="G1121" s="11">
        <v>171.44</v>
      </c>
      <c r="H1121" s="11">
        <v>1007</v>
      </c>
      <c r="I1121" s="11">
        <v>825</v>
      </c>
      <c r="J1121" s="11">
        <v>182</v>
      </c>
    </row>
    <row r="1122" spans="1:13">
      <c r="A1122" t="s">
        <v>459</v>
      </c>
      <c r="B1122">
        <v>7</v>
      </c>
      <c r="C1122">
        <v>26</v>
      </c>
      <c r="D1122" s="99" t="s">
        <v>168</v>
      </c>
      <c r="E1122" s="11">
        <v>1302.0899999999999</v>
      </c>
      <c r="F1122" s="11">
        <v>1002.33</v>
      </c>
      <c r="G1122" s="11">
        <v>299.76</v>
      </c>
      <c r="H1122" s="11">
        <v>1281.5</v>
      </c>
      <c r="I1122" s="11">
        <v>936</v>
      </c>
      <c r="J1122" s="11">
        <v>345.5</v>
      </c>
      <c r="K1122" s="12">
        <f t="shared" ref="K1122" si="856">AVERAGE(J1122:J1124)</f>
        <v>350.5</v>
      </c>
      <c r="L1122" s="12">
        <f t="shared" ref="L1122" si="857">AVEDEV(J1122:J1124)</f>
        <v>99.666666666666671</v>
      </c>
      <c r="M1122" s="13">
        <f t="shared" ref="M1122" si="858">IF(K1122=0, 0, L1122/K1122)</f>
        <v>0.28435568235853542</v>
      </c>
    </row>
    <row r="1123" spans="1:13">
      <c r="A1123" t="s">
        <v>459</v>
      </c>
      <c r="B1123">
        <v>23</v>
      </c>
      <c r="C1123">
        <v>26</v>
      </c>
      <c r="D1123" s="99" t="s">
        <v>168</v>
      </c>
      <c r="E1123" s="11">
        <v>1307.8499999999999</v>
      </c>
      <c r="F1123" s="11">
        <v>1197.25</v>
      </c>
      <c r="G1123" s="11">
        <v>110.61</v>
      </c>
      <c r="H1123" s="11">
        <v>1287</v>
      </c>
      <c r="I1123" s="11">
        <v>1081</v>
      </c>
      <c r="J1123" s="11">
        <v>206</v>
      </c>
      <c r="K1123" s="12"/>
      <c r="L1123" s="12"/>
      <c r="M1123" s="13"/>
    </row>
    <row r="1124" spans="1:13">
      <c r="A1124" t="s">
        <v>459</v>
      </c>
      <c r="B1124">
        <v>7</v>
      </c>
      <c r="C1124">
        <v>50</v>
      </c>
      <c r="D1124" s="99" t="s">
        <v>168</v>
      </c>
      <c r="E1124" s="11">
        <v>1405.91</v>
      </c>
      <c r="F1124" s="11">
        <v>883.75</v>
      </c>
      <c r="G1124" s="11">
        <v>522.16</v>
      </c>
      <c r="H1124" s="11">
        <v>1325</v>
      </c>
      <c r="I1124" s="11">
        <v>825</v>
      </c>
      <c r="J1124" s="11">
        <v>500</v>
      </c>
    </row>
    <row r="1125" spans="1:13">
      <c r="A1125" t="s">
        <v>459</v>
      </c>
      <c r="B1125">
        <v>7</v>
      </c>
      <c r="C1125">
        <v>32</v>
      </c>
      <c r="D1125" s="99" t="s">
        <v>173</v>
      </c>
      <c r="E1125" s="11">
        <v>1060.8</v>
      </c>
      <c r="F1125" s="11">
        <v>1002.33</v>
      </c>
      <c r="G1125" s="11">
        <v>58.48</v>
      </c>
      <c r="H1125" s="11">
        <v>1054</v>
      </c>
      <c r="I1125" s="11">
        <v>936</v>
      </c>
      <c r="J1125" s="11">
        <v>118</v>
      </c>
      <c r="K1125" s="12">
        <f t="shared" ref="K1125" si="859">AVERAGE(J1125:J1127)</f>
        <v>91.666666666666671</v>
      </c>
      <c r="L1125" s="12">
        <f t="shared" ref="L1125" si="860">AVEDEV(J1125:J1127)</f>
        <v>61.111111111111107</v>
      </c>
      <c r="M1125" s="13">
        <f t="shared" ref="M1125" si="861">IF(K1125=0, 0, L1125/K1125)</f>
        <v>0.66666666666666663</v>
      </c>
    </row>
    <row r="1126" spans="1:13">
      <c r="A1126" t="s">
        <v>459</v>
      </c>
      <c r="B1126">
        <v>23</v>
      </c>
      <c r="C1126">
        <v>32</v>
      </c>
      <c r="D1126" s="99" t="s">
        <v>173</v>
      </c>
      <c r="E1126" s="11">
        <v>969.58</v>
      </c>
      <c r="F1126" s="11">
        <v>1197.25</v>
      </c>
      <c r="G1126" s="11">
        <v>0</v>
      </c>
      <c r="H1126" s="11">
        <v>942</v>
      </c>
      <c r="I1126" s="11">
        <v>1081</v>
      </c>
      <c r="J1126" s="11">
        <v>0</v>
      </c>
      <c r="K1126" s="12"/>
      <c r="L1126" s="12"/>
      <c r="M1126" s="13"/>
    </row>
    <row r="1127" spans="1:13">
      <c r="A1127" t="s">
        <v>459</v>
      </c>
      <c r="B1127">
        <v>7</v>
      </c>
      <c r="C1127">
        <v>56</v>
      </c>
      <c r="D1127" s="99" t="s">
        <v>173</v>
      </c>
      <c r="E1127" s="11">
        <v>962.68</v>
      </c>
      <c r="F1127" s="11">
        <v>883.75</v>
      </c>
      <c r="G1127" s="11">
        <v>78.930000000000007</v>
      </c>
      <c r="H1127" s="11">
        <v>982</v>
      </c>
      <c r="I1127" s="11">
        <v>825</v>
      </c>
      <c r="J1127" s="11">
        <v>157</v>
      </c>
    </row>
    <row r="1128" spans="1:13">
      <c r="A1128" t="s">
        <v>459</v>
      </c>
      <c r="B1128">
        <v>7</v>
      </c>
      <c r="C1128">
        <v>27</v>
      </c>
      <c r="D1128" s="99" t="s">
        <v>169</v>
      </c>
      <c r="E1128" s="11">
        <v>4765.0200000000004</v>
      </c>
      <c r="F1128" s="11">
        <v>1002.33</v>
      </c>
      <c r="G1128" s="11">
        <v>3762.69</v>
      </c>
      <c r="H1128" s="11">
        <v>4712.5</v>
      </c>
      <c r="I1128" s="11">
        <v>936</v>
      </c>
      <c r="J1128" s="11">
        <v>3776.5</v>
      </c>
      <c r="K1128" s="12">
        <f t="shared" ref="K1128" si="862">AVERAGE(J1128:J1130)</f>
        <v>3509.1666666666665</v>
      </c>
      <c r="L1128" s="12">
        <f t="shared" ref="L1128" si="863">AVEDEV(J1128:J1130)</f>
        <v>379.44444444444451</v>
      </c>
      <c r="M1128" s="13">
        <f t="shared" ref="M1128" si="864">IF(K1128=0, 0, L1128/K1128)</f>
        <v>0.1081295020976807</v>
      </c>
    </row>
    <row r="1129" spans="1:13">
      <c r="A1129" t="s">
        <v>459</v>
      </c>
      <c r="B1129">
        <v>23</v>
      </c>
      <c r="C1129">
        <v>27</v>
      </c>
      <c r="D1129" s="99" t="s">
        <v>169</v>
      </c>
      <c r="E1129" s="11">
        <v>4841.7</v>
      </c>
      <c r="F1129" s="11">
        <v>1197.25</v>
      </c>
      <c r="G1129" s="11">
        <v>3644.46</v>
      </c>
      <c r="H1129" s="11">
        <v>4892</v>
      </c>
      <c r="I1129" s="11">
        <v>1081</v>
      </c>
      <c r="J1129" s="11">
        <v>3811</v>
      </c>
      <c r="K1129" s="12"/>
      <c r="L1129" s="12"/>
      <c r="M1129" s="13"/>
    </row>
    <row r="1130" spans="1:13">
      <c r="A1130" t="s">
        <v>459</v>
      </c>
      <c r="B1130">
        <v>7</v>
      </c>
      <c r="C1130">
        <v>51</v>
      </c>
      <c r="D1130" s="99" t="s">
        <v>169</v>
      </c>
      <c r="E1130" s="11">
        <v>3878.37</v>
      </c>
      <c r="F1130" s="11">
        <v>883.75</v>
      </c>
      <c r="G1130" s="11">
        <v>2994.62</v>
      </c>
      <c r="H1130" s="11">
        <v>3765</v>
      </c>
      <c r="I1130" s="11">
        <v>825</v>
      </c>
      <c r="J1130" s="11">
        <v>2940</v>
      </c>
    </row>
    <row r="1131" spans="1:13">
      <c r="A1131" t="s">
        <v>459</v>
      </c>
      <c r="B1131">
        <v>7</v>
      </c>
      <c r="C1131">
        <v>28</v>
      </c>
      <c r="D1131" s="99" t="s">
        <v>170</v>
      </c>
      <c r="E1131" s="11">
        <v>1881.18</v>
      </c>
      <c r="F1131" s="11">
        <v>1002.33</v>
      </c>
      <c r="G1131" s="11">
        <v>878.85</v>
      </c>
      <c r="H1131" s="11">
        <v>1860</v>
      </c>
      <c r="I1131" s="11">
        <v>936</v>
      </c>
      <c r="J1131" s="11">
        <v>924</v>
      </c>
      <c r="K1131" s="12">
        <f t="shared" ref="K1131" si="865">AVERAGE(J1131:J1133)</f>
        <v>827.83333333333337</v>
      </c>
      <c r="L1131" s="12">
        <f t="shared" ref="L1131" si="866">AVEDEV(J1131:J1133)</f>
        <v>81.888888888888872</v>
      </c>
      <c r="M1131" s="13">
        <f t="shared" ref="M1131" si="867">IF(K1131=0, 0, L1131/K1131)</f>
        <v>9.8919535601637451E-2</v>
      </c>
    </row>
    <row r="1132" spans="1:13">
      <c r="A1132" t="s">
        <v>459</v>
      </c>
      <c r="B1132">
        <v>23</v>
      </c>
      <c r="C1132">
        <v>28</v>
      </c>
      <c r="D1132" s="99" t="s">
        <v>170</v>
      </c>
      <c r="E1132" s="11">
        <v>1915.55</v>
      </c>
      <c r="F1132" s="11">
        <v>1197.25</v>
      </c>
      <c r="G1132" s="11">
        <v>718.3</v>
      </c>
      <c r="H1132" s="11">
        <v>1935.5</v>
      </c>
      <c r="I1132" s="11">
        <v>1081</v>
      </c>
      <c r="J1132" s="11">
        <v>854.5</v>
      </c>
      <c r="K1132" s="12"/>
      <c r="L1132" s="12"/>
      <c r="M1132" s="13"/>
    </row>
    <row r="1133" spans="1:13">
      <c r="A1133" t="s">
        <v>459</v>
      </c>
      <c r="B1133">
        <v>7</v>
      </c>
      <c r="C1133">
        <v>52</v>
      </c>
      <c r="D1133" s="99" t="s">
        <v>170</v>
      </c>
      <c r="E1133" s="11">
        <v>1554.8</v>
      </c>
      <c r="F1133" s="11">
        <v>883.75</v>
      </c>
      <c r="G1133" s="11">
        <v>671.05</v>
      </c>
      <c r="H1133" s="11">
        <v>1530</v>
      </c>
      <c r="I1133" s="11">
        <v>825</v>
      </c>
      <c r="J1133" s="11">
        <v>705</v>
      </c>
    </row>
    <row r="1134" spans="1:13">
      <c r="A1134" t="s">
        <v>459</v>
      </c>
      <c r="B1134">
        <v>7</v>
      </c>
      <c r="C1134">
        <v>29</v>
      </c>
      <c r="D1134" s="99" t="s">
        <v>171</v>
      </c>
      <c r="E1134" s="11">
        <v>2898.41</v>
      </c>
      <c r="F1134" s="11">
        <v>1002.33</v>
      </c>
      <c r="G1134" s="11">
        <v>1896.08</v>
      </c>
      <c r="H1134" s="11">
        <v>2654</v>
      </c>
      <c r="I1134" s="11">
        <v>936</v>
      </c>
      <c r="J1134" s="11">
        <v>1718</v>
      </c>
      <c r="K1134" s="12">
        <f t="shared" ref="K1134" si="868">AVERAGE(J1134:J1136)</f>
        <v>1167.1666666666667</v>
      </c>
      <c r="L1134" s="12">
        <f t="shared" ref="L1134" si="869">AVEDEV(J1134:J1136)</f>
        <v>367.22222222222223</v>
      </c>
      <c r="M1134" s="13">
        <f t="shared" ref="M1134" si="870">IF(K1134=0, 0, L1134/K1134)</f>
        <v>0.31462706459136558</v>
      </c>
    </row>
    <row r="1135" spans="1:13">
      <c r="A1135" t="s">
        <v>459</v>
      </c>
      <c r="B1135">
        <v>23</v>
      </c>
      <c r="C1135">
        <v>29</v>
      </c>
      <c r="D1135" s="99" t="s">
        <v>171</v>
      </c>
      <c r="E1135" s="11">
        <v>1741.61</v>
      </c>
      <c r="F1135" s="11">
        <v>1197.25</v>
      </c>
      <c r="G1135" s="11">
        <v>544.36</v>
      </c>
      <c r="H1135" s="11">
        <v>1716.5</v>
      </c>
      <c r="I1135" s="11">
        <v>1081</v>
      </c>
      <c r="J1135" s="11">
        <v>635.5</v>
      </c>
      <c r="K1135" s="12"/>
      <c r="L1135" s="12"/>
      <c r="M1135" s="13"/>
    </row>
    <row r="1136" spans="1:13">
      <c r="A1136" t="s">
        <v>459</v>
      </c>
      <c r="B1136">
        <v>7</v>
      </c>
      <c r="C1136">
        <v>53</v>
      </c>
      <c r="D1136" s="99" t="s">
        <v>171</v>
      </c>
      <c r="E1136" s="11">
        <v>2744.4</v>
      </c>
      <c r="F1136" s="11">
        <v>883.75</v>
      </c>
      <c r="G1136" s="11">
        <v>1860.65</v>
      </c>
      <c r="H1136" s="11">
        <v>1973</v>
      </c>
      <c r="I1136" s="11">
        <v>825</v>
      </c>
      <c r="J1136" s="11">
        <v>1148</v>
      </c>
    </row>
    <row r="1137" spans="1:13">
      <c r="A1137" t="s">
        <v>459</v>
      </c>
      <c r="B1137">
        <v>8</v>
      </c>
      <c r="C1137">
        <v>20</v>
      </c>
      <c r="D1137" s="99" t="s">
        <v>183</v>
      </c>
      <c r="E1137" s="11">
        <v>1306.45</v>
      </c>
      <c r="F1137" s="11">
        <v>1002.33</v>
      </c>
      <c r="G1137" s="11">
        <v>304.13</v>
      </c>
      <c r="H1137" s="11">
        <v>1314</v>
      </c>
      <c r="I1137" s="11">
        <v>936</v>
      </c>
      <c r="J1137" s="11">
        <v>378</v>
      </c>
      <c r="K1137" s="12">
        <f t="shared" ref="K1137" si="871">AVERAGE(J1137:J1139)</f>
        <v>406</v>
      </c>
      <c r="L1137" s="12">
        <f t="shared" ref="L1137" si="872">AVEDEV(J1137:J1139)</f>
        <v>54</v>
      </c>
      <c r="M1137" s="13">
        <f t="shared" ref="M1137" si="873">IF(K1137=0, 0, L1137/K1137)</f>
        <v>0.13300492610837439</v>
      </c>
    </row>
    <row r="1138" spans="1:13">
      <c r="A1138" t="s">
        <v>459</v>
      </c>
      <c r="B1138">
        <v>24</v>
      </c>
      <c r="C1138">
        <v>20</v>
      </c>
      <c r="D1138" s="99" t="s">
        <v>183</v>
      </c>
      <c r="E1138" s="11">
        <v>1388.13</v>
      </c>
      <c r="F1138" s="11">
        <v>1197.25</v>
      </c>
      <c r="G1138" s="11">
        <v>190.88</v>
      </c>
      <c r="H1138" s="11">
        <v>1434</v>
      </c>
      <c r="I1138" s="11">
        <v>1081</v>
      </c>
      <c r="J1138" s="11">
        <v>353</v>
      </c>
      <c r="K1138" s="12"/>
      <c r="L1138" s="12"/>
      <c r="M1138" s="13"/>
    </row>
    <row r="1139" spans="1:13">
      <c r="A1139" t="s">
        <v>459</v>
      </c>
      <c r="B1139">
        <v>8</v>
      </c>
      <c r="C1139">
        <v>44</v>
      </c>
      <c r="D1139" s="99" t="s">
        <v>183</v>
      </c>
      <c r="E1139" s="11">
        <v>1293.04</v>
      </c>
      <c r="F1139" s="11">
        <v>883.75</v>
      </c>
      <c r="G1139" s="11">
        <v>409.29</v>
      </c>
      <c r="H1139" s="11">
        <v>1312</v>
      </c>
      <c r="I1139" s="11">
        <v>825</v>
      </c>
      <c r="J1139" s="11">
        <v>487</v>
      </c>
    </row>
    <row r="1140" spans="1:13">
      <c r="A1140" t="s">
        <v>459</v>
      </c>
      <c r="B1140">
        <v>8</v>
      </c>
      <c r="C1140">
        <v>21</v>
      </c>
      <c r="D1140" s="99" t="s">
        <v>184</v>
      </c>
      <c r="E1140" s="11">
        <v>1499.01</v>
      </c>
      <c r="F1140" s="11">
        <v>1002.33</v>
      </c>
      <c r="G1140" s="11">
        <v>496.68</v>
      </c>
      <c r="H1140" s="11">
        <v>1483</v>
      </c>
      <c r="I1140" s="11">
        <v>936</v>
      </c>
      <c r="J1140" s="11">
        <v>547</v>
      </c>
      <c r="K1140" s="12">
        <f t="shared" ref="K1140" si="874">AVERAGE(J1140:J1142)</f>
        <v>685</v>
      </c>
      <c r="L1140" s="12">
        <f t="shared" ref="L1140" si="875">AVEDEV(J1140:J1142)</f>
        <v>137.33333333333334</v>
      </c>
      <c r="M1140" s="13">
        <f t="shared" ref="M1140" si="876">IF(K1140=0, 0, L1140/K1140)</f>
        <v>0.2004866180048662</v>
      </c>
    </row>
    <row r="1141" spans="1:13">
      <c r="A1141" t="s">
        <v>459</v>
      </c>
      <c r="B1141">
        <v>24</v>
      </c>
      <c r="C1141">
        <v>21</v>
      </c>
      <c r="D1141" s="99" t="s">
        <v>184</v>
      </c>
      <c r="E1141" s="11">
        <v>1752.49</v>
      </c>
      <c r="F1141" s="11">
        <v>1197.25</v>
      </c>
      <c r="G1141" s="11">
        <v>555.24</v>
      </c>
      <c r="H1141" s="11">
        <v>1698</v>
      </c>
      <c r="I1141" s="11">
        <v>1081</v>
      </c>
      <c r="J1141" s="11">
        <v>617</v>
      </c>
      <c r="K1141" s="12"/>
      <c r="L1141" s="12"/>
      <c r="M1141" s="13"/>
    </row>
    <row r="1142" spans="1:13">
      <c r="A1142" t="s">
        <v>459</v>
      </c>
      <c r="B1142">
        <v>8</v>
      </c>
      <c r="C1142">
        <v>45</v>
      </c>
      <c r="D1142" s="99" t="s">
        <v>184</v>
      </c>
      <c r="E1142" s="11">
        <v>1818.09</v>
      </c>
      <c r="F1142" s="11">
        <v>883.75</v>
      </c>
      <c r="G1142" s="11">
        <v>934.35</v>
      </c>
      <c r="H1142" s="11">
        <v>1716</v>
      </c>
      <c r="I1142" s="11">
        <v>825</v>
      </c>
      <c r="J1142" s="11">
        <v>891</v>
      </c>
    </row>
    <row r="1143" spans="1:13">
      <c r="A1143" t="s">
        <v>459</v>
      </c>
      <c r="B1143">
        <v>8</v>
      </c>
      <c r="C1143">
        <v>31</v>
      </c>
      <c r="D1143" s="99" t="s">
        <v>193</v>
      </c>
      <c r="E1143" s="11">
        <v>1353.49</v>
      </c>
      <c r="F1143" s="11">
        <v>1002.33</v>
      </c>
      <c r="G1143" s="11">
        <v>351.17</v>
      </c>
      <c r="H1143" s="11">
        <v>1190</v>
      </c>
      <c r="I1143" s="11">
        <v>936</v>
      </c>
      <c r="J1143" s="11">
        <v>254</v>
      </c>
      <c r="K1143" s="12">
        <f t="shared" ref="K1143" si="877">AVERAGE(J1143:J1145)</f>
        <v>134.33333333333334</v>
      </c>
      <c r="L1143" s="12">
        <f t="shared" ref="L1143" si="878">AVEDEV(J1143:J1145)</f>
        <v>89.555555555555543</v>
      </c>
      <c r="M1143" s="13">
        <f t="shared" ref="M1143" si="879">IF(K1143=0, 0, L1143/K1143)</f>
        <v>0.66666666666666652</v>
      </c>
    </row>
    <row r="1144" spans="1:13">
      <c r="A1144" t="s">
        <v>459</v>
      </c>
      <c r="B1144">
        <v>24</v>
      </c>
      <c r="C1144">
        <v>31</v>
      </c>
      <c r="D1144" s="99" t="s">
        <v>193</v>
      </c>
      <c r="E1144" s="11">
        <v>1003.32</v>
      </c>
      <c r="F1144" s="11">
        <v>1197.25</v>
      </c>
      <c r="G1144" s="11">
        <v>0</v>
      </c>
      <c r="H1144" s="11">
        <v>955</v>
      </c>
      <c r="I1144" s="11">
        <v>1081</v>
      </c>
      <c r="J1144" s="11">
        <v>0</v>
      </c>
      <c r="K1144" s="12"/>
      <c r="L1144" s="12"/>
      <c r="M1144" s="13"/>
    </row>
    <row r="1145" spans="1:13">
      <c r="A1145" t="s">
        <v>459</v>
      </c>
      <c r="B1145">
        <v>8</v>
      </c>
      <c r="C1145">
        <v>55</v>
      </c>
      <c r="D1145" s="99" t="s">
        <v>193</v>
      </c>
      <c r="E1145" s="11">
        <v>968.63</v>
      </c>
      <c r="F1145" s="11">
        <v>883.75</v>
      </c>
      <c r="G1145" s="11">
        <v>84.88</v>
      </c>
      <c r="H1145" s="11">
        <v>974</v>
      </c>
      <c r="I1145" s="11">
        <v>825</v>
      </c>
      <c r="J1145" s="11">
        <v>149</v>
      </c>
    </row>
    <row r="1146" spans="1:13">
      <c r="A1146" t="s">
        <v>459</v>
      </c>
      <c r="B1146">
        <v>8</v>
      </c>
      <c r="C1146">
        <v>22</v>
      </c>
      <c r="D1146" s="99" t="s">
        <v>185</v>
      </c>
      <c r="E1146" s="11">
        <v>1380.27</v>
      </c>
      <c r="F1146" s="11">
        <v>1002.33</v>
      </c>
      <c r="G1146" s="11">
        <v>377.95</v>
      </c>
      <c r="H1146" s="11">
        <v>1400</v>
      </c>
      <c r="I1146" s="11">
        <v>936</v>
      </c>
      <c r="J1146" s="11">
        <v>464</v>
      </c>
      <c r="K1146" s="12">
        <f t="shared" ref="K1146" si="880">AVERAGE(J1146:J1148)</f>
        <v>473.66666666666669</v>
      </c>
      <c r="L1146" s="12">
        <f t="shared" ref="L1146" si="881">AVEDEV(J1146:J1148)</f>
        <v>111.55555555555556</v>
      </c>
      <c r="M1146" s="13">
        <f t="shared" ref="M1146" si="882">IF(K1146=0, 0, L1146/K1146)</f>
        <v>0.23551489561341776</v>
      </c>
    </row>
    <row r="1147" spans="1:13">
      <c r="A1147" t="s">
        <v>459</v>
      </c>
      <c r="B1147">
        <v>24</v>
      </c>
      <c r="C1147">
        <v>22</v>
      </c>
      <c r="D1147" s="99" t="s">
        <v>185</v>
      </c>
      <c r="E1147" s="11">
        <v>1414.11</v>
      </c>
      <c r="F1147" s="11">
        <v>1197.25</v>
      </c>
      <c r="G1147" s="11">
        <v>216.87</v>
      </c>
      <c r="H1147" s="11">
        <v>1397</v>
      </c>
      <c r="I1147" s="11">
        <v>1081</v>
      </c>
      <c r="J1147" s="11">
        <v>316</v>
      </c>
      <c r="K1147" s="12"/>
      <c r="L1147" s="12"/>
      <c r="M1147" s="13"/>
    </row>
    <row r="1148" spans="1:13">
      <c r="A1148" t="s">
        <v>459</v>
      </c>
      <c r="B1148">
        <v>8</v>
      </c>
      <c r="C1148">
        <v>46</v>
      </c>
      <c r="D1148" s="99" t="s">
        <v>185</v>
      </c>
      <c r="E1148" s="11">
        <v>1486.57</v>
      </c>
      <c r="F1148" s="11">
        <v>883.75</v>
      </c>
      <c r="G1148" s="11">
        <v>602.82000000000005</v>
      </c>
      <c r="H1148" s="11">
        <v>1466</v>
      </c>
      <c r="I1148" s="11">
        <v>825</v>
      </c>
      <c r="J1148" s="11">
        <v>641</v>
      </c>
    </row>
    <row r="1149" spans="1:13">
      <c r="A1149" t="s">
        <v>459</v>
      </c>
      <c r="B1149">
        <v>8</v>
      </c>
      <c r="C1149">
        <v>23</v>
      </c>
      <c r="D1149" s="99" t="s">
        <v>186</v>
      </c>
      <c r="E1149" s="11">
        <v>1373.53</v>
      </c>
      <c r="F1149" s="11">
        <v>1002.33</v>
      </c>
      <c r="G1149" s="11">
        <v>371.2</v>
      </c>
      <c r="H1149" s="11">
        <v>1383</v>
      </c>
      <c r="I1149" s="11">
        <v>936</v>
      </c>
      <c r="J1149" s="11">
        <v>447</v>
      </c>
      <c r="K1149" s="12">
        <f t="shared" ref="K1149" si="883">AVERAGE(J1149:J1151)</f>
        <v>539</v>
      </c>
      <c r="L1149" s="12">
        <f t="shared" ref="L1149" si="884">AVEDEV(J1149:J1151)</f>
        <v>174</v>
      </c>
      <c r="M1149" s="13">
        <f t="shared" ref="M1149" si="885">IF(K1149=0, 0, L1149/K1149)</f>
        <v>0.32282003710575141</v>
      </c>
    </row>
    <row r="1150" spans="1:13">
      <c r="A1150" t="s">
        <v>459</v>
      </c>
      <c r="B1150">
        <v>24</v>
      </c>
      <c r="C1150">
        <v>23</v>
      </c>
      <c r="D1150" s="99" t="s">
        <v>186</v>
      </c>
      <c r="E1150" s="11">
        <v>1467.59</v>
      </c>
      <c r="F1150" s="11">
        <v>1197.25</v>
      </c>
      <c r="G1150" s="11">
        <v>270.35000000000002</v>
      </c>
      <c r="H1150" s="11">
        <v>1451</v>
      </c>
      <c r="I1150" s="11">
        <v>1081</v>
      </c>
      <c r="J1150" s="11">
        <v>370</v>
      </c>
      <c r="K1150" s="12"/>
      <c r="L1150" s="12"/>
      <c r="M1150" s="13"/>
    </row>
    <row r="1151" spans="1:13">
      <c r="A1151" t="s">
        <v>459</v>
      </c>
      <c r="B1151">
        <v>8</v>
      </c>
      <c r="C1151">
        <v>47</v>
      </c>
      <c r="D1151" s="99" t="s">
        <v>186</v>
      </c>
      <c r="E1151" s="11">
        <v>1649.63</v>
      </c>
      <c r="F1151" s="11">
        <v>883.75</v>
      </c>
      <c r="G1151" s="11">
        <v>765.88</v>
      </c>
      <c r="H1151" s="11">
        <v>1625</v>
      </c>
      <c r="I1151" s="11">
        <v>825</v>
      </c>
      <c r="J1151" s="11">
        <v>800</v>
      </c>
    </row>
    <row r="1152" spans="1:13">
      <c r="A1152" t="s">
        <v>459</v>
      </c>
      <c r="B1152">
        <v>8</v>
      </c>
      <c r="C1152">
        <v>24</v>
      </c>
      <c r="D1152" s="99" t="s">
        <v>187</v>
      </c>
      <c r="E1152" s="11">
        <v>1384.64</v>
      </c>
      <c r="F1152" s="11">
        <v>1002.33</v>
      </c>
      <c r="G1152" s="11">
        <v>382.31</v>
      </c>
      <c r="H1152" s="11">
        <v>1377</v>
      </c>
      <c r="I1152" s="11">
        <v>936</v>
      </c>
      <c r="J1152" s="11">
        <v>441</v>
      </c>
      <c r="K1152" s="12">
        <f t="shared" ref="K1152" si="886">AVERAGE(J1152:J1154)</f>
        <v>366.33333333333331</v>
      </c>
      <c r="L1152" s="12">
        <f t="shared" ref="L1152" si="887">AVEDEV(J1152:J1154)</f>
        <v>113.55555555555556</v>
      </c>
      <c r="M1152" s="13">
        <f t="shared" ref="M1152" si="888">IF(K1152=0, 0, L1152/K1152)</f>
        <v>0.30997876857749473</v>
      </c>
    </row>
    <row r="1153" spans="1:13">
      <c r="A1153" t="s">
        <v>459</v>
      </c>
      <c r="B1153">
        <v>24</v>
      </c>
      <c r="C1153">
        <v>24</v>
      </c>
      <c r="D1153" s="99" t="s">
        <v>187</v>
      </c>
      <c r="E1153" s="11">
        <v>1262.17</v>
      </c>
      <c r="F1153" s="11">
        <v>1197.25</v>
      </c>
      <c r="G1153" s="11">
        <v>64.92</v>
      </c>
      <c r="H1153" s="11">
        <v>1277</v>
      </c>
      <c r="I1153" s="11">
        <v>1081</v>
      </c>
      <c r="J1153" s="11">
        <v>196</v>
      </c>
      <c r="K1153" s="12"/>
      <c r="L1153" s="12"/>
      <c r="M1153" s="13"/>
    </row>
    <row r="1154" spans="1:13">
      <c r="A1154" t="s">
        <v>459</v>
      </c>
      <c r="B1154">
        <v>8</v>
      </c>
      <c r="C1154">
        <v>48</v>
      </c>
      <c r="D1154" s="99" t="s">
        <v>187</v>
      </c>
      <c r="E1154" s="11">
        <v>1280.9100000000001</v>
      </c>
      <c r="F1154" s="11">
        <v>883.75</v>
      </c>
      <c r="G1154" s="11">
        <v>397.16</v>
      </c>
      <c r="H1154" s="11">
        <v>1287</v>
      </c>
      <c r="I1154" s="11">
        <v>825</v>
      </c>
      <c r="J1154" s="11">
        <v>462</v>
      </c>
    </row>
    <row r="1155" spans="1:13">
      <c r="A1155" t="s">
        <v>459</v>
      </c>
      <c r="B1155">
        <v>8</v>
      </c>
      <c r="C1155">
        <v>25</v>
      </c>
      <c r="D1155" s="99" t="s">
        <v>188</v>
      </c>
      <c r="E1155" s="11">
        <v>1610.6</v>
      </c>
      <c r="F1155" s="11">
        <v>1002.33</v>
      </c>
      <c r="G1155" s="11">
        <v>608.28</v>
      </c>
      <c r="H1155" s="11">
        <v>1589</v>
      </c>
      <c r="I1155" s="11">
        <v>936</v>
      </c>
      <c r="J1155" s="11">
        <v>653</v>
      </c>
      <c r="K1155" s="12">
        <f t="shared" ref="K1155" si="889">AVERAGE(J1155:J1157)</f>
        <v>588.33333333333337</v>
      </c>
      <c r="L1155" s="12">
        <f t="shared" ref="L1155" si="890">AVEDEV(J1155:J1157)</f>
        <v>57.555555555555543</v>
      </c>
      <c r="M1155" s="13">
        <f t="shared" ref="M1155" si="891">IF(K1155=0, 0, L1155/K1155)</f>
        <v>9.782813975448533E-2</v>
      </c>
    </row>
    <row r="1156" spans="1:13">
      <c r="A1156" t="s">
        <v>459</v>
      </c>
      <c r="B1156">
        <v>24</v>
      </c>
      <c r="C1156">
        <v>25</v>
      </c>
      <c r="D1156" s="99" t="s">
        <v>188</v>
      </c>
      <c r="E1156" s="11">
        <v>1639.24</v>
      </c>
      <c r="F1156" s="11">
        <v>1197.25</v>
      </c>
      <c r="G1156" s="11">
        <v>441.99</v>
      </c>
      <c r="H1156" s="11">
        <v>1583</v>
      </c>
      <c r="I1156" s="11">
        <v>1081</v>
      </c>
      <c r="J1156" s="11">
        <v>502</v>
      </c>
      <c r="K1156" s="12"/>
      <c r="L1156" s="12"/>
      <c r="M1156" s="13"/>
    </row>
    <row r="1157" spans="1:13">
      <c r="A1157" t="s">
        <v>459</v>
      </c>
      <c r="B1157">
        <v>8</v>
      </c>
      <c r="C1157">
        <v>49</v>
      </c>
      <c r="D1157" s="99" t="s">
        <v>188</v>
      </c>
      <c r="E1157" s="11">
        <v>1427.47</v>
      </c>
      <c r="F1157" s="11">
        <v>883.75</v>
      </c>
      <c r="G1157" s="11">
        <v>543.73</v>
      </c>
      <c r="H1157" s="11">
        <v>1435</v>
      </c>
      <c r="I1157" s="11">
        <v>825</v>
      </c>
      <c r="J1157" s="11">
        <v>610</v>
      </c>
    </row>
    <row r="1158" spans="1:13">
      <c r="A1158" t="s">
        <v>459</v>
      </c>
      <c r="B1158">
        <v>8</v>
      </c>
      <c r="C1158">
        <v>26</v>
      </c>
      <c r="D1158" s="99" t="s">
        <v>189</v>
      </c>
      <c r="E1158" s="11">
        <v>1592.23</v>
      </c>
      <c r="F1158" s="11">
        <v>1002.33</v>
      </c>
      <c r="G1158" s="11">
        <v>589.9</v>
      </c>
      <c r="H1158" s="11">
        <v>1615</v>
      </c>
      <c r="I1158" s="11">
        <v>936</v>
      </c>
      <c r="J1158" s="11">
        <v>679</v>
      </c>
      <c r="K1158" s="12">
        <f t="shared" ref="K1158" si="892">AVERAGE(J1158:J1160)</f>
        <v>595.66666666666663</v>
      </c>
      <c r="L1158" s="12">
        <f t="shared" ref="L1158" si="893">AVEDEV(J1158:J1160)</f>
        <v>143.7777777777778</v>
      </c>
      <c r="M1158" s="13">
        <f t="shared" ref="M1158" si="894">IF(K1158=0, 0, L1158/K1158)</f>
        <v>0.24137287819436679</v>
      </c>
    </row>
    <row r="1159" spans="1:13">
      <c r="A1159" t="s">
        <v>459</v>
      </c>
      <c r="B1159">
        <v>24</v>
      </c>
      <c r="C1159">
        <v>26</v>
      </c>
      <c r="D1159" s="99" t="s">
        <v>189</v>
      </c>
      <c r="E1159" s="11">
        <v>1470.04</v>
      </c>
      <c r="F1159" s="11">
        <v>1197.25</v>
      </c>
      <c r="G1159" s="11">
        <v>272.79000000000002</v>
      </c>
      <c r="H1159" s="11">
        <v>1461</v>
      </c>
      <c r="I1159" s="11">
        <v>1081</v>
      </c>
      <c r="J1159" s="11">
        <v>380</v>
      </c>
      <c r="K1159" s="12"/>
      <c r="L1159" s="12"/>
      <c r="M1159" s="13"/>
    </row>
    <row r="1160" spans="1:13">
      <c r="A1160" t="s">
        <v>459</v>
      </c>
      <c r="B1160">
        <v>8</v>
      </c>
      <c r="C1160">
        <v>50</v>
      </c>
      <c r="D1160" s="99" t="s">
        <v>189</v>
      </c>
      <c r="E1160" s="11">
        <v>1635.82</v>
      </c>
      <c r="F1160" s="11">
        <v>883.75</v>
      </c>
      <c r="G1160" s="11">
        <v>752.07</v>
      </c>
      <c r="H1160" s="11">
        <v>1553</v>
      </c>
      <c r="I1160" s="11">
        <v>825</v>
      </c>
      <c r="J1160" s="11">
        <v>728</v>
      </c>
    </row>
    <row r="1161" spans="1:13">
      <c r="A1161" t="s">
        <v>459</v>
      </c>
      <c r="B1161">
        <v>8</v>
      </c>
      <c r="C1161">
        <v>32</v>
      </c>
      <c r="D1161" s="99" t="s">
        <v>194</v>
      </c>
      <c r="E1161" s="11">
        <v>1929.8</v>
      </c>
      <c r="F1161" s="11">
        <v>1002.33</v>
      </c>
      <c r="G1161" s="11">
        <v>927.47</v>
      </c>
      <c r="H1161" s="11">
        <v>1820.5</v>
      </c>
      <c r="I1161" s="11">
        <v>936</v>
      </c>
      <c r="J1161" s="11">
        <v>884.5</v>
      </c>
      <c r="K1161" s="12">
        <f t="shared" ref="K1161" si="895">AVERAGE(J1161:J1163)</f>
        <v>637.83333333333337</v>
      </c>
      <c r="L1161" s="12">
        <f t="shared" ref="L1161" si="896">AVEDEV(J1161:J1163)</f>
        <v>164.44444444444446</v>
      </c>
      <c r="M1161" s="13">
        <f t="shared" ref="M1161" si="897">IF(K1161=0, 0, L1161/K1161)</f>
        <v>0.25781726330459021</v>
      </c>
    </row>
    <row r="1162" spans="1:13">
      <c r="A1162" t="s">
        <v>459</v>
      </c>
      <c r="B1162">
        <v>24</v>
      </c>
      <c r="C1162">
        <v>32</v>
      </c>
      <c r="D1162" s="99" t="s">
        <v>194</v>
      </c>
      <c r="E1162" s="11">
        <v>1820.37</v>
      </c>
      <c r="F1162" s="11">
        <v>1197.25</v>
      </c>
      <c r="G1162" s="11">
        <v>623.13</v>
      </c>
      <c r="H1162" s="11">
        <v>1481</v>
      </c>
      <c r="I1162" s="11">
        <v>1081</v>
      </c>
      <c r="J1162" s="11">
        <v>400</v>
      </c>
      <c r="K1162" s="12"/>
      <c r="L1162" s="12"/>
      <c r="M1162" s="13"/>
    </row>
    <row r="1163" spans="1:13">
      <c r="A1163" t="s">
        <v>459</v>
      </c>
      <c r="B1163">
        <v>8</v>
      </c>
      <c r="C1163">
        <v>56</v>
      </c>
      <c r="D1163" s="99" t="s">
        <v>194</v>
      </c>
      <c r="E1163" s="11">
        <v>1456.37</v>
      </c>
      <c r="F1163" s="11">
        <v>883.75</v>
      </c>
      <c r="G1163" s="11">
        <v>572.63</v>
      </c>
      <c r="H1163" s="11">
        <v>1454</v>
      </c>
      <c r="I1163" s="11">
        <v>825</v>
      </c>
      <c r="J1163" s="11">
        <v>629</v>
      </c>
    </row>
    <row r="1164" spans="1:13">
      <c r="A1164" t="s">
        <v>459</v>
      </c>
      <c r="B1164">
        <v>8</v>
      </c>
      <c r="C1164">
        <v>27</v>
      </c>
      <c r="D1164" s="99" t="s">
        <v>190</v>
      </c>
      <c r="E1164" s="11">
        <v>1743.69</v>
      </c>
      <c r="F1164" s="11">
        <v>1002.33</v>
      </c>
      <c r="G1164" s="11">
        <v>741.36</v>
      </c>
      <c r="H1164" s="11">
        <v>1784</v>
      </c>
      <c r="I1164" s="11">
        <v>936</v>
      </c>
      <c r="J1164" s="11">
        <v>848</v>
      </c>
      <c r="K1164" s="12">
        <f t="shared" ref="K1164" si="898">AVERAGE(J1164:J1166)</f>
        <v>1051</v>
      </c>
      <c r="L1164" s="12">
        <f t="shared" ref="L1164" si="899">AVEDEV(J1164:J1166)</f>
        <v>202</v>
      </c>
      <c r="M1164" s="13">
        <f t="shared" ref="M1164" si="900">IF(K1164=0, 0, L1164/K1164)</f>
        <v>0.19219790675547099</v>
      </c>
    </row>
    <row r="1165" spans="1:13">
      <c r="A1165" t="s">
        <v>459</v>
      </c>
      <c r="B1165">
        <v>24</v>
      </c>
      <c r="C1165">
        <v>27</v>
      </c>
      <c r="D1165" s="99" t="s">
        <v>190</v>
      </c>
      <c r="E1165" s="11">
        <v>2023.62</v>
      </c>
      <c r="F1165" s="11">
        <v>1197.25</v>
      </c>
      <c r="G1165" s="11">
        <v>826.37</v>
      </c>
      <c r="H1165" s="11">
        <v>2032</v>
      </c>
      <c r="I1165" s="11">
        <v>1081</v>
      </c>
      <c r="J1165" s="11">
        <v>951</v>
      </c>
      <c r="K1165" s="12"/>
      <c r="L1165" s="12"/>
      <c r="M1165" s="13"/>
    </row>
    <row r="1166" spans="1:13">
      <c r="A1166" t="s">
        <v>459</v>
      </c>
      <c r="B1166">
        <v>8</v>
      </c>
      <c r="C1166">
        <v>51</v>
      </c>
      <c r="D1166" s="99" t="s">
        <v>190</v>
      </c>
      <c r="E1166" s="11">
        <v>2070.4299999999998</v>
      </c>
      <c r="F1166" s="11">
        <v>883.75</v>
      </c>
      <c r="G1166" s="11">
        <v>1186.68</v>
      </c>
      <c r="H1166" s="11">
        <v>2179</v>
      </c>
      <c r="I1166" s="11">
        <v>825</v>
      </c>
      <c r="J1166" s="11">
        <v>1354</v>
      </c>
    </row>
    <row r="1167" spans="1:13">
      <c r="A1167" t="s">
        <v>459</v>
      </c>
      <c r="B1167">
        <v>8</v>
      </c>
      <c r="C1167">
        <v>28</v>
      </c>
      <c r="D1167" s="99" t="s">
        <v>191</v>
      </c>
      <c r="E1167" s="11">
        <v>4998.3900000000003</v>
      </c>
      <c r="F1167" s="11">
        <v>1002.33</v>
      </c>
      <c r="G1167" s="11">
        <v>3996.06</v>
      </c>
      <c r="H1167" s="11">
        <v>4831</v>
      </c>
      <c r="I1167" s="11">
        <v>936</v>
      </c>
      <c r="J1167" s="11">
        <v>3895</v>
      </c>
      <c r="K1167" s="12">
        <f t="shared" ref="K1167" si="901">AVERAGE(J1167:J1169)</f>
        <v>4002.5</v>
      </c>
      <c r="L1167" s="12">
        <f t="shared" ref="L1167" si="902">AVEDEV(J1167:J1169)</f>
        <v>125.66666666666667</v>
      </c>
      <c r="M1167" s="13">
        <f t="shared" ref="M1167" si="903">IF(K1167=0, 0, L1167/K1167)</f>
        <v>3.1397043514470126E-2</v>
      </c>
    </row>
    <row r="1168" spans="1:13">
      <c r="A1168" t="s">
        <v>459</v>
      </c>
      <c r="B1168">
        <v>24</v>
      </c>
      <c r="C1168">
        <v>28</v>
      </c>
      <c r="D1168" s="99" t="s">
        <v>191</v>
      </c>
      <c r="E1168" s="11">
        <v>4999.25</v>
      </c>
      <c r="F1168" s="11">
        <v>1197.25</v>
      </c>
      <c r="G1168" s="11">
        <v>3802</v>
      </c>
      <c r="H1168" s="11">
        <v>5002.5</v>
      </c>
      <c r="I1168" s="11">
        <v>1081</v>
      </c>
      <c r="J1168" s="11">
        <v>3921.5</v>
      </c>
      <c r="K1168" s="12"/>
      <c r="L1168" s="12"/>
      <c r="M1168" s="13"/>
    </row>
    <row r="1169" spans="1:13">
      <c r="A1169" t="s">
        <v>459</v>
      </c>
      <c r="B1169">
        <v>8</v>
      </c>
      <c r="C1169">
        <v>52</v>
      </c>
      <c r="D1169" s="99" t="s">
        <v>191</v>
      </c>
      <c r="E1169" s="11">
        <v>5158.22</v>
      </c>
      <c r="F1169" s="11">
        <v>883.75</v>
      </c>
      <c r="G1169" s="11">
        <v>4274.47</v>
      </c>
      <c r="H1169" s="11">
        <v>5016</v>
      </c>
      <c r="I1169" s="11">
        <v>825</v>
      </c>
      <c r="J1169" s="11">
        <v>4191</v>
      </c>
    </row>
    <row r="1170" spans="1:13">
      <c r="A1170" t="s">
        <v>459</v>
      </c>
      <c r="B1170">
        <v>8</v>
      </c>
      <c r="C1170">
        <v>29</v>
      </c>
      <c r="D1170" s="99" t="s">
        <v>192</v>
      </c>
      <c r="E1170" s="11">
        <v>2854.77</v>
      </c>
      <c r="F1170" s="11">
        <v>1002.33</v>
      </c>
      <c r="G1170" s="11">
        <v>1852.44</v>
      </c>
      <c r="H1170" s="11">
        <v>2687</v>
      </c>
      <c r="I1170" s="11">
        <v>936</v>
      </c>
      <c r="J1170" s="11">
        <v>1751</v>
      </c>
      <c r="K1170" s="12">
        <f t="shared" ref="K1170" si="904">AVERAGE(J1170:J1172)</f>
        <v>2421.5</v>
      </c>
      <c r="L1170" s="12">
        <f t="shared" ref="L1170" si="905">AVEDEV(J1170:J1172)</f>
        <v>791.33333333333337</v>
      </c>
      <c r="M1170" s="13">
        <f t="shared" ref="M1170" si="906">IF(K1170=0, 0, L1170/K1170)</f>
        <v>0.32679468648909082</v>
      </c>
    </row>
    <row r="1171" spans="1:13">
      <c r="A1171" t="s">
        <v>459</v>
      </c>
      <c r="B1171">
        <v>24</v>
      </c>
      <c r="C1171">
        <v>29</v>
      </c>
      <c r="D1171" s="99" t="s">
        <v>192</v>
      </c>
      <c r="E1171" s="11">
        <v>3021.06</v>
      </c>
      <c r="F1171" s="11">
        <v>1197.25</v>
      </c>
      <c r="G1171" s="11">
        <v>1823.82</v>
      </c>
      <c r="H1171" s="11">
        <v>2986</v>
      </c>
      <c r="I1171" s="11">
        <v>1081</v>
      </c>
      <c r="J1171" s="11">
        <v>1905</v>
      </c>
      <c r="K1171" s="12"/>
      <c r="L1171" s="12"/>
      <c r="M1171" s="13"/>
    </row>
    <row r="1172" spans="1:13">
      <c r="A1172" t="s">
        <v>459</v>
      </c>
      <c r="B1172">
        <v>8</v>
      </c>
      <c r="C1172">
        <v>53</v>
      </c>
      <c r="D1172" s="99" t="s">
        <v>192</v>
      </c>
      <c r="E1172" s="11">
        <v>4733.7</v>
      </c>
      <c r="F1172" s="11">
        <v>883.75</v>
      </c>
      <c r="G1172" s="11">
        <v>3849.95</v>
      </c>
      <c r="H1172" s="11">
        <v>4433.5</v>
      </c>
      <c r="I1172" s="11">
        <v>825</v>
      </c>
      <c r="J1172" s="11">
        <v>3608.5</v>
      </c>
    </row>
    <row r="1173" spans="1:13">
      <c r="A1173" t="s">
        <v>459</v>
      </c>
      <c r="B1173">
        <v>9</v>
      </c>
      <c r="C1173">
        <v>30</v>
      </c>
      <c r="D1173" s="99" t="s">
        <v>472</v>
      </c>
      <c r="E1173" s="11">
        <v>1160.06</v>
      </c>
      <c r="F1173" s="11">
        <v>1002.33</v>
      </c>
      <c r="G1173" s="11">
        <v>157.74</v>
      </c>
      <c r="H1173" s="11">
        <v>1184</v>
      </c>
      <c r="I1173" s="11">
        <v>936</v>
      </c>
      <c r="J1173" s="11">
        <v>248</v>
      </c>
      <c r="K1173" s="12">
        <f t="shared" ref="K1173" si="907">AVERAGE(J1173:J1175)</f>
        <v>182</v>
      </c>
      <c r="L1173" s="12">
        <f t="shared" ref="L1173" si="908">AVEDEV(J1173:J1175)</f>
        <v>121.33333333333333</v>
      </c>
      <c r="M1173" s="13">
        <f t="shared" ref="M1173" si="909">IF(K1173=0, 0, L1173/K1173)</f>
        <v>0.66666666666666663</v>
      </c>
    </row>
    <row r="1174" spans="1:13">
      <c r="A1174" t="s">
        <v>459</v>
      </c>
      <c r="B1174">
        <v>25</v>
      </c>
      <c r="C1174">
        <v>30</v>
      </c>
      <c r="D1174" s="99" t="s">
        <v>472</v>
      </c>
      <c r="E1174" s="11">
        <v>1085.08</v>
      </c>
      <c r="F1174" s="11">
        <v>1197.25</v>
      </c>
      <c r="G1174" s="11">
        <v>0</v>
      </c>
      <c r="H1174" s="11">
        <v>1049</v>
      </c>
      <c r="I1174" s="11">
        <v>1081</v>
      </c>
      <c r="J1174" s="11">
        <v>0</v>
      </c>
      <c r="K1174" s="12"/>
      <c r="L1174" s="12"/>
      <c r="M1174" s="13"/>
    </row>
    <row r="1175" spans="1:13">
      <c r="A1175" t="s">
        <v>459</v>
      </c>
      <c r="B1175">
        <v>9</v>
      </c>
      <c r="C1175">
        <v>54</v>
      </c>
      <c r="D1175" s="99" t="s">
        <v>472</v>
      </c>
      <c r="E1175" s="11">
        <v>1160.57</v>
      </c>
      <c r="F1175" s="11">
        <v>883.75</v>
      </c>
      <c r="G1175" s="11">
        <v>276.82</v>
      </c>
      <c r="H1175" s="11">
        <v>1123</v>
      </c>
      <c r="I1175" s="11">
        <v>825</v>
      </c>
      <c r="J1175" s="11">
        <v>298</v>
      </c>
    </row>
    <row r="1176" spans="1:13">
      <c r="A1176" t="s">
        <v>459</v>
      </c>
      <c r="B1176">
        <v>9</v>
      </c>
      <c r="C1176">
        <v>18</v>
      </c>
      <c r="D1176" s="99" t="s">
        <v>202</v>
      </c>
      <c r="E1176" s="11">
        <v>1228.01</v>
      </c>
      <c r="F1176" s="11">
        <v>1002.33</v>
      </c>
      <c r="G1176" s="11">
        <v>225.68</v>
      </c>
      <c r="H1176" s="11">
        <v>1187</v>
      </c>
      <c r="I1176" s="11">
        <v>936</v>
      </c>
      <c r="J1176" s="11">
        <v>251</v>
      </c>
      <c r="K1176" s="12">
        <f t="shared" ref="K1176" si="910">AVERAGE(J1176:J1178)</f>
        <v>262</v>
      </c>
      <c r="L1176" s="12">
        <f t="shared" ref="L1176" si="911">AVEDEV(J1176:J1178)</f>
        <v>80</v>
      </c>
      <c r="M1176" s="13">
        <f t="shared" ref="M1176" si="912">IF(K1176=0, 0, L1176/K1176)</f>
        <v>0.30534351145038169</v>
      </c>
    </row>
    <row r="1177" spans="1:13">
      <c r="A1177" t="s">
        <v>459</v>
      </c>
      <c r="B1177">
        <v>25</v>
      </c>
      <c r="C1177">
        <v>18</v>
      </c>
      <c r="D1177" s="99" t="s">
        <v>202</v>
      </c>
      <c r="E1177" s="11">
        <v>1273.9000000000001</v>
      </c>
      <c r="F1177" s="11">
        <v>1197.25</v>
      </c>
      <c r="G1177" s="11">
        <v>76.66</v>
      </c>
      <c r="H1177" s="11">
        <v>1234</v>
      </c>
      <c r="I1177" s="11">
        <v>1081</v>
      </c>
      <c r="J1177" s="11">
        <v>153</v>
      </c>
      <c r="K1177" s="12"/>
      <c r="L1177" s="12"/>
      <c r="M1177" s="13"/>
    </row>
    <row r="1178" spans="1:13">
      <c r="A1178" t="s">
        <v>459</v>
      </c>
      <c r="B1178">
        <v>9</v>
      </c>
      <c r="C1178">
        <v>42</v>
      </c>
      <c r="D1178" s="99" t="s">
        <v>202</v>
      </c>
      <c r="E1178" s="11">
        <v>1303.02</v>
      </c>
      <c r="F1178" s="11">
        <v>883.75</v>
      </c>
      <c r="G1178" s="11">
        <v>419.28</v>
      </c>
      <c r="H1178" s="11">
        <v>1207</v>
      </c>
      <c r="I1178" s="11">
        <v>825</v>
      </c>
      <c r="J1178" s="11">
        <v>382</v>
      </c>
    </row>
    <row r="1179" spans="1:13">
      <c r="A1179" t="s">
        <v>459</v>
      </c>
      <c r="B1179">
        <v>9</v>
      </c>
      <c r="C1179">
        <v>19</v>
      </c>
      <c r="D1179" s="99" t="s">
        <v>203</v>
      </c>
      <c r="E1179" s="11">
        <v>2236.15</v>
      </c>
      <c r="F1179" s="11">
        <v>1002.33</v>
      </c>
      <c r="G1179" s="11">
        <v>1233.82</v>
      </c>
      <c r="H1179" s="11">
        <v>2240</v>
      </c>
      <c r="I1179" s="11">
        <v>936</v>
      </c>
      <c r="J1179" s="11">
        <v>1304</v>
      </c>
      <c r="K1179" s="12">
        <f t="shared" ref="K1179" si="913">AVERAGE(J1179:J1181)</f>
        <v>1604.3333333333333</v>
      </c>
      <c r="L1179" s="12">
        <f t="shared" ref="L1179" si="914">AVEDEV(J1179:J1181)</f>
        <v>200.22222222222226</v>
      </c>
      <c r="M1179" s="13">
        <f t="shared" ref="M1179" si="915">IF(K1179=0, 0, L1179/K1179)</f>
        <v>0.12480088648798396</v>
      </c>
    </row>
    <row r="1180" spans="1:13">
      <c r="A1180" t="s">
        <v>459</v>
      </c>
      <c r="B1180">
        <v>25</v>
      </c>
      <c r="C1180">
        <v>19</v>
      </c>
      <c r="D1180" s="99" t="s">
        <v>203</v>
      </c>
      <c r="E1180" s="11">
        <v>2711.02</v>
      </c>
      <c r="F1180" s="11">
        <v>1197.25</v>
      </c>
      <c r="G1180" s="11">
        <v>1513.78</v>
      </c>
      <c r="H1180" s="11">
        <v>2776</v>
      </c>
      <c r="I1180" s="11">
        <v>1081</v>
      </c>
      <c r="J1180" s="11">
        <v>1695</v>
      </c>
      <c r="K1180" s="12"/>
      <c r="L1180" s="12"/>
      <c r="M1180" s="13"/>
    </row>
    <row r="1181" spans="1:13">
      <c r="A1181" t="s">
        <v>459</v>
      </c>
      <c r="B1181">
        <v>9</v>
      </c>
      <c r="C1181">
        <v>43</v>
      </c>
      <c r="D1181" s="99" t="s">
        <v>203</v>
      </c>
      <c r="E1181" s="11">
        <v>2741.24</v>
      </c>
      <c r="F1181" s="11">
        <v>883.75</v>
      </c>
      <c r="G1181" s="11">
        <v>1857.5</v>
      </c>
      <c r="H1181" s="11">
        <v>2639</v>
      </c>
      <c r="I1181" s="11">
        <v>825</v>
      </c>
      <c r="J1181" s="11">
        <v>1814</v>
      </c>
    </row>
    <row r="1182" spans="1:13">
      <c r="A1182" t="s">
        <v>459</v>
      </c>
      <c r="B1182">
        <v>9</v>
      </c>
      <c r="C1182">
        <v>20</v>
      </c>
      <c r="D1182" s="99" t="s">
        <v>204</v>
      </c>
      <c r="E1182" s="11">
        <v>1266.27</v>
      </c>
      <c r="F1182" s="11">
        <v>1002.33</v>
      </c>
      <c r="G1182" s="11">
        <v>263.94</v>
      </c>
      <c r="H1182" s="11">
        <v>1272</v>
      </c>
      <c r="I1182" s="11">
        <v>936</v>
      </c>
      <c r="J1182" s="11">
        <v>336</v>
      </c>
      <c r="K1182" s="12">
        <f t="shared" ref="K1182" si="916">AVERAGE(J1182:J1184)</f>
        <v>378</v>
      </c>
      <c r="L1182" s="12">
        <f t="shared" ref="L1182" si="917">AVEDEV(J1182:J1184)</f>
        <v>96.666666666666671</v>
      </c>
      <c r="M1182" s="13">
        <f t="shared" ref="M1182" si="918">IF(K1182=0, 0, L1182/K1182)</f>
        <v>0.25573192239858905</v>
      </c>
    </row>
    <row r="1183" spans="1:13">
      <c r="A1183" t="s">
        <v>459</v>
      </c>
      <c r="B1183">
        <v>25</v>
      </c>
      <c r="C1183">
        <v>20</v>
      </c>
      <c r="D1183" s="99" t="s">
        <v>204</v>
      </c>
      <c r="E1183" s="11">
        <v>1379.29</v>
      </c>
      <c r="F1183" s="11">
        <v>1197.25</v>
      </c>
      <c r="G1183" s="11">
        <v>182.04</v>
      </c>
      <c r="H1183" s="11">
        <v>1356</v>
      </c>
      <c r="I1183" s="11">
        <v>1081</v>
      </c>
      <c r="J1183" s="11">
        <v>275</v>
      </c>
      <c r="K1183" s="12"/>
      <c r="L1183" s="12"/>
      <c r="M1183" s="13"/>
    </row>
    <row r="1184" spans="1:13">
      <c r="A1184" t="s">
        <v>459</v>
      </c>
      <c r="B1184">
        <v>9</v>
      </c>
      <c r="C1184">
        <v>44</v>
      </c>
      <c r="D1184" s="99" t="s">
        <v>204</v>
      </c>
      <c r="E1184" s="11">
        <v>1338.88</v>
      </c>
      <c r="F1184" s="11">
        <v>883.75</v>
      </c>
      <c r="G1184" s="11">
        <v>455.13</v>
      </c>
      <c r="H1184" s="11">
        <v>1348</v>
      </c>
      <c r="I1184" s="11">
        <v>825</v>
      </c>
      <c r="J1184" s="11">
        <v>523</v>
      </c>
    </row>
    <row r="1185" spans="1:13">
      <c r="A1185" t="s">
        <v>459</v>
      </c>
      <c r="B1185">
        <v>9</v>
      </c>
      <c r="C1185">
        <v>21</v>
      </c>
      <c r="D1185" s="99" t="s">
        <v>205</v>
      </c>
      <c r="E1185" s="11">
        <v>1440.87</v>
      </c>
      <c r="F1185" s="11">
        <v>1002.33</v>
      </c>
      <c r="G1185" s="11">
        <v>438.54</v>
      </c>
      <c r="H1185" s="11">
        <v>1432</v>
      </c>
      <c r="I1185" s="11">
        <v>936</v>
      </c>
      <c r="J1185" s="11">
        <v>496</v>
      </c>
      <c r="K1185" s="12">
        <f t="shared" ref="K1185" si="919">AVERAGE(J1185:J1187)</f>
        <v>469</v>
      </c>
      <c r="L1185" s="12">
        <f t="shared" ref="L1185" si="920">AVEDEV(J1185:J1187)</f>
        <v>30</v>
      </c>
      <c r="M1185" s="13">
        <f t="shared" ref="M1185" si="921">IF(K1185=0, 0, L1185/K1185)</f>
        <v>6.3965884861407252E-2</v>
      </c>
    </row>
    <row r="1186" spans="1:13">
      <c r="A1186" t="s">
        <v>459</v>
      </c>
      <c r="B1186">
        <v>25</v>
      </c>
      <c r="C1186">
        <v>21</v>
      </c>
      <c r="D1186" s="99" t="s">
        <v>205</v>
      </c>
      <c r="E1186" s="11">
        <v>1510.53</v>
      </c>
      <c r="F1186" s="11">
        <v>1197.25</v>
      </c>
      <c r="G1186" s="11">
        <v>313.29000000000002</v>
      </c>
      <c r="H1186" s="11">
        <v>1505</v>
      </c>
      <c r="I1186" s="11">
        <v>1081</v>
      </c>
      <c r="J1186" s="11">
        <v>424</v>
      </c>
      <c r="K1186" s="12"/>
      <c r="L1186" s="12"/>
      <c r="M1186" s="13"/>
    </row>
    <row r="1187" spans="1:13">
      <c r="A1187" t="s">
        <v>459</v>
      </c>
      <c r="B1187">
        <v>9</v>
      </c>
      <c r="C1187">
        <v>45</v>
      </c>
      <c r="D1187" s="99" t="s">
        <v>205</v>
      </c>
      <c r="E1187" s="11">
        <v>1330.34</v>
      </c>
      <c r="F1187" s="11">
        <v>883.75</v>
      </c>
      <c r="G1187" s="11">
        <v>446.59</v>
      </c>
      <c r="H1187" s="11">
        <v>1312</v>
      </c>
      <c r="I1187" s="11">
        <v>825</v>
      </c>
      <c r="J1187" s="11">
        <v>487</v>
      </c>
    </row>
    <row r="1188" spans="1:13">
      <c r="A1188" t="s">
        <v>459</v>
      </c>
      <c r="B1188">
        <v>9</v>
      </c>
      <c r="C1188">
        <v>31</v>
      </c>
      <c r="D1188" s="99" t="s">
        <v>214</v>
      </c>
      <c r="E1188" s="11">
        <v>1005.65</v>
      </c>
      <c r="F1188" s="11">
        <v>1002.33</v>
      </c>
      <c r="G1188" s="11">
        <v>3.32</v>
      </c>
      <c r="H1188" s="11">
        <v>972</v>
      </c>
      <c r="I1188" s="11">
        <v>936</v>
      </c>
      <c r="J1188" s="11">
        <v>36</v>
      </c>
      <c r="K1188" s="12">
        <f t="shared" ref="K1188" si="922">AVERAGE(J1188:J1190)</f>
        <v>47.666666666666664</v>
      </c>
      <c r="L1188" s="12">
        <f t="shared" ref="L1188" si="923">AVEDEV(J1188:J1190)</f>
        <v>39.55555555555555</v>
      </c>
      <c r="M1188" s="13">
        <f t="shared" ref="M1188" si="924">IF(K1188=0, 0, L1188/K1188)</f>
        <v>0.82983682983682971</v>
      </c>
    </row>
    <row r="1189" spans="1:13">
      <c r="A1189" t="s">
        <v>459</v>
      </c>
      <c r="B1189">
        <v>25</v>
      </c>
      <c r="C1189">
        <v>31</v>
      </c>
      <c r="D1189" s="99" t="s">
        <v>214</v>
      </c>
      <c r="E1189" s="11">
        <v>854.87</v>
      </c>
      <c r="F1189" s="11">
        <v>1197.25</v>
      </c>
      <c r="G1189" s="11">
        <v>0</v>
      </c>
      <c r="H1189" s="11">
        <v>846</v>
      </c>
      <c r="I1189" s="11">
        <v>1081</v>
      </c>
      <c r="J1189" s="11">
        <v>0</v>
      </c>
      <c r="K1189" s="12"/>
      <c r="L1189" s="12"/>
      <c r="M1189" s="13"/>
    </row>
    <row r="1190" spans="1:13">
      <c r="A1190" t="s">
        <v>459</v>
      </c>
      <c r="B1190">
        <v>9</v>
      </c>
      <c r="C1190">
        <v>55</v>
      </c>
      <c r="D1190" s="99" t="s">
        <v>214</v>
      </c>
      <c r="E1190" s="11">
        <v>976.42</v>
      </c>
      <c r="F1190" s="11">
        <v>883.75</v>
      </c>
      <c r="G1190" s="11">
        <v>92.67</v>
      </c>
      <c r="H1190" s="11">
        <v>932</v>
      </c>
      <c r="I1190" s="11">
        <v>825</v>
      </c>
      <c r="J1190" s="11">
        <v>107</v>
      </c>
    </row>
    <row r="1191" spans="1:13">
      <c r="A1191" t="s">
        <v>459</v>
      </c>
      <c r="B1191">
        <v>9</v>
      </c>
      <c r="C1191">
        <v>22</v>
      </c>
      <c r="D1191" s="99" t="s">
        <v>206</v>
      </c>
      <c r="E1191" s="11">
        <v>1181.06</v>
      </c>
      <c r="F1191" s="11">
        <v>1002.33</v>
      </c>
      <c r="G1191" s="11">
        <v>178.73</v>
      </c>
      <c r="H1191" s="11">
        <v>1175.5</v>
      </c>
      <c r="I1191" s="11">
        <v>936</v>
      </c>
      <c r="J1191" s="11">
        <v>239.5</v>
      </c>
      <c r="K1191" s="12">
        <f t="shared" ref="K1191" si="925">AVERAGE(J1191:J1193)</f>
        <v>272.83333333333331</v>
      </c>
      <c r="L1191" s="12">
        <f t="shared" ref="L1191" si="926">AVEDEV(J1191:J1193)</f>
        <v>104.77777777777777</v>
      </c>
      <c r="M1191" s="13">
        <f t="shared" ref="M1191" si="927">IF(K1191=0, 0, L1191/K1191)</f>
        <v>0.38403583791488494</v>
      </c>
    </row>
    <row r="1192" spans="1:13">
      <c r="A1192" t="s">
        <v>459</v>
      </c>
      <c r="B1192">
        <v>25</v>
      </c>
      <c r="C1192">
        <v>22</v>
      </c>
      <c r="D1192" s="99" t="s">
        <v>206</v>
      </c>
      <c r="E1192" s="11">
        <v>1220.21</v>
      </c>
      <c r="F1192" s="11">
        <v>1197.25</v>
      </c>
      <c r="G1192" s="11">
        <v>22.96</v>
      </c>
      <c r="H1192" s="11">
        <v>1230</v>
      </c>
      <c r="I1192" s="11">
        <v>1081</v>
      </c>
      <c r="J1192" s="11">
        <v>149</v>
      </c>
      <c r="K1192" s="12"/>
      <c r="L1192" s="12"/>
      <c r="M1192" s="13"/>
    </row>
    <row r="1193" spans="1:13">
      <c r="A1193" t="s">
        <v>459</v>
      </c>
      <c r="B1193">
        <v>9</v>
      </c>
      <c r="C1193">
        <v>46</v>
      </c>
      <c r="D1193" s="99" t="s">
        <v>206</v>
      </c>
      <c r="E1193" s="11">
        <v>1249.8399999999999</v>
      </c>
      <c r="F1193" s="11">
        <v>883.75</v>
      </c>
      <c r="G1193" s="11">
        <v>366.09</v>
      </c>
      <c r="H1193" s="11">
        <v>1255</v>
      </c>
      <c r="I1193" s="11">
        <v>825</v>
      </c>
      <c r="J1193" s="11">
        <v>430</v>
      </c>
    </row>
    <row r="1194" spans="1:13">
      <c r="A1194" t="s">
        <v>459</v>
      </c>
      <c r="B1194">
        <v>9</v>
      </c>
      <c r="C1194">
        <v>23</v>
      </c>
      <c r="D1194" s="99" t="s">
        <v>207</v>
      </c>
      <c r="E1194" s="11">
        <v>1274.4000000000001</v>
      </c>
      <c r="F1194" s="11">
        <v>1002.33</v>
      </c>
      <c r="G1194" s="11">
        <v>272.07</v>
      </c>
      <c r="H1194" s="11">
        <v>1245</v>
      </c>
      <c r="I1194" s="11">
        <v>936</v>
      </c>
      <c r="J1194" s="11">
        <v>309</v>
      </c>
      <c r="K1194" s="12">
        <f t="shared" ref="K1194" si="928">AVERAGE(J1194:J1196)</f>
        <v>469</v>
      </c>
      <c r="L1194" s="12">
        <f t="shared" ref="L1194" si="929">AVEDEV(J1194:J1196)</f>
        <v>122.66666666666667</v>
      </c>
      <c r="M1194" s="13">
        <f t="shared" ref="M1194" si="930">IF(K1194=0, 0, L1194/K1194)</f>
        <v>0.26154939587775411</v>
      </c>
    </row>
    <row r="1195" spans="1:13">
      <c r="A1195" t="s">
        <v>459</v>
      </c>
      <c r="B1195">
        <v>25</v>
      </c>
      <c r="C1195">
        <v>23</v>
      </c>
      <c r="D1195" s="99" t="s">
        <v>207</v>
      </c>
      <c r="E1195" s="11">
        <v>1519.55</v>
      </c>
      <c r="F1195" s="11">
        <v>1197.25</v>
      </c>
      <c r="G1195" s="11">
        <v>322.3</v>
      </c>
      <c r="H1195" s="11">
        <v>1526</v>
      </c>
      <c r="I1195" s="11">
        <v>1081</v>
      </c>
      <c r="J1195" s="11">
        <v>445</v>
      </c>
      <c r="K1195" s="12"/>
      <c r="L1195" s="12"/>
      <c r="M1195" s="13"/>
    </row>
    <row r="1196" spans="1:13">
      <c r="A1196" t="s">
        <v>459</v>
      </c>
      <c r="B1196">
        <v>9</v>
      </c>
      <c r="C1196">
        <v>47</v>
      </c>
      <c r="D1196" s="99" t="s">
        <v>207</v>
      </c>
      <c r="E1196" s="11">
        <v>1494.06</v>
      </c>
      <c r="F1196" s="11">
        <v>883.75</v>
      </c>
      <c r="G1196" s="11">
        <v>610.30999999999995</v>
      </c>
      <c r="H1196" s="11">
        <v>1478</v>
      </c>
      <c r="I1196" s="11">
        <v>825</v>
      </c>
      <c r="J1196" s="11">
        <v>653</v>
      </c>
    </row>
    <row r="1197" spans="1:13">
      <c r="A1197" t="s">
        <v>459</v>
      </c>
      <c r="B1197">
        <v>9</v>
      </c>
      <c r="C1197">
        <v>24</v>
      </c>
      <c r="D1197" s="99" t="s">
        <v>208</v>
      </c>
      <c r="E1197" s="11">
        <v>1166.46</v>
      </c>
      <c r="F1197" s="11">
        <v>1002.33</v>
      </c>
      <c r="G1197" s="11">
        <v>164.14</v>
      </c>
      <c r="H1197" s="11">
        <v>1168</v>
      </c>
      <c r="I1197" s="11">
        <v>936</v>
      </c>
      <c r="J1197" s="11">
        <v>232</v>
      </c>
      <c r="K1197" s="12">
        <f t="shared" ref="K1197" si="931">AVERAGE(J1197:J1199)</f>
        <v>244.33333333333334</v>
      </c>
      <c r="L1197" s="12">
        <f t="shared" ref="L1197" si="932">AVEDEV(J1197:J1199)</f>
        <v>108.44444444444446</v>
      </c>
      <c r="M1197" s="13">
        <f t="shared" ref="M1197" si="933">IF(K1197=0, 0, L1197/K1197)</f>
        <v>0.44383810823101411</v>
      </c>
    </row>
    <row r="1198" spans="1:13">
      <c r="A1198" t="s">
        <v>459</v>
      </c>
      <c r="B1198">
        <v>25</v>
      </c>
      <c r="C1198">
        <v>24</v>
      </c>
      <c r="D1198" s="99" t="s">
        <v>208</v>
      </c>
      <c r="E1198" s="11">
        <v>1171.67</v>
      </c>
      <c r="F1198" s="11">
        <v>1197.25</v>
      </c>
      <c r="G1198" s="11">
        <v>0</v>
      </c>
      <c r="H1198" s="11">
        <v>1175</v>
      </c>
      <c r="I1198" s="11">
        <v>1081</v>
      </c>
      <c r="J1198" s="11">
        <v>94</v>
      </c>
      <c r="K1198" s="12"/>
      <c r="L1198" s="12"/>
      <c r="M1198" s="13"/>
    </row>
    <row r="1199" spans="1:13">
      <c r="A1199" t="s">
        <v>459</v>
      </c>
      <c r="B1199">
        <v>9</v>
      </c>
      <c r="C1199">
        <v>48</v>
      </c>
      <c r="D1199" s="99" t="s">
        <v>208</v>
      </c>
      <c r="E1199" s="11">
        <v>1259</v>
      </c>
      <c r="F1199" s="11">
        <v>883.75</v>
      </c>
      <c r="G1199" s="11">
        <v>375.26</v>
      </c>
      <c r="H1199" s="11">
        <v>1232</v>
      </c>
      <c r="I1199" s="11">
        <v>825</v>
      </c>
      <c r="J1199" s="11">
        <v>407</v>
      </c>
    </row>
    <row r="1200" spans="1:13">
      <c r="A1200" t="s">
        <v>459</v>
      </c>
      <c r="B1200">
        <v>9</v>
      </c>
      <c r="C1200">
        <v>25</v>
      </c>
      <c r="D1200" s="99" t="s">
        <v>209</v>
      </c>
      <c r="E1200" s="11">
        <v>1311.65</v>
      </c>
      <c r="F1200" s="11">
        <v>1002.33</v>
      </c>
      <c r="G1200" s="11">
        <v>309.33</v>
      </c>
      <c r="H1200" s="11">
        <v>1336</v>
      </c>
      <c r="I1200" s="11">
        <v>936</v>
      </c>
      <c r="J1200" s="11">
        <v>400</v>
      </c>
      <c r="K1200" s="12">
        <f t="shared" ref="K1200" si="934">AVERAGE(J1200:J1202)</f>
        <v>394.16666666666669</v>
      </c>
      <c r="L1200" s="12">
        <f t="shared" ref="L1200" si="935">AVEDEV(J1200:J1202)</f>
        <v>58.444444444444436</v>
      </c>
      <c r="M1200" s="13">
        <f t="shared" ref="M1200" si="936">IF(K1200=0, 0, L1200/K1200)</f>
        <v>0.14827343199436219</v>
      </c>
    </row>
    <row r="1201" spans="1:13">
      <c r="A1201" t="s">
        <v>459</v>
      </c>
      <c r="B1201">
        <v>25</v>
      </c>
      <c r="C1201">
        <v>25</v>
      </c>
      <c r="D1201" s="99" t="s">
        <v>209</v>
      </c>
      <c r="E1201" s="11">
        <v>1399.39</v>
      </c>
      <c r="F1201" s="11">
        <v>1197.25</v>
      </c>
      <c r="G1201" s="11">
        <v>202.14</v>
      </c>
      <c r="H1201" s="11">
        <v>1387.5</v>
      </c>
      <c r="I1201" s="11">
        <v>1081</v>
      </c>
      <c r="J1201" s="11">
        <v>306.5</v>
      </c>
      <c r="K1201" s="12"/>
      <c r="L1201" s="12"/>
      <c r="M1201" s="13"/>
    </row>
    <row r="1202" spans="1:13">
      <c r="A1202" t="s">
        <v>459</v>
      </c>
      <c r="B1202">
        <v>9</v>
      </c>
      <c r="C1202">
        <v>49</v>
      </c>
      <c r="D1202" s="99" t="s">
        <v>209</v>
      </c>
      <c r="E1202" s="11">
        <v>1331.5</v>
      </c>
      <c r="F1202" s="11">
        <v>883.75</v>
      </c>
      <c r="G1202" s="11">
        <v>447.75</v>
      </c>
      <c r="H1202" s="11">
        <v>1301</v>
      </c>
      <c r="I1202" s="11">
        <v>825</v>
      </c>
      <c r="J1202" s="11">
        <v>476</v>
      </c>
    </row>
    <row r="1203" spans="1:13">
      <c r="A1203" t="s">
        <v>459</v>
      </c>
      <c r="B1203">
        <v>9</v>
      </c>
      <c r="C1203">
        <v>26</v>
      </c>
      <c r="D1203" s="99" t="s">
        <v>210</v>
      </c>
      <c r="E1203" s="11">
        <v>1348.71</v>
      </c>
      <c r="F1203" s="11">
        <v>1002.33</v>
      </c>
      <c r="G1203" s="11">
        <v>346.39</v>
      </c>
      <c r="H1203" s="11">
        <v>1353</v>
      </c>
      <c r="I1203" s="11">
        <v>936</v>
      </c>
      <c r="J1203" s="11">
        <v>417</v>
      </c>
      <c r="K1203" s="12">
        <f t="shared" ref="K1203" si="937">AVERAGE(J1203:J1205)</f>
        <v>441.66666666666669</v>
      </c>
      <c r="L1203" s="12">
        <f t="shared" ref="L1203" si="938">AVEDEV(J1203:J1205)</f>
        <v>49.555555555555564</v>
      </c>
      <c r="M1203" s="13">
        <f t="shared" ref="M1203" si="939">IF(K1203=0, 0, L1203/K1203)</f>
        <v>0.11220125786163523</v>
      </c>
    </row>
    <row r="1204" spans="1:13">
      <c r="A1204" t="s">
        <v>459</v>
      </c>
      <c r="B1204">
        <v>25</v>
      </c>
      <c r="C1204">
        <v>26</v>
      </c>
      <c r="D1204" s="99" t="s">
        <v>210</v>
      </c>
      <c r="E1204" s="11">
        <v>1466.17</v>
      </c>
      <c r="F1204" s="11">
        <v>1197.25</v>
      </c>
      <c r="G1204" s="11">
        <v>268.92</v>
      </c>
      <c r="H1204" s="11">
        <v>1473</v>
      </c>
      <c r="I1204" s="11">
        <v>1081</v>
      </c>
      <c r="J1204" s="11">
        <v>392</v>
      </c>
      <c r="K1204" s="12"/>
      <c r="L1204" s="12"/>
      <c r="M1204" s="13"/>
    </row>
    <row r="1205" spans="1:13">
      <c r="A1205" t="s">
        <v>459</v>
      </c>
      <c r="B1205">
        <v>9</v>
      </c>
      <c r="C1205">
        <v>50</v>
      </c>
      <c r="D1205" s="99" t="s">
        <v>210</v>
      </c>
      <c r="E1205" s="11">
        <v>1365.79</v>
      </c>
      <c r="F1205" s="11">
        <v>883.75</v>
      </c>
      <c r="G1205" s="11">
        <v>482.04</v>
      </c>
      <c r="H1205" s="11">
        <v>1341</v>
      </c>
      <c r="I1205" s="11">
        <v>825</v>
      </c>
      <c r="J1205" s="11">
        <v>516</v>
      </c>
    </row>
    <row r="1206" spans="1:13">
      <c r="A1206" t="s">
        <v>459</v>
      </c>
      <c r="B1206">
        <v>9</v>
      </c>
      <c r="C1206">
        <v>32</v>
      </c>
      <c r="D1206" s="99" t="s">
        <v>215</v>
      </c>
      <c r="E1206" s="11">
        <v>1112.03</v>
      </c>
      <c r="F1206" s="11">
        <v>1002.33</v>
      </c>
      <c r="G1206" s="11">
        <v>109.7</v>
      </c>
      <c r="H1206" s="11">
        <v>1088</v>
      </c>
      <c r="I1206" s="11">
        <v>936</v>
      </c>
      <c r="J1206" s="11">
        <v>152</v>
      </c>
      <c r="K1206" s="12">
        <f t="shared" ref="K1206" si="940">AVERAGE(J1206:J1208)</f>
        <v>215.33333333333334</v>
      </c>
      <c r="L1206" s="12">
        <f t="shared" ref="L1206" si="941">AVEDEV(J1206:J1208)</f>
        <v>145.7777777777778</v>
      </c>
      <c r="M1206" s="13">
        <f t="shared" ref="M1206" si="942">IF(K1206=0, 0, L1206/K1206)</f>
        <v>0.67698658410732726</v>
      </c>
    </row>
    <row r="1207" spans="1:13">
      <c r="A1207" t="s">
        <v>459</v>
      </c>
      <c r="B1207">
        <v>25</v>
      </c>
      <c r="C1207">
        <v>32</v>
      </c>
      <c r="D1207" s="99" t="s">
        <v>215</v>
      </c>
      <c r="E1207" s="11">
        <v>1110.02</v>
      </c>
      <c r="F1207" s="11">
        <v>1197.25</v>
      </c>
      <c r="G1207" s="11">
        <v>0</v>
      </c>
      <c r="H1207" s="11">
        <v>1141</v>
      </c>
      <c r="I1207" s="11">
        <v>1081</v>
      </c>
      <c r="J1207" s="11">
        <v>60</v>
      </c>
      <c r="K1207" s="12"/>
      <c r="L1207" s="12"/>
      <c r="M1207" s="13"/>
    </row>
    <row r="1208" spans="1:13">
      <c r="A1208" t="s">
        <v>459</v>
      </c>
      <c r="B1208">
        <v>9</v>
      </c>
      <c r="C1208">
        <v>56</v>
      </c>
      <c r="D1208" s="99" t="s">
        <v>215</v>
      </c>
      <c r="E1208" s="11">
        <v>1216.01</v>
      </c>
      <c r="F1208" s="11">
        <v>883.75</v>
      </c>
      <c r="G1208" s="11">
        <v>332.26</v>
      </c>
      <c r="H1208" s="11">
        <v>1259</v>
      </c>
      <c r="I1208" s="11">
        <v>825</v>
      </c>
      <c r="J1208" s="11">
        <v>434</v>
      </c>
    </row>
    <row r="1209" spans="1:13">
      <c r="A1209" t="s">
        <v>459</v>
      </c>
      <c r="B1209">
        <v>9</v>
      </c>
      <c r="C1209">
        <v>27</v>
      </c>
      <c r="D1209" s="99" t="s">
        <v>211</v>
      </c>
      <c r="E1209" s="11">
        <v>1730.02</v>
      </c>
      <c r="F1209" s="11">
        <v>1002.33</v>
      </c>
      <c r="G1209" s="11">
        <v>727.69</v>
      </c>
      <c r="H1209" s="11">
        <v>1712</v>
      </c>
      <c r="I1209" s="11">
        <v>936</v>
      </c>
      <c r="J1209" s="11">
        <v>776</v>
      </c>
      <c r="K1209" s="12">
        <f t="shared" ref="K1209" si="943">AVERAGE(J1209:J1211)</f>
        <v>850.5</v>
      </c>
      <c r="L1209" s="12">
        <f t="shared" ref="L1209" si="944">AVEDEV(J1209:J1211)</f>
        <v>115.33333333333333</v>
      </c>
      <c r="M1209" s="13">
        <f t="shared" ref="M1209" si="945">IF(K1209=0, 0, L1209/K1209)</f>
        <v>0.13560650597687635</v>
      </c>
    </row>
    <row r="1210" spans="1:13">
      <c r="A1210" t="s">
        <v>459</v>
      </c>
      <c r="B1210">
        <v>25</v>
      </c>
      <c r="C1210">
        <v>27</v>
      </c>
      <c r="D1210" s="99" t="s">
        <v>211</v>
      </c>
      <c r="E1210" s="11">
        <v>1828.2</v>
      </c>
      <c r="F1210" s="11">
        <v>1197.25</v>
      </c>
      <c r="G1210" s="11">
        <v>630.95000000000005</v>
      </c>
      <c r="H1210" s="11">
        <v>1833</v>
      </c>
      <c r="I1210" s="11">
        <v>1081</v>
      </c>
      <c r="J1210" s="11">
        <v>752</v>
      </c>
      <c r="K1210" s="12"/>
      <c r="L1210" s="12"/>
      <c r="M1210" s="13"/>
    </row>
    <row r="1211" spans="1:13">
      <c r="A1211" t="s">
        <v>459</v>
      </c>
      <c r="B1211">
        <v>9</v>
      </c>
      <c r="C1211">
        <v>51</v>
      </c>
      <c r="D1211" s="99" t="s">
        <v>211</v>
      </c>
      <c r="E1211" s="11">
        <v>1854.63</v>
      </c>
      <c r="F1211" s="11">
        <v>883.75</v>
      </c>
      <c r="G1211" s="11">
        <v>970.89</v>
      </c>
      <c r="H1211" s="11">
        <v>1848.5</v>
      </c>
      <c r="I1211" s="11">
        <v>825</v>
      </c>
      <c r="J1211" s="11">
        <v>1023.5</v>
      </c>
    </row>
    <row r="1212" spans="1:13">
      <c r="A1212" t="s">
        <v>459</v>
      </c>
      <c r="B1212">
        <v>9</v>
      </c>
      <c r="C1212">
        <v>28</v>
      </c>
      <c r="D1212" s="99" t="s">
        <v>212</v>
      </c>
      <c r="E1212" s="11">
        <v>3280.68</v>
      </c>
      <c r="F1212" s="11">
        <v>1002.33</v>
      </c>
      <c r="G1212" s="11">
        <v>2278.35</v>
      </c>
      <c r="H1212" s="11">
        <v>3298.5</v>
      </c>
      <c r="I1212" s="11">
        <v>936</v>
      </c>
      <c r="J1212" s="11">
        <v>2362.5</v>
      </c>
      <c r="K1212" s="12">
        <f t="shared" ref="K1212" si="946">AVERAGE(J1212:J1214)</f>
        <v>2864.8333333333335</v>
      </c>
      <c r="L1212" s="12">
        <f t="shared" ref="L1212" si="947">AVEDEV(J1212:J1214)</f>
        <v>334.88888888888886</v>
      </c>
      <c r="M1212" s="13">
        <f t="shared" ref="M1212" si="948">IF(K1212=0, 0, L1212/K1212)</f>
        <v>0.11689646479337559</v>
      </c>
    </row>
    <row r="1213" spans="1:13">
      <c r="A1213" t="s">
        <v>459</v>
      </c>
      <c r="B1213">
        <v>25</v>
      </c>
      <c r="C1213">
        <v>28</v>
      </c>
      <c r="D1213" s="99" t="s">
        <v>212</v>
      </c>
      <c r="E1213" s="11">
        <v>4111.7</v>
      </c>
      <c r="F1213" s="11">
        <v>1197.25</v>
      </c>
      <c r="G1213" s="11">
        <v>2914.45</v>
      </c>
      <c r="H1213" s="11">
        <v>4046</v>
      </c>
      <c r="I1213" s="11">
        <v>1081</v>
      </c>
      <c r="J1213" s="11">
        <v>2965</v>
      </c>
      <c r="K1213" s="12"/>
      <c r="L1213" s="12"/>
      <c r="M1213" s="13"/>
    </row>
    <row r="1214" spans="1:13">
      <c r="A1214" t="s">
        <v>459</v>
      </c>
      <c r="B1214">
        <v>9</v>
      </c>
      <c r="C1214">
        <v>52</v>
      </c>
      <c r="D1214" s="99" t="s">
        <v>212</v>
      </c>
      <c r="E1214" s="11">
        <v>4176.17</v>
      </c>
      <c r="F1214" s="11">
        <v>883.75</v>
      </c>
      <c r="G1214" s="11">
        <v>3292.42</v>
      </c>
      <c r="H1214" s="11">
        <v>4092</v>
      </c>
      <c r="I1214" s="11">
        <v>825</v>
      </c>
      <c r="J1214" s="11">
        <v>3267</v>
      </c>
    </row>
    <row r="1215" spans="1:13">
      <c r="A1215" t="s">
        <v>459</v>
      </c>
      <c r="B1215">
        <v>9</v>
      </c>
      <c r="C1215">
        <v>29</v>
      </c>
      <c r="D1215" s="99" t="s">
        <v>213</v>
      </c>
      <c r="E1215" s="11">
        <v>2588.3000000000002</v>
      </c>
      <c r="F1215" s="11">
        <v>1002.33</v>
      </c>
      <c r="G1215" s="11">
        <v>1585.98</v>
      </c>
      <c r="H1215" s="11">
        <v>2650</v>
      </c>
      <c r="I1215" s="11">
        <v>936</v>
      </c>
      <c r="J1215" s="11">
        <v>1714</v>
      </c>
      <c r="K1215" s="12">
        <f t="shared" ref="K1215" si="949">AVERAGE(J1215:J1217)</f>
        <v>2338.6666666666665</v>
      </c>
      <c r="L1215" s="12">
        <f t="shared" ref="L1215" si="950">AVEDEV(J1215:J1217)</f>
        <v>445.55555555555549</v>
      </c>
      <c r="M1215" s="13">
        <f t="shared" ref="M1215" si="951">IF(K1215=0, 0, L1215/K1215)</f>
        <v>0.19051691372101862</v>
      </c>
    </row>
    <row r="1216" spans="1:13">
      <c r="A1216" t="s">
        <v>459</v>
      </c>
      <c r="B1216">
        <v>25</v>
      </c>
      <c r="C1216">
        <v>29</v>
      </c>
      <c r="D1216" s="99" t="s">
        <v>213</v>
      </c>
      <c r="E1216" s="11">
        <v>3403.82</v>
      </c>
      <c r="F1216" s="11">
        <v>1197.25</v>
      </c>
      <c r="G1216" s="11">
        <v>2206.58</v>
      </c>
      <c r="H1216" s="11">
        <v>3376</v>
      </c>
      <c r="I1216" s="11">
        <v>1081</v>
      </c>
      <c r="J1216" s="11">
        <v>2295</v>
      </c>
      <c r="K1216" s="12"/>
      <c r="L1216" s="12"/>
      <c r="M1216" s="13"/>
    </row>
    <row r="1217" spans="1:13">
      <c r="A1217" t="s">
        <v>459</v>
      </c>
      <c r="B1217">
        <v>9</v>
      </c>
      <c r="C1217">
        <v>53</v>
      </c>
      <c r="D1217" s="99" t="s">
        <v>213</v>
      </c>
      <c r="E1217" s="11">
        <v>3941.92</v>
      </c>
      <c r="F1217" s="11">
        <v>883.75</v>
      </c>
      <c r="G1217" s="11">
        <v>3058.17</v>
      </c>
      <c r="H1217" s="11">
        <v>3832</v>
      </c>
      <c r="I1217" s="11">
        <v>825</v>
      </c>
      <c r="J1217" s="11">
        <v>3007</v>
      </c>
    </row>
    <row r="1218" spans="1:13">
      <c r="A1218" t="s">
        <v>459</v>
      </c>
      <c r="B1218">
        <v>10</v>
      </c>
      <c r="C1218">
        <v>23</v>
      </c>
      <c r="D1218" s="99" t="s">
        <v>228</v>
      </c>
      <c r="E1218" s="11">
        <v>2452.4299999999998</v>
      </c>
      <c r="F1218" s="11">
        <v>1002.33</v>
      </c>
      <c r="G1218" s="11">
        <v>1450.1</v>
      </c>
      <c r="H1218" s="11">
        <v>2531</v>
      </c>
      <c r="I1218" s="11">
        <v>936</v>
      </c>
      <c r="J1218" s="11">
        <v>1595</v>
      </c>
      <c r="K1218" s="12">
        <f t="shared" ref="K1218" si="952">AVERAGE(J1218:J1220)</f>
        <v>1539.6666666666667</v>
      </c>
      <c r="L1218" s="12">
        <f t="shared" ref="L1218" si="953">AVEDEV(J1218:J1220)</f>
        <v>105.77777777777776</v>
      </c>
      <c r="M1218" s="13">
        <f t="shared" ref="M1218" si="954">IF(K1218=0, 0, L1218/K1218)</f>
        <v>6.8701739193187547E-2</v>
      </c>
    </row>
    <row r="1219" spans="1:13">
      <c r="A1219" t="s">
        <v>459</v>
      </c>
      <c r="B1219">
        <v>26</v>
      </c>
      <c r="C1219">
        <v>23</v>
      </c>
      <c r="D1219" s="99" t="s">
        <v>228</v>
      </c>
      <c r="E1219" s="11">
        <v>2593.56</v>
      </c>
      <c r="F1219" s="11">
        <v>1197.25</v>
      </c>
      <c r="G1219" s="11">
        <v>1396.31</v>
      </c>
      <c r="H1219" s="11">
        <v>2462</v>
      </c>
      <c r="I1219" s="11">
        <v>1081</v>
      </c>
      <c r="J1219" s="11">
        <v>1381</v>
      </c>
      <c r="K1219" s="12"/>
      <c r="L1219" s="12"/>
      <c r="M1219" s="13"/>
    </row>
    <row r="1220" spans="1:13">
      <c r="A1220" t="s">
        <v>459</v>
      </c>
      <c r="B1220">
        <v>10</v>
      </c>
      <c r="C1220">
        <v>47</v>
      </c>
      <c r="D1220" s="99" t="s">
        <v>228</v>
      </c>
      <c r="E1220" s="11">
        <v>2490.5100000000002</v>
      </c>
      <c r="F1220" s="11">
        <v>883.75</v>
      </c>
      <c r="G1220" s="11">
        <v>1606.76</v>
      </c>
      <c r="H1220" s="11">
        <v>2468</v>
      </c>
      <c r="I1220" s="11">
        <v>825</v>
      </c>
      <c r="J1220" s="11">
        <v>1643</v>
      </c>
    </row>
    <row r="1221" spans="1:13">
      <c r="A1221" t="s">
        <v>459</v>
      </c>
      <c r="B1221">
        <v>10</v>
      </c>
      <c r="C1221">
        <v>24</v>
      </c>
      <c r="D1221" s="99" t="s">
        <v>229</v>
      </c>
      <c r="E1221" s="11">
        <v>1580.07</v>
      </c>
      <c r="F1221" s="11">
        <v>1002.33</v>
      </c>
      <c r="G1221" s="11">
        <v>577.75</v>
      </c>
      <c r="H1221" s="11">
        <v>1545</v>
      </c>
      <c r="I1221" s="11">
        <v>936</v>
      </c>
      <c r="J1221" s="11">
        <v>609</v>
      </c>
      <c r="K1221" s="12">
        <f t="shared" ref="K1221" si="955">AVERAGE(J1221:J1223)</f>
        <v>810.66666666666663</v>
      </c>
      <c r="L1221" s="12">
        <f t="shared" ref="L1221" si="956">AVEDEV(J1221:J1223)</f>
        <v>134.44444444444446</v>
      </c>
      <c r="M1221" s="13">
        <f t="shared" ref="M1221" si="957">IF(K1221=0, 0, L1221/K1221)</f>
        <v>0.16584429824561406</v>
      </c>
    </row>
    <row r="1222" spans="1:13">
      <c r="A1222" t="s">
        <v>459</v>
      </c>
      <c r="B1222">
        <v>26</v>
      </c>
      <c r="C1222">
        <v>24</v>
      </c>
      <c r="D1222" s="99" t="s">
        <v>229</v>
      </c>
      <c r="E1222" s="11">
        <v>1920.11</v>
      </c>
      <c r="F1222" s="11">
        <v>1197.25</v>
      </c>
      <c r="G1222" s="11">
        <v>722.87</v>
      </c>
      <c r="H1222" s="11">
        <v>1919</v>
      </c>
      <c r="I1222" s="11">
        <v>1081</v>
      </c>
      <c r="J1222" s="11">
        <v>838</v>
      </c>
      <c r="K1222" s="12"/>
      <c r="L1222" s="12"/>
      <c r="M1222" s="13"/>
    </row>
    <row r="1223" spans="1:13">
      <c r="A1223" t="s">
        <v>459</v>
      </c>
      <c r="B1223">
        <v>10</v>
      </c>
      <c r="C1223">
        <v>48</v>
      </c>
      <c r="D1223" s="99" t="s">
        <v>229</v>
      </c>
      <c r="E1223" s="11">
        <v>1832.87</v>
      </c>
      <c r="F1223" s="11">
        <v>883.75</v>
      </c>
      <c r="G1223" s="11">
        <v>949.12</v>
      </c>
      <c r="H1223" s="11">
        <v>1810</v>
      </c>
      <c r="I1223" s="11">
        <v>825</v>
      </c>
      <c r="J1223" s="11">
        <v>985</v>
      </c>
    </row>
    <row r="1224" spans="1:13">
      <c r="A1224" t="s">
        <v>459</v>
      </c>
      <c r="B1224">
        <v>10</v>
      </c>
      <c r="C1224">
        <v>25</v>
      </c>
      <c r="D1224" s="99" t="s">
        <v>230</v>
      </c>
      <c r="E1224" s="11">
        <v>2176.88</v>
      </c>
      <c r="F1224" s="11">
        <v>1002.33</v>
      </c>
      <c r="G1224" s="11">
        <v>1174.55</v>
      </c>
      <c r="H1224" s="11">
        <v>2109</v>
      </c>
      <c r="I1224" s="11">
        <v>936</v>
      </c>
      <c r="J1224" s="11">
        <v>1173</v>
      </c>
      <c r="K1224" s="12">
        <f t="shared" ref="K1224" si="958">AVERAGE(J1224:J1226)</f>
        <v>1530.3333333333333</v>
      </c>
      <c r="L1224" s="12">
        <f t="shared" ref="L1224" si="959">AVEDEV(J1224:J1226)</f>
        <v>238.22222222222226</v>
      </c>
      <c r="M1224" s="13">
        <f t="shared" ref="M1224" si="960">IF(K1224=0, 0, L1224/K1224)</f>
        <v>0.15566688448413565</v>
      </c>
    </row>
    <row r="1225" spans="1:13">
      <c r="A1225" t="s">
        <v>459</v>
      </c>
      <c r="B1225">
        <v>26</v>
      </c>
      <c r="C1225">
        <v>25</v>
      </c>
      <c r="D1225" s="99" t="s">
        <v>230</v>
      </c>
      <c r="E1225" s="11">
        <v>2711.96</v>
      </c>
      <c r="F1225" s="11">
        <v>1197.25</v>
      </c>
      <c r="G1225" s="11">
        <v>1514.72</v>
      </c>
      <c r="H1225" s="11">
        <v>2748</v>
      </c>
      <c r="I1225" s="11">
        <v>1081</v>
      </c>
      <c r="J1225" s="11">
        <v>1667</v>
      </c>
      <c r="K1225" s="12"/>
      <c r="L1225" s="12"/>
      <c r="M1225" s="13"/>
    </row>
    <row r="1226" spans="1:13">
      <c r="A1226" t="s">
        <v>459</v>
      </c>
      <c r="B1226">
        <v>10</v>
      </c>
      <c r="C1226">
        <v>49</v>
      </c>
      <c r="D1226" s="99" t="s">
        <v>230</v>
      </c>
      <c r="E1226" s="11">
        <v>2576.81</v>
      </c>
      <c r="F1226" s="11">
        <v>883.75</v>
      </c>
      <c r="G1226" s="11">
        <v>1693.06</v>
      </c>
      <c r="H1226" s="11">
        <v>2576</v>
      </c>
      <c r="I1226" s="11">
        <v>825</v>
      </c>
      <c r="J1226" s="11">
        <v>1751</v>
      </c>
    </row>
    <row r="1227" spans="1:13">
      <c r="A1227" t="s">
        <v>459</v>
      </c>
      <c r="B1227">
        <v>10</v>
      </c>
      <c r="C1227">
        <v>26</v>
      </c>
      <c r="D1227" s="99" t="s">
        <v>231</v>
      </c>
      <c r="E1227" s="11">
        <v>2498.2199999999998</v>
      </c>
      <c r="F1227" s="11">
        <v>1002.33</v>
      </c>
      <c r="G1227" s="11">
        <v>1495.89</v>
      </c>
      <c r="H1227" s="11">
        <v>2421.5</v>
      </c>
      <c r="I1227" s="11">
        <v>936</v>
      </c>
      <c r="J1227" s="11">
        <v>1485.5</v>
      </c>
      <c r="K1227" s="12">
        <f t="shared" ref="K1227" si="961">AVERAGE(J1227:J1229)</f>
        <v>1486.1666666666667</v>
      </c>
      <c r="L1227" s="12">
        <f t="shared" ref="L1227" si="962">AVEDEV(J1227:J1229)</f>
        <v>117.88888888888891</v>
      </c>
      <c r="M1227" s="13">
        <f t="shared" ref="M1227" si="963">IF(K1227=0, 0, L1227/K1227)</f>
        <v>7.932413741542374E-2</v>
      </c>
    </row>
    <row r="1228" spans="1:13">
      <c r="A1228" t="s">
        <v>459</v>
      </c>
      <c r="B1228">
        <v>26</v>
      </c>
      <c r="C1228">
        <v>26</v>
      </c>
      <c r="D1228" s="99" t="s">
        <v>231</v>
      </c>
      <c r="E1228" s="11">
        <v>2764.88</v>
      </c>
      <c r="F1228" s="11">
        <v>1197.25</v>
      </c>
      <c r="G1228" s="11">
        <v>1567.63</v>
      </c>
      <c r="H1228" s="11">
        <v>2744</v>
      </c>
      <c r="I1228" s="11">
        <v>1081</v>
      </c>
      <c r="J1228" s="11">
        <v>1663</v>
      </c>
      <c r="K1228" s="12"/>
      <c r="L1228" s="12"/>
      <c r="M1228" s="13"/>
    </row>
    <row r="1229" spans="1:13">
      <c r="A1229" t="s">
        <v>459</v>
      </c>
      <c r="B1229">
        <v>10</v>
      </c>
      <c r="C1229">
        <v>50</v>
      </c>
      <c r="D1229" s="99" t="s">
        <v>231</v>
      </c>
      <c r="E1229" s="11">
        <v>2253.14</v>
      </c>
      <c r="F1229" s="11">
        <v>883.75</v>
      </c>
      <c r="G1229" s="11">
        <v>1369.4</v>
      </c>
      <c r="H1229" s="11">
        <v>2135</v>
      </c>
      <c r="I1229" s="11">
        <v>825</v>
      </c>
      <c r="J1229" s="11">
        <v>1310</v>
      </c>
    </row>
    <row r="1230" spans="1:13">
      <c r="A1230" t="s">
        <v>459</v>
      </c>
      <c r="B1230">
        <v>10</v>
      </c>
      <c r="C1230">
        <v>32</v>
      </c>
      <c r="D1230" s="99" t="s">
        <v>236</v>
      </c>
      <c r="E1230" s="11">
        <v>1949.81</v>
      </c>
      <c r="F1230" s="11">
        <v>1002.33</v>
      </c>
      <c r="G1230" s="11">
        <v>947.48</v>
      </c>
      <c r="H1230" s="11">
        <v>1553.5</v>
      </c>
      <c r="I1230" s="11">
        <v>936</v>
      </c>
      <c r="J1230" s="11">
        <v>617.5</v>
      </c>
      <c r="K1230" s="12">
        <f t="shared" ref="K1230" si="964">AVERAGE(J1230:J1232)</f>
        <v>556</v>
      </c>
      <c r="L1230" s="12">
        <f t="shared" ref="L1230" si="965">AVEDEV(J1230:J1232)</f>
        <v>41</v>
      </c>
      <c r="M1230" s="13">
        <f t="shared" ref="M1230" si="966">IF(K1230=0, 0, L1230/K1230)</f>
        <v>7.3741007194244604E-2</v>
      </c>
    </row>
    <row r="1231" spans="1:13">
      <c r="A1231" t="s">
        <v>459</v>
      </c>
      <c r="B1231">
        <v>26</v>
      </c>
      <c r="C1231">
        <v>32</v>
      </c>
      <c r="D1231" s="99" t="s">
        <v>236</v>
      </c>
      <c r="E1231" s="11">
        <v>1820.43</v>
      </c>
      <c r="F1231" s="11">
        <v>1197.25</v>
      </c>
      <c r="G1231" s="11">
        <v>623.17999999999995</v>
      </c>
      <c r="H1231" s="11">
        <v>1589</v>
      </c>
      <c r="I1231" s="11">
        <v>1081</v>
      </c>
      <c r="J1231" s="11">
        <v>508</v>
      </c>
      <c r="K1231" s="12"/>
      <c r="L1231" s="12"/>
      <c r="M1231" s="13"/>
    </row>
    <row r="1232" spans="1:13">
      <c r="A1232" t="s">
        <v>459</v>
      </c>
      <c r="B1232">
        <v>10</v>
      </c>
      <c r="C1232">
        <v>56</v>
      </c>
      <c r="D1232" s="99" t="s">
        <v>236</v>
      </c>
      <c r="E1232" s="11">
        <v>1329.62</v>
      </c>
      <c r="F1232" s="11">
        <v>883.75</v>
      </c>
      <c r="G1232" s="11">
        <v>445.87</v>
      </c>
      <c r="H1232" s="11">
        <v>1367.5</v>
      </c>
      <c r="I1232" s="11">
        <v>825</v>
      </c>
      <c r="J1232" s="11">
        <v>542.5</v>
      </c>
    </row>
    <row r="1233" spans="1:13">
      <c r="A1233" t="s">
        <v>459</v>
      </c>
      <c r="B1233">
        <v>10</v>
      </c>
      <c r="C1233">
        <v>27</v>
      </c>
      <c r="D1233" s="99" t="s">
        <v>232</v>
      </c>
      <c r="E1233" s="11">
        <v>7294.5</v>
      </c>
      <c r="F1233" s="11">
        <v>1002.33</v>
      </c>
      <c r="G1233" s="11">
        <v>6292.17</v>
      </c>
      <c r="H1233" s="11">
        <v>7652</v>
      </c>
      <c r="I1233" s="11">
        <v>936</v>
      </c>
      <c r="J1233" s="11">
        <v>6716</v>
      </c>
      <c r="K1233" s="12">
        <f t="shared" ref="K1233" si="967">AVERAGE(J1233:J1235)</f>
        <v>6974.166666666667</v>
      </c>
      <c r="L1233" s="12">
        <f t="shared" ref="L1233" si="968">AVEDEV(J1233:J1235)</f>
        <v>822.22222222222229</v>
      </c>
      <c r="M1233" s="13">
        <f t="shared" ref="M1233" si="969">IF(K1233=0, 0, L1233/K1233)</f>
        <v>0.1178954076552356</v>
      </c>
    </row>
    <row r="1234" spans="1:13">
      <c r="A1234" t="s">
        <v>459</v>
      </c>
      <c r="B1234">
        <v>26</v>
      </c>
      <c r="C1234">
        <v>27</v>
      </c>
      <c r="D1234" s="99" t="s">
        <v>232</v>
      </c>
      <c r="E1234" s="11">
        <v>9250.24</v>
      </c>
      <c r="F1234" s="11">
        <v>1197.25</v>
      </c>
      <c r="G1234" s="11">
        <v>8052.99</v>
      </c>
      <c r="H1234" s="11">
        <v>9288.5</v>
      </c>
      <c r="I1234" s="11">
        <v>1081</v>
      </c>
      <c r="J1234" s="11">
        <v>8207.5</v>
      </c>
      <c r="K1234" s="12"/>
      <c r="L1234" s="12"/>
      <c r="M1234" s="13"/>
    </row>
    <row r="1235" spans="1:13">
      <c r="A1235" t="s">
        <v>459</v>
      </c>
      <c r="B1235">
        <v>10</v>
      </c>
      <c r="C1235">
        <v>51</v>
      </c>
      <c r="D1235" s="99" t="s">
        <v>232</v>
      </c>
      <c r="E1235" s="11">
        <v>6838.37</v>
      </c>
      <c r="F1235" s="11">
        <v>883.75</v>
      </c>
      <c r="G1235" s="11">
        <v>5954.62</v>
      </c>
      <c r="H1235" s="11">
        <v>6824</v>
      </c>
      <c r="I1235" s="11">
        <v>825</v>
      </c>
      <c r="J1235" s="11">
        <v>5999</v>
      </c>
    </row>
    <row r="1236" spans="1:13">
      <c r="A1236" t="s">
        <v>459</v>
      </c>
      <c r="B1236">
        <v>10</v>
      </c>
      <c r="C1236">
        <v>28</v>
      </c>
      <c r="D1236" s="99" t="s">
        <v>233</v>
      </c>
      <c r="E1236" s="11">
        <v>9740.76</v>
      </c>
      <c r="F1236" s="11">
        <v>1002.33</v>
      </c>
      <c r="G1236" s="11">
        <v>8738.43</v>
      </c>
      <c r="H1236" s="11">
        <v>9854</v>
      </c>
      <c r="I1236" s="11">
        <v>936</v>
      </c>
      <c r="J1236" s="11">
        <v>8918</v>
      </c>
      <c r="K1236" s="12">
        <f t="shared" ref="K1236" si="970">AVERAGE(J1236:J1238)</f>
        <v>9520</v>
      </c>
      <c r="L1236" s="12">
        <f t="shared" ref="L1236" si="971">AVEDEV(J1236:J1238)</f>
        <v>612</v>
      </c>
      <c r="M1236" s="13">
        <f t="shared" ref="M1236" si="972">IF(K1236=0, 0, L1236/K1236)</f>
        <v>6.4285714285714279E-2</v>
      </c>
    </row>
    <row r="1237" spans="1:13">
      <c r="A1237" t="s">
        <v>459</v>
      </c>
      <c r="B1237">
        <v>26</v>
      </c>
      <c r="C1237">
        <v>28</v>
      </c>
      <c r="D1237" s="99" t="s">
        <v>233</v>
      </c>
      <c r="E1237" s="11">
        <v>9464.3799999999992</v>
      </c>
      <c r="F1237" s="11">
        <v>1197.25</v>
      </c>
      <c r="G1237" s="11">
        <v>8267.1299999999992</v>
      </c>
      <c r="H1237" s="11">
        <v>10285</v>
      </c>
      <c r="I1237" s="11">
        <v>1081</v>
      </c>
      <c r="J1237" s="11">
        <v>9204</v>
      </c>
      <c r="K1237" s="12"/>
      <c r="L1237" s="12"/>
      <c r="M1237" s="13"/>
    </row>
    <row r="1238" spans="1:13">
      <c r="A1238" t="s">
        <v>459</v>
      </c>
      <c r="B1238">
        <v>10</v>
      </c>
      <c r="C1238">
        <v>52</v>
      </c>
      <c r="D1238" s="99" t="s">
        <v>233</v>
      </c>
      <c r="E1238" s="11">
        <v>11208.57</v>
      </c>
      <c r="F1238" s="11">
        <v>883.75</v>
      </c>
      <c r="G1238" s="11">
        <v>10324.82</v>
      </c>
      <c r="H1238" s="11">
        <v>11263</v>
      </c>
      <c r="I1238" s="11">
        <v>825</v>
      </c>
      <c r="J1238" s="11">
        <v>10438</v>
      </c>
    </row>
    <row r="1239" spans="1:13">
      <c r="A1239" t="s">
        <v>459</v>
      </c>
      <c r="B1239">
        <v>10</v>
      </c>
      <c r="C1239">
        <v>29</v>
      </c>
      <c r="D1239" s="99" t="s">
        <v>234</v>
      </c>
      <c r="E1239" s="11">
        <v>12421</v>
      </c>
      <c r="F1239" s="11">
        <v>1002.33</v>
      </c>
      <c r="G1239" s="11">
        <v>11418.67</v>
      </c>
      <c r="H1239" s="11">
        <v>12763</v>
      </c>
      <c r="I1239" s="11">
        <v>936</v>
      </c>
      <c r="J1239" s="11">
        <v>11827</v>
      </c>
      <c r="K1239" s="12">
        <f t="shared" ref="K1239" si="973">AVERAGE(J1239:J1241)</f>
        <v>17372.333333333332</v>
      </c>
      <c r="L1239" s="12">
        <f t="shared" ref="L1239" si="974">AVEDEV(J1239:J1241)</f>
        <v>4011.1111111111109</v>
      </c>
      <c r="M1239" s="13">
        <f t="shared" ref="M1239" si="975">IF(K1239=0, 0, L1239/K1239)</f>
        <v>0.23089075221776645</v>
      </c>
    </row>
    <row r="1240" spans="1:13">
      <c r="A1240" t="s">
        <v>459</v>
      </c>
      <c r="B1240">
        <v>26</v>
      </c>
      <c r="C1240">
        <v>29</v>
      </c>
      <c r="D1240" s="99" t="s">
        <v>234</v>
      </c>
      <c r="E1240" s="11">
        <v>16800.38</v>
      </c>
      <c r="F1240" s="11">
        <v>1197.25</v>
      </c>
      <c r="G1240" s="11">
        <v>15603.13</v>
      </c>
      <c r="H1240" s="11">
        <v>17982</v>
      </c>
      <c r="I1240" s="11">
        <v>1081</v>
      </c>
      <c r="J1240" s="11">
        <v>16901</v>
      </c>
      <c r="K1240" s="12"/>
      <c r="L1240" s="12"/>
      <c r="M1240" s="13"/>
    </row>
    <row r="1241" spans="1:13">
      <c r="A1241" t="s">
        <v>459</v>
      </c>
      <c r="B1241">
        <v>10</v>
      </c>
      <c r="C1241">
        <v>53</v>
      </c>
      <c r="D1241" s="99" t="s">
        <v>234</v>
      </c>
      <c r="E1241" s="11">
        <v>23708.68</v>
      </c>
      <c r="F1241" s="11">
        <v>883.75</v>
      </c>
      <c r="G1241" s="11">
        <v>22824.93</v>
      </c>
      <c r="H1241" s="11">
        <v>24214</v>
      </c>
      <c r="I1241" s="11">
        <v>825</v>
      </c>
      <c r="J1241" s="11">
        <v>23389</v>
      </c>
    </row>
    <row r="1242" spans="1:13">
      <c r="A1242" t="s">
        <v>459</v>
      </c>
      <c r="B1242">
        <v>11</v>
      </c>
      <c r="C1242">
        <v>13</v>
      </c>
      <c r="D1242" s="99" t="s">
        <v>239</v>
      </c>
      <c r="E1242" s="11">
        <v>1868.65</v>
      </c>
      <c r="F1242" s="11">
        <v>1002.33</v>
      </c>
      <c r="G1242" s="11">
        <v>866.32</v>
      </c>
      <c r="H1242" s="11">
        <v>1860</v>
      </c>
      <c r="I1242" s="11">
        <v>936</v>
      </c>
      <c r="J1242" s="11">
        <v>924</v>
      </c>
      <c r="K1242" s="12">
        <f t="shared" ref="K1242" si="976">AVERAGE(J1242:J1244)</f>
        <v>1534</v>
      </c>
      <c r="L1242" s="12">
        <f t="shared" ref="L1242" si="977">AVEDEV(J1242:J1244)</f>
        <v>483.33333333333331</v>
      </c>
      <c r="M1242" s="13">
        <f t="shared" ref="M1242" si="978">IF(K1242=0, 0, L1242/K1242)</f>
        <v>0.31508039982616254</v>
      </c>
    </row>
    <row r="1243" spans="1:13">
      <c r="A1243" t="s">
        <v>459</v>
      </c>
      <c r="B1243">
        <v>27</v>
      </c>
      <c r="C1243">
        <v>13</v>
      </c>
      <c r="D1243" s="99" t="s">
        <v>239</v>
      </c>
      <c r="E1243" s="11">
        <v>3405.06</v>
      </c>
      <c r="F1243" s="11">
        <v>1197.25</v>
      </c>
      <c r="G1243" s="11">
        <v>2207.81</v>
      </c>
      <c r="H1243" s="11">
        <v>3340</v>
      </c>
      <c r="I1243" s="11">
        <v>1081</v>
      </c>
      <c r="J1243" s="11">
        <v>2259</v>
      </c>
      <c r="K1243" s="12"/>
      <c r="L1243" s="12"/>
      <c r="M1243" s="13"/>
    </row>
    <row r="1244" spans="1:13">
      <c r="A1244" t="s">
        <v>459</v>
      </c>
      <c r="B1244">
        <v>11</v>
      </c>
      <c r="C1244">
        <v>37</v>
      </c>
      <c r="D1244" s="99" t="s">
        <v>239</v>
      </c>
      <c r="E1244" s="11">
        <v>2180.5</v>
      </c>
      <c r="F1244" s="11">
        <v>883.75</v>
      </c>
      <c r="G1244" s="11">
        <v>1296.75</v>
      </c>
      <c r="H1244" s="11">
        <v>2244</v>
      </c>
      <c r="I1244" s="11">
        <v>825</v>
      </c>
      <c r="J1244" s="11">
        <v>1419</v>
      </c>
    </row>
    <row r="1245" spans="1:13">
      <c r="A1245" t="s">
        <v>459</v>
      </c>
      <c r="B1245">
        <v>11</v>
      </c>
      <c r="C1245">
        <v>14</v>
      </c>
      <c r="D1245" s="99" t="s">
        <v>240</v>
      </c>
      <c r="E1245" s="11">
        <v>1163.96</v>
      </c>
      <c r="F1245" s="11">
        <v>1002.33</v>
      </c>
      <c r="G1245" s="11">
        <v>161.63</v>
      </c>
      <c r="H1245" s="11">
        <v>1145</v>
      </c>
      <c r="I1245" s="11">
        <v>936</v>
      </c>
      <c r="J1245" s="11">
        <v>209</v>
      </c>
      <c r="K1245" s="12">
        <f t="shared" ref="K1245" si="979">AVERAGE(J1245:J1247)</f>
        <v>253</v>
      </c>
      <c r="L1245" s="12">
        <f t="shared" ref="L1245" si="980">AVEDEV(J1245:J1247)</f>
        <v>149.33333333333334</v>
      </c>
      <c r="M1245" s="13">
        <f t="shared" ref="M1245" si="981">IF(K1245=0, 0, L1245/K1245)</f>
        <v>0.59025032938076416</v>
      </c>
    </row>
    <row r="1246" spans="1:13">
      <c r="A1246" t="s">
        <v>459</v>
      </c>
      <c r="B1246">
        <v>27</v>
      </c>
      <c r="C1246">
        <v>14</v>
      </c>
      <c r="D1246" s="99" t="s">
        <v>240</v>
      </c>
      <c r="E1246" s="11">
        <v>1592.06</v>
      </c>
      <c r="F1246" s="11">
        <v>1197.25</v>
      </c>
      <c r="G1246" s="11">
        <v>394.81</v>
      </c>
      <c r="H1246" s="11">
        <v>1558</v>
      </c>
      <c r="I1246" s="11">
        <v>1081</v>
      </c>
      <c r="J1246" s="11">
        <v>477</v>
      </c>
      <c r="K1246" s="12"/>
      <c r="L1246" s="12"/>
      <c r="M1246" s="13"/>
    </row>
    <row r="1247" spans="1:13">
      <c r="A1247" t="s">
        <v>459</v>
      </c>
      <c r="B1247">
        <v>11</v>
      </c>
      <c r="C1247">
        <v>38</v>
      </c>
      <c r="D1247" s="99" t="s">
        <v>240</v>
      </c>
      <c r="E1247" s="11">
        <v>922.06</v>
      </c>
      <c r="F1247" s="11">
        <v>883.75</v>
      </c>
      <c r="G1247" s="11">
        <v>38.32</v>
      </c>
      <c r="H1247" s="11">
        <v>898</v>
      </c>
      <c r="I1247" s="11">
        <v>825</v>
      </c>
      <c r="J1247" s="11">
        <v>73</v>
      </c>
    </row>
    <row r="1248" spans="1:13">
      <c r="A1248" t="s">
        <v>459</v>
      </c>
      <c r="B1248">
        <v>11</v>
      </c>
      <c r="C1248">
        <v>15</v>
      </c>
      <c r="D1248" s="99" t="s">
        <v>241</v>
      </c>
      <c r="E1248" s="11">
        <v>996.48</v>
      </c>
      <c r="F1248" s="11">
        <v>1002.33</v>
      </c>
      <c r="G1248" s="11">
        <v>0</v>
      </c>
      <c r="H1248" s="11">
        <v>993</v>
      </c>
      <c r="I1248" s="11">
        <v>936</v>
      </c>
      <c r="J1248" s="11">
        <v>57</v>
      </c>
      <c r="K1248" s="12">
        <f t="shared" ref="K1248" si="982">AVERAGE(J1248:J1250)</f>
        <v>37.666666666666664</v>
      </c>
      <c r="L1248" s="12">
        <f t="shared" ref="L1248" si="983">AVEDEV(J1248:J1250)</f>
        <v>13.777777777777779</v>
      </c>
      <c r="M1248" s="13">
        <f t="shared" ref="M1248" si="984">IF(K1248=0, 0, L1248/K1248)</f>
        <v>0.36578171091445433</v>
      </c>
    </row>
    <row r="1249" spans="1:13">
      <c r="A1249" t="s">
        <v>459</v>
      </c>
      <c r="B1249">
        <v>27</v>
      </c>
      <c r="C1249">
        <v>15</v>
      </c>
      <c r="D1249" s="99" t="s">
        <v>241</v>
      </c>
      <c r="E1249" s="11">
        <v>1085.6400000000001</v>
      </c>
      <c r="F1249" s="11">
        <v>1197.25</v>
      </c>
      <c r="G1249" s="11">
        <v>0</v>
      </c>
      <c r="H1249" s="11">
        <v>1098</v>
      </c>
      <c r="I1249" s="11">
        <v>1081</v>
      </c>
      <c r="J1249" s="11">
        <v>17</v>
      </c>
      <c r="K1249" s="12"/>
      <c r="L1249" s="12"/>
      <c r="M1249" s="13"/>
    </row>
    <row r="1250" spans="1:13">
      <c r="A1250" t="s">
        <v>459</v>
      </c>
      <c r="B1250">
        <v>11</v>
      </c>
      <c r="C1250">
        <v>39</v>
      </c>
      <c r="D1250" s="99" t="s">
        <v>241</v>
      </c>
      <c r="E1250" s="11">
        <v>921.71</v>
      </c>
      <c r="F1250" s="11">
        <v>883.75</v>
      </c>
      <c r="G1250" s="11">
        <v>37.96</v>
      </c>
      <c r="H1250" s="11">
        <v>864</v>
      </c>
      <c r="I1250" s="11">
        <v>825</v>
      </c>
      <c r="J1250" s="11">
        <v>39</v>
      </c>
    </row>
    <row r="1251" spans="1:13">
      <c r="A1251" t="s">
        <v>459</v>
      </c>
      <c r="B1251">
        <v>11</v>
      </c>
      <c r="C1251">
        <v>16</v>
      </c>
      <c r="D1251" s="99" t="s">
        <v>242</v>
      </c>
      <c r="E1251" s="11">
        <v>1002.6</v>
      </c>
      <c r="F1251" s="11">
        <v>1002.33</v>
      </c>
      <c r="G1251" s="11">
        <v>0.27</v>
      </c>
      <c r="H1251" s="11">
        <v>949</v>
      </c>
      <c r="I1251" s="11">
        <v>936</v>
      </c>
      <c r="J1251" s="11">
        <v>13</v>
      </c>
      <c r="K1251" s="12">
        <f t="shared" ref="K1251" si="985">AVERAGE(J1251:J1253)</f>
        <v>9</v>
      </c>
      <c r="L1251" s="12">
        <f t="shared" ref="L1251" si="986">AVEDEV(J1251:J1253)</f>
        <v>6</v>
      </c>
      <c r="M1251" s="13">
        <f t="shared" ref="M1251" si="987">IF(K1251=0, 0, L1251/K1251)</f>
        <v>0.66666666666666663</v>
      </c>
    </row>
    <row r="1252" spans="1:13">
      <c r="A1252" t="s">
        <v>459</v>
      </c>
      <c r="B1252">
        <v>27</v>
      </c>
      <c r="C1252">
        <v>16</v>
      </c>
      <c r="D1252" s="99" t="s">
        <v>242</v>
      </c>
      <c r="E1252" s="11">
        <v>1043.54</v>
      </c>
      <c r="F1252" s="11">
        <v>1197.25</v>
      </c>
      <c r="G1252" s="11">
        <v>0</v>
      </c>
      <c r="H1252" s="11">
        <v>1043</v>
      </c>
      <c r="I1252" s="11">
        <v>1081</v>
      </c>
      <c r="J1252" s="11">
        <v>0</v>
      </c>
      <c r="K1252" s="12"/>
      <c r="L1252" s="12"/>
      <c r="M1252" s="13"/>
    </row>
    <row r="1253" spans="1:13">
      <c r="A1253" t="s">
        <v>459</v>
      </c>
      <c r="B1253">
        <v>11</v>
      </c>
      <c r="C1253">
        <v>40</v>
      </c>
      <c r="D1253" s="99" t="s">
        <v>242</v>
      </c>
      <c r="E1253" s="11">
        <v>837.46</v>
      </c>
      <c r="F1253" s="11">
        <v>883.75</v>
      </c>
      <c r="G1253" s="11">
        <v>0</v>
      </c>
      <c r="H1253" s="11">
        <v>839</v>
      </c>
      <c r="I1253" s="11">
        <v>825</v>
      </c>
      <c r="J1253" s="11">
        <v>14</v>
      </c>
    </row>
    <row r="1254" spans="1:13">
      <c r="A1254" t="s">
        <v>459</v>
      </c>
      <c r="B1254">
        <v>11</v>
      </c>
      <c r="C1254">
        <v>17</v>
      </c>
      <c r="D1254" s="99" t="s">
        <v>243</v>
      </c>
      <c r="E1254" s="11">
        <v>1212.82</v>
      </c>
      <c r="F1254" s="11">
        <v>1002.33</v>
      </c>
      <c r="G1254" s="11">
        <v>210.49</v>
      </c>
      <c r="H1254" s="11">
        <v>1194</v>
      </c>
      <c r="I1254" s="11">
        <v>936</v>
      </c>
      <c r="J1254" s="11">
        <v>258</v>
      </c>
      <c r="K1254" s="12">
        <f t="shared" ref="K1254" si="988">AVERAGE(J1254:J1256)</f>
        <v>296.83333333333331</v>
      </c>
      <c r="L1254" s="12">
        <f t="shared" ref="L1254" si="989">AVEDEV(J1254:J1256)</f>
        <v>51.777777777777771</v>
      </c>
      <c r="M1254" s="13">
        <f t="shared" ref="M1254" si="990">IF(K1254=0, 0, L1254/K1254)</f>
        <v>0.1744338386674153</v>
      </c>
    </row>
    <row r="1255" spans="1:13">
      <c r="A1255" t="s">
        <v>459</v>
      </c>
      <c r="B1255">
        <v>27</v>
      </c>
      <c r="C1255">
        <v>17</v>
      </c>
      <c r="D1255" s="99" t="s">
        <v>243</v>
      </c>
      <c r="E1255" s="11">
        <v>1304.51</v>
      </c>
      <c r="F1255" s="11">
        <v>1197.25</v>
      </c>
      <c r="G1255" s="11">
        <v>107.27</v>
      </c>
      <c r="H1255" s="11">
        <v>1339</v>
      </c>
      <c r="I1255" s="11">
        <v>1081</v>
      </c>
      <c r="J1255" s="11">
        <v>258</v>
      </c>
      <c r="K1255" s="12"/>
      <c r="L1255" s="12"/>
      <c r="M1255" s="13"/>
    </row>
    <row r="1256" spans="1:13">
      <c r="A1256" t="s">
        <v>459</v>
      </c>
      <c r="B1256">
        <v>11</v>
      </c>
      <c r="C1256">
        <v>41</v>
      </c>
      <c r="D1256" s="99" t="s">
        <v>243</v>
      </c>
      <c r="E1256" s="11">
        <v>1232.48</v>
      </c>
      <c r="F1256" s="11">
        <v>883.75</v>
      </c>
      <c r="G1256" s="11">
        <v>348.73</v>
      </c>
      <c r="H1256" s="11">
        <v>1199.5</v>
      </c>
      <c r="I1256" s="11">
        <v>825</v>
      </c>
      <c r="J1256" s="11">
        <v>374.5</v>
      </c>
    </row>
    <row r="1257" spans="1:13">
      <c r="A1257" t="s">
        <v>459</v>
      </c>
      <c r="B1257">
        <v>11</v>
      </c>
      <c r="C1257">
        <v>30</v>
      </c>
      <c r="D1257" s="99" t="s">
        <v>474</v>
      </c>
      <c r="E1257" s="11">
        <v>815.51</v>
      </c>
      <c r="F1257" s="11">
        <v>1002.33</v>
      </c>
      <c r="G1257" s="11">
        <v>0</v>
      </c>
      <c r="H1257" s="11">
        <v>793</v>
      </c>
      <c r="I1257" s="11">
        <v>936</v>
      </c>
      <c r="J1257" s="11">
        <v>0</v>
      </c>
      <c r="K1257" s="12">
        <f t="shared" ref="K1257" si="991">AVERAGE(J1257:J1259)</f>
        <v>0</v>
      </c>
      <c r="L1257" s="12">
        <f t="shared" ref="L1257" si="992">AVEDEV(J1257:J1259)</f>
        <v>0</v>
      </c>
      <c r="M1257" s="13">
        <f t="shared" ref="M1257" si="993">IF(K1257=0, 0, L1257/K1257)</f>
        <v>0</v>
      </c>
    </row>
    <row r="1258" spans="1:13">
      <c r="A1258" t="s">
        <v>459</v>
      </c>
      <c r="B1258">
        <v>27</v>
      </c>
      <c r="C1258">
        <v>30</v>
      </c>
      <c r="D1258" s="99" t="s">
        <v>474</v>
      </c>
      <c r="E1258" s="11">
        <v>910.61</v>
      </c>
      <c r="F1258" s="11">
        <v>1197.25</v>
      </c>
      <c r="G1258" s="11">
        <v>0</v>
      </c>
      <c r="H1258" s="11">
        <v>899</v>
      </c>
      <c r="I1258" s="11">
        <v>1081</v>
      </c>
      <c r="J1258" s="11">
        <v>0</v>
      </c>
      <c r="K1258" s="12"/>
      <c r="L1258" s="12"/>
      <c r="M1258" s="13"/>
    </row>
    <row r="1259" spans="1:13">
      <c r="A1259" t="s">
        <v>459</v>
      </c>
      <c r="B1259">
        <v>11</v>
      </c>
      <c r="C1259">
        <v>54</v>
      </c>
      <c r="D1259" s="99" t="s">
        <v>474</v>
      </c>
      <c r="E1259" s="11">
        <v>809.48</v>
      </c>
      <c r="F1259" s="11">
        <v>883.75</v>
      </c>
      <c r="G1259" s="11">
        <v>0</v>
      </c>
      <c r="H1259" s="11">
        <v>795</v>
      </c>
      <c r="I1259" s="11">
        <v>825</v>
      </c>
      <c r="J1259" s="11">
        <v>0</v>
      </c>
    </row>
    <row r="1260" spans="1:13">
      <c r="A1260" t="s">
        <v>459</v>
      </c>
      <c r="B1260">
        <v>11</v>
      </c>
      <c r="C1260">
        <v>18</v>
      </c>
      <c r="D1260" s="99" t="s">
        <v>244</v>
      </c>
      <c r="E1260" s="11">
        <v>835.4</v>
      </c>
      <c r="F1260" s="11">
        <v>1002.33</v>
      </c>
      <c r="G1260" s="11">
        <v>0</v>
      </c>
      <c r="H1260" s="11">
        <v>835</v>
      </c>
      <c r="I1260" s="11">
        <v>936</v>
      </c>
      <c r="J1260" s="11">
        <v>0</v>
      </c>
      <c r="K1260" s="12">
        <f t="shared" ref="K1260" si="994">AVERAGE(J1260:J1262)</f>
        <v>0</v>
      </c>
      <c r="L1260" s="12">
        <f t="shared" ref="L1260" si="995">AVEDEV(J1260:J1262)</f>
        <v>0</v>
      </c>
      <c r="M1260" s="13">
        <f t="shared" ref="M1260" si="996">IF(K1260=0, 0, L1260/K1260)</f>
        <v>0</v>
      </c>
    </row>
    <row r="1261" spans="1:13">
      <c r="A1261" t="s">
        <v>459</v>
      </c>
      <c r="B1261">
        <v>27</v>
      </c>
      <c r="C1261">
        <v>18</v>
      </c>
      <c r="D1261" s="99" t="s">
        <v>244</v>
      </c>
      <c r="E1261" s="11">
        <v>894.02</v>
      </c>
      <c r="F1261" s="11">
        <v>1197.25</v>
      </c>
      <c r="G1261" s="11">
        <v>0</v>
      </c>
      <c r="H1261" s="11">
        <v>864</v>
      </c>
      <c r="I1261" s="11">
        <v>1081</v>
      </c>
      <c r="J1261" s="11">
        <v>0</v>
      </c>
      <c r="K1261" s="12"/>
      <c r="L1261" s="12"/>
      <c r="M1261" s="13"/>
    </row>
    <row r="1262" spans="1:13">
      <c r="A1262" t="s">
        <v>459</v>
      </c>
      <c r="B1262">
        <v>11</v>
      </c>
      <c r="C1262">
        <v>42</v>
      </c>
      <c r="D1262" s="99" t="s">
        <v>244</v>
      </c>
      <c r="E1262" s="11">
        <v>798.8</v>
      </c>
      <c r="F1262" s="11">
        <v>883.75</v>
      </c>
      <c r="G1262" s="11">
        <v>0</v>
      </c>
      <c r="H1262" s="11">
        <v>787</v>
      </c>
      <c r="I1262" s="11">
        <v>825</v>
      </c>
      <c r="J1262" s="11">
        <v>0</v>
      </c>
    </row>
    <row r="1263" spans="1:13">
      <c r="A1263" t="s">
        <v>459</v>
      </c>
      <c r="B1263">
        <v>11</v>
      </c>
      <c r="C1263">
        <v>19</v>
      </c>
      <c r="D1263" s="99" t="s">
        <v>245</v>
      </c>
      <c r="E1263" s="11">
        <v>1004.58</v>
      </c>
      <c r="F1263" s="11">
        <v>1002.33</v>
      </c>
      <c r="G1263" s="11">
        <v>2.2599999999999998</v>
      </c>
      <c r="H1263" s="11">
        <v>1018</v>
      </c>
      <c r="I1263" s="11">
        <v>936</v>
      </c>
      <c r="J1263" s="11">
        <v>82</v>
      </c>
      <c r="K1263" s="12">
        <f t="shared" ref="K1263" si="997">AVERAGE(J1263:J1265)</f>
        <v>107</v>
      </c>
      <c r="L1263" s="12">
        <f t="shared" ref="L1263" si="998">AVEDEV(J1263:J1265)</f>
        <v>47.333333333333336</v>
      </c>
      <c r="M1263" s="13">
        <f t="shared" ref="M1263" si="999">IF(K1263=0, 0, L1263/K1263)</f>
        <v>0.44236760124610597</v>
      </c>
    </row>
    <row r="1264" spans="1:13">
      <c r="A1264" t="s">
        <v>459</v>
      </c>
      <c r="B1264">
        <v>27</v>
      </c>
      <c r="C1264">
        <v>19</v>
      </c>
      <c r="D1264" s="99" t="s">
        <v>245</v>
      </c>
      <c r="E1264" s="11">
        <v>1266.49</v>
      </c>
      <c r="F1264" s="11">
        <v>1197.25</v>
      </c>
      <c r="G1264" s="11">
        <v>69.239999999999995</v>
      </c>
      <c r="H1264" s="11">
        <v>1259</v>
      </c>
      <c r="I1264" s="11">
        <v>1081</v>
      </c>
      <c r="J1264" s="11">
        <v>178</v>
      </c>
      <c r="K1264" s="12"/>
      <c r="L1264" s="12"/>
      <c r="M1264" s="13"/>
    </row>
    <row r="1265" spans="1:13">
      <c r="A1265" t="s">
        <v>459</v>
      </c>
      <c r="B1265">
        <v>11</v>
      </c>
      <c r="C1265">
        <v>43</v>
      </c>
      <c r="D1265" s="99" t="s">
        <v>245</v>
      </c>
      <c r="E1265" s="11">
        <v>923.95</v>
      </c>
      <c r="F1265" s="11">
        <v>883.75</v>
      </c>
      <c r="G1265" s="11">
        <v>40.200000000000003</v>
      </c>
      <c r="H1265" s="11">
        <v>886</v>
      </c>
      <c r="I1265" s="11">
        <v>825</v>
      </c>
      <c r="J1265" s="11">
        <v>61</v>
      </c>
    </row>
    <row r="1266" spans="1:13">
      <c r="A1266" t="s">
        <v>459</v>
      </c>
      <c r="B1266">
        <v>11</v>
      </c>
      <c r="C1266">
        <v>20</v>
      </c>
      <c r="D1266" s="99" t="s">
        <v>246</v>
      </c>
      <c r="E1266" s="11">
        <v>1016.88</v>
      </c>
      <c r="F1266" s="11">
        <v>1002.33</v>
      </c>
      <c r="G1266" s="11">
        <v>14.55</v>
      </c>
      <c r="H1266" s="11">
        <v>993</v>
      </c>
      <c r="I1266" s="11">
        <v>936</v>
      </c>
      <c r="J1266" s="11">
        <v>57</v>
      </c>
      <c r="K1266" s="12">
        <f t="shared" ref="K1266" si="1000">AVERAGE(J1266:J1268)</f>
        <v>62.333333333333336</v>
      </c>
      <c r="L1266" s="12">
        <f t="shared" ref="L1266" si="1001">AVEDEV(J1266:J1268)</f>
        <v>45.111111111111107</v>
      </c>
      <c r="M1266" s="13">
        <f t="shared" ref="M1266" si="1002">IF(K1266=0, 0, L1266/K1266)</f>
        <v>0.7237076648841354</v>
      </c>
    </row>
    <row r="1267" spans="1:13">
      <c r="A1267" t="s">
        <v>459</v>
      </c>
      <c r="B1267">
        <v>27</v>
      </c>
      <c r="C1267">
        <v>20</v>
      </c>
      <c r="D1267" s="99" t="s">
        <v>246</v>
      </c>
      <c r="E1267" s="11">
        <v>1076.83</v>
      </c>
      <c r="F1267" s="11">
        <v>1197.25</v>
      </c>
      <c r="G1267" s="11">
        <v>0</v>
      </c>
      <c r="H1267" s="11">
        <v>1061</v>
      </c>
      <c r="I1267" s="11">
        <v>1081</v>
      </c>
      <c r="J1267" s="11">
        <v>0</v>
      </c>
      <c r="K1267" s="12"/>
      <c r="L1267" s="12"/>
      <c r="M1267" s="13"/>
    </row>
    <row r="1268" spans="1:13">
      <c r="A1268" t="s">
        <v>459</v>
      </c>
      <c r="B1268">
        <v>11</v>
      </c>
      <c r="C1268">
        <v>44</v>
      </c>
      <c r="D1268" s="99" t="s">
        <v>246</v>
      </c>
      <c r="E1268" s="11">
        <v>955.1</v>
      </c>
      <c r="F1268" s="11">
        <v>883.75</v>
      </c>
      <c r="G1268" s="11">
        <v>71.349999999999994</v>
      </c>
      <c r="H1268" s="11">
        <v>955</v>
      </c>
      <c r="I1268" s="11">
        <v>825</v>
      </c>
      <c r="J1268" s="11">
        <v>130</v>
      </c>
    </row>
    <row r="1269" spans="1:13">
      <c r="A1269" t="s">
        <v>459</v>
      </c>
      <c r="B1269">
        <v>11</v>
      </c>
      <c r="C1269">
        <v>21</v>
      </c>
      <c r="D1269" s="99" t="s">
        <v>247</v>
      </c>
      <c r="E1269" s="11">
        <v>949.02</v>
      </c>
      <c r="F1269" s="11">
        <v>1002.33</v>
      </c>
      <c r="G1269" s="11">
        <v>0</v>
      </c>
      <c r="H1269" s="11">
        <v>951</v>
      </c>
      <c r="I1269" s="11">
        <v>936</v>
      </c>
      <c r="J1269" s="11">
        <v>15</v>
      </c>
      <c r="K1269" s="12">
        <f t="shared" ref="K1269" si="1003">AVERAGE(J1269:J1271)</f>
        <v>8.6666666666666661</v>
      </c>
      <c r="L1269" s="12">
        <f t="shared" ref="L1269" si="1004">AVEDEV(J1269:J1271)</f>
        <v>5.7777777777777786</v>
      </c>
      <c r="M1269" s="13">
        <f t="shared" ref="M1269" si="1005">IF(K1269=0, 0, L1269/K1269)</f>
        <v>0.66666666666666685</v>
      </c>
    </row>
    <row r="1270" spans="1:13">
      <c r="A1270" t="s">
        <v>459</v>
      </c>
      <c r="B1270">
        <v>27</v>
      </c>
      <c r="C1270">
        <v>21</v>
      </c>
      <c r="D1270" s="99" t="s">
        <v>247</v>
      </c>
      <c r="E1270" s="11">
        <v>1079.44</v>
      </c>
      <c r="F1270" s="11">
        <v>1197.25</v>
      </c>
      <c r="G1270" s="11">
        <v>0</v>
      </c>
      <c r="H1270" s="11">
        <v>1081</v>
      </c>
      <c r="I1270" s="11">
        <v>1081</v>
      </c>
      <c r="J1270" s="11">
        <v>0</v>
      </c>
      <c r="K1270" s="12"/>
      <c r="L1270" s="12"/>
      <c r="M1270" s="13"/>
    </row>
    <row r="1271" spans="1:13">
      <c r="A1271" t="s">
        <v>459</v>
      </c>
      <c r="B1271">
        <v>11</v>
      </c>
      <c r="C1271">
        <v>45</v>
      </c>
      <c r="D1271" s="99" t="s">
        <v>247</v>
      </c>
      <c r="E1271" s="11">
        <v>840.93</v>
      </c>
      <c r="F1271" s="11">
        <v>883.75</v>
      </c>
      <c r="G1271" s="11">
        <v>0</v>
      </c>
      <c r="H1271" s="11">
        <v>836</v>
      </c>
      <c r="I1271" s="11">
        <v>825</v>
      </c>
      <c r="J1271" s="11">
        <v>11</v>
      </c>
    </row>
    <row r="1272" spans="1:13">
      <c r="A1272" t="s">
        <v>459</v>
      </c>
      <c r="B1272">
        <v>11</v>
      </c>
      <c r="C1272">
        <v>31</v>
      </c>
      <c r="D1272" s="99" t="s">
        <v>256</v>
      </c>
      <c r="E1272" s="11">
        <v>699.71</v>
      </c>
      <c r="F1272" s="11">
        <v>1002.33</v>
      </c>
      <c r="G1272" s="11">
        <v>0</v>
      </c>
      <c r="H1272" s="11">
        <v>684</v>
      </c>
      <c r="I1272" s="11">
        <v>936</v>
      </c>
      <c r="J1272" s="11">
        <v>0</v>
      </c>
      <c r="K1272" s="12">
        <f t="shared" ref="K1272" si="1006">AVERAGE(J1272:J1274)</f>
        <v>0</v>
      </c>
      <c r="L1272" s="12">
        <f t="shared" ref="L1272" si="1007">AVEDEV(J1272:J1274)</f>
        <v>0</v>
      </c>
      <c r="M1272" s="13">
        <f t="shared" ref="M1272" si="1008">IF(K1272=0, 0, L1272/K1272)</f>
        <v>0</v>
      </c>
    </row>
    <row r="1273" spans="1:13">
      <c r="A1273" t="s">
        <v>459</v>
      </c>
      <c r="B1273">
        <v>27</v>
      </c>
      <c r="C1273">
        <v>31</v>
      </c>
      <c r="D1273" s="99" t="s">
        <v>256</v>
      </c>
      <c r="E1273" s="11">
        <v>789.12</v>
      </c>
      <c r="F1273" s="11">
        <v>1197.25</v>
      </c>
      <c r="G1273" s="11">
        <v>0</v>
      </c>
      <c r="H1273" s="11">
        <v>783</v>
      </c>
      <c r="I1273" s="11">
        <v>1081</v>
      </c>
      <c r="J1273" s="11">
        <v>0</v>
      </c>
      <c r="K1273" s="12"/>
      <c r="L1273" s="12"/>
      <c r="M1273" s="13"/>
    </row>
    <row r="1274" spans="1:13">
      <c r="A1274" t="s">
        <v>459</v>
      </c>
      <c r="B1274">
        <v>11</v>
      </c>
      <c r="C1274">
        <v>55</v>
      </c>
      <c r="D1274" s="99" t="s">
        <v>256</v>
      </c>
      <c r="E1274" s="11">
        <v>723.89</v>
      </c>
      <c r="F1274" s="11">
        <v>883.75</v>
      </c>
      <c r="G1274" s="11">
        <v>0</v>
      </c>
      <c r="H1274" s="11">
        <v>697</v>
      </c>
      <c r="I1274" s="11">
        <v>825</v>
      </c>
      <c r="J1274" s="11">
        <v>0</v>
      </c>
    </row>
    <row r="1275" spans="1:13">
      <c r="A1275" t="s">
        <v>459</v>
      </c>
      <c r="B1275">
        <v>11</v>
      </c>
      <c r="C1275">
        <v>22</v>
      </c>
      <c r="D1275" s="99" t="s">
        <v>248</v>
      </c>
      <c r="E1275" s="11">
        <v>910.85</v>
      </c>
      <c r="F1275" s="11">
        <v>1002.33</v>
      </c>
      <c r="G1275" s="11">
        <v>0</v>
      </c>
      <c r="H1275" s="11">
        <v>895</v>
      </c>
      <c r="I1275" s="11">
        <v>936</v>
      </c>
      <c r="J1275" s="11">
        <v>0</v>
      </c>
      <c r="K1275" s="12">
        <f t="shared" ref="K1275" si="1009">AVERAGE(J1275:J1277)</f>
        <v>25</v>
      </c>
      <c r="L1275" s="12">
        <f t="shared" ref="L1275" si="1010">AVEDEV(J1275:J1277)</f>
        <v>33.333333333333336</v>
      </c>
      <c r="M1275" s="13">
        <f t="shared" ref="M1275" si="1011">IF(K1275=0, 0, L1275/K1275)</f>
        <v>1.3333333333333335</v>
      </c>
    </row>
    <row r="1276" spans="1:13">
      <c r="A1276" t="s">
        <v>459</v>
      </c>
      <c r="B1276">
        <v>27</v>
      </c>
      <c r="C1276">
        <v>22</v>
      </c>
      <c r="D1276" s="99" t="s">
        <v>248</v>
      </c>
      <c r="E1276" s="11">
        <v>1002.21</v>
      </c>
      <c r="F1276" s="11">
        <v>1197.25</v>
      </c>
      <c r="G1276" s="11">
        <v>0</v>
      </c>
      <c r="H1276" s="11">
        <v>978</v>
      </c>
      <c r="I1276" s="11">
        <v>1081</v>
      </c>
      <c r="J1276" s="11">
        <v>0</v>
      </c>
      <c r="K1276" s="12"/>
      <c r="L1276" s="12"/>
      <c r="M1276" s="13"/>
    </row>
    <row r="1277" spans="1:13">
      <c r="A1277" t="s">
        <v>459</v>
      </c>
      <c r="B1277">
        <v>11</v>
      </c>
      <c r="C1277">
        <v>46</v>
      </c>
      <c r="D1277" s="99" t="s">
        <v>248</v>
      </c>
      <c r="E1277" s="11">
        <v>935.73</v>
      </c>
      <c r="F1277" s="11">
        <v>883.75</v>
      </c>
      <c r="G1277" s="11">
        <v>51.98</v>
      </c>
      <c r="H1277" s="11">
        <v>900</v>
      </c>
      <c r="I1277" s="11">
        <v>825</v>
      </c>
      <c r="J1277" s="11">
        <v>75</v>
      </c>
    </row>
    <row r="1278" spans="1:13">
      <c r="A1278" t="s">
        <v>459</v>
      </c>
      <c r="B1278">
        <v>11</v>
      </c>
      <c r="C1278">
        <v>23</v>
      </c>
      <c r="D1278" s="99" t="s">
        <v>249</v>
      </c>
      <c r="E1278" s="11">
        <v>944</v>
      </c>
      <c r="F1278" s="11">
        <v>1002.33</v>
      </c>
      <c r="G1278" s="11">
        <v>0</v>
      </c>
      <c r="H1278" s="11">
        <v>947</v>
      </c>
      <c r="I1278" s="11">
        <v>936</v>
      </c>
      <c r="J1278" s="11">
        <v>11</v>
      </c>
      <c r="K1278" s="12">
        <f t="shared" ref="K1278" si="1012">AVERAGE(J1278:J1280)</f>
        <v>47</v>
      </c>
      <c r="L1278" s="12">
        <f t="shared" ref="L1278" si="1013">AVEDEV(J1278:J1280)</f>
        <v>44</v>
      </c>
      <c r="M1278" s="13">
        <f t="shared" ref="M1278" si="1014">IF(K1278=0, 0, L1278/K1278)</f>
        <v>0.93617021276595747</v>
      </c>
    </row>
    <row r="1279" spans="1:13">
      <c r="A1279" t="s">
        <v>459</v>
      </c>
      <c r="B1279">
        <v>27</v>
      </c>
      <c r="C1279">
        <v>23</v>
      </c>
      <c r="D1279" s="99" t="s">
        <v>249</v>
      </c>
      <c r="E1279" s="11">
        <v>1100.3599999999999</v>
      </c>
      <c r="F1279" s="11">
        <v>1197.25</v>
      </c>
      <c r="G1279" s="11">
        <v>0</v>
      </c>
      <c r="H1279" s="11">
        <v>1098</v>
      </c>
      <c r="I1279" s="11">
        <v>1081</v>
      </c>
      <c r="J1279" s="11">
        <v>17</v>
      </c>
      <c r="K1279" s="12"/>
      <c r="L1279" s="12"/>
      <c r="M1279" s="13"/>
    </row>
    <row r="1280" spans="1:13">
      <c r="A1280" t="s">
        <v>459</v>
      </c>
      <c r="B1280">
        <v>11</v>
      </c>
      <c r="C1280">
        <v>47</v>
      </c>
      <c r="D1280" s="99" t="s">
        <v>249</v>
      </c>
      <c r="E1280" s="11">
        <v>935.05</v>
      </c>
      <c r="F1280" s="11">
        <v>883.75</v>
      </c>
      <c r="G1280" s="11">
        <v>51.31</v>
      </c>
      <c r="H1280" s="11">
        <v>938</v>
      </c>
      <c r="I1280" s="11">
        <v>825</v>
      </c>
      <c r="J1280" s="11">
        <v>113</v>
      </c>
    </row>
    <row r="1281" spans="1:13">
      <c r="A1281" t="s">
        <v>459</v>
      </c>
      <c r="B1281">
        <v>11</v>
      </c>
      <c r="C1281">
        <v>24</v>
      </c>
      <c r="D1281" s="99" t="s">
        <v>250</v>
      </c>
      <c r="E1281" s="11">
        <v>842.06</v>
      </c>
      <c r="F1281" s="11">
        <v>1002.33</v>
      </c>
      <c r="G1281" s="11">
        <v>0</v>
      </c>
      <c r="H1281" s="11">
        <v>835</v>
      </c>
      <c r="I1281" s="11">
        <v>936</v>
      </c>
      <c r="J1281" s="11">
        <v>0</v>
      </c>
      <c r="K1281" s="12">
        <f t="shared" ref="K1281" si="1015">AVERAGE(J1281:J1283)</f>
        <v>0</v>
      </c>
      <c r="L1281" s="12">
        <f t="shared" ref="L1281" si="1016">AVEDEV(J1281:J1283)</f>
        <v>0</v>
      </c>
      <c r="M1281" s="13">
        <f t="shared" ref="M1281" si="1017">IF(K1281=0, 0, L1281/K1281)</f>
        <v>0</v>
      </c>
    </row>
    <row r="1282" spans="1:13">
      <c r="A1282" t="s">
        <v>459</v>
      </c>
      <c r="B1282">
        <v>27</v>
      </c>
      <c r="C1282">
        <v>24</v>
      </c>
      <c r="D1282" s="99" t="s">
        <v>250</v>
      </c>
      <c r="E1282" s="11">
        <v>874.84</v>
      </c>
      <c r="F1282" s="11">
        <v>1197.25</v>
      </c>
      <c r="G1282" s="11">
        <v>0</v>
      </c>
      <c r="H1282" s="11">
        <v>851</v>
      </c>
      <c r="I1282" s="11">
        <v>1081</v>
      </c>
      <c r="J1282" s="11">
        <v>0</v>
      </c>
      <c r="K1282" s="12"/>
      <c r="L1282" s="12"/>
      <c r="M1282" s="13"/>
    </row>
    <row r="1283" spans="1:13">
      <c r="A1283" t="s">
        <v>459</v>
      </c>
      <c r="B1283">
        <v>11</v>
      </c>
      <c r="C1283">
        <v>48</v>
      </c>
      <c r="D1283" s="99" t="s">
        <v>250</v>
      </c>
      <c r="E1283" s="11">
        <v>796.6</v>
      </c>
      <c r="F1283" s="11">
        <v>883.75</v>
      </c>
      <c r="G1283" s="11">
        <v>0</v>
      </c>
      <c r="H1283" s="11">
        <v>784</v>
      </c>
      <c r="I1283" s="11">
        <v>825</v>
      </c>
      <c r="J1283" s="11">
        <v>0</v>
      </c>
    </row>
    <row r="1284" spans="1:13">
      <c r="A1284" t="s">
        <v>459</v>
      </c>
      <c r="B1284">
        <v>11</v>
      </c>
      <c r="C1284">
        <v>25</v>
      </c>
      <c r="D1284" s="99" t="s">
        <v>251</v>
      </c>
      <c r="E1284" s="11">
        <v>902.83</v>
      </c>
      <c r="F1284" s="11">
        <v>1002.33</v>
      </c>
      <c r="G1284" s="11">
        <v>0</v>
      </c>
      <c r="H1284" s="11">
        <v>892</v>
      </c>
      <c r="I1284" s="11">
        <v>936</v>
      </c>
      <c r="J1284" s="11">
        <v>0</v>
      </c>
      <c r="K1284" s="12">
        <f t="shared" ref="K1284" si="1018">AVERAGE(J1284:J1286)</f>
        <v>26.166666666666668</v>
      </c>
      <c r="L1284" s="12">
        <f t="shared" ref="L1284" si="1019">AVEDEV(J1284:J1286)</f>
        <v>34.888888888888886</v>
      </c>
      <c r="M1284" s="13">
        <f t="shared" ref="M1284" si="1020">IF(K1284=0, 0, L1284/K1284)</f>
        <v>1.3333333333333333</v>
      </c>
    </row>
    <row r="1285" spans="1:13">
      <c r="A1285" t="s">
        <v>459</v>
      </c>
      <c r="B1285">
        <v>27</v>
      </c>
      <c r="C1285">
        <v>25</v>
      </c>
      <c r="D1285" s="99" t="s">
        <v>251</v>
      </c>
      <c r="E1285" s="11">
        <v>1008.19</v>
      </c>
      <c r="F1285" s="11">
        <v>1197.25</v>
      </c>
      <c r="G1285" s="11">
        <v>0</v>
      </c>
      <c r="H1285" s="11">
        <v>993</v>
      </c>
      <c r="I1285" s="11">
        <v>1081</v>
      </c>
      <c r="J1285" s="11">
        <v>0</v>
      </c>
      <c r="K1285" s="12"/>
      <c r="L1285" s="12"/>
      <c r="M1285" s="13"/>
    </row>
    <row r="1286" spans="1:13">
      <c r="A1286" t="s">
        <v>459</v>
      </c>
      <c r="B1286">
        <v>11</v>
      </c>
      <c r="C1286">
        <v>49</v>
      </c>
      <c r="D1286" s="99" t="s">
        <v>251</v>
      </c>
      <c r="E1286" s="11">
        <v>919.35</v>
      </c>
      <c r="F1286" s="11">
        <v>883.75</v>
      </c>
      <c r="G1286" s="11">
        <v>35.6</v>
      </c>
      <c r="H1286" s="11">
        <v>903.5</v>
      </c>
      <c r="I1286" s="11">
        <v>825</v>
      </c>
      <c r="J1286" s="11">
        <v>78.5</v>
      </c>
    </row>
    <row r="1287" spans="1:13">
      <c r="A1287" t="s">
        <v>459</v>
      </c>
      <c r="B1287">
        <v>11</v>
      </c>
      <c r="C1287">
        <v>26</v>
      </c>
      <c r="D1287" s="99" t="s">
        <v>252</v>
      </c>
      <c r="E1287" s="11">
        <v>1006.41</v>
      </c>
      <c r="F1287" s="11">
        <v>1002.33</v>
      </c>
      <c r="G1287" s="11">
        <v>4.09</v>
      </c>
      <c r="H1287" s="11">
        <v>980</v>
      </c>
      <c r="I1287" s="11">
        <v>936</v>
      </c>
      <c r="J1287" s="11">
        <v>44</v>
      </c>
      <c r="K1287" s="12">
        <f t="shared" ref="K1287" si="1021">AVERAGE(J1287:J1289)</f>
        <v>90</v>
      </c>
      <c r="L1287" s="12">
        <f t="shared" ref="L1287" si="1022">AVEDEV(J1287:J1289)</f>
        <v>68</v>
      </c>
      <c r="M1287" s="13">
        <f t="shared" ref="M1287" si="1023">IF(K1287=0, 0, L1287/K1287)</f>
        <v>0.75555555555555554</v>
      </c>
    </row>
    <row r="1288" spans="1:13">
      <c r="A1288" t="s">
        <v>459</v>
      </c>
      <c r="B1288">
        <v>27</v>
      </c>
      <c r="C1288">
        <v>26</v>
      </c>
      <c r="D1288" s="99" t="s">
        <v>252</v>
      </c>
      <c r="E1288" s="11">
        <v>1124.8900000000001</v>
      </c>
      <c r="F1288" s="11">
        <v>1197.25</v>
      </c>
      <c r="G1288" s="11">
        <v>0</v>
      </c>
      <c r="H1288" s="11">
        <v>1115</v>
      </c>
      <c r="I1288" s="11">
        <v>1081</v>
      </c>
      <c r="J1288" s="11">
        <v>34</v>
      </c>
      <c r="K1288" s="12"/>
      <c r="L1288" s="12"/>
      <c r="M1288" s="13"/>
    </row>
    <row r="1289" spans="1:13">
      <c r="A1289" t="s">
        <v>459</v>
      </c>
      <c r="B1289">
        <v>11</v>
      </c>
      <c r="C1289">
        <v>50</v>
      </c>
      <c r="D1289" s="99" t="s">
        <v>252</v>
      </c>
      <c r="E1289" s="11">
        <v>1068.6400000000001</v>
      </c>
      <c r="F1289" s="11">
        <v>883.75</v>
      </c>
      <c r="G1289" s="11">
        <v>184.89</v>
      </c>
      <c r="H1289" s="11">
        <v>1017</v>
      </c>
      <c r="I1289" s="11">
        <v>825</v>
      </c>
      <c r="J1289" s="11">
        <v>192</v>
      </c>
    </row>
    <row r="1290" spans="1:13">
      <c r="A1290" t="s">
        <v>459</v>
      </c>
      <c r="B1290">
        <v>11</v>
      </c>
      <c r="C1290">
        <v>32</v>
      </c>
      <c r="D1290" s="99" t="s">
        <v>257</v>
      </c>
      <c r="E1290" s="11">
        <v>735.85</v>
      </c>
      <c r="F1290" s="11">
        <v>1002.33</v>
      </c>
      <c r="G1290" s="11">
        <v>0</v>
      </c>
      <c r="H1290" s="11">
        <v>733</v>
      </c>
      <c r="I1290" s="11">
        <v>936</v>
      </c>
      <c r="J1290" s="11">
        <v>0</v>
      </c>
      <c r="K1290" s="12">
        <f t="shared" ref="K1290" si="1024">AVERAGE(J1290:J1292)</f>
        <v>0</v>
      </c>
      <c r="L1290" s="12">
        <f t="shared" ref="L1290" si="1025">AVEDEV(J1290:J1292)</f>
        <v>0</v>
      </c>
      <c r="M1290" s="13">
        <f t="shared" ref="M1290" si="1026">IF(K1290=0, 0, L1290/K1290)</f>
        <v>0</v>
      </c>
    </row>
    <row r="1291" spans="1:13">
      <c r="A1291" t="s">
        <v>459</v>
      </c>
      <c r="B1291">
        <v>27</v>
      </c>
      <c r="C1291">
        <v>32</v>
      </c>
      <c r="D1291" s="99" t="s">
        <v>257</v>
      </c>
      <c r="E1291" s="11">
        <v>894.36</v>
      </c>
      <c r="F1291" s="11">
        <v>1197.25</v>
      </c>
      <c r="G1291" s="11">
        <v>0</v>
      </c>
      <c r="H1291" s="11">
        <v>879</v>
      </c>
      <c r="I1291" s="11">
        <v>1081</v>
      </c>
      <c r="J1291" s="11">
        <v>0</v>
      </c>
      <c r="K1291" s="12"/>
      <c r="L1291" s="12"/>
      <c r="M1291" s="13"/>
    </row>
    <row r="1292" spans="1:13">
      <c r="A1292" t="s">
        <v>459</v>
      </c>
      <c r="B1292">
        <v>11</v>
      </c>
      <c r="C1292">
        <v>56</v>
      </c>
      <c r="D1292" s="99" t="s">
        <v>257</v>
      </c>
      <c r="E1292" s="11">
        <v>762.16</v>
      </c>
      <c r="F1292" s="11">
        <v>883.75</v>
      </c>
      <c r="G1292" s="11">
        <v>0</v>
      </c>
      <c r="H1292" s="11">
        <v>760</v>
      </c>
      <c r="I1292" s="11">
        <v>825</v>
      </c>
      <c r="J1292" s="11">
        <v>0</v>
      </c>
    </row>
    <row r="1293" spans="1:13">
      <c r="A1293" t="s">
        <v>459</v>
      </c>
      <c r="B1293">
        <v>11</v>
      </c>
      <c r="C1293">
        <v>27</v>
      </c>
      <c r="D1293" s="99" t="s">
        <v>253</v>
      </c>
      <c r="E1293" s="11">
        <v>1273.8800000000001</v>
      </c>
      <c r="F1293" s="11">
        <v>1002.33</v>
      </c>
      <c r="G1293" s="11">
        <v>271.56</v>
      </c>
      <c r="H1293" s="11">
        <v>1276</v>
      </c>
      <c r="I1293" s="11">
        <v>936</v>
      </c>
      <c r="J1293" s="11">
        <v>340</v>
      </c>
      <c r="K1293" s="12">
        <f t="shared" ref="K1293" si="1027">AVERAGE(J1293:J1295)</f>
        <v>370.66666666666669</v>
      </c>
      <c r="L1293" s="12">
        <f t="shared" ref="L1293" si="1028">AVEDEV(J1293:J1295)</f>
        <v>20.444444444444439</v>
      </c>
      <c r="M1293" s="13">
        <f t="shared" ref="M1293" si="1029">IF(K1293=0, 0, L1293/K1293)</f>
        <v>5.5155875299760175E-2</v>
      </c>
    </row>
    <row r="1294" spans="1:13">
      <c r="A1294" t="s">
        <v>459</v>
      </c>
      <c r="B1294">
        <v>27</v>
      </c>
      <c r="C1294">
        <v>27</v>
      </c>
      <c r="D1294" s="99" t="s">
        <v>253</v>
      </c>
      <c r="E1294" s="11">
        <v>1505.54</v>
      </c>
      <c r="F1294" s="11">
        <v>1197.25</v>
      </c>
      <c r="G1294" s="11">
        <v>308.29000000000002</v>
      </c>
      <c r="H1294" s="11">
        <v>1469</v>
      </c>
      <c r="I1294" s="11">
        <v>1081</v>
      </c>
      <c r="J1294" s="11">
        <v>388</v>
      </c>
      <c r="K1294" s="12"/>
      <c r="L1294" s="12"/>
      <c r="M1294" s="13"/>
    </row>
    <row r="1295" spans="1:13">
      <c r="A1295" t="s">
        <v>459</v>
      </c>
      <c r="B1295">
        <v>11</v>
      </c>
      <c r="C1295">
        <v>51</v>
      </c>
      <c r="D1295" s="99" t="s">
        <v>253</v>
      </c>
      <c r="E1295" s="11">
        <v>1304.5</v>
      </c>
      <c r="F1295" s="11">
        <v>883.75</v>
      </c>
      <c r="G1295" s="11">
        <v>420.75</v>
      </c>
      <c r="H1295" s="11">
        <v>1209</v>
      </c>
      <c r="I1295" s="11">
        <v>825</v>
      </c>
      <c r="J1295" s="11">
        <v>384</v>
      </c>
    </row>
    <row r="1296" spans="1:13">
      <c r="A1296" t="s">
        <v>459</v>
      </c>
      <c r="B1296">
        <v>11</v>
      </c>
      <c r="C1296">
        <v>28</v>
      </c>
      <c r="D1296" s="99" t="s">
        <v>254</v>
      </c>
      <c r="E1296" s="11">
        <v>895.79</v>
      </c>
      <c r="F1296" s="11">
        <v>1002.33</v>
      </c>
      <c r="G1296" s="11">
        <v>0</v>
      </c>
      <c r="H1296" s="11">
        <v>902</v>
      </c>
      <c r="I1296" s="11">
        <v>936</v>
      </c>
      <c r="J1296" s="11">
        <v>0</v>
      </c>
      <c r="K1296" s="12">
        <f t="shared" ref="K1296" si="1030">AVERAGE(J1296:J1298)</f>
        <v>39</v>
      </c>
      <c r="L1296" s="12">
        <f t="shared" ref="L1296" si="1031">AVEDEV(J1296:J1298)</f>
        <v>52</v>
      </c>
      <c r="M1296" s="13">
        <f t="shared" ref="M1296" si="1032">IF(K1296=0, 0, L1296/K1296)</f>
        <v>1.3333333333333333</v>
      </c>
    </row>
    <row r="1297" spans="1:13">
      <c r="A1297" t="s">
        <v>459</v>
      </c>
      <c r="B1297">
        <v>27</v>
      </c>
      <c r="C1297">
        <v>28</v>
      </c>
      <c r="D1297" s="99" t="s">
        <v>254</v>
      </c>
      <c r="E1297" s="11">
        <v>1003.24</v>
      </c>
      <c r="F1297" s="11">
        <v>1197.25</v>
      </c>
      <c r="G1297" s="11">
        <v>0</v>
      </c>
      <c r="H1297" s="11">
        <v>972</v>
      </c>
      <c r="I1297" s="11">
        <v>1081</v>
      </c>
      <c r="J1297" s="11">
        <v>0</v>
      </c>
      <c r="K1297" s="12"/>
      <c r="L1297" s="12"/>
      <c r="M1297" s="13"/>
    </row>
    <row r="1298" spans="1:13">
      <c r="A1298" t="s">
        <v>459</v>
      </c>
      <c r="B1298">
        <v>11</v>
      </c>
      <c r="C1298">
        <v>52</v>
      </c>
      <c r="D1298" s="99" t="s">
        <v>254</v>
      </c>
      <c r="E1298" s="11">
        <v>973.32</v>
      </c>
      <c r="F1298" s="11">
        <v>883.75</v>
      </c>
      <c r="G1298" s="11">
        <v>89.57</v>
      </c>
      <c r="H1298" s="11">
        <v>942</v>
      </c>
      <c r="I1298" s="11">
        <v>825</v>
      </c>
      <c r="J1298" s="11">
        <v>117</v>
      </c>
    </row>
    <row r="1299" spans="1:13">
      <c r="A1299" t="s">
        <v>459</v>
      </c>
      <c r="B1299">
        <v>11</v>
      </c>
      <c r="C1299">
        <v>29</v>
      </c>
      <c r="D1299" s="99" t="s">
        <v>255</v>
      </c>
      <c r="E1299" s="11">
        <v>1171.82</v>
      </c>
      <c r="F1299" s="11">
        <v>1002.33</v>
      </c>
      <c r="G1299" s="11">
        <v>169.49</v>
      </c>
      <c r="H1299" s="11">
        <v>1174</v>
      </c>
      <c r="I1299" s="11">
        <v>936</v>
      </c>
      <c r="J1299" s="11">
        <v>238</v>
      </c>
      <c r="K1299" s="12">
        <f t="shared" ref="K1299" si="1033">AVERAGE(J1299:J1301)</f>
        <v>343</v>
      </c>
      <c r="L1299" s="12">
        <f t="shared" ref="L1299" si="1034">AVEDEV(J1299:J1301)</f>
        <v>133.33333333333334</v>
      </c>
      <c r="M1299" s="13">
        <f t="shared" ref="M1299" si="1035">IF(K1299=0, 0, L1299/K1299)</f>
        <v>0.38872691933916426</v>
      </c>
    </row>
    <row r="1300" spans="1:13">
      <c r="A1300" t="s">
        <v>459</v>
      </c>
      <c r="B1300">
        <v>27</v>
      </c>
      <c r="C1300">
        <v>29</v>
      </c>
      <c r="D1300" s="99" t="s">
        <v>255</v>
      </c>
      <c r="E1300" s="11">
        <v>1329.19</v>
      </c>
      <c r="F1300" s="11">
        <v>1197.25</v>
      </c>
      <c r="G1300" s="11">
        <v>131.94999999999999</v>
      </c>
      <c r="H1300" s="11">
        <v>1329</v>
      </c>
      <c r="I1300" s="11">
        <v>1081</v>
      </c>
      <c r="J1300" s="11">
        <v>248</v>
      </c>
      <c r="K1300" s="12"/>
      <c r="L1300" s="12"/>
      <c r="M1300" s="13"/>
    </row>
    <row r="1301" spans="1:13">
      <c r="A1301" t="s">
        <v>459</v>
      </c>
      <c r="B1301">
        <v>11</v>
      </c>
      <c r="C1301">
        <v>53</v>
      </c>
      <c r="D1301" s="99" t="s">
        <v>255</v>
      </c>
      <c r="E1301" s="11">
        <v>1345.41</v>
      </c>
      <c r="F1301" s="11">
        <v>883.75</v>
      </c>
      <c r="G1301" s="11">
        <v>461.67</v>
      </c>
      <c r="H1301" s="11">
        <v>1368</v>
      </c>
      <c r="I1301" s="11">
        <v>825</v>
      </c>
      <c r="J1301" s="11">
        <v>543</v>
      </c>
    </row>
    <row r="1302" spans="1:13">
      <c r="A1302" t="s">
        <v>459</v>
      </c>
      <c r="B1302">
        <v>12</v>
      </c>
      <c r="C1302">
        <v>29</v>
      </c>
      <c r="D1302" s="99" t="s">
        <v>276</v>
      </c>
      <c r="E1302" s="11">
        <v>1168.2</v>
      </c>
      <c r="F1302" s="11">
        <v>1002.33</v>
      </c>
      <c r="G1302" s="11">
        <v>165.88</v>
      </c>
      <c r="H1302" s="11">
        <v>1178</v>
      </c>
      <c r="I1302" s="11">
        <v>936</v>
      </c>
      <c r="J1302" s="11">
        <v>242</v>
      </c>
      <c r="K1302" s="12">
        <f t="shared" ref="K1302" si="1036">AVERAGE(J1302:J1304)</f>
        <v>411</v>
      </c>
      <c r="L1302" s="12">
        <f t="shared" ref="L1302" si="1037">AVEDEV(J1302:J1304)</f>
        <v>188</v>
      </c>
      <c r="M1302" s="13">
        <f t="shared" ref="M1302" si="1038">IF(K1302=0, 0, L1302/K1302)</f>
        <v>0.45742092457420924</v>
      </c>
    </row>
    <row r="1303" spans="1:13">
      <c r="A1303" t="s">
        <v>459</v>
      </c>
      <c r="B1303">
        <v>28</v>
      </c>
      <c r="C1303">
        <v>29</v>
      </c>
      <c r="D1303" s="99" t="s">
        <v>276</v>
      </c>
      <c r="E1303" s="11">
        <v>1414.06</v>
      </c>
      <c r="F1303" s="11">
        <v>1197.25</v>
      </c>
      <c r="G1303" s="11">
        <v>216.81</v>
      </c>
      <c r="H1303" s="11">
        <v>1379</v>
      </c>
      <c r="I1303" s="11">
        <v>1081</v>
      </c>
      <c r="J1303" s="11">
        <v>298</v>
      </c>
      <c r="K1303" s="12"/>
      <c r="L1303" s="12"/>
      <c r="M1303" s="13"/>
    </row>
    <row r="1304" spans="1:13">
      <c r="A1304" t="s">
        <v>459</v>
      </c>
      <c r="B1304">
        <v>12</v>
      </c>
      <c r="C1304">
        <v>53</v>
      </c>
      <c r="D1304" s="99" t="s">
        <v>276</v>
      </c>
      <c r="E1304" s="11">
        <v>1587.6</v>
      </c>
      <c r="F1304" s="11">
        <v>883.75</v>
      </c>
      <c r="G1304" s="11">
        <v>703.85</v>
      </c>
      <c r="H1304" s="11">
        <v>1518</v>
      </c>
      <c r="I1304" s="11">
        <v>825</v>
      </c>
      <c r="J1304" s="11">
        <v>693</v>
      </c>
    </row>
    <row r="1305" spans="1:13">
      <c r="A1305" t="s">
        <v>459</v>
      </c>
      <c r="B1305">
        <v>13</v>
      </c>
      <c r="C1305">
        <v>14</v>
      </c>
      <c r="D1305" s="99" t="s">
        <v>282</v>
      </c>
      <c r="E1305" s="11">
        <v>1308.4100000000001</v>
      </c>
      <c r="F1305" s="11">
        <v>1002.33</v>
      </c>
      <c r="G1305" s="11">
        <v>306.08999999999997</v>
      </c>
      <c r="H1305" s="11">
        <v>1288</v>
      </c>
      <c r="I1305" s="11">
        <v>936</v>
      </c>
      <c r="J1305" s="11">
        <v>352</v>
      </c>
      <c r="K1305" s="12">
        <f t="shared" ref="K1305" si="1039">AVERAGE(J1305:J1307)</f>
        <v>294.33333333333331</v>
      </c>
      <c r="L1305" s="12">
        <f t="shared" ref="L1305" si="1040">AVEDEV(J1305:J1307)</f>
        <v>116.8888888888889</v>
      </c>
      <c r="M1305" s="13">
        <f t="shared" ref="M1305" si="1041">IF(K1305=0, 0, L1305/K1305)</f>
        <v>0.39713099282748215</v>
      </c>
    </row>
    <row r="1306" spans="1:13">
      <c r="A1306" t="s">
        <v>459</v>
      </c>
      <c r="B1306">
        <v>29</v>
      </c>
      <c r="C1306">
        <v>14</v>
      </c>
      <c r="D1306" s="99" t="s">
        <v>282</v>
      </c>
      <c r="E1306" s="11">
        <v>1497.32</v>
      </c>
      <c r="F1306" s="11">
        <v>1197.25</v>
      </c>
      <c r="G1306" s="11">
        <v>300.07</v>
      </c>
      <c r="H1306" s="11">
        <v>1493</v>
      </c>
      <c r="I1306" s="11">
        <v>1081</v>
      </c>
      <c r="J1306" s="11">
        <v>412</v>
      </c>
      <c r="K1306" s="12"/>
      <c r="L1306" s="12"/>
      <c r="M1306" s="13"/>
    </row>
    <row r="1307" spans="1:13">
      <c r="A1307" t="s">
        <v>459</v>
      </c>
      <c r="B1307">
        <v>13</v>
      </c>
      <c r="C1307">
        <v>38</v>
      </c>
      <c r="D1307" s="99" t="s">
        <v>282</v>
      </c>
      <c r="E1307" s="11">
        <v>959.56</v>
      </c>
      <c r="F1307" s="11">
        <v>883.75</v>
      </c>
      <c r="G1307" s="11">
        <v>75.819999999999993</v>
      </c>
      <c r="H1307" s="11">
        <v>944</v>
      </c>
      <c r="I1307" s="11">
        <v>825</v>
      </c>
      <c r="J1307" s="11">
        <v>119</v>
      </c>
    </row>
    <row r="1308" spans="1:13">
      <c r="A1308" t="s">
        <v>459</v>
      </c>
      <c r="B1308">
        <v>13</v>
      </c>
      <c r="C1308">
        <v>15</v>
      </c>
      <c r="D1308" s="99" t="s">
        <v>283</v>
      </c>
      <c r="E1308" s="11">
        <v>1378.73</v>
      </c>
      <c r="F1308" s="11">
        <v>1002.33</v>
      </c>
      <c r="G1308" s="11">
        <v>376.4</v>
      </c>
      <c r="H1308" s="11">
        <v>1378</v>
      </c>
      <c r="I1308" s="11">
        <v>936</v>
      </c>
      <c r="J1308" s="11">
        <v>442</v>
      </c>
      <c r="K1308" s="12">
        <f t="shared" ref="K1308" si="1042">AVERAGE(J1308:J1310)</f>
        <v>415</v>
      </c>
      <c r="L1308" s="12">
        <f t="shared" ref="L1308" si="1043">AVEDEV(J1308:J1310)</f>
        <v>66.666666666666671</v>
      </c>
      <c r="M1308" s="13">
        <f t="shared" ref="M1308" si="1044">IF(K1308=0, 0, L1308/K1308)</f>
        <v>0.1606425702811245</v>
      </c>
    </row>
    <row r="1309" spans="1:13">
      <c r="A1309" t="s">
        <v>459</v>
      </c>
      <c r="B1309">
        <v>29</v>
      </c>
      <c r="C1309">
        <v>15</v>
      </c>
      <c r="D1309" s="99" t="s">
        <v>283</v>
      </c>
      <c r="E1309" s="11">
        <v>1609.45</v>
      </c>
      <c r="F1309" s="11">
        <v>1197.25</v>
      </c>
      <c r="G1309" s="11">
        <v>412.21</v>
      </c>
      <c r="H1309" s="11">
        <v>1569</v>
      </c>
      <c r="I1309" s="11">
        <v>1081</v>
      </c>
      <c r="J1309" s="11">
        <v>488</v>
      </c>
      <c r="K1309" s="12"/>
      <c r="L1309" s="12"/>
      <c r="M1309" s="13"/>
    </row>
    <row r="1310" spans="1:13">
      <c r="A1310" t="s">
        <v>459</v>
      </c>
      <c r="B1310">
        <v>13</v>
      </c>
      <c r="C1310">
        <v>39</v>
      </c>
      <c r="D1310" s="99" t="s">
        <v>283</v>
      </c>
      <c r="E1310" s="11">
        <v>1158.82</v>
      </c>
      <c r="F1310" s="11">
        <v>883.75</v>
      </c>
      <c r="G1310" s="11">
        <v>275.07</v>
      </c>
      <c r="H1310" s="11">
        <v>1140</v>
      </c>
      <c r="I1310" s="11">
        <v>825</v>
      </c>
      <c r="J1310" s="11">
        <v>315</v>
      </c>
    </row>
    <row r="1311" spans="1:13">
      <c r="A1311" t="s">
        <v>459</v>
      </c>
      <c r="B1311">
        <v>13</v>
      </c>
      <c r="C1311">
        <v>16</v>
      </c>
      <c r="D1311" s="99" t="s">
        <v>284</v>
      </c>
      <c r="E1311" s="11">
        <v>1201.31</v>
      </c>
      <c r="F1311" s="11">
        <v>1002.33</v>
      </c>
      <c r="G1311" s="11">
        <v>198.99</v>
      </c>
      <c r="H1311" s="11">
        <v>1186</v>
      </c>
      <c r="I1311" s="11">
        <v>936</v>
      </c>
      <c r="J1311" s="11">
        <v>250</v>
      </c>
      <c r="K1311" s="12">
        <f t="shared" ref="K1311" si="1045">AVERAGE(J1311:J1313)</f>
        <v>230</v>
      </c>
      <c r="L1311" s="12">
        <f t="shared" ref="L1311" si="1046">AVEDEV(J1311:J1313)</f>
        <v>13.333333333333334</v>
      </c>
      <c r="M1311" s="13">
        <f t="shared" ref="M1311" si="1047">IF(K1311=0, 0, L1311/K1311)</f>
        <v>5.7971014492753624E-2</v>
      </c>
    </row>
    <row r="1312" spans="1:13">
      <c r="A1312" t="s">
        <v>459</v>
      </c>
      <c r="B1312">
        <v>29</v>
      </c>
      <c r="C1312">
        <v>16</v>
      </c>
      <c r="D1312" s="99" t="s">
        <v>284</v>
      </c>
      <c r="E1312" s="11">
        <v>1328.4</v>
      </c>
      <c r="F1312" s="11">
        <v>1197.25</v>
      </c>
      <c r="G1312" s="11">
        <v>131.15</v>
      </c>
      <c r="H1312" s="11">
        <v>1305</v>
      </c>
      <c r="I1312" s="11">
        <v>1081</v>
      </c>
      <c r="J1312" s="11">
        <v>224</v>
      </c>
      <c r="K1312" s="12"/>
      <c r="L1312" s="12"/>
      <c r="M1312" s="13"/>
    </row>
    <row r="1313" spans="1:13">
      <c r="A1313" t="s">
        <v>459</v>
      </c>
      <c r="B1313">
        <v>13</v>
      </c>
      <c r="C1313">
        <v>40</v>
      </c>
      <c r="D1313" s="99" t="s">
        <v>284</v>
      </c>
      <c r="E1313" s="11">
        <v>1051.1600000000001</v>
      </c>
      <c r="F1313" s="11">
        <v>883.75</v>
      </c>
      <c r="G1313" s="11">
        <v>167.41</v>
      </c>
      <c r="H1313" s="11">
        <v>1041</v>
      </c>
      <c r="I1313" s="11">
        <v>825</v>
      </c>
      <c r="J1313" s="11">
        <v>216</v>
      </c>
    </row>
    <row r="1314" spans="1:13">
      <c r="A1314" t="s">
        <v>459</v>
      </c>
      <c r="B1314">
        <v>13</v>
      </c>
      <c r="C1314">
        <v>17</v>
      </c>
      <c r="D1314" s="99" t="s">
        <v>285</v>
      </c>
      <c r="E1314" s="11">
        <v>1206.08</v>
      </c>
      <c r="F1314" s="11">
        <v>1002.33</v>
      </c>
      <c r="G1314" s="11">
        <v>203.76</v>
      </c>
      <c r="H1314" s="11">
        <v>1205</v>
      </c>
      <c r="I1314" s="11">
        <v>936</v>
      </c>
      <c r="J1314" s="11">
        <v>269</v>
      </c>
      <c r="K1314" s="12">
        <f t="shared" ref="K1314" si="1048">AVERAGE(J1314:J1316)</f>
        <v>324</v>
      </c>
      <c r="L1314" s="12">
        <f t="shared" ref="L1314" si="1049">AVEDEV(J1314:J1316)</f>
        <v>47.333333333333336</v>
      </c>
      <c r="M1314" s="13">
        <f t="shared" ref="M1314" si="1050">IF(K1314=0, 0, L1314/K1314)</f>
        <v>0.14609053497942387</v>
      </c>
    </row>
    <row r="1315" spans="1:13">
      <c r="A1315" t="s">
        <v>459</v>
      </c>
      <c r="B1315">
        <v>29</v>
      </c>
      <c r="C1315">
        <v>17</v>
      </c>
      <c r="D1315" s="99" t="s">
        <v>285</v>
      </c>
      <c r="E1315" s="11">
        <v>1554.9</v>
      </c>
      <c r="F1315" s="11">
        <v>1197.25</v>
      </c>
      <c r="G1315" s="11">
        <v>357.65</v>
      </c>
      <c r="H1315" s="11">
        <v>1476</v>
      </c>
      <c r="I1315" s="11">
        <v>1081</v>
      </c>
      <c r="J1315" s="11">
        <v>395</v>
      </c>
      <c r="K1315" s="12"/>
      <c r="L1315" s="12"/>
      <c r="M1315" s="13"/>
    </row>
    <row r="1316" spans="1:13">
      <c r="A1316" t="s">
        <v>459</v>
      </c>
      <c r="B1316">
        <v>13</v>
      </c>
      <c r="C1316">
        <v>41</v>
      </c>
      <c r="D1316" s="99" t="s">
        <v>285</v>
      </c>
      <c r="E1316" s="11">
        <v>1115.81</v>
      </c>
      <c r="F1316" s="11">
        <v>883.75</v>
      </c>
      <c r="G1316" s="11">
        <v>232.06</v>
      </c>
      <c r="H1316" s="11">
        <v>1133</v>
      </c>
      <c r="I1316" s="11">
        <v>825</v>
      </c>
      <c r="J1316" s="11">
        <v>308</v>
      </c>
    </row>
    <row r="1317" spans="1:13">
      <c r="A1317" t="s">
        <v>459</v>
      </c>
      <c r="B1317">
        <v>13</v>
      </c>
      <c r="C1317">
        <v>30</v>
      </c>
      <c r="D1317" s="99" t="s">
        <v>476</v>
      </c>
      <c r="E1317" s="11">
        <v>1072.78</v>
      </c>
      <c r="F1317" s="11">
        <v>1002.33</v>
      </c>
      <c r="G1317" s="11">
        <v>70.459999999999994</v>
      </c>
      <c r="H1317" s="11">
        <v>1064</v>
      </c>
      <c r="I1317" s="11">
        <v>936</v>
      </c>
      <c r="J1317" s="11">
        <v>128</v>
      </c>
      <c r="K1317" s="12">
        <f t="shared" ref="K1317" si="1051">AVERAGE(J1317:J1319)</f>
        <v>170.66666666666666</v>
      </c>
      <c r="L1317" s="12">
        <f t="shared" ref="L1317" si="1052">AVEDEV(J1317:J1319)</f>
        <v>116.88888888888887</v>
      </c>
      <c r="M1317" s="13">
        <f t="shared" ref="M1317" si="1053">IF(K1317=0, 0, L1317/K1317)</f>
        <v>0.68489583333333326</v>
      </c>
    </row>
    <row r="1318" spans="1:13">
      <c r="A1318" t="s">
        <v>459</v>
      </c>
      <c r="B1318">
        <v>29</v>
      </c>
      <c r="C1318">
        <v>30</v>
      </c>
      <c r="D1318" s="99" t="s">
        <v>476</v>
      </c>
      <c r="E1318" s="11">
        <v>1142.3</v>
      </c>
      <c r="F1318" s="11">
        <v>1197.25</v>
      </c>
      <c r="G1318" s="11">
        <v>0</v>
      </c>
      <c r="H1318" s="11">
        <v>1119</v>
      </c>
      <c r="I1318" s="11">
        <v>1081</v>
      </c>
      <c r="J1318" s="11">
        <v>38</v>
      </c>
      <c r="K1318" s="12"/>
      <c r="L1318" s="12"/>
      <c r="M1318" s="13"/>
    </row>
    <row r="1319" spans="1:13">
      <c r="A1319" t="s">
        <v>459</v>
      </c>
      <c r="B1319">
        <v>13</v>
      </c>
      <c r="C1319">
        <v>54</v>
      </c>
      <c r="D1319" s="99" t="s">
        <v>476</v>
      </c>
      <c r="E1319" s="11">
        <v>1136.46</v>
      </c>
      <c r="F1319" s="11">
        <v>883.75</v>
      </c>
      <c r="G1319" s="11">
        <v>252.71</v>
      </c>
      <c r="H1319" s="11">
        <v>1171</v>
      </c>
      <c r="I1319" s="11">
        <v>825</v>
      </c>
      <c r="J1319" s="11">
        <v>346</v>
      </c>
    </row>
    <row r="1320" spans="1:13">
      <c r="A1320" t="s">
        <v>459</v>
      </c>
      <c r="B1320">
        <v>13</v>
      </c>
      <c r="C1320">
        <v>18</v>
      </c>
      <c r="D1320" s="99" t="s">
        <v>286</v>
      </c>
      <c r="E1320" s="11">
        <v>1126.96</v>
      </c>
      <c r="F1320" s="11">
        <v>1002.33</v>
      </c>
      <c r="G1320" s="11">
        <v>124.64</v>
      </c>
      <c r="H1320" s="11">
        <v>1068</v>
      </c>
      <c r="I1320" s="11">
        <v>936</v>
      </c>
      <c r="J1320" s="11">
        <v>132</v>
      </c>
      <c r="K1320" s="12">
        <f t="shared" ref="K1320" si="1054">AVERAGE(J1320:J1322)</f>
        <v>159.66666666666666</v>
      </c>
      <c r="L1320" s="12">
        <f t="shared" ref="L1320" si="1055">AVEDEV(J1320:J1322)</f>
        <v>42.222222222222221</v>
      </c>
      <c r="M1320" s="13">
        <f t="shared" ref="M1320" si="1056">IF(K1320=0, 0, L1320/K1320)</f>
        <v>0.26443980514961729</v>
      </c>
    </row>
    <row r="1321" spans="1:13">
      <c r="A1321" t="s">
        <v>459</v>
      </c>
      <c r="B1321">
        <v>29</v>
      </c>
      <c r="C1321">
        <v>18</v>
      </c>
      <c r="D1321" s="99" t="s">
        <v>286</v>
      </c>
      <c r="E1321" s="11">
        <v>1292.45</v>
      </c>
      <c r="F1321" s="11">
        <v>1197.25</v>
      </c>
      <c r="G1321" s="11">
        <v>95.2</v>
      </c>
      <c r="H1321" s="11">
        <v>1304</v>
      </c>
      <c r="I1321" s="11">
        <v>1081</v>
      </c>
      <c r="J1321" s="11">
        <v>223</v>
      </c>
      <c r="K1321" s="12"/>
      <c r="L1321" s="12"/>
      <c r="M1321" s="13"/>
    </row>
    <row r="1322" spans="1:13">
      <c r="A1322" t="s">
        <v>459</v>
      </c>
      <c r="B1322">
        <v>13</v>
      </c>
      <c r="C1322">
        <v>42</v>
      </c>
      <c r="D1322" s="99" t="s">
        <v>286</v>
      </c>
      <c r="E1322" s="11">
        <v>937.2</v>
      </c>
      <c r="F1322" s="11">
        <v>883.75</v>
      </c>
      <c r="G1322" s="11">
        <v>53.45</v>
      </c>
      <c r="H1322" s="11">
        <v>949</v>
      </c>
      <c r="I1322" s="11">
        <v>825</v>
      </c>
      <c r="J1322" s="11">
        <v>124</v>
      </c>
    </row>
    <row r="1323" spans="1:13">
      <c r="A1323" t="s">
        <v>459</v>
      </c>
      <c r="B1323">
        <v>13</v>
      </c>
      <c r="C1323">
        <v>19</v>
      </c>
      <c r="D1323" s="99" t="s">
        <v>287</v>
      </c>
      <c r="E1323" s="11">
        <v>1146.78</v>
      </c>
      <c r="F1323" s="11">
        <v>1002.33</v>
      </c>
      <c r="G1323" s="11">
        <v>144.44999999999999</v>
      </c>
      <c r="H1323" s="11">
        <v>1079</v>
      </c>
      <c r="I1323" s="11">
        <v>936</v>
      </c>
      <c r="J1323" s="11">
        <v>143</v>
      </c>
      <c r="K1323" s="12">
        <f t="shared" ref="K1323" si="1057">AVERAGE(J1323:J1325)</f>
        <v>195</v>
      </c>
      <c r="L1323" s="12">
        <f t="shared" ref="L1323" si="1058">AVEDEV(J1323:J1325)</f>
        <v>74</v>
      </c>
      <c r="M1323" s="13">
        <f t="shared" ref="M1323" si="1059">IF(K1323=0, 0, L1323/K1323)</f>
        <v>0.37948717948717947</v>
      </c>
    </row>
    <row r="1324" spans="1:13">
      <c r="A1324" t="s">
        <v>459</v>
      </c>
      <c r="B1324">
        <v>29</v>
      </c>
      <c r="C1324">
        <v>19</v>
      </c>
      <c r="D1324" s="99" t="s">
        <v>287</v>
      </c>
      <c r="E1324" s="11">
        <v>1247.17</v>
      </c>
      <c r="F1324" s="11">
        <v>1197.25</v>
      </c>
      <c r="G1324" s="11">
        <v>49.92</v>
      </c>
      <c r="H1324" s="11">
        <v>1217</v>
      </c>
      <c r="I1324" s="11">
        <v>1081</v>
      </c>
      <c r="J1324" s="11">
        <v>136</v>
      </c>
      <c r="K1324" s="12"/>
      <c r="L1324" s="12"/>
      <c r="M1324" s="13"/>
    </row>
    <row r="1325" spans="1:13">
      <c r="A1325" t="s">
        <v>459</v>
      </c>
      <c r="B1325">
        <v>13</v>
      </c>
      <c r="C1325">
        <v>43</v>
      </c>
      <c r="D1325" s="99" t="s">
        <v>287</v>
      </c>
      <c r="E1325" s="11">
        <v>1173.17</v>
      </c>
      <c r="F1325" s="11">
        <v>883.75</v>
      </c>
      <c r="G1325" s="11">
        <v>289.42</v>
      </c>
      <c r="H1325" s="11">
        <v>1131</v>
      </c>
      <c r="I1325" s="11">
        <v>825</v>
      </c>
      <c r="J1325" s="11">
        <v>306</v>
      </c>
    </row>
    <row r="1326" spans="1:13">
      <c r="A1326" t="s">
        <v>459</v>
      </c>
      <c r="B1326">
        <v>13</v>
      </c>
      <c r="C1326">
        <v>20</v>
      </c>
      <c r="D1326" s="99" t="s">
        <v>288</v>
      </c>
      <c r="E1326" s="11">
        <v>1115.6400000000001</v>
      </c>
      <c r="F1326" s="11">
        <v>1002.33</v>
      </c>
      <c r="G1326" s="11">
        <v>113.31</v>
      </c>
      <c r="H1326" s="11">
        <v>1133</v>
      </c>
      <c r="I1326" s="11">
        <v>936</v>
      </c>
      <c r="J1326" s="11">
        <v>197</v>
      </c>
      <c r="K1326" s="12">
        <f t="shared" ref="K1326" si="1060">AVERAGE(J1326:J1328)</f>
        <v>197</v>
      </c>
      <c r="L1326" s="12">
        <f t="shared" ref="L1326" si="1061">AVEDEV(J1326:J1328)</f>
        <v>44</v>
      </c>
      <c r="M1326" s="13">
        <f t="shared" ref="M1326" si="1062">IF(K1326=0, 0, L1326/K1326)</f>
        <v>0.2233502538071066</v>
      </c>
    </row>
    <row r="1327" spans="1:13">
      <c r="A1327" t="s">
        <v>459</v>
      </c>
      <c r="B1327">
        <v>29</v>
      </c>
      <c r="C1327">
        <v>20</v>
      </c>
      <c r="D1327" s="99" t="s">
        <v>288</v>
      </c>
      <c r="E1327" s="11">
        <v>1262.24</v>
      </c>
      <c r="F1327" s="11">
        <v>1197.25</v>
      </c>
      <c r="G1327" s="11">
        <v>64.989999999999995</v>
      </c>
      <c r="H1327" s="11">
        <v>1212</v>
      </c>
      <c r="I1327" s="11">
        <v>1081</v>
      </c>
      <c r="J1327" s="11">
        <v>131</v>
      </c>
      <c r="K1327" s="12"/>
      <c r="L1327" s="12"/>
      <c r="M1327" s="13"/>
    </row>
    <row r="1328" spans="1:13">
      <c r="A1328" t="s">
        <v>459</v>
      </c>
      <c r="B1328">
        <v>13</v>
      </c>
      <c r="C1328">
        <v>44</v>
      </c>
      <c r="D1328" s="99" t="s">
        <v>288</v>
      </c>
      <c r="E1328" s="11">
        <v>1089.31</v>
      </c>
      <c r="F1328" s="11">
        <v>883.75</v>
      </c>
      <c r="G1328" s="11">
        <v>205.56</v>
      </c>
      <c r="H1328" s="11">
        <v>1088</v>
      </c>
      <c r="I1328" s="11">
        <v>825</v>
      </c>
      <c r="J1328" s="11">
        <v>263</v>
      </c>
    </row>
    <row r="1329" spans="1:13">
      <c r="A1329" t="s">
        <v>459</v>
      </c>
      <c r="B1329">
        <v>13</v>
      </c>
      <c r="C1329">
        <v>21</v>
      </c>
      <c r="D1329" s="99" t="s">
        <v>289</v>
      </c>
      <c r="E1329" s="11">
        <v>1129.8900000000001</v>
      </c>
      <c r="F1329" s="11">
        <v>1002.33</v>
      </c>
      <c r="G1329" s="11">
        <v>127.56</v>
      </c>
      <c r="H1329" s="11">
        <v>1133</v>
      </c>
      <c r="I1329" s="11">
        <v>936</v>
      </c>
      <c r="J1329" s="11">
        <v>197</v>
      </c>
      <c r="K1329" s="12">
        <f t="shared" ref="K1329" si="1063">AVERAGE(J1329:J1331)</f>
        <v>245</v>
      </c>
      <c r="L1329" s="12">
        <f t="shared" ref="L1329" si="1064">AVEDEV(J1329:J1331)</f>
        <v>107.33333333333333</v>
      </c>
      <c r="M1329" s="13">
        <f t="shared" ref="M1329" si="1065">IF(K1329=0, 0, L1329/K1329)</f>
        <v>0.43809523809523809</v>
      </c>
    </row>
    <row r="1330" spans="1:13">
      <c r="A1330" t="s">
        <v>459</v>
      </c>
      <c r="B1330">
        <v>29</v>
      </c>
      <c r="C1330">
        <v>21</v>
      </c>
      <c r="D1330" s="99" t="s">
        <v>289</v>
      </c>
      <c r="E1330" s="11">
        <v>1234.21</v>
      </c>
      <c r="F1330" s="11">
        <v>1197.25</v>
      </c>
      <c r="G1330" s="11">
        <v>36.96</v>
      </c>
      <c r="H1330" s="11">
        <v>1213</v>
      </c>
      <c r="I1330" s="11">
        <v>1081</v>
      </c>
      <c r="J1330" s="11">
        <v>132</v>
      </c>
      <c r="K1330" s="12"/>
      <c r="L1330" s="12"/>
      <c r="M1330" s="13"/>
    </row>
    <row r="1331" spans="1:13">
      <c r="A1331" t="s">
        <v>459</v>
      </c>
      <c r="B1331">
        <v>13</v>
      </c>
      <c r="C1331">
        <v>45</v>
      </c>
      <c r="D1331" s="99" t="s">
        <v>289</v>
      </c>
      <c r="E1331" s="11">
        <v>1257.1099999999999</v>
      </c>
      <c r="F1331" s="11">
        <v>883.75</v>
      </c>
      <c r="G1331" s="11">
        <v>373.36</v>
      </c>
      <c r="H1331" s="11">
        <v>1231</v>
      </c>
      <c r="I1331" s="11">
        <v>825</v>
      </c>
      <c r="J1331" s="11">
        <v>406</v>
      </c>
    </row>
    <row r="1332" spans="1:13">
      <c r="A1332" t="s">
        <v>459</v>
      </c>
      <c r="B1332">
        <v>13</v>
      </c>
      <c r="C1332">
        <v>31</v>
      </c>
      <c r="D1332" s="99" t="s">
        <v>298</v>
      </c>
      <c r="E1332" s="11">
        <v>1013.33</v>
      </c>
      <c r="F1332" s="11">
        <v>1002.33</v>
      </c>
      <c r="G1332" s="11">
        <v>11</v>
      </c>
      <c r="H1332" s="11">
        <v>1010</v>
      </c>
      <c r="I1332" s="11">
        <v>936</v>
      </c>
      <c r="J1332" s="11">
        <v>74</v>
      </c>
      <c r="K1332" s="12">
        <f t="shared" ref="K1332" si="1066">AVERAGE(J1332:J1334)</f>
        <v>138</v>
      </c>
      <c r="L1332" s="12">
        <f t="shared" ref="L1332" si="1067">AVEDEV(J1332:J1334)</f>
        <v>122</v>
      </c>
      <c r="M1332" s="13">
        <f t="shared" ref="M1332" si="1068">IF(K1332=0, 0, L1332/K1332)</f>
        <v>0.88405797101449279</v>
      </c>
    </row>
    <row r="1333" spans="1:13">
      <c r="A1333" t="s">
        <v>459</v>
      </c>
      <c r="B1333">
        <v>29</v>
      </c>
      <c r="C1333">
        <v>31</v>
      </c>
      <c r="D1333" s="99" t="s">
        <v>298</v>
      </c>
      <c r="E1333" s="11">
        <v>1097.58</v>
      </c>
      <c r="F1333" s="11">
        <v>1197.25</v>
      </c>
      <c r="G1333" s="11">
        <v>0</v>
      </c>
      <c r="H1333" s="11">
        <v>1100</v>
      </c>
      <c r="I1333" s="11">
        <v>1081</v>
      </c>
      <c r="J1333" s="11">
        <v>19</v>
      </c>
      <c r="K1333" s="12"/>
      <c r="L1333" s="12"/>
      <c r="M1333" s="13"/>
    </row>
    <row r="1334" spans="1:13">
      <c r="A1334" t="s">
        <v>459</v>
      </c>
      <c r="B1334">
        <v>13</v>
      </c>
      <c r="C1334">
        <v>55</v>
      </c>
      <c r="D1334" s="99" t="s">
        <v>298</v>
      </c>
      <c r="E1334" s="11">
        <v>1175.95</v>
      </c>
      <c r="F1334" s="11">
        <v>883.75</v>
      </c>
      <c r="G1334" s="11">
        <v>292.2</v>
      </c>
      <c r="H1334" s="11">
        <v>1146</v>
      </c>
      <c r="I1334" s="11">
        <v>825</v>
      </c>
      <c r="J1334" s="11">
        <v>321</v>
      </c>
    </row>
    <row r="1335" spans="1:13">
      <c r="A1335" t="s">
        <v>459</v>
      </c>
      <c r="B1335">
        <v>13</v>
      </c>
      <c r="C1335">
        <v>22</v>
      </c>
      <c r="D1335" s="99" t="s">
        <v>290</v>
      </c>
      <c r="E1335" s="11">
        <v>1189.9100000000001</v>
      </c>
      <c r="F1335" s="11">
        <v>1002.33</v>
      </c>
      <c r="G1335" s="11">
        <v>187.58</v>
      </c>
      <c r="H1335" s="11">
        <v>1175</v>
      </c>
      <c r="I1335" s="11">
        <v>936</v>
      </c>
      <c r="J1335" s="11">
        <v>239</v>
      </c>
      <c r="K1335" s="12">
        <f t="shared" ref="K1335" si="1069">AVERAGE(J1335:J1337)</f>
        <v>250.83333333333334</v>
      </c>
      <c r="L1335" s="12">
        <f t="shared" ref="L1335" si="1070">AVEDEV(J1335:J1337)</f>
        <v>82.777777777777786</v>
      </c>
      <c r="M1335" s="13">
        <f t="shared" ref="M1335" si="1071">IF(K1335=0, 0, L1335/K1335)</f>
        <v>0.33001107419712072</v>
      </c>
    </row>
    <row r="1336" spans="1:13">
      <c r="A1336" t="s">
        <v>459</v>
      </c>
      <c r="B1336">
        <v>29</v>
      </c>
      <c r="C1336">
        <v>22</v>
      </c>
      <c r="D1336" s="99" t="s">
        <v>290</v>
      </c>
      <c r="E1336" s="11">
        <v>1249.6600000000001</v>
      </c>
      <c r="F1336" s="11">
        <v>1197.25</v>
      </c>
      <c r="G1336" s="11">
        <v>52.41</v>
      </c>
      <c r="H1336" s="11">
        <v>1219.5</v>
      </c>
      <c r="I1336" s="11">
        <v>1081</v>
      </c>
      <c r="J1336" s="11">
        <v>138.5</v>
      </c>
      <c r="K1336" s="12"/>
      <c r="L1336" s="12"/>
      <c r="M1336" s="13"/>
    </row>
    <row r="1337" spans="1:13">
      <c r="A1337" t="s">
        <v>459</v>
      </c>
      <c r="B1337">
        <v>13</v>
      </c>
      <c r="C1337">
        <v>46</v>
      </c>
      <c r="D1337" s="99" t="s">
        <v>290</v>
      </c>
      <c r="E1337" s="11">
        <v>1180.83</v>
      </c>
      <c r="F1337" s="11">
        <v>883.75</v>
      </c>
      <c r="G1337" s="11">
        <v>297.08</v>
      </c>
      <c r="H1337" s="11">
        <v>1200</v>
      </c>
      <c r="I1337" s="11">
        <v>825</v>
      </c>
      <c r="J1337" s="11">
        <v>375</v>
      </c>
    </row>
    <row r="1338" spans="1:13">
      <c r="A1338" t="s">
        <v>459</v>
      </c>
      <c r="B1338">
        <v>13</v>
      </c>
      <c r="C1338">
        <v>23</v>
      </c>
      <c r="D1338" s="99" t="s">
        <v>291</v>
      </c>
      <c r="E1338" s="11">
        <v>1126.46</v>
      </c>
      <c r="F1338" s="11">
        <v>1002.33</v>
      </c>
      <c r="G1338" s="11">
        <v>124.13</v>
      </c>
      <c r="H1338" s="11">
        <v>1120</v>
      </c>
      <c r="I1338" s="11">
        <v>936</v>
      </c>
      <c r="J1338" s="11">
        <v>184</v>
      </c>
      <c r="K1338" s="12">
        <f t="shared" ref="K1338" si="1072">AVERAGE(J1338:J1340)</f>
        <v>262.5</v>
      </c>
      <c r="L1338" s="12">
        <f t="shared" ref="L1338" si="1073">AVEDEV(J1338:J1340)</f>
        <v>52.333333333333336</v>
      </c>
      <c r="M1338" s="13">
        <f t="shared" ref="M1338" si="1074">IF(K1338=0, 0, L1338/K1338)</f>
        <v>0.19936507936507938</v>
      </c>
    </row>
    <row r="1339" spans="1:13">
      <c r="A1339" t="s">
        <v>459</v>
      </c>
      <c r="B1339">
        <v>29</v>
      </c>
      <c r="C1339">
        <v>23</v>
      </c>
      <c r="D1339" s="99" t="s">
        <v>291</v>
      </c>
      <c r="E1339" s="11">
        <v>1378.75</v>
      </c>
      <c r="F1339" s="11">
        <v>1197.25</v>
      </c>
      <c r="G1339" s="11">
        <v>181.51</v>
      </c>
      <c r="H1339" s="11">
        <v>1415</v>
      </c>
      <c r="I1339" s="11">
        <v>1081</v>
      </c>
      <c r="J1339" s="11">
        <v>334</v>
      </c>
      <c r="K1339" s="12"/>
      <c r="L1339" s="12"/>
      <c r="M1339" s="13"/>
    </row>
    <row r="1340" spans="1:13">
      <c r="A1340" t="s">
        <v>459</v>
      </c>
      <c r="B1340">
        <v>13</v>
      </c>
      <c r="C1340">
        <v>47</v>
      </c>
      <c r="D1340" s="99" t="s">
        <v>291</v>
      </c>
      <c r="E1340" s="11">
        <v>1110.98</v>
      </c>
      <c r="F1340" s="11">
        <v>883.75</v>
      </c>
      <c r="G1340" s="11">
        <v>227.23</v>
      </c>
      <c r="H1340" s="11">
        <v>1094.5</v>
      </c>
      <c r="I1340" s="11">
        <v>825</v>
      </c>
      <c r="J1340" s="11">
        <v>269.5</v>
      </c>
    </row>
    <row r="1341" spans="1:13">
      <c r="A1341" t="s">
        <v>459</v>
      </c>
      <c r="B1341">
        <v>13</v>
      </c>
      <c r="C1341">
        <v>24</v>
      </c>
      <c r="D1341" s="99" t="s">
        <v>292</v>
      </c>
      <c r="E1341" s="11">
        <v>1093.18</v>
      </c>
      <c r="F1341" s="11">
        <v>1002.33</v>
      </c>
      <c r="G1341" s="11">
        <v>90.86</v>
      </c>
      <c r="H1341" s="11">
        <v>1081</v>
      </c>
      <c r="I1341" s="11">
        <v>936</v>
      </c>
      <c r="J1341" s="11">
        <v>145</v>
      </c>
      <c r="K1341" s="12">
        <f t="shared" ref="K1341" si="1075">AVERAGE(J1341:J1343)</f>
        <v>181.33333333333334</v>
      </c>
      <c r="L1341" s="12">
        <f t="shared" ref="L1341" si="1076">AVEDEV(J1341:J1343)</f>
        <v>31.777777777777782</v>
      </c>
      <c r="M1341" s="13">
        <f t="shared" ref="M1341" si="1077">IF(K1341=0, 0, L1341/K1341)</f>
        <v>0.1752450980392157</v>
      </c>
    </row>
    <row r="1342" spans="1:13">
      <c r="A1342" t="s">
        <v>459</v>
      </c>
      <c r="B1342">
        <v>29</v>
      </c>
      <c r="C1342">
        <v>24</v>
      </c>
      <c r="D1342" s="99" t="s">
        <v>292</v>
      </c>
      <c r="E1342" s="11">
        <v>1253.25</v>
      </c>
      <c r="F1342" s="11">
        <v>1197.25</v>
      </c>
      <c r="G1342" s="11">
        <v>56</v>
      </c>
      <c r="H1342" s="11">
        <v>1251</v>
      </c>
      <c r="I1342" s="11">
        <v>1081</v>
      </c>
      <c r="J1342" s="11">
        <v>170</v>
      </c>
      <c r="K1342" s="12"/>
      <c r="L1342" s="12"/>
      <c r="M1342" s="13"/>
    </row>
    <row r="1343" spans="1:13">
      <c r="A1343" t="s">
        <v>459</v>
      </c>
      <c r="B1343">
        <v>13</v>
      </c>
      <c r="C1343">
        <v>48</v>
      </c>
      <c r="D1343" s="99" t="s">
        <v>292</v>
      </c>
      <c r="E1343" s="11">
        <v>1066.82</v>
      </c>
      <c r="F1343" s="11">
        <v>883.75</v>
      </c>
      <c r="G1343" s="11">
        <v>183.07</v>
      </c>
      <c r="H1343" s="11">
        <v>1054</v>
      </c>
      <c r="I1343" s="11">
        <v>825</v>
      </c>
      <c r="J1343" s="11">
        <v>229</v>
      </c>
    </row>
    <row r="1344" spans="1:13">
      <c r="A1344" t="s">
        <v>459</v>
      </c>
      <c r="B1344">
        <v>13</v>
      </c>
      <c r="C1344">
        <v>25</v>
      </c>
      <c r="D1344" s="99" t="s">
        <v>293</v>
      </c>
      <c r="E1344" s="11">
        <v>1141.82</v>
      </c>
      <c r="F1344" s="11">
        <v>1002.33</v>
      </c>
      <c r="G1344" s="11">
        <v>139.49</v>
      </c>
      <c r="H1344" s="11">
        <v>1148</v>
      </c>
      <c r="I1344" s="11">
        <v>936</v>
      </c>
      <c r="J1344" s="11">
        <v>212</v>
      </c>
      <c r="K1344" s="12">
        <f t="shared" ref="K1344" si="1078">AVERAGE(J1344:J1346)</f>
        <v>291</v>
      </c>
      <c r="L1344" s="12">
        <f t="shared" ref="L1344" si="1079">AVEDEV(J1344:J1346)</f>
        <v>52.666666666666664</v>
      </c>
      <c r="M1344" s="13">
        <f t="shared" ref="M1344" si="1080">IF(K1344=0, 0, L1344/K1344)</f>
        <v>0.18098510882016036</v>
      </c>
    </row>
    <row r="1345" spans="1:13">
      <c r="A1345" t="s">
        <v>459</v>
      </c>
      <c r="B1345">
        <v>29</v>
      </c>
      <c r="C1345">
        <v>25</v>
      </c>
      <c r="D1345" s="99" t="s">
        <v>293</v>
      </c>
      <c r="E1345" s="11">
        <v>1359.61</v>
      </c>
      <c r="F1345" s="11">
        <v>1197.25</v>
      </c>
      <c r="G1345" s="11">
        <v>162.36000000000001</v>
      </c>
      <c r="H1345" s="11">
        <v>1377</v>
      </c>
      <c r="I1345" s="11">
        <v>1081</v>
      </c>
      <c r="J1345" s="11">
        <v>296</v>
      </c>
      <c r="K1345" s="12"/>
      <c r="L1345" s="12"/>
      <c r="M1345" s="13"/>
    </row>
    <row r="1346" spans="1:13">
      <c r="A1346" t="s">
        <v>459</v>
      </c>
      <c r="B1346">
        <v>13</v>
      </c>
      <c r="C1346">
        <v>49</v>
      </c>
      <c r="D1346" s="99" t="s">
        <v>293</v>
      </c>
      <c r="E1346" s="11">
        <v>1218.1400000000001</v>
      </c>
      <c r="F1346" s="11">
        <v>883.75</v>
      </c>
      <c r="G1346" s="11">
        <v>334.39</v>
      </c>
      <c r="H1346" s="11">
        <v>1190</v>
      </c>
      <c r="I1346" s="11">
        <v>825</v>
      </c>
      <c r="J1346" s="11">
        <v>365</v>
      </c>
    </row>
    <row r="1347" spans="1:13">
      <c r="A1347" t="s">
        <v>459</v>
      </c>
      <c r="B1347">
        <v>13</v>
      </c>
      <c r="C1347">
        <v>26</v>
      </c>
      <c r="D1347" s="99" t="s">
        <v>294</v>
      </c>
      <c r="E1347" s="11">
        <v>1174.68</v>
      </c>
      <c r="F1347" s="11">
        <v>1002.33</v>
      </c>
      <c r="G1347" s="11">
        <v>172.36</v>
      </c>
      <c r="H1347" s="11">
        <v>1125</v>
      </c>
      <c r="I1347" s="11">
        <v>936</v>
      </c>
      <c r="J1347" s="11">
        <v>189</v>
      </c>
      <c r="K1347" s="12">
        <f t="shared" ref="K1347" si="1081">AVERAGE(J1347:J1349)</f>
        <v>223.66666666666666</v>
      </c>
      <c r="L1347" s="12">
        <f t="shared" ref="L1347" si="1082">AVEDEV(J1347:J1349)</f>
        <v>82.888888888888886</v>
      </c>
      <c r="M1347" s="13">
        <f t="shared" ref="M1347" si="1083">IF(K1347=0, 0, L1347/K1347)</f>
        <v>0.37059115747640337</v>
      </c>
    </row>
    <row r="1348" spans="1:13">
      <c r="A1348" t="s">
        <v>459</v>
      </c>
      <c r="B1348">
        <v>29</v>
      </c>
      <c r="C1348">
        <v>26</v>
      </c>
      <c r="D1348" s="99" t="s">
        <v>294</v>
      </c>
      <c r="E1348" s="11">
        <v>1271.3499999999999</v>
      </c>
      <c r="F1348" s="11">
        <v>1197.25</v>
      </c>
      <c r="G1348" s="11">
        <v>74.11</v>
      </c>
      <c r="H1348" s="11">
        <v>1215</v>
      </c>
      <c r="I1348" s="11">
        <v>1081</v>
      </c>
      <c r="J1348" s="11">
        <v>134</v>
      </c>
      <c r="K1348" s="12"/>
      <c r="L1348" s="12"/>
      <c r="M1348" s="13"/>
    </row>
    <row r="1349" spans="1:13">
      <c r="A1349" t="s">
        <v>459</v>
      </c>
      <c r="B1349">
        <v>13</v>
      </c>
      <c r="C1349">
        <v>50</v>
      </c>
      <c r="D1349" s="99" t="s">
        <v>294</v>
      </c>
      <c r="E1349" s="11">
        <v>1166.4000000000001</v>
      </c>
      <c r="F1349" s="11">
        <v>883.75</v>
      </c>
      <c r="G1349" s="11">
        <v>282.64999999999998</v>
      </c>
      <c r="H1349" s="11">
        <v>1173</v>
      </c>
      <c r="I1349" s="11">
        <v>825</v>
      </c>
      <c r="J1349" s="11">
        <v>348</v>
      </c>
    </row>
    <row r="1350" spans="1:13">
      <c r="A1350" t="s">
        <v>459</v>
      </c>
      <c r="B1350">
        <v>13</v>
      </c>
      <c r="C1350">
        <v>32</v>
      </c>
      <c r="D1350" s="99" t="s">
        <v>299</v>
      </c>
      <c r="E1350" s="11">
        <v>1167.52</v>
      </c>
      <c r="F1350" s="11">
        <v>1002.33</v>
      </c>
      <c r="G1350" s="11">
        <v>165.19</v>
      </c>
      <c r="H1350" s="11">
        <v>1148</v>
      </c>
      <c r="I1350" s="11">
        <v>936</v>
      </c>
      <c r="J1350" s="11">
        <v>212</v>
      </c>
      <c r="K1350" s="12">
        <f t="shared" ref="K1350" si="1084">AVERAGE(J1350:J1352)</f>
        <v>187.66666666666666</v>
      </c>
      <c r="L1350" s="12">
        <f t="shared" ref="L1350" si="1085">AVEDEV(J1350:J1352)</f>
        <v>64.444444444444443</v>
      </c>
      <c r="M1350" s="13">
        <f t="shared" ref="M1350" si="1086">IF(K1350=0, 0, L1350/K1350)</f>
        <v>0.34339846062759027</v>
      </c>
    </row>
    <row r="1351" spans="1:13">
      <c r="A1351" t="s">
        <v>459</v>
      </c>
      <c r="B1351">
        <v>29</v>
      </c>
      <c r="C1351">
        <v>32</v>
      </c>
      <c r="D1351" s="99" t="s">
        <v>299</v>
      </c>
      <c r="E1351" s="11">
        <v>1172.98</v>
      </c>
      <c r="F1351" s="11">
        <v>1197.25</v>
      </c>
      <c r="G1351" s="11">
        <v>0</v>
      </c>
      <c r="H1351" s="11">
        <v>1172</v>
      </c>
      <c r="I1351" s="11">
        <v>1081</v>
      </c>
      <c r="J1351" s="11">
        <v>91</v>
      </c>
      <c r="K1351" s="12"/>
      <c r="L1351" s="12"/>
      <c r="M1351" s="13"/>
    </row>
    <row r="1352" spans="1:13">
      <c r="A1352" t="s">
        <v>459</v>
      </c>
      <c r="B1352">
        <v>13</v>
      </c>
      <c r="C1352">
        <v>56</v>
      </c>
      <c r="D1352" s="99" t="s">
        <v>299</v>
      </c>
      <c r="E1352" s="11">
        <v>1088.93</v>
      </c>
      <c r="F1352" s="11">
        <v>883.75</v>
      </c>
      <c r="G1352" s="11">
        <v>205.18</v>
      </c>
      <c r="H1352" s="11">
        <v>1085</v>
      </c>
      <c r="I1352" s="11">
        <v>825</v>
      </c>
      <c r="J1352" s="11">
        <v>260</v>
      </c>
    </row>
    <row r="1353" spans="1:13">
      <c r="A1353" t="s">
        <v>459</v>
      </c>
      <c r="B1353">
        <v>13</v>
      </c>
      <c r="C1353">
        <v>27</v>
      </c>
      <c r="D1353" s="99" t="s">
        <v>295</v>
      </c>
      <c r="E1353" s="11">
        <v>1207.8499999999999</v>
      </c>
      <c r="F1353" s="11">
        <v>1002.33</v>
      </c>
      <c r="G1353" s="11">
        <v>205.52</v>
      </c>
      <c r="H1353" s="11">
        <v>1211</v>
      </c>
      <c r="I1353" s="11">
        <v>936</v>
      </c>
      <c r="J1353" s="11">
        <v>275</v>
      </c>
      <c r="K1353" s="12">
        <f t="shared" ref="K1353" si="1087">AVERAGE(J1353:J1355)</f>
        <v>282.33333333333331</v>
      </c>
      <c r="L1353" s="12">
        <f t="shared" ref="L1353" si="1088">AVEDEV(J1353:J1355)</f>
        <v>64.444444444444443</v>
      </c>
      <c r="M1353" s="13">
        <f t="shared" ref="M1353" si="1089">IF(K1353=0, 0, L1353/K1353)</f>
        <v>0.22825659189295555</v>
      </c>
    </row>
    <row r="1354" spans="1:13">
      <c r="A1354" t="s">
        <v>459</v>
      </c>
      <c r="B1354">
        <v>29</v>
      </c>
      <c r="C1354">
        <v>27</v>
      </c>
      <c r="D1354" s="99" t="s">
        <v>295</v>
      </c>
      <c r="E1354" s="11">
        <v>1327.03</v>
      </c>
      <c r="F1354" s="11">
        <v>1197.25</v>
      </c>
      <c r="G1354" s="11">
        <v>129.78</v>
      </c>
      <c r="H1354" s="11">
        <v>1274</v>
      </c>
      <c r="I1354" s="11">
        <v>1081</v>
      </c>
      <c r="J1354" s="11">
        <v>193</v>
      </c>
      <c r="K1354" s="12"/>
      <c r="L1354" s="12"/>
      <c r="M1354" s="13"/>
    </row>
    <row r="1355" spans="1:13">
      <c r="A1355" t="s">
        <v>459</v>
      </c>
      <c r="B1355">
        <v>13</v>
      </c>
      <c r="C1355">
        <v>51</v>
      </c>
      <c r="D1355" s="99" t="s">
        <v>295</v>
      </c>
      <c r="E1355" s="11">
        <v>1263.1500000000001</v>
      </c>
      <c r="F1355" s="11">
        <v>883.75</v>
      </c>
      <c r="G1355" s="11">
        <v>379.4</v>
      </c>
      <c r="H1355" s="11">
        <v>1204</v>
      </c>
      <c r="I1355" s="11">
        <v>825</v>
      </c>
      <c r="J1355" s="11">
        <v>379</v>
      </c>
    </row>
    <row r="1356" spans="1:13">
      <c r="A1356" t="s">
        <v>459</v>
      </c>
      <c r="B1356">
        <v>13</v>
      </c>
      <c r="C1356">
        <v>28</v>
      </c>
      <c r="D1356" s="99" t="s">
        <v>296</v>
      </c>
      <c r="E1356" s="11">
        <v>1239.21</v>
      </c>
      <c r="F1356" s="11">
        <v>1002.33</v>
      </c>
      <c r="G1356" s="11">
        <v>236.88</v>
      </c>
      <c r="H1356" s="11">
        <v>1249</v>
      </c>
      <c r="I1356" s="11">
        <v>936</v>
      </c>
      <c r="J1356" s="11">
        <v>313</v>
      </c>
      <c r="K1356" s="12">
        <f t="shared" ref="K1356" si="1090">AVERAGE(J1356:J1358)</f>
        <v>356.5</v>
      </c>
      <c r="L1356" s="12">
        <f t="shared" ref="L1356" si="1091">AVEDEV(J1356:J1358)</f>
        <v>29</v>
      </c>
      <c r="M1356" s="13">
        <f t="shared" ref="M1356" si="1092">IF(K1356=0, 0, L1356/K1356)</f>
        <v>8.134642356241234E-2</v>
      </c>
    </row>
    <row r="1357" spans="1:13">
      <c r="A1357" t="s">
        <v>459</v>
      </c>
      <c r="B1357">
        <v>29</v>
      </c>
      <c r="C1357">
        <v>28</v>
      </c>
      <c r="D1357" s="99" t="s">
        <v>296</v>
      </c>
      <c r="E1357" s="11">
        <v>1485.49</v>
      </c>
      <c r="F1357" s="11">
        <v>1197.25</v>
      </c>
      <c r="G1357" s="11">
        <v>288.24</v>
      </c>
      <c r="H1357" s="11">
        <v>1444</v>
      </c>
      <c r="I1357" s="11">
        <v>1081</v>
      </c>
      <c r="J1357" s="11">
        <v>363</v>
      </c>
      <c r="K1357" s="12"/>
      <c r="L1357" s="12"/>
      <c r="M1357" s="13"/>
    </row>
    <row r="1358" spans="1:13">
      <c r="A1358" t="s">
        <v>459</v>
      </c>
      <c r="B1358">
        <v>13</v>
      </c>
      <c r="C1358">
        <v>52</v>
      </c>
      <c r="D1358" s="99" t="s">
        <v>296</v>
      </c>
      <c r="E1358" s="11">
        <v>1250.8399999999999</v>
      </c>
      <c r="F1358" s="11">
        <v>883.75</v>
      </c>
      <c r="G1358" s="11">
        <v>367.09</v>
      </c>
      <c r="H1358" s="11">
        <v>1218.5</v>
      </c>
      <c r="I1358" s="11">
        <v>825</v>
      </c>
      <c r="J1358" s="11">
        <v>393.5</v>
      </c>
    </row>
    <row r="1359" spans="1:13">
      <c r="A1359" t="s">
        <v>459</v>
      </c>
      <c r="B1359">
        <v>13</v>
      </c>
      <c r="C1359">
        <v>29</v>
      </c>
      <c r="D1359" s="99" t="s">
        <v>297</v>
      </c>
      <c r="E1359" s="11">
        <v>1146.0899999999999</v>
      </c>
      <c r="F1359" s="11">
        <v>1002.33</v>
      </c>
      <c r="G1359" s="11">
        <v>143.76</v>
      </c>
      <c r="H1359" s="11">
        <v>1118</v>
      </c>
      <c r="I1359" s="11">
        <v>936</v>
      </c>
      <c r="J1359" s="11">
        <v>182</v>
      </c>
      <c r="K1359" s="12">
        <f t="shared" ref="K1359" si="1093">AVERAGE(J1359:J1361)</f>
        <v>286.66666666666669</v>
      </c>
      <c r="L1359" s="12">
        <f t="shared" ref="L1359" si="1094">AVEDEV(J1359:J1361)</f>
        <v>200.88888888888891</v>
      </c>
      <c r="M1359" s="13">
        <f t="shared" ref="M1359" si="1095">IF(K1359=0, 0, L1359/K1359)</f>
        <v>0.70077519379844966</v>
      </c>
    </row>
    <row r="1360" spans="1:13">
      <c r="A1360" t="s">
        <v>459</v>
      </c>
      <c r="B1360">
        <v>29</v>
      </c>
      <c r="C1360">
        <v>29</v>
      </c>
      <c r="D1360" s="99" t="s">
        <v>297</v>
      </c>
      <c r="E1360" s="11">
        <v>1161.8900000000001</v>
      </c>
      <c r="F1360" s="11">
        <v>1197.25</v>
      </c>
      <c r="G1360" s="11">
        <v>0</v>
      </c>
      <c r="H1360" s="11">
        <v>1171</v>
      </c>
      <c r="I1360" s="11">
        <v>1081</v>
      </c>
      <c r="J1360" s="11">
        <v>90</v>
      </c>
      <c r="K1360" s="12"/>
      <c r="L1360" s="12"/>
      <c r="M1360" s="13"/>
    </row>
    <row r="1361" spans="1:13">
      <c r="A1361" t="s">
        <v>459</v>
      </c>
      <c r="B1361">
        <v>13</v>
      </c>
      <c r="C1361">
        <v>53</v>
      </c>
      <c r="D1361" s="99" t="s">
        <v>297</v>
      </c>
      <c r="E1361" s="11">
        <v>1381.49</v>
      </c>
      <c r="F1361" s="11">
        <v>883.75</v>
      </c>
      <c r="G1361" s="11">
        <v>497.74</v>
      </c>
      <c r="H1361" s="11">
        <v>1413</v>
      </c>
      <c r="I1361" s="11">
        <v>825</v>
      </c>
      <c r="J1361" s="11">
        <v>588</v>
      </c>
    </row>
    <row r="1362" spans="1:13">
      <c r="A1362" t="s">
        <v>459</v>
      </c>
      <c r="B1362">
        <v>14</v>
      </c>
      <c r="C1362">
        <v>26</v>
      </c>
      <c r="D1362" s="99" t="s">
        <v>315</v>
      </c>
      <c r="E1362" s="11">
        <v>2071.54</v>
      </c>
      <c r="F1362" s="11">
        <v>1002.33</v>
      </c>
      <c r="G1362" s="11">
        <v>1069.21</v>
      </c>
      <c r="H1362" s="11">
        <v>2069</v>
      </c>
      <c r="I1362" s="11">
        <v>936</v>
      </c>
      <c r="J1362" s="11">
        <v>1133</v>
      </c>
      <c r="K1362" s="12">
        <f t="shared" ref="K1362" si="1096">AVERAGE(J1362:J1364)</f>
        <v>1333.6666666666667</v>
      </c>
      <c r="L1362" s="12">
        <f t="shared" ref="L1362" si="1097">AVEDEV(J1362:J1364)</f>
        <v>133.77777777777774</v>
      </c>
      <c r="M1362" s="13">
        <f t="shared" ref="M1362" si="1098">IF(K1362=0, 0, L1362/K1362)</f>
        <v>0.10030825626926598</v>
      </c>
    </row>
    <row r="1363" spans="1:13">
      <c r="A1363" t="s">
        <v>459</v>
      </c>
      <c r="B1363">
        <v>30</v>
      </c>
      <c r="C1363">
        <v>26</v>
      </c>
      <c r="D1363" s="99" t="s">
        <v>315</v>
      </c>
      <c r="E1363" s="11">
        <v>2573.04</v>
      </c>
      <c r="F1363" s="11">
        <v>1197.25</v>
      </c>
      <c r="G1363" s="11">
        <v>1375.79</v>
      </c>
      <c r="H1363" s="11">
        <v>2593</v>
      </c>
      <c r="I1363" s="11">
        <v>1081</v>
      </c>
      <c r="J1363" s="11">
        <v>1512</v>
      </c>
      <c r="K1363" s="12"/>
      <c r="L1363" s="12"/>
      <c r="M1363" s="13"/>
    </row>
    <row r="1364" spans="1:13">
      <c r="A1364" t="s">
        <v>459</v>
      </c>
      <c r="B1364">
        <v>14</v>
      </c>
      <c r="C1364">
        <v>50</v>
      </c>
      <c r="D1364" s="99" t="s">
        <v>315</v>
      </c>
      <c r="E1364" s="11">
        <v>2172.21</v>
      </c>
      <c r="F1364" s="11">
        <v>883.75</v>
      </c>
      <c r="G1364" s="11">
        <v>1288.46</v>
      </c>
      <c r="H1364" s="11">
        <v>2181</v>
      </c>
      <c r="I1364" s="11">
        <v>825</v>
      </c>
      <c r="J1364" s="11">
        <v>1356</v>
      </c>
    </row>
    <row r="1365" spans="1:13">
      <c r="A1365" t="s">
        <v>459</v>
      </c>
      <c r="B1365">
        <v>14</v>
      </c>
      <c r="C1365">
        <v>32</v>
      </c>
      <c r="D1365" s="99" t="s">
        <v>320</v>
      </c>
      <c r="E1365" s="11">
        <v>1942.31</v>
      </c>
      <c r="F1365" s="11">
        <v>1002.33</v>
      </c>
      <c r="G1365" s="11">
        <v>939.98</v>
      </c>
      <c r="H1365" s="11">
        <v>1970</v>
      </c>
      <c r="I1365" s="11">
        <v>936</v>
      </c>
      <c r="J1365" s="11">
        <v>1034</v>
      </c>
      <c r="K1365" s="12">
        <f t="shared" ref="K1365" si="1099">AVERAGE(J1365:J1367)</f>
        <v>1322</v>
      </c>
      <c r="L1365" s="12">
        <f t="shared" ref="L1365" si="1100">AVEDEV(J1365:J1367)</f>
        <v>206.66666666666666</v>
      </c>
      <c r="M1365" s="13">
        <f t="shared" ref="M1365" si="1101">IF(K1365=0, 0, L1365/K1365)</f>
        <v>0.15632879475542108</v>
      </c>
    </row>
    <row r="1366" spans="1:13">
      <c r="A1366" t="s">
        <v>459</v>
      </c>
      <c r="B1366">
        <v>30</v>
      </c>
      <c r="C1366">
        <v>32</v>
      </c>
      <c r="D1366" s="99" t="s">
        <v>320</v>
      </c>
      <c r="E1366" s="11">
        <v>3344.34</v>
      </c>
      <c r="F1366" s="11">
        <v>1197.25</v>
      </c>
      <c r="G1366" s="11">
        <v>2147.09</v>
      </c>
      <c r="H1366" s="11">
        <v>2713</v>
      </c>
      <c r="I1366" s="11">
        <v>1081</v>
      </c>
      <c r="J1366" s="11">
        <v>1632</v>
      </c>
      <c r="K1366" s="12"/>
      <c r="L1366" s="12"/>
      <c r="M1366" s="13"/>
    </row>
    <row r="1367" spans="1:13">
      <c r="A1367" t="s">
        <v>459</v>
      </c>
      <c r="B1367">
        <v>14</v>
      </c>
      <c r="C1367">
        <v>56</v>
      </c>
      <c r="D1367" s="99" t="s">
        <v>320</v>
      </c>
      <c r="E1367" s="11">
        <v>2183.9899999999998</v>
      </c>
      <c r="F1367" s="11">
        <v>883.75</v>
      </c>
      <c r="G1367" s="11">
        <v>1300.24</v>
      </c>
      <c r="H1367" s="11">
        <v>2125</v>
      </c>
      <c r="I1367" s="11">
        <v>825</v>
      </c>
      <c r="J1367" s="11">
        <v>1300</v>
      </c>
    </row>
    <row r="1368" spans="1:13">
      <c r="A1368" t="s">
        <v>459</v>
      </c>
      <c r="B1368">
        <v>14</v>
      </c>
      <c r="C1368">
        <v>27</v>
      </c>
      <c r="D1368" s="99" t="s">
        <v>316</v>
      </c>
      <c r="E1368" s="11">
        <v>2067.0500000000002</v>
      </c>
      <c r="F1368" s="11">
        <v>1002.33</v>
      </c>
      <c r="G1368" s="11">
        <v>1064.72</v>
      </c>
      <c r="H1368" s="11">
        <v>2066</v>
      </c>
      <c r="I1368" s="11">
        <v>936</v>
      </c>
      <c r="J1368" s="11">
        <v>1130</v>
      </c>
      <c r="K1368" s="12">
        <f t="shared" ref="K1368" si="1102">AVERAGE(J1368:J1370)</f>
        <v>1544.3333333333333</v>
      </c>
      <c r="L1368" s="12">
        <f t="shared" ref="L1368" si="1103">AVEDEV(J1368:J1370)</f>
        <v>316.11111111111109</v>
      </c>
      <c r="M1368" s="13">
        <f t="shared" ref="M1368" si="1104">IF(K1368=0, 0, L1368/K1368)</f>
        <v>0.20469098496294696</v>
      </c>
    </row>
    <row r="1369" spans="1:13">
      <c r="A1369" t="s">
        <v>459</v>
      </c>
      <c r="B1369">
        <v>30</v>
      </c>
      <c r="C1369">
        <v>27</v>
      </c>
      <c r="D1369" s="99" t="s">
        <v>316</v>
      </c>
      <c r="E1369" s="11">
        <v>2553.12</v>
      </c>
      <c r="F1369" s="11">
        <v>1197.25</v>
      </c>
      <c r="G1369" s="11">
        <v>1355.87</v>
      </c>
      <c r="H1369" s="11">
        <v>2565.5</v>
      </c>
      <c r="I1369" s="11">
        <v>1081</v>
      </c>
      <c r="J1369" s="11">
        <v>1484.5</v>
      </c>
      <c r="K1369" s="12"/>
      <c r="L1369" s="12"/>
      <c r="M1369" s="13"/>
    </row>
    <row r="1370" spans="1:13">
      <c r="A1370" t="s">
        <v>459</v>
      </c>
      <c r="B1370">
        <v>14</v>
      </c>
      <c r="C1370">
        <v>51</v>
      </c>
      <c r="D1370" s="99" t="s">
        <v>316</v>
      </c>
      <c r="E1370" s="11">
        <v>2751.9</v>
      </c>
      <c r="F1370" s="11">
        <v>883.75</v>
      </c>
      <c r="G1370" s="11">
        <v>1868.15</v>
      </c>
      <c r="H1370" s="11">
        <v>2843.5</v>
      </c>
      <c r="I1370" s="11">
        <v>825</v>
      </c>
      <c r="J1370" s="11">
        <v>2018.5</v>
      </c>
    </row>
    <row r="1371" spans="1:13">
      <c r="A1371" t="s">
        <v>459</v>
      </c>
      <c r="B1371">
        <v>14</v>
      </c>
      <c r="C1371">
        <v>28</v>
      </c>
      <c r="D1371" s="99" t="s">
        <v>317</v>
      </c>
      <c r="E1371" s="11">
        <v>3159.87</v>
      </c>
      <c r="F1371" s="11">
        <v>1002.33</v>
      </c>
      <c r="G1371" s="11">
        <v>2157.5500000000002</v>
      </c>
      <c r="H1371" s="11">
        <v>3070</v>
      </c>
      <c r="I1371" s="11">
        <v>936</v>
      </c>
      <c r="J1371" s="11">
        <v>2134</v>
      </c>
      <c r="K1371" s="12">
        <f t="shared" ref="K1371" si="1105">AVERAGE(J1371:J1373)</f>
        <v>3385</v>
      </c>
      <c r="L1371" s="12">
        <f t="shared" ref="L1371" si="1106">AVEDEV(J1371:J1373)</f>
        <v>834</v>
      </c>
      <c r="M1371" s="13">
        <f t="shared" ref="M1371" si="1107">IF(K1371=0, 0, L1371/K1371)</f>
        <v>0.24638109305760708</v>
      </c>
    </row>
    <row r="1372" spans="1:13">
      <c r="A1372" t="s">
        <v>459</v>
      </c>
      <c r="B1372">
        <v>30</v>
      </c>
      <c r="C1372">
        <v>28</v>
      </c>
      <c r="D1372" s="99" t="s">
        <v>317</v>
      </c>
      <c r="E1372" s="11">
        <v>5371.17</v>
      </c>
      <c r="F1372" s="11">
        <v>1197.25</v>
      </c>
      <c r="G1372" s="11">
        <v>4173.92</v>
      </c>
      <c r="H1372" s="11">
        <v>5341</v>
      </c>
      <c r="I1372" s="11">
        <v>1081</v>
      </c>
      <c r="J1372" s="11">
        <v>4260</v>
      </c>
      <c r="K1372" s="12"/>
      <c r="L1372" s="12"/>
      <c r="M1372" s="13"/>
    </row>
    <row r="1373" spans="1:13">
      <c r="A1373" t="s">
        <v>459</v>
      </c>
      <c r="B1373">
        <v>14</v>
      </c>
      <c r="C1373">
        <v>52</v>
      </c>
      <c r="D1373" s="99" t="s">
        <v>317</v>
      </c>
      <c r="E1373" s="11">
        <v>4648.46</v>
      </c>
      <c r="F1373" s="11">
        <v>883.75</v>
      </c>
      <c r="G1373" s="11">
        <v>3764.71</v>
      </c>
      <c r="H1373" s="11">
        <v>4586</v>
      </c>
      <c r="I1373" s="11">
        <v>825</v>
      </c>
      <c r="J1373" s="11">
        <v>3761</v>
      </c>
    </row>
    <row r="1374" spans="1:13">
      <c r="A1374" t="s">
        <v>459</v>
      </c>
      <c r="B1374">
        <v>14</v>
      </c>
      <c r="C1374">
        <v>29</v>
      </c>
      <c r="D1374" s="99" t="s">
        <v>318</v>
      </c>
      <c r="E1374" s="11">
        <v>2487.52</v>
      </c>
      <c r="F1374" s="11">
        <v>1002.33</v>
      </c>
      <c r="G1374" s="11">
        <v>1485.19</v>
      </c>
      <c r="H1374" s="11">
        <v>2507</v>
      </c>
      <c r="I1374" s="11">
        <v>936</v>
      </c>
      <c r="J1374" s="11">
        <v>1571</v>
      </c>
      <c r="K1374" s="12">
        <f t="shared" ref="K1374" si="1108">AVERAGE(J1374:J1376)</f>
        <v>1998.6666666666667</v>
      </c>
      <c r="L1374" s="12">
        <f t="shared" ref="L1374" si="1109">AVEDEV(J1374:J1376)</f>
        <v>549.55555555555554</v>
      </c>
      <c r="M1374" s="13">
        <f t="shared" ref="M1374" si="1110">IF(K1374=0, 0, L1374/K1374)</f>
        <v>0.2749610851678897</v>
      </c>
    </row>
    <row r="1375" spans="1:13">
      <c r="A1375" t="s">
        <v>459</v>
      </c>
      <c r="B1375">
        <v>30</v>
      </c>
      <c r="C1375">
        <v>29</v>
      </c>
      <c r="D1375" s="99" t="s">
        <v>318</v>
      </c>
      <c r="E1375" s="11">
        <v>2942.71</v>
      </c>
      <c r="F1375" s="11">
        <v>1197.25</v>
      </c>
      <c r="G1375" s="11">
        <v>1745.46</v>
      </c>
      <c r="H1375" s="11">
        <v>2683</v>
      </c>
      <c r="I1375" s="11">
        <v>1081</v>
      </c>
      <c r="J1375" s="11">
        <v>1602</v>
      </c>
      <c r="K1375" s="12"/>
      <c r="L1375" s="12"/>
      <c r="M1375" s="13"/>
    </row>
    <row r="1376" spans="1:13">
      <c r="A1376" t="s">
        <v>459</v>
      </c>
      <c r="B1376">
        <v>14</v>
      </c>
      <c r="C1376">
        <v>53</v>
      </c>
      <c r="D1376" s="99" t="s">
        <v>318</v>
      </c>
      <c r="E1376" s="11">
        <v>3958.08</v>
      </c>
      <c r="F1376" s="11">
        <v>883.75</v>
      </c>
      <c r="G1376" s="11">
        <v>3074.33</v>
      </c>
      <c r="H1376" s="11">
        <v>3648</v>
      </c>
      <c r="I1376" s="11">
        <v>825</v>
      </c>
      <c r="J1376" s="11">
        <v>2823</v>
      </c>
    </row>
    <row r="1377" spans="1:13">
      <c r="A1377" t="s">
        <v>459</v>
      </c>
      <c r="B1377">
        <v>15</v>
      </c>
      <c r="C1377">
        <v>28</v>
      </c>
      <c r="D1377" s="99" t="s">
        <v>338</v>
      </c>
      <c r="E1377" s="11">
        <v>3235.8</v>
      </c>
      <c r="F1377" s="11">
        <v>1002.33</v>
      </c>
      <c r="G1377" s="11">
        <v>2233.48</v>
      </c>
      <c r="H1377" s="11">
        <v>3181.5</v>
      </c>
      <c r="I1377" s="11">
        <v>936</v>
      </c>
      <c r="J1377" s="11">
        <v>2245.5</v>
      </c>
      <c r="K1377" s="12">
        <f t="shared" ref="K1377" si="1111">AVERAGE(J1377:J1379)</f>
        <v>3032</v>
      </c>
      <c r="L1377" s="12">
        <f t="shared" ref="L1377" si="1112">AVEDEV(J1377:J1379)</f>
        <v>524.33333333333337</v>
      </c>
      <c r="M1377" s="13">
        <f t="shared" ref="M1377" si="1113">IF(K1377=0, 0, L1377/K1377)</f>
        <v>0.17293315743183818</v>
      </c>
    </row>
    <row r="1378" spans="1:13">
      <c r="A1378" t="s">
        <v>459</v>
      </c>
      <c r="B1378">
        <v>31</v>
      </c>
      <c r="C1378">
        <v>28</v>
      </c>
      <c r="D1378" s="99" t="s">
        <v>338</v>
      </c>
      <c r="E1378" s="11">
        <v>4684.5200000000004</v>
      </c>
      <c r="F1378" s="11">
        <v>1197.25</v>
      </c>
      <c r="G1378" s="11">
        <v>3487.27</v>
      </c>
      <c r="H1378" s="11">
        <v>4794.5</v>
      </c>
      <c r="I1378" s="11">
        <v>1081</v>
      </c>
      <c r="J1378" s="11">
        <v>3713.5</v>
      </c>
      <c r="K1378" s="12"/>
      <c r="L1378" s="12"/>
      <c r="M1378" s="13"/>
    </row>
    <row r="1379" spans="1:13">
      <c r="A1379" t="s">
        <v>459</v>
      </c>
      <c r="B1379">
        <v>15</v>
      </c>
      <c r="C1379">
        <v>52</v>
      </c>
      <c r="D1379" s="99" t="s">
        <v>338</v>
      </c>
      <c r="E1379" s="11">
        <v>4421.92</v>
      </c>
      <c r="F1379" s="11">
        <v>883.75</v>
      </c>
      <c r="G1379" s="11">
        <v>3538.17</v>
      </c>
      <c r="H1379" s="11">
        <v>3962</v>
      </c>
      <c r="I1379" s="11">
        <v>825</v>
      </c>
      <c r="J1379" s="11">
        <v>3137</v>
      </c>
    </row>
    <row r="1380" spans="1:13">
      <c r="A1380" t="s">
        <v>459</v>
      </c>
      <c r="B1380">
        <v>15</v>
      </c>
      <c r="C1380">
        <v>29</v>
      </c>
      <c r="D1380" s="99" t="s">
        <v>339</v>
      </c>
      <c r="E1380" s="11">
        <v>2330.63</v>
      </c>
      <c r="F1380" s="11">
        <v>1002.33</v>
      </c>
      <c r="G1380" s="11">
        <v>1328.3</v>
      </c>
      <c r="H1380" s="11">
        <v>2306.5</v>
      </c>
      <c r="I1380" s="11">
        <v>936</v>
      </c>
      <c r="J1380" s="11">
        <v>1370.5</v>
      </c>
      <c r="K1380" s="12">
        <f t="shared" ref="K1380" si="1114">AVERAGE(J1380:J1382)</f>
        <v>2284.6666666666665</v>
      </c>
      <c r="L1380" s="12">
        <f t="shared" ref="L1380" si="1115">AVEDEV(J1380:J1382)</f>
        <v>661.22222222222217</v>
      </c>
      <c r="M1380" s="13">
        <f t="shared" ref="M1380" si="1116">IF(K1380=0, 0, L1380/K1380)</f>
        <v>0.28941737185098726</v>
      </c>
    </row>
    <row r="1381" spans="1:13">
      <c r="A1381" t="s">
        <v>459</v>
      </c>
      <c r="B1381">
        <v>31</v>
      </c>
      <c r="C1381">
        <v>29</v>
      </c>
      <c r="D1381" s="99" t="s">
        <v>339</v>
      </c>
      <c r="E1381" s="11">
        <v>3334.54</v>
      </c>
      <c r="F1381" s="11">
        <v>1197.25</v>
      </c>
      <c r="G1381" s="11">
        <v>2137.29</v>
      </c>
      <c r="H1381" s="11">
        <v>3288</v>
      </c>
      <c r="I1381" s="11">
        <v>1081</v>
      </c>
      <c r="J1381" s="11">
        <v>2207</v>
      </c>
      <c r="K1381" s="12"/>
      <c r="L1381" s="12"/>
      <c r="M1381" s="13"/>
    </row>
    <row r="1382" spans="1:13">
      <c r="A1382" t="s">
        <v>459</v>
      </c>
      <c r="B1382">
        <v>15</v>
      </c>
      <c r="C1382">
        <v>53</v>
      </c>
      <c r="D1382" s="99" t="s">
        <v>339</v>
      </c>
      <c r="E1382" s="11">
        <v>4923.05</v>
      </c>
      <c r="F1382" s="11">
        <v>883.75</v>
      </c>
      <c r="G1382" s="11">
        <v>4039.3</v>
      </c>
      <c r="H1382" s="11">
        <v>4101.5</v>
      </c>
      <c r="I1382" s="11">
        <v>825</v>
      </c>
      <c r="J1382" s="11">
        <v>3276.5</v>
      </c>
    </row>
    <row r="1383" spans="1:13">
      <c r="A1383" t="s">
        <v>459</v>
      </c>
      <c r="B1383">
        <v>16</v>
      </c>
      <c r="C1383">
        <v>16</v>
      </c>
      <c r="D1383" s="99" t="s">
        <v>347</v>
      </c>
      <c r="E1383" s="11">
        <v>2720.74</v>
      </c>
      <c r="F1383" s="11">
        <v>1002.33</v>
      </c>
      <c r="G1383" s="11">
        <v>1718.41</v>
      </c>
      <c r="H1383" s="11">
        <v>2417.5</v>
      </c>
      <c r="I1383" s="11">
        <v>936</v>
      </c>
      <c r="J1383" s="11">
        <v>1481.5</v>
      </c>
      <c r="K1383" s="12">
        <f t="shared" ref="K1383" si="1117">AVERAGE(J1383:J1385)</f>
        <v>1591.8333333333333</v>
      </c>
      <c r="L1383" s="12">
        <f t="shared" ref="L1383" si="1118">AVEDEV(J1383:J1385)</f>
        <v>495.4444444444444</v>
      </c>
      <c r="M1383" s="13">
        <f t="shared" ref="M1383" si="1119">IF(K1383=0, 0, L1383/K1383)</f>
        <v>0.31124140578647957</v>
      </c>
    </row>
    <row r="1384" spans="1:13">
      <c r="A1384" t="s">
        <v>459</v>
      </c>
      <c r="B1384">
        <v>32</v>
      </c>
      <c r="C1384">
        <v>16</v>
      </c>
      <c r="D1384" s="99" t="s">
        <v>347</v>
      </c>
      <c r="E1384" s="11">
        <v>3555.09</v>
      </c>
      <c r="F1384" s="11">
        <v>1197.25</v>
      </c>
      <c r="G1384" s="11">
        <v>2357.84</v>
      </c>
      <c r="H1384" s="11">
        <v>3416</v>
      </c>
      <c r="I1384" s="11">
        <v>1081</v>
      </c>
      <c r="J1384" s="11">
        <v>2335</v>
      </c>
      <c r="K1384" s="12"/>
      <c r="L1384" s="12"/>
      <c r="M1384" s="13"/>
    </row>
    <row r="1385" spans="1:13">
      <c r="A1385" t="s">
        <v>459</v>
      </c>
      <c r="B1385">
        <v>16</v>
      </c>
      <c r="C1385">
        <v>40</v>
      </c>
      <c r="D1385" s="99" t="s">
        <v>347</v>
      </c>
      <c r="E1385" s="11">
        <v>1972.83</v>
      </c>
      <c r="F1385" s="11">
        <v>883.75</v>
      </c>
      <c r="G1385" s="11">
        <v>1089.08</v>
      </c>
      <c r="H1385" s="11">
        <v>1784</v>
      </c>
      <c r="I1385" s="11">
        <v>825</v>
      </c>
      <c r="J1385" s="11">
        <v>959</v>
      </c>
    </row>
    <row r="1386" spans="1:13">
      <c r="A1386" t="s">
        <v>460</v>
      </c>
      <c r="B1386">
        <v>18</v>
      </c>
      <c r="C1386">
        <v>56</v>
      </c>
      <c r="D1386" s="99" t="s">
        <v>382</v>
      </c>
      <c r="E1386" s="11">
        <v>936.09</v>
      </c>
      <c r="F1386" s="11">
        <v>825.98</v>
      </c>
      <c r="G1386" s="11">
        <v>110.11</v>
      </c>
      <c r="H1386" s="11">
        <v>905</v>
      </c>
      <c r="I1386" s="11">
        <v>701</v>
      </c>
      <c r="J1386" s="11">
        <v>204</v>
      </c>
      <c r="K1386" s="12">
        <f t="shared" ref="K1386" si="1120">AVERAGE(J1386:J1388)</f>
        <v>200.66666666666666</v>
      </c>
      <c r="L1386" s="12">
        <f t="shared" ref="L1386" si="1121">AVEDEV(J1386:J1388)</f>
        <v>5.7777777777777812</v>
      </c>
      <c r="M1386" s="13">
        <f t="shared" ref="M1386" si="1122">IF(K1386=0, 0, L1386/K1386)</f>
        <v>2.8792912513842764E-2</v>
      </c>
    </row>
    <row r="1387" spans="1:13">
      <c r="A1387" t="s">
        <v>460</v>
      </c>
      <c r="B1387">
        <v>19</v>
      </c>
      <c r="C1387">
        <v>56</v>
      </c>
      <c r="D1387" s="99" t="s">
        <v>382</v>
      </c>
      <c r="E1387" s="11">
        <v>910.57</v>
      </c>
      <c r="F1387" s="11">
        <v>825.98</v>
      </c>
      <c r="G1387" s="11">
        <v>84.59</v>
      </c>
      <c r="H1387" s="11">
        <v>907</v>
      </c>
      <c r="I1387" s="11">
        <v>701</v>
      </c>
      <c r="J1387" s="11">
        <v>206</v>
      </c>
      <c r="K1387" s="12"/>
      <c r="L1387" s="12"/>
      <c r="M1387" s="13"/>
    </row>
    <row r="1388" spans="1:13">
      <c r="A1388" t="s">
        <v>460</v>
      </c>
      <c r="B1388">
        <v>20</v>
      </c>
      <c r="C1388">
        <v>56</v>
      </c>
      <c r="D1388" s="99" t="s">
        <v>382</v>
      </c>
      <c r="E1388" s="11">
        <v>906.92</v>
      </c>
      <c r="F1388" s="11">
        <v>825.98</v>
      </c>
      <c r="G1388" s="11">
        <v>80.94</v>
      </c>
      <c r="H1388" s="11">
        <v>893</v>
      </c>
      <c r="I1388" s="11">
        <v>701</v>
      </c>
      <c r="J1388" s="11">
        <v>192</v>
      </c>
    </row>
    <row r="1389" spans="1:13">
      <c r="A1389" t="s">
        <v>459</v>
      </c>
      <c r="B1389">
        <v>16</v>
      </c>
      <c r="C1389">
        <v>17</v>
      </c>
      <c r="D1389" s="99" t="s">
        <v>348</v>
      </c>
      <c r="E1389" s="11">
        <v>2699.94</v>
      </c>
      <c r="F1389" s="11">
        <v>1002.33</v>
      </c>
      <c r="G1389" s="11">
        <v>1697.61</v>
      </c>
      <c r="H1389" s="11">
        <v>2759</v>
      </c>
      <c r="I1389" s="11">
        <v>936</v>
      </c>
      <c r="J1389" s="11">
        <v>1823</v>
      </c>
      <c r="K1389" s="12">
        <f t="shared" ref="K1389" si="1123">AVERAGE(J1389:J1391)</f>
        <v>2158.6666666666665</v>
      </c>
      <c r="L1389" s="12">
        <f t="shared" ref="L1389" si="1124">AVEDEV(J1389:J1391)</f>
        <v>575.55555555555554</v>
      </c>
      <c r="M1389" s="13">
        <f t="shared" ref="M1389" si="1125">IF(K1389=0, 0, L1389/K1389)</f>
        <v>0.26662548898497018</v>
      </c>
    </row>
    <row r="1390" spans="1:13">
      <c r="A1390" t="s">
        <v>459</v>
      </c>
      <c r="B1390">
        <v>32</v>
      </c>
      <c r="C1390">
        <v>17</v>
      </c>
      <c r="D1390" s="99" t="s">
        <v>348</v>
      </c>
      <c r="E1390" s="11">
        <v>4272.5</v>
      </c>
      <c r="F1390" s="11">
        <v>1197.25</v>
      </c>
      <c r="G1390" s="11">
        <v>3075.25</v>
      </c>
      <c r="H1390" s="11">
        <v>4103</v>
      </c>
      <c r="I1390" s="11">
        <v>1081</v>
      </c>
      <c r="J1390" s="11">
        <v>3022</v>
      </c>
      <c r="K1390" s="12"/>
      <c r="L1390" s="12"/>
      <c r="M1390" s="13"/>
    </row>
    <row r="1391" spans="1:13">
      <c r="A1391" t="s">
        <v>459</v>
      </c>
      <c r="B1391">
        <v>16</v>
      </c>
      <c r="C1391">
        <v>41</v>
      </c>
      <c r="D1391" s="99" t="s">
        <v>348</v>
      </c>
      <c r="E1391" s="11">
        <v>2426.04</v>
      </c>
      <c r="F1391" s="11">
        <v>883.75</v>
      </c>
      <c r="G1391" s="11">
        <v>1542.29</v>
      </c>
      <c r="H1391" s="11">
        <v>2456</v>
      </c>
      <c r="I1391" s="11">
        <v>825</v>
      </c>
      <c r="J1391" s="11">
        <v>1631</v>
      </c>
    </row>
    <row r="1392" spans="1:13">
      <c r="A1392" t="s">
        <v>459</v>
      </c>
      <c r="B1392">
        <v>16</v>
      </c>
      <c r="C1392">
        <v>30</v>
      </c>
      <c r="D1392" s="99" t="s">
        <v>479</v>
      </c>
      <c r="E1392" s="11">
        <v>2790.43</v>
      </c>
      <c r="F1392" s="11">
        <v>1002.33</v>
      </c>
      <c r="G1392" s="11">
        <v>1788.11</v>
      </c>
      <c r="H1392" s="11">
        <v>2812.5</v>
      </c>
      <c r="I1392" s="11">
        <v>936</v>
      </c>
      <c r="J1392" s="11">
        <v>1876.5</v>
      </c>
      <c r="K1392" s="12">
        <f t="shared" ref="K1392" si="1126">AVERAGE(J1392:J1394)</f>
        <v>2066.1666666666665</v>
      </c>
      <c r="L1392" s="12">
        <f t="shared" ref="L1392" si="1127">AVEDEV(J1392:J1394)</f>
        <v>230.88888888888883</v>
      </c>
      <c r="M1392" s="13">
        <f t="shared" ref="M1392" si="1128">IF(K1392=0, 0, L1392/K1392)</f>
        <v>0.11174746578473284</v>
      </c>
    </row>
    <row r="1393" spans="1:13">
      <c r="A1393" t="s">
        <v>459</v>
      </c>
      <c r="B1393">
        <v>32</v>
      </c>
      <c r="C1393">
        <v>30</v>
      </c>
      <c r="D1393" s="99" t="s">
        <v>479</v>
      </c>
      <c r="E1393" s="11">
        <v>2962.81</v>
      </c>
      <c r="F1393" s="11">
        <v>1197.25</v>
      </c>
      <c r="G1393" s="11">
        <v>1765.57</v>
      </c>
      <c r="H1393" s="11">
        <v>2990.5</v>
      </c>
      <c r="I1393" s="11">
        <v>1081</v>
      </c>
      <c r="J1393" s="11">
        <v>1909.5</v>
      </c>
      <c r="K1393" s="12"/>
      <c r="L1393" s="12"/>
      <c r="M1393" s="13"/>
    </row>
    <row r="1394" spans="1:13">
      <c r="A1394" t="s">
        <v>459</v>
      </c>
      <c r="B1394">
        <v>16</v>
      </c>
      <c r="C1394">
        <v>54</v>
      </c>
      <c r="D1394" s="99" t="s">
        <v>479</v>
      </c>
      <c r="E1394" s="11">
        <v>3420.09</v>
      </c>
      <c r="F1394" s="11">
        <v>883.75</v>
      </c>
      <c r="G1394" s="11">
        <v>2536.34</v>
      </c>
      <c r="H1394" s="11">
        <v>3237.5</v>
      </c>
      <c r="I1394" s="11">
        <v>825</v>
      </c>
      <c r="J1394" s="11">
        <v>2412.5</v>
      </c>
    </row>
    <row r="1395" spans="1:13">
      <c r="A1395" t="s">
        <v>458</v>
      </c>
      <c r="B1395">
        <v>22</v>
      </c>
      <c r="C1395">
        <v>35</v>
      </c>
      <c r="D1395" s="99" t="s">
        <v>390</v>
      </c>
      <c r="E1395" s="11">
        <v>28661.9</v>
      </c>
      <c r="F1395" s="11">
        <v>4923.82</v>
      </c>
      <c r="G1395" s="11">
        <v>23738.09</v>
      </c>
      <c r="H1395" s="11">
        <v>31641</v>
      </c>
      <c r="I1395" s="11">
        <v>3424</v>
      </c>
      <c r="J1395" s="11">
        <v>28217</v>
      </c>
      <c r="K1395" s="12">
        <f t="shared" ref="K1395" si="1129">AVERAGE(J1395:J1397)</f>
        <v>24631.166666666668</v>
      </c>
      <c r="L1395" s="12">
        <f t="shared" ref="L1395" si="1130">AVEDEV(J1395:J1397)</f>
        <v>2390.5555555555561</v>
      </c>
      <c r="M1395" s="13">
        <f t="shared" ref="M1395" si="1131">IF(K1395=0, 0, L1395/K1395)</f>
        <v>9.705409361671416E-2</v>
      </c>
    </row>
    <row r="1396" spans="1:13">
      <c r="A1396" t="s">
        <v>458</v>
      </c>
      <c r="B1396">
        <v>23</v>
      </c>
      <c r="C1396">
        <v>35</v>
      </c>
      <c r="D1396" s="99" t="s">
        <v>390</v>
      </c>
      <c r="E1396" s="11">
        <v>22635.32</v>
      </c>
      <c r="F1396" s="11">
        <v>4923.82</v>
      </c>
      <c r="G1396" s="11">
        <v>17711.5</v>
      </c>
      <c r="H1396" s="11">
        <v>24531</v>
      </c>
      <c r="I1396" s="11">
        <v>3424</v>
      </c>
      <c r="J1396" s="11">
        <v>21107</v>
      </c>
      <c r="K1396" s="12"/>
      <c r="L1396" s="12"/>
      <c r="M1396" s="13"/>
    </row>
    <row r="1397" spans="1:13">
      <c r="A1397" t="s">
        <v>458</v>
      </c>
      <c r="B1397">
        <v>24</v>
      </c>
      <c r="C1397">
        <v>35</v>
      </c>
      <c r="D1397" s="99" t="s">
        <v>390</v>
      </c>
      <c r="E1397" s="11">
        <v>26896.54</v>
      </c>
      <c r="F1397" s="11">
        <v>4923.82</v>
      </c>
      <c r="G1397" s="11">
        <v>21972.73</v>
      </c>
      <c r="H1397" s="11">
        <v>27993.5</v>
      </c>
      <c r="I1397" s="11">
        <v>3424</v>
      </c>
      <c r="J1397" s="11">
        <v>24569.5</v>
      </c>
    </row>
    <row r="1398" spans="1:13">
      <c r="A1398" t="s">
        <v>458</v>
      </c>
      <c r="B1398">
        <v>22</v>
      </c>
      <c r="C1398">
        <v>36</v>
      </c>
      <c r="D1398" s="99" t="s">
        <v>391</v>
      </c>
      <c r="E1398" s="11">
        <v>22157.119999999999</v>
      </c>
      <c r="F1398" s="11">
        <v>4923.82</v>
      </c>
      <c r="G1398" s="11">
        <v>17233.3</v>
      </c>
      <c r="H1398" s="11">
        <v>22674</v>
      </c>
      <c r="I1398" s="11">
        <v>3424</v>
      </c>
      <c r="J1398" s="11">
        <v>19250</v>
      </c>
      <c r="K1398" s="12">
        <f t="shared" ref="K1398" si="1132">AVERAGE(J1398:J1400)</f>
        <v>25805.5</v>
      </c>
      <c r="L1398" s="12">
        <f t="shared" ref="L1398" si="1133">AVEDEV(J1398:J1400)</f>
        <v>4370.333333333333</v>
      </c>
      <c r="M1398" s="13">
        <f t="shared" ref="M1398" si="1134">IF(K1398=0, 0, L1398/K1398)</f>
        <v>0.16935666169356661</v>
      </c>
    </row>
    <row r="1399" spans="1:13">
      <c r="A1399" t="s">
        <v>458</v>
      </c>
      <c r="B1399">
        <v>23</v>
      </c>
      <c r="C1399">
        <v>36</v>
      </c>
      <c r="D1399" s="99" t="s">
        <v>391</v>
      </c>
      <c r="E1399" s="11">
        <v>28916.33</v>
      </c>
      <c r="F1399" s="11">
        <v>4923.82</v>
      </c>
      <c r="G1399" s="11">
        <v>23992.51</v>
      </c>
      <c r="H1399" s="11">
        <v>30788.5</v>
      </c>
      <c r="I1399" s="11">
        <v>3424</v>
      </c>
      <c r="J1399" s="11">
        <v>27364.5</v>
      </c>
      <c r="K1399" s="12"/>
      <c r="L1399" s="12"/>
      <c r="M1399" s="13"/>
    </row>
    <row r="1400" spans="1:13">
      <c r="A1400" t="s">
        <v>458</v>
      </c>
      <c r="B1400">
        <v>24</v>
      </c>
      <c r="C1400">
        <v>36</v>
      </c>
      <c r="D1400" s="99" t="s">
        <v>391</v>
      </c>
      <c r="E1400" s="11">
        <v>31378.25</v>
      </c>
      <c r="F1400" s="11">
        <v>4923.82</v>
      </c>
      <c r="G1400" s="11">
        <v>26454.43</v>
      </c>
      <c r="H1400" s="11">
        <v>34226</v>
      </c>
      <c r="I1400" s="11">
        <v>3424</v>
      </c>
      <c r="J1400" s="11">
        <v>30802</v>
      </c>
    </row>
    <row r="1401" spans="1:13">
      <c r="A1401" t="s">
        <v>458</v>
      </c>
      <c r="B1401">
        <v>22</v>
      </c>
      <c r="C1401">
        <v>38</v>
      </c>
      <c r="D1401" s="99" t="s">
        <v>393</v>
      </c>
      <c r="E1401" s="11">
        <v>30476.18</v>
      </c>
      <c r="F1401" s="11">
        <v>4923.82</v>
      </c>
      <c r="G1401" s="11">
        <v>25552.36</v>
      </c>
      <c r="H1401" s="11">
        <v>34188</v>
      </c>
      <c r="I1401" s="11">
        <v>3424</v>
      </c>
      <c r="J1401" s="11">
        <v>30764</v>
      </c>
      <c r="K1401" s="12">
        <f t="shared" ref="K1401" si="1135">AVERAGE(J1401:J1403)</f>
        <v>31093.5</v>
      </c>
      <c r="L1401" s="12">
        <f t="shared" ref="L1401" si="1136">AVEDEV(J1401:J1403)</f>
        <v>1592.6666666666667</v>
      </c>
      <c r="M1401" s="13">
        <f t="shared" ref="M1401" si="1137">IF(K1401=0, 0, L1401/K1401)</f>
        <v>5.1221852370002305E-2</v>
      </c>
    </row>
    <row r="1402" spans="1:13">
      <c r="A1402" t="s">
        <v>458</v>
      </c>
      <c r="B1402">
        <v>23</v>
      </c>
      <c r="C1402">
        <v>38</v>
      </c>
      <c r="D1402" s="99" t="s">
        <v>393</v>
      </c>
      <c r="E1402" s="11">
        <v>29441.96</v>
      </c>
      <c r="F1402" s="11">
        <v>4923.82</v>
      </c>
      <c r="G1402" s="11">
        <v>24518.15</v>
      </c>
      <c r="H1402" s="11">
        <v>32458</v>
      </c>
      <c r="I1402" s="11">
        <v>3424</v>
      </c>
      <c r="J1402" s="11">
        <v>29034</v>
      </c>
      <c r="K1402" s="12"/>
      <c r="L1402" s="12"/>
      <c r="M1402" s="13"/>
    </row>
    <row r="1403" spans="1:13">
      <c r="A1403" t="s">
        <v>458</v>
      </c>
      <c r="B1403">
        <v>24</v>
      </c>
      <c r="C1403">
        <v>38</v>
      </c>
      <c r="D1403" s="99" t="s">
        <v>393</v>
      </c>
      <c r="E1403" s="11">
        <v>32501.56</v>
      </c>
      <c r="F1403" s="11">
        <v>4923.82</v>
      </c>
      <c r="G1403" s="11">
        <v>27577.74</v>
      </c>
      <c r="H1403" s="11">
        <v>36906.5</v>
      </c>
      <c r="I1403" s="11">
        <v>3424</v>
      </c>
      <c r="J1403" s="11">
        <v>33482.5</v>
      </c>
    </row>
    <row r="1404" spans="1:13">
      <c r="A1404" t="s">
        <v>458</v>
      </c>
      <c r="B1404">
        <v>22</v>
      </c>
      <c r="C1404">
        <v>40</v>
      </c>
      <c r="D1404" s="99" t="s">
        <v>395</v>
      </c>
      <c r="E1404" s="11">
        <v>4411.43</v>
      </c>
      <c r="F1404" s="11">
        <v>4923.82</v>
      </c>
      <c r="G1404" s="11">
        <v>0</v>
      </c>
      <c r="H1404" s="11">
        <v>4449</v>
      </c>
      <c r="I1404" s="11">
        <v>3424</v>
      </c>
      <c r="J1404" s="11">
        <v>1025</v>
      </c>
      <c r="K1404" s="12">
        <f t="shared" ref="K1404" si="1138">AVERAGE(J1404:J1406)</f>
        <v>961</v>
      </c>
      <c r="L1404" s="12">
        <f t="shared" ref="L1404" si="1139">AVEDEV(J1404:J1406)</f>
        <v>85.333333333333329</v>
      </c>
      <c r="M1404" s="13">
        <f t="shared" ref="M1404" si="1140">IF(K1404=0, 0, L1404/K1404)</f>
        <v>8.8796392646548733E-2</v>
      </c>
    </row>
    <row r="1405" spans="1:13">
      <c r="A1405" t="s">
        <v>458</v>
      </c>
      <c r="B1405">
        <v>23</v>
      </c>
      <c r="C1405">
        <v>40</v>
      </c>
      <c r="D1405" s="99" t="s">
        <v>395</v>
      </c>
      <c r="E1405" s="11">
        <v>4500.6499999999996</v>
      </c>
      <c r="F1405" s="11">
        <v>4923.82</v>
      </c>
      <c r="G1405" s="11">
        <v>0</v>
      </c>
      <c r="H1405" s="11">
        <v>4257</v>
      </c>
      <c r="I1405" s="11">
        <v>3424</v>
      </c>
      <c r="J1405" s="11">
        <v>833</v>
      </c>
      <c r="K1405" s="12"/>
      <c r="L1405" s="12"/>
      <c r="M1405" s="13"/>
    </row>
    <row r="1406" spans="1:13">
      <c r="A1406" t="s">
        <v>458</v>
      </c>
      <c r="B1406">
        <v>24</v>
      </c>
      <c r="C1406">
        <v>40</v>
      </c>
      <c r="D1406" s="99" t="s">
        <v>395</v>
      </c>
      <c r="E1406" s="11">
        <v>4711.4399999999996</v>
      </c>
      <c r="F1406" s="11">
        <v>4923.82</v>
      </c>
      <c r="G1406" s="11">
        <v>0</v>
      </c>
      <c r="H1406" s="11">
        <v>4449</v>
      </c>
      <c r="I1406" s="11">
        <v>3424</v>
      </c>
      <c r="J1406" s="11">
        <v>1025</v>
      </c>
    </row>
    <row r="1407" spans="1:13">
      <c r="A1407" t="s">
        <v>458</v>
      </c>
      <c r="B1407">
        <v>22</v>
      </c>
      <c r="C1407">
        <v>42</v>
      </c>
      <c r="D1407" s="99" t="s">
        <v>396</v>
      </c>
      <c r="E1407" s="11">
        <v>16544.89</v>
      </c>
      <c r="F1407" s="11">
        <v>4923.82</v>
      </c>
      <c r="G1407" s="11">
        <v>11621.07</v>
      </c>
      <c r="H1407" s="11">
        <v>18267</v>
      </c>
      <c r="I1407" s="11">
        <v>3424</v>
      </c>
      <c r="J1407" s="11">
        <v>14843</v>
      </c>
      <c r="K1407" s="12">
        <f t="shared" ref="K1407" si="1141">AVERAGE(J1407:J1409)</f>
        <v>13684.333333333334</v>
      </c>
      <c r="L1407" s="12">
        <f t="shared" ref="L1407" si="1142">AVEDEV(J1407:J1409)</f>
        <v>1910.2222222222219</v>
      </c>
      <c r="M1407" s="13">
        <f t="shared" ref="M1407" si="1143">IF(K1407=0, 0, L1407/K1407)</f>
        <v>0.13959190964525531</v>
      </c>
    </row>
    <row r="1408" spans="1:13">
      <c r="A1408" t="s">
        <v>458</v>
      </c>
      <c r="B1408">
        <v>23</v>
      </c>
      <c r="C1408">
        <v>42</v>
      </c>
      <c r="D1408" s="99" t="s">
        <v>396</v>
      </c>
      <c r="E1408" s="11">
        <v>17071.78</v>
      </c>
      <c r="F1408" s="11">
        <v>4923.82</v>
      </c>
      <c r="G1408" s="11">
        <v>12147.96</v>
      </c>
      <c r="H1408" s="11">
        <v>18815</v>
      </c>
      <c r="I1408" s="11">
        <v>3424</v>
      </c>
      <c r="J1408" s="11">
        <v>15391</v>
      </c>
      <c r="K1408" s="12"/>
      <c r="L1408" s="12"/>
      <c r="M1408" s="13"/>
    </row>
    <row r="1409" spans="1:13">
      <c r="A1409" t="s">
        <v>458</v>
      </c>
      <c r="B1409">
        <v>24</v>
      </c>
      <c r="C1409">
        <v>42</v>
      </c>
      <c r="D1409" s="99" t="s">
        <v>396</v>
      </c>
      <c r="E1409" s="11">
        <v>14205.58</v>
      </c>
      <c r="F1409" s="11">
        <v>4923.82</v>
      </c>
      <c r="G1409" s="11">
        <v>9281.76</v>
      </c>
      <c r="H1409" s="11">
        <v>14243</v>
      </c>
      <c r="I1409" s="11">
        <v>3424</v>
      </c>
      <c r="J1409" s="11">
        <v>10819</v>
      </c>
    </row>
    <row r="1410" spans="1:13">
      <c r="A1410" t="s">
        <v>458</v>
      </c>
      <c r="B1410">
        <v>22</v>
      </c>
      <c r="C1410">
        <v>43</v>
      </c>
      <c r="D1410" s="99" t="s">
        <v>397</v>
      </c>
      <c r="E1410" s="11">
        <v>15924.79</v>
      </c>
      <c r="F1410" s="11">
        <v>4923.82</v>
      </c>
      <c r="G1410" s="11">
        <v>11000.98</v>
      </c>
      <c r="H1410" s="11">
        <v>17248</v>
      </c>
      <c r="I1410" s="11">
        <v>3424</v>
      </c>
      <c r="J1410" s="11">
        <v>13824</v>
      </c>
      <c r="K1410" s="12">
        <f t="shared" ref="K1410" si="1144">AVERAGE(J1410:J1412)</f>
        <v>11928.666666666666</v>
      </c>
      <c r="L1410" s="12">
        <f t="shared" ref="L1410" si="1145">AVEDEV(J1410:J1412)</f>
        <v>1459.1111111111113</v>
      </c>
      <c r="M1410" s="13">
        <f t="shared" ref="M1410" si="1146">IF(K1410=0, 0, L1410/K1410)</f>
        <v>0.12231971534492075</v>
      </c>
    </row>
    <row r="1411" spans="1:13">
      <c r="A1411" t="s">
        <v>458</v>
      </c>
      <c r="B1411">
        <v>23</v>
      </c>
      <c r="C1411">
        <v>43</v>
      </c>
      <c r="D1411" s="99" t="s">
        <v>397</v>
      </c>
      <c r="E1411" s="11">
        <v>13021.62</v>
      </c>
      <c r="F1411" s="11">
        <v>4923.82</v>
      </c>
      <c r="G1411" s="11">
        <v>8097.8</v>
      </c>
      <c r="H1411" s="11">
        <v>13164</v>
      </c>
      <c r="I1411" s="11">
        <v>3424</v>
      </c>
      <c r="J1411" s="11">
        <v>9740</v>
      </c>
      <c r="K1411" s="12"/>
      <c r="L1411" s="12"/>
      <c r="M1411" s="13"/>
    </row>
    <row r="1412" spans="1:13">
      <c r="A1412" t="s">
        <v>458</v>
      </c>
      <c r="B1412">
        <v>24</v>
      </c>
      <c r="C1412">
        <v>43</v>
      </c>
      <c r="D1412" s="99" t="s">
        <v>397</v>
      </c>
      <c r="E1412" s="11">
        <v>14064.34</v>
      </c>
      <c r="F1412" s="11">
        <v>4923.82</v>
      </c>
      <c r="G1412" s="11">
        <v>9140.5300000000007</v>
      </c>
      <c r="H1412" s="11">
        <v>15646</v>
      </c>
      <c r="I1412" s="11">
        <v>3424</v>
      </c>
      <c r="J1412" s="11">
        <v>12222</v>
      </c>
    </row>
    <row r="1413" spans="1:13">
      <c r="A1413" t="s">
        <v>458</v>
      </c>
      <c r="B1413">
        <v>22</v>
      </c>
      <c r="C1413">
        <v>44</v>
      </c>
      <c r="D1413" s="99" t="s">
        <v>398</v>
      </c>
      <c r="E1413" s="11">
        <v>25148.77</v>
      </c>
      <c r="F1413" s="11">
        <v>4923.82</v>
      </c>
      <c r="G1413" s="11">
        <v>20224.95</v>
      </c>
      <c r="H1413" s="11">
        <v>28794</v>
      </c>
      <c r="I1413" s="11">
        <v>3424</v>
      </c>
      <c r="J1413" s="11">
        <v>25370</v>
      </c>
      <c r="K1413" s="12">
        <f t="shared" ref="K1413" si="1147">AVERAGE(J1413:J1415)</f>
        <v>24065.833333333332</v>
      </c>
      <c r="L1413" s="12">
        <f t="shared" ref="L1413" si="1148">AVEDEV(J1413:J1415)</f>
        <v>1347.2222222222226</v>
      </c>
      <c r="M1413" s="13">
        <f t="shared" ref="M1413" si="1149">IF(K1413=0, 0, L1413/K1413)</f>
        <v>5.5980701086141046E-2</v>
      </c>
    </row>
    <row r="1414" spans="1:13">
      <c r="A1414" t="s">
        <v>458</v>
      </c>
      <c r="B1414">
        <v>23</v>
      </c>
      <c r="C1414">
        <v>44</v>
      </c>
      <c r="D1414" s="99" t="s">
        <v>398</v>
      </c>
      <c r="E1414" s="11">
        <v>23372.639999999999</v>
      </c>
      <c r="F1414" s="11">
        <v>4923.82</v>
      </c>
      <c r="G1414" s="11">
        <v>18448.82</v>
      </c>
      <c r="H1414" s="11">
        <v>25469</v>
      </c>
      <c r="I1414" s="11">
        <v>3424</v>
      </c>
      <c r="J1414" s="11">
        <v>22045</v>
      </c>
      <c r="K1414" s="12"/>
      <c r="L1414" s="12"/>
      <c r="M1414" s="13"/>
    </row>
    <row r="1415" spans="1:13">
      <c r="A1415" t="s">
        <v>458</v>
      </c>
      <c r="B1415">
        <v>24</v>
      </c>
      <c r="C1415">
        <v>44</v>
      </c>
      <c r="D1415" s="99" t="s">
        <v>398</v>
      </c>
      <c r="E1415" s="11">
        <v>25600.39</v>
      </c>
      <c r="F1415" s="11">
        <v>4923.82</v>
      </c>
      <c r="G1415" s="11">
        <v>20676.57</v>
      </c>
      <c r="H1415" s="11">
        <v>28206.5</v>
      </c>
      <c r="I1415" s="11">
        <v>3424</v>
      </c>
      <c r="J1415" s="11">
        <v>24782.5</v>
      </c>
    </row>
    <row r="1416" spans="1:13">
      <c r="A1416" t="s">
        <v>458</v>
      </c>
      <c r="B1416">
        <v>22</v>
      </c>
      <c r="C1416">
        <v>47</v>
      </c>
      <c r="D1416" s="99" t="s">
        <v>399</v>
      </c>
      <c r="E1416" s="11">
        <v>36690.9</v>
      </c>
      <c r="F1416" s="11">
        <v>4923.82</v>
      </c>
      <c r="G1416" s="11">
        <v>31767.09</v>
      </c>
      <c r="H1416" s="11">
        <v>39705.5</v>
      </c>
      <c r="I1416" s="11">
        <v>3424</v>
      </c>
      <c r="J1416" s="11">
        <v>36281.5</v>
      </c>
      <c r="K1416" s="12">
        <f t="shared" ref="K1416" si="1150">AVERAGE(J1416:J1418)</f>
        <v>31794.166666666668</v>
      </c>
      <c r="L1416" s="12">
        <f t="shared" ref="L1416" si="1151">AVEDEV(J1416:J1418)</f>
        <v>2991.5555555555561</v>
      </c>
      <c r="M1416" s="13">
        <f t="shared" ref="M1416" si="1152">IF(K1416=0, 0, L1416/K1416)</f>
        <v>9.4091334014800077E-2</v>
      </c>
    </row>
    <row r="1417" spans="1:13">
      <c r="A1417" t="s">
        <v>458</v>
      </c>
      <c r="B1417">
        <v>23</v>
      </c>
      <c r="C1417">
        <v>47</v>
      </c>
      <c r="D1417" s="99" t="s">
        <v>399</v>
      </c>
      <c r="E1417" s="11">
        <v>30993.47</v>
      </c>
      <c r="F1417" s="11">
        <v>4923.82</v>
      </c>
      <c r="G1417" s="11">
        <v>26069.66</v>
      </c>
      <c r="H1417" s="11">
        <v>34037</v>
      </c>
      <c r="I1417" s="11">
        <v>3424</v>
      </c>
      <c r="J1417" s="11">
        <v>30613</v>
      </c>
      <c r="K1417" s="12"/>
      <c r="L1417" s="12"/>
      <c r="M1417" s="13"/>
    </row>
    <row r="1418" spans="1:13">
      <c r="A1418" t="s">
        <v>458</v>
      </c>
      <c r="B1418">
        <v>24</v>
      </c>
      <c r="C1418">
        <v>47</v>
      </c>
      <c r="D1418" s="99" t="s">
        <v>399</v>
      </c>
      <c r="E1418" s="11">
        <v>29475.54</v>
      </c>
      <c r="F1418" s="11">
        <v>4923.82</v>
      </c>
      <c r="G1418" s="11">
        <v>24551.72</v>
      </c>
      <c r="H1418" s="11">
        <v>31912</v>
      </c>
      <c r="I1418" s="11">
        <v>3424</v>
      </c>
      <c r="J1418" s="11">
        <v>28488</v>
      </c>
    </row>
    <row r="1419" spans="1:13">
      <c r="A1419" t="s">
        <v>458</v>
      </c>
      <c r="B1419">
        <v>22</v>
      </c>
      <c r="C1419">
        <v>48</v>
      </c>
      <c r="D1419" s="99" t="s">
        <v>400</v>
      </c>
      <c r="E1419" s="11">
        <v>34231.089999999997</v>
      </c>
      <c r="F1419" s="11">
        <v>4923.82</v>
      </c>
      <c r="G1419" s="11">
        <v>29307.27</v>
      </c>
      <c r="H1419" s="11">
        <v>37221.5</v>
      </c>
      <c r="I1419" s="11">
        <v>3424</v>
      </c>
      <c r="J1419" s="11">
        <v>33797.5</v>
      </c>
      <c r="K1419" s="12">
        <f t="shared" ref="K1419" si="1153">AVERAGE(J1419:J1421)</f>
        <v>29670.5</v>
      </c>
      <c r="L1419" s="12">
        <f t="shared" ref="L1419" si="1154">AVEDEV(J1419:J1421)</f>
        <v>2751.3333333333335</v>
      </c>
      <c r="M1419" s="13">
        <f t="shared" ref="M1419" si="1155">IF(K1419=0, 0, L1419/K1419)</f>
        <v>9.2729591120248506E-2</v>
      </c>
    </row>
    <row r="1420" spans="1:13">
      <c r="A1420" t="s">
        <v>458</v>
      </c>
      <c r="B1420">
        <v>23</v>
      </c>
      <c r="C1420">
        <v>48</v>
      </c>
      <c r="D1420" s="99" t="s">
        <v>400</v>
      </c>
      <c r="E1420" s="11">
        <v>29950.14</v>
      </c>
      <c r="F1420" s="11">
        <v>4923.82</v>
      </c>
      <c r="G1420" s="11">
        <v>25026.32</v>
      </c>
      <c r="H1420" s="11">
        <v>30415</v>
      </c>
      <c r="I1420" s="11">
        <v>3424</v>
      </c>
      <c r="J1420" s="11">
        <v>26991</v>
      </c>
      <c r="K1420" s="12"/>
      <c r="L1420" s="12"/>
      <c r="M1420" s="13"/>
    </row>
    <row r="1421" spans="1:13">
      <c r="A1421" t="s">
        <v>458</v>
      </c>
      <c r="B1421">
        <v>24</v>
      </c>
      <c r="C1421">
        <v>48</v>
      </c>
      <c r="D1421" s="99" t="s">
        <v>400</v>
      </c>
      <c r="E1421" s="11">
        <v>28671.16</v>
      </c>
      <c r="F1421" s="11">
        <v>4923.82</v>
      </c>
      <c r="G1421" s="11">
        <v>23747.34</v>
      </c>
      <c r="H1421" s="11">
        <v>31647</v>
      </c>
      <c r="I1421" s="11">
        <v>3424</v>
      </c>
      <c r="J1421" s="11">
        <v>28223</v>
      </c>
    </row>
    <row r="1422" spans="1:13">
      <c r="A1422" t="s">
        <v>457</v>
      </c>
      <c r="B1422">
        <v>17</v>
      </c>
      <c r="C1422">
        <v>10</v>
      </c>
      <c r="D1422" s="99" t="s">
        <v>68</v>
      </c>
      <c r="E1422" s="11">
        <v>45839.94</v>
      </c>
      <c r="F1422" s="11">
        <v>1651.8</v>
      </c>
      <c r="G1422" s="11">
        <v>44188.14</v>
      </c>
      <c r="H1422" s="11">
        <v>49899.5</v>
      </c>
      <c r="I1422" s="11">
        <v>1394</v>
      </c>
      <c r="J1422" s="11">
        <v>48505.5</v>
      </c>
      <c r="K1422" s="12">
        <f>AVERAGE(J1422:J1450)</f>
        <v>36406.982758620688</v>
      </c>
      <c r="L1422" s="12">
        <f>AVEDEV(J1422:J1450)</f>
        <v>10677.121284185496</v>
      </c>
      <c r="M1422" s="13">
        <f t="shared" ref="M1422" si="1156">IF(K1422=0, 0, L1422/K1422)</f>
        <v>0.29327124840240421</v>
      </c>
    </row>
    <row r="1423" spans="1:13">
      <c r="A1423" t="s">
        <v>457</v>
      </c>
      <c r="B1423">
        <v>17</v>
      </c>
      <c r="C1423">
        <v>12</v>
      </c>
      <c r="D1423" s="99" t="s">
        <v>68</v>
      </c>
      <c r="E1423" s="11">
        <v>43182.2</v>
      </c>
      <c r="F1423" s="11">
        <v>1651.8</v>
      </c>
      <c r="G1423" s="11">
        <v>41530.410000000003</v>
      </c>
      <c r="H1423" s="11">
        <v>44478</v>
      </c>
      <c r="I1423" s="11">
        <v>1394</v>
      </c>
      <c r="J1423" s="11">
        <v>43084</v>
      </c>
      <c r="K1423" s="12"/>
      <c r="L1423" s="12"/>
      <c r="M1423" s="13"/>
    </row>
    <row r="1424" spans="1:13">
      <c r="A1424" t="s">
        <v>457</v>
      </c>
      <c r="B1424">
        <v>17</v>
      </c>
      <c r="C1424">
        <v>14</v>
      </c>
      <c r="D1424" s="99" t="s">
        <v>68</v>
      </c>
      <c r="E1424" s="11">
        <v>34956.86</v>
      </c>
      <c r="F1424" s="11">
        <v>1651.8</v>
      </c>
      <c r="G1424" s="11">
        <v>33305.06</v>
      </c>
      <c r="H1424" s="11">
        <v>37919.5</v>
      </c>
      <c r="I1424" s="11">
        <v>1394</v>
      </c>
      <c r="J1424" s="11">
        <v>36525.5</v>
      </c>
    </row>
    <row r="1425" spans="1:13">
      <c r="A1425" t="s">
        <v>457</v>
      </c>
      <c r="B1425">
        <v>17</v>
      </c>
      <c r="C1425">
        <v>16</v>
      </c>
      <c r="D1425" s="99" t="s">
        <v>68</v>
      </c>
      <c r="E1425" s="11">
        <v>47859.040000000001</v>
      </c>
      <c r="F1425" s="11">
        <v>1651.8</v>
      </c>
      <c r="G1425" s="11">
        <v>46207.25</v>
      </c>
      <c r="H1425" s="11">
        <v>48512</v>
      </c>
      <c r="I1425" s="11">
        <v>1394</v>
      </c>
      <c r="J1425" s="11">
        <v>47118</v>
      </c>
      <c r="K1425" s="12"/>
      <c r="L1425" s="12"/>
      <c r="M1425" s="13"/>
    </row>
    <row r="1426" spans="1:13">
      <c r="A1426" t="s">
        <v>457</v>
      </c>
      <c r="B1426">
        <v>17</v>
      </c>
      <c r="C1426">
        <v>18</v>
      </c>
      <c r="D1426" s="99" t="s">
        <v>68</v>
      </c>
      <c r="E1426" s="11">
        <v>34087.14</v>
      </c>
      <c r="F1426" s="11">
        <v>1651.8</v>
      </c>
      <c r="G1426" s="11">
        <v>32435.34</v>
      </c>
      <c r="H1426" s="11">
        <v>36565</v>
      </c>
      <c r="I1426" s="11">
        <v>1394</v>
      </c>
      <c r="J1426" s="11">
        <v>35171</v>
      </c>
      <c r="K1426" s="12"/>
      <c r="L1426" s="12"/>
      <c r="M1426" s="13"/>
    </row>
    <row r="1427" spans="1:13">
      <c r="A1427" t="s">
        <v>457</v>
      </c>
      <c r="B1427">
        <v>17</v>
      </c>
      <c r="C1427">
        <v>55</v>
      </c>
      <c r="D1427" s="99" t="s">
        <v>68</v>
      </c>
      <c r="E1427" s="11">
        <v>52552.4</v>
      </c>
      <c r="F1427" s="11">
        <v>1022.12</v>
      </c>
      <c r="G1427" s="11">
        <v>51530.29</v>
      </c>
      <c r="H1427" s="11">
        <v>55788</v>
      </c>
      <c r="I1427" s="11">
        <v>749</v>
      </c>
      <c r="J1427" s="11">
        <v>55039</v>
      </c>
    </row>
    <row r="1428" spans="1:13">
      <c r="A1428" t="s">
        <v>457</v>
      </c>
      <c r="B1428">
        <v>17</v>
      </c>
      <c r="C1428">
        <v>57</v>
      </c>
      <c r="D1428" s="99" t="s">
        <v>68</v>
      </c>
      <c r="E1428" s="11">
        <v>42551.34</v>
      </c>
      <c r="F1428" s="11">
        <v>1022.12</v>
      </c>
      <c r="G1428" s="11">
        <v>41529.22</v>
      </c>
      <c r="H1428" s="11">
        <v>43040.5</v>
      </c>
      <c r="I1428" s="11">
        <v>749</v>
      </c>
      <c r="J1428" s="11">
        <v>42291.5</v>
      </c>
      <c r="K1428" s="12"/>
      <c r="L1428" s="12"/>
      <c r="M1428" s="13"/>
    </row>
    <row r="1429" spans="1:13">
      <c r="A1429" t="s">
        <v>457</v>
      </c>
      <c r="B1429">
        <v>17</v>
      </c>
      <c r="C1429">
        <v>59</v>
      </c>
      <c r="D1429" s="99" t="s">
        <v>68</v>
      </c>
      <c r="E1429" s="11">
        <v>39207.32</v>
      </c>
      <c r="F1429" s="11">
        <v>1022.12</v>
      </c>
      <c r="G1429" s="11">
        <v>38185.199999999997</v>
      </c>
      <c r="H1429" s="11">
        <v>38414.5</v>
      </c>
      <c r="I1429" s="11">
        <v>749</v>
      </c>
      <c r="J1429" s="11">
        <v>37665.5</v>
      </c>
      <c r="K1429" s="12"/>
      <c r="L1429" s="12"/>
      <c r="M1429" s="13"/>
    </row>
    <row r="1430" spans="1:13">
      <c r="A1430" t="s">
        <v>457</v>
      </c>
      <c r="B1430">
        <v>17</v>
      </c>
      <c r="C1430">
        <v>61</v>
      </c>
      <c r="D1430" s="99" t="s">
        <v>68</v>
      </c>
      <c r="E1430" s="11">
        <v>45614.35</v>
      </c>
      <c r="F1430" s="11">
        <v>1022.12</v>
      </c>
      <c r="G1430" s="11">
        <v>44592.23</v>
      </c>
      <c r="H1430" s="11">
        <v>47273</v>
      </c>
      <c r="I1430" s="11">
        <v>749</v>
      </c>
      <c r="J1430" s="11">
        <v>46524</v>
      </c>
    </row>
    <row r="1431" spans="1:13">
      <c r="A1431" t="s">
        <v>457</v>
      </c>
      <c r="B1431">
        <v>17</v>
      </c>
      <c r="C1431">
        <v>63</v>
      </c>
      <c r="D1431" s="99" t="s">
        <v>68</v>
      </c>
      <c r="E1431" s="11">
        <v>35190.61</v>
      </c>
      <c r="F1431" s="11">
        <v>1022.12</v>
      </c>
      <c r="G1431" s="11">
        <v>34168.49</v>
      </c>
      <c r="H1431" s="11">
        <v>36030</v>
      </c>
      <c r="I1431" s="11">
        <v>749</v>
      </c>
      <c r="J1431" s="11">
        <v>35281</v>
      </c>
      <c r="K1431" s="12"/>
      <c r="L1431" s="12"/>
      <c r="M1431" s="13"/>
    </row>
    <row r="1432" spans="1:13">
      <c r="A1432" t="s">
        <v>457</v>
      </c>
      <c r="B1432">
        <v>2</v>
      </c>
      <c r="C1432">
        <v>33</v>
      </c>
      <c r="D1432" s="99" t="s">
        <v>68</v>
      </c>
      <c r="E1432" s="11">
        <v>41994.33</v>
      </c>
      <c r="F1432" s="11">
        <v>1915.9</v>
      </c>
      <c r="G1432" s="11">
        <v>40078.43</v>
      </c>
      <c r="H1432" s="11">
        <v>45175</v>
      </c>
      <c r="I1432" s="11">
        <v>1451</v>
      </c>
      <c r="J1432" s="11">
        <v>43724</v>
      </c>
      <c r="K1432" s="12"/>
      <c r="L1432" s="12"/>
      <c r="M1432" s="13"/>
    </row>
    <row r="1433" spans="1:13">
      <c r="A1433" t="s">
        <v>457</v>
      </c>
      <c r="B1433">
        <v>4</v>
      </c>
      <c r="C1433">
        <v>33</v>
      </c>
      <c r="D1433" s="99" t="s">
        <v>68</v>
      </c>
      <c r="E1433" s="11">
        <v>47749.34</v>
      </c>
      <c r="F1433" s="11">
        <v>1915.9</v>
      </c>
      <c r="G1433" s="11">
        <v>45833.440000000002</v>
      </c>
      <c r="H1433" s="11">
        <v>48857.5</v>
      </c>
      <c r="I1433" s="11">
        <v>1451</v>
      </c>
      <c r="J1433" s="11">
        <v>47406.5</v>
      </c>
    </row>
    <row r="1434" spans="1:13">
      <c r="A1434" t="s">
        <v>457</v>
      </c>
      <c r="B1434">
        <v>6</v>
      </c>
      <c r="C1434">
        <v>33</v>
      </c>
      <c r="D1434" s="99" t="s">
        <v>68</v>
      </c>
      <c r="E1434" s="11">
        <v>50569.72</v>
      </c>
      <c r="F1434" s="11">
        <v>1915.9</v>
      </c>
      <c r="G1434" s="11">
        <v>48653.82</v>
      </c>
      <c r="H1434" s="11">
        <v>54755</v>
      </c>
      <c r="I1434" s="11">
        <v>1451</v>
      </c>
      <c r="J1434" s="11">
        <v>53304</v>
      </c>
      <c r="K1434" s="12"/>
      <c r="L1434" s="12"/>
      <c r="M1434" s="13"/>
    </row>
    <row r="1435" spans="1:13">
      <c r="A1435" t="s">
        <v>457</v>
      </c>
      <c r="B1435">
        <v>8</v>
      </c>
      <c r="C1435">
        <v>33</v>
      </c>
      <c r="D1435" s="99" t="s">
        <v>68</v>
      </c>
      <c r="E1435" s="11">
        <v>49835.24</v>
      </c>
      <c r="F1435" s="11">
        <v>1915.9</v>
      </c>
      <c r="G1435" s="11">
        <v>47919.34</v>
      </c>
      <c r="H1435" s="11">
        <v>52274.5</v>
      </c>
      <c r="I1435" s="11">
        <v>1451</v>
      </c>
      <c r="J1435" s="11">
        <v>50823.5</v>
      </c>
      <c r="K1435" s="12"/>
      <c r="L1435" s="12"/>
      <c r="M1435" s="13"/>
    </row>
    <row r="1436" spans="1:13">
      <c r="A1436" t="s">
        <v>457</v>
      </c>
      <c r="B1436">
        <v>10</v>
      </c>
      <c r="C1436">
        <v>33</v>
      </c>
      <c r="D1436" s="99" t="s">
        <v>68</v>
      </c>
      <c r="E1436" s="11">
        <v>39039.839999999997</v>
      </c>
      <c r="F1436" s="11">
        <v>1915.9</v>
      </c>
      <c r="G1436" s="11">
        <v>37123.94</v>
      </c>
      <c r="H1436" s="11">
        <v>40904</v>
      </c>
      <c r="I1436" s="11">
        <v>1451</v>
      </c>
      <c r="J1436" s="11">
        <v>39453</v>
      </c>
    </row>
    <row r="1437" spans="1:13">
      <c r="A1437" t="s">
        <v>457</v>
      </c>
      <c r="B1437">
        <v>24</v>
      </c>
      <c r="C1437">
        <v>33</v>
      </c>
      <c r="D1437" s="99" t="s">
        <v>68</v>
      </c>
      <c r="E1437" s="11">
        <v>23592.36</v>
      </c>
      <c r="F1437" s="11">
        <v>1836.74</v>
      </c>
      <c r="G1437" s="11">
        <v>21755.62</v>
      </c>
      <c r="H1437" s="11">
        <v>25045</v>
      </c>
      <c r="I1437" s="11">
        <v>961</v>
      </c>
      <c r="J1437" s="11">
        <v>24084</v>
      </c>
      <c r="K1437" s="12"/>
      <c r="L1437" s="12"/>
      <c r="M1437" s="13"/>
    </row>
    <row r="1438" spans="1:13">
      <c r="A1438" t="s">
        <v>457</v>
      </c>
      <c r="B1438">
        <v>26</v>
      </c>
      <c r="C1438">
        <v>33</v>
      </c>
      <c r="D1438" s="99" t="s">
        <v>68</v>
      </c>
      <c r="E1438" s="11">
        <v>28768.36</v>
      </c>
      <c r="F1438" s="11">
        <v>1836.74</v>
      </c>
      <c r="G1438" s="11">
        <v>26931.62</v>
      </c>
      <c r="H1438" s="11">
        <v>30299</v>
      </c>
      <c r="I1438" s="11">
        <v>961</v>
      </c>
      <c r="J1438" s="11">
        <v>29338</v>
      </c>
      <c r="K1438" s="12"/>
      <c r="L1438" s="12"/>
      <c r="M1438" s="13"/>
    </row>
    <row r="1439" spans="1:13">
      <c r="A1439" t="s">
        <v>457</v>
      </c>
      <c r="B1439">
        <v>28</v>
      </c>
      <c r="C1439">
        <v>33</v>
      </c>
      <c r="D1439" s="99" t="s">
        <v>68</v>
      </c>
      <c r="E1439" s="11">
        <v>38178.11</v>
      </c>
      <c r="F1439" s="11">
        <v>1836.74</v>
      </c>
      <c r="G1439" s="11">
        <v>36341.370000000003</v>
      </c>
      <c r="H1439" s="11">
        <v>36708</v>
      </c>
      <c r="I1439" s="11">
        <v>961</v>
      </c>
      <c r="J1439" s="11">
        <v>35747</v>
      </c>
    </row>
    <row r="1440" spans="1:13">
      <c r="A1440" t="s">
        <v>457</v>
      </c>
      <c r="B1440">
        <v>30</v>
      </c>
      <c r="C1440">
        <v>33</v>
      </c>
      <c r="D1440" s="99" t="s">
        <v>68</v>
      </c>
      <c r="E1440" s="11">
        <v>45030.48</v>
      </c>
      <c r="F1440" s="11">
        <v>1836.74</v>
      </c>
      <c r="G1440" s="11">
        <v>43193.74</v>
      </c>
      <c r="H1440" s="11">
        <v>45846</v>
      </c>
      <c r="I1440" s="11">
        <v>961</v>
      </c>
      <c r="J1440" s="11">
        <v>44885</v>
      </c>
      <c r="K1440" s="12"/>
      <c r="L1440" s="12"/>
      <c r="M1440" s="13"/>
    </row>
    <row r="1441" spans="1:13">
      <c r="A1441" t="s">
        <v>457</v>
      </c>
      <c r="B1441">
        <v>32</v>
      </c>
      <c r="C1441">
        <v>33</v>
      </c>
      <c r="D1441" s="99" t="s">
        <v>68</v>
      </c>
      <c r="E1441" s="11">
        <v>56733.41</v>
      </c>
      <c r="F1441" s="11">
        <v>1836.74</v>
      </c>
      <c r="G1441" s="11">
        <v>54896.67</v>
      </c>
      <c r="H1441" s="11">
        <v>65535</v>
      </c>
      <c r="I1441" s="11">
        <v>961</v>
      </c>
      <c r="J1441" s="11">
        <v>64574</v>
      </c>
      <c r="K1441" s="12"/>
      <c r="L1441" s="12"/>
      <c r="M1441" s="13"/>
    </row>
    <row r="1442" spans="1:13">
      <c r="A1442" t="s">
        <v>458</v>
      </c>
      <c r="B1442">
        <v>22</v>
      </c>
      <c r="C1442">
        <v>41</v>
      </c>
      <c r="D1442" s="99" t="s">
        <v>68</v>
      </c>
      <c r="E1442" s="11">
        <v>21926.89</v>
      </c>
      <c r="F1442" s="11">
        <v>4923.82</v>
      </c>
      <c r="G1442" s="11">
        <v>17003.07</v>
      </c>
      <c r="H1442" s="11">
        <v>24599</v>
      </c>
      <c r="I1442" s="11">
        <v>3424</v>
      </c>
      <c r="J1442" s="11">
        <v>21175</v>
      </c>
    </row>
    <row r="1443" spans="1:13">
      <c r="A1443" t="s">
        <v>458</v>
      </c>
      <c r="B1443">
        <v>22</v>
      </c>
      <c r="C1443">
        <v>45</v>
      </c>
      <c r="D1443" s="99" t="s">
        <v>68</v>
      </c>
      <c r="E1443" s="11">
        <v>23662.91</v>
      </c>
      <c r="F1443" s="11">
        <v>4923.82</v>
      </c>
      <c r="G1443" s="11">
        <v>18739.099999999999</v>
      </c>
      <c r="H1443" s="11">
        <v>25865</v>
      </c>
      <c r="I1443" s="11">
        <v>3424</v>
      </c>
      <c r="J1443" s="11">
        <v>22441</v>
      </c>
      <c r="K1443" s="12"/>
      <c r="L1443" s="12"/>
      <c r="M1443" s="13"/>
    </row>
    <row r="1444" spans="1:13">
      <c r="A1444" t="s">
        <v>458</v>
      </c>
      <c r="B1444">
        <v>22</v>
      </c>
      <c r="C1444">
        <v>46</v>
      </c>
      <c r="D1444" s="99" t="s">
        <v>68</v>
      </c>
      <c r="E1444" s="11">
        <v>28736.959999999999</v>
      </c>
      <c r="F1444" s="11">
        <v>4923.82</v>
      </c>
      <c r="G1444" s="11">
        <v>23813.14</v>
      </c>
      <c r="H1444" s="11">
        <v>29654</v>
      </c>
      <c r="I1444" s="11">
        <v>3424</v>
      </c>
      <c r="J1444" s="11">
        <v>26230</v>
      </c>
      <c r="K1444" s="12"/>
      <c r="L1444" s="12"/>
      <c r="M1444" s="13"/>
    </row>
    <row r="1445" spans="1:13">
      <c r="A1445" t="s">
        <v>458</v>
      </c>
      <c r="B1445">
        <v>23</v>
      </c>
      <c r="C1445">
        <v>41</v>
      </c>
      <c r="D1445" s="99" t="s">
        <v>68</v>
      </c>
      <c r="E1445" s="11">
        <v>22383.52</v>
      </c>
      <c r="F1445" s="11">
        <v>4923.82</v>
      </c>
      <c r="G1445" s="11">
        <v>17459.7</v>
      </c>
      <c r="H1445" s="11">
        <v>25144.5</v>
      </c>
      <c r="I1445" s="11">
        <v>3424</v>
      </c>
      <c r="J1445" s="11">
        <v>21720.5</v>
      </c>
    </row>
    <row r="1446" spans="1:13">
      <c r="A1446" t="s">
        <v>458</v>
      </c>
      <c r="B1446">
        <v>23</v>
      </c>
      <c r="C1446">
        <v>45</v>
      </c>
      <c r="D1446" s="99" t="s">
        <v>68</v>
      </c>
      <c r="E1446" s="11">
        <v>21008.5</v>
      </c>
      <c r="F1446" s="11">
        <v>4923.82</v>
      </c>
      <c r="G1446" s="11">
        <v>16084.68</v>
      </c>
      <c r="H1446" s="11">
        <v>22351</v>
      </c>
      <c r="I1446" s="11">
        <v>3424</v>
      </c>
      <c r="J1446" s="11">
        <v>18927</v>
      </c>
      <c r="K1446" s="12"/>
      <c r="L1446" s="12"/>
      <c r="M1446" s="13"/>
    </row>
    <row r="1447" spans="1:13">
      <c r="A1447" t="s">
        <v>458</v>
      </c>
      <c r="B1447">
        <v>23</v>
      </c>
      <c r="C1447">
        <v>46</v>
      </c>
      <c r="D1447" s="99" t="s">
        <v>68</v>
      </c>
      <c r="E1447" s="11">
        <v>25461.86</v>
      </c>
      <c r="F1447" s="11">
        <v>4923.82</v>
      </c>
      <c r="G1447" s="11">
        <v>20538.05</v>
      </c>
      <c r="H1447" s="11">
        <v>27076</v>
      </c>
      <c r="I1447" s="11">
        <v>3424</v>
      </c>
      <c r="J1447" s="11">
        <v>23652</v>
      </c>
      <c r="K1447" s="12"/>
      <c r="L1447" s="12"/>
      <c r="M1447" s="13"/>
    </row>
    <row r="1448" spans="1:13">
      <c r="A1448" t="s">
        <v>458</v>
      </c>
      <c r="B1448">
        <v>24</v>
      </c>
      <c r="C1448">
        <v>41</v>
      </c>
      <c r="D1448" s="99" t="s">
        <v>68</v>
      </c>
      <c r="E1448" s="11">
        <v>21621.69</v>
      </c>
      <c r="F1448" s="11">
        <v>4923.82</v>
      </c>
      <c r="G1448" s="11">
        <v>16697.88</v>
      </c>
      <c r="H1448" s="11">
        <v>22011</v>
      </c>
      <c r="I1448" s="11">
        <v>3424</v>
      </c>
      <c r="J1448" s="11">
        <v>18587</v>
      </c>
    </row>
    <row r="1449" spans="1:13">
      <c r="A1449" t="s">
        <v>458</v>
      </c>
      <c r="B1449">
        <v>24</v>
      </c>
      <c r="C1449">
        <v>45</v>
      </c>
      <c r="D1449" s="99" t="s">
        <v>68</v>
      </c>
      <c r="E1449" s="11">
        <v>22617.05</v>
      </c>
      <c r="F1449" s="11">
        <v>4923.82</v>
      </c>
      <c r="G1449" s="11">
        <v>17693.23</v>
      </c>
      <c r="H1449" s="11">
        <v>24628</v>
      </c>
      <c r="I1449" s="11">
        <v>3424</v>
      </c>
      <c r="J1449" s="11">
        <v>21204</v>
      </c>
      <c r="K1449" s="12"/>
      <c r="L1449" s="12"/>
      <c r="M1449" s="13"/>
    </row>
    <row r="1450" spans="1:13">
      <c r="A1450" t="s">
        <v>458</v>
      </c>
      <c r="B1450">
        <v>24</v>
      </c>
      <c r="C1450">
        <v>46</v>
      </c>
      <c r="D1450" s="99" t="s">
        <v>68</v>
      </c>
      <c r="E1450" s="11">
        <v>23850.71</v>
      </c>
      <c r="F1450" s="11">
        <v>4923.82</v>
      </c>
      <c r="G1450" s="11">
        <v>18926.89</v>
      </c>
      <c r="H1450" s="11">
        <v>24746</v>
      </c>
      <c r="I1450" s="11">
        <v>3424</v>
      </c>
      <c r="J1450" s="11">
        <v>21322</v>
      </c>
      <c r="K1450" s="12"/>
      <c r="L1450" s="12"/>
      <c r="M1450" s="13"/>
    </row>
    <row r="1451" spans="1:13">
      <c r="A1451" t="s">
        <v>458</v>
      </c>
      <c r="B1451">
        <v>22</v>
      </c>
      <c r="C1451">
        <v>39</v>
      </c>
      <c r="D1451" s="99" t="s">
        <v>394</v>
      </c>
      <c r="E1451" s="11">
        <v>28365.99</v>
      </c>
      <c r="F1451" s="11">
        <v>4923.82</v>
      </c>
      <c r="G1451" s="11">
        <v>23442.17</v>
      </c>
      <c r="H1451" s="11">
        <v>31255.5</v>
      </c>
      <c r="I1451" s="11">
        <v>3424</v>
      </c>
      <c r="J1451" s="11">
        <v>27831.5</v>
      </c>
      <c r="K1451" s="12">
        <f t="shared" ref="K1451:K1454" si="1157">AVERAGE(J1451:J1453)</f>
        <v>25003.166666666668</v>
      </c>
      <c r="L1451" s="12">
        <f t="shared" ref="L1451" si="1158">AVEDEV(J1451:J1453)</f>
        <v>1885.5555555555559</v>
      </c>
      <c r="M1451" s="13">
        <f t="shared" ref="M1451" si="1159">IF(K1451=0, 0, L1451/K1451)</f>
        <v>7.5412669950695149E-2</v>
      </c>
    </row>
    <row r="1452" spans="1:13">
      <c r="A1452" t="s">
        <v>458</v>
      </c>
      <c r="B1452">
        <v>23</v>
      </c>
      <c r="C1452">
        <v>39</v>
      </c>
      <c r="D1452" s="99" t="s">
        <v>394</v>
      </c>
      <c r="E1452" s="11">
        <v>23643.05</v>
      </c>
      <c r="F1452" s="11">
        <v>4923.82</v>
      </c>
      <c r="G1452" s="11">
        <v>18719.23</v>
      </c>
      <c r="H1452" s="11">
        <v>25975.5</v>
      </c>
      <c r="I1452" s="11">
        <v>3424</v>
      </c>
      <c r="J1452" s="11">
        <v>22551.5</v>
      </c>
      <c r="K1452" s="12"/>
      <c r="L1452" s="12"/>
      <c r="M1452" s="13"/>
    </row>
    <row r="1453" spans="1:13">
      <c r="A1453" t="s">
        <v>458</v>
      </c>
      <c r="B1453">
        <v>24</v>
      </c>
      <c r="C1453">
        <v>39</v>
      </c>
      <c r="D1453" s="99" t="s">
        <v>394</v>
      </c>
      <c r="E1453" s="11">
        <v>26188.99</v>
      </c>
      <c r="F1453" s="11">
        <v>4923.82</v>
      </c>
      <c r="G1453" s="11">
        <v>21265.17</v>
      </c>
      <c r="H1453" s="11">
        <v>28050.5</v>
      </c>
      <c r="I1453" s="11">
        <v>3424</v>
      </c>
      <c r="J1453" s="11">
        <v>24626.5</v>
      </c>
    </row>
    <row r="1454" spans="1:13">
      <c r="A1454" t="s">
        <v>458</v>
      </c>
      <c r="B1454">
        <v>22</v>
      </c>
      <c r="C1454">
        <v>37</v>
      </c>
      <c r="D1454" s="99" t="s">
        <v>392</v>
      </c>
      <c r="E1454" s="11">
        <v>21232.07</v>
      </c>
      <c r="F1454" s="11">
        <v>4923.82</v>
      </c>
      <c r="G1454" s="11">
        <v>16308.25</v>
      </c>
      <c r="H1454" s="11">
        <v>22255.5</v>
      </c>
      <c r="I1454" s="11">
        <v>3424</v>
      </c>
      <c r="J1454" s="11">
        <v>18831.5</v>
      </c>
      <c r="K1454" s="12">
        <f t="shared" si="1157"/>
        <v>22043.166666666668</v>
      </c>
      <c r="L1454" s="12">
        <f t="shared" ref="L1454" si="1160">AVEDEV(J1454:J1456)</f>
        <v>2141.1111111111109</v>
      </c>
      <c r="M1454" s="13">
        <f t="shared" ref="M1454" si="1161">IF(K1454=0, 0, L1454/K1454)</f>
        <v>9.7132646297542438E-2</v>
      </c>
    </row>
    <row r="1455" spans="1:13">
      <c r="A1455" t="s">
        <v>458</v>
      </c>
      <c r="B1455">
        <v>23</v>
      </c>
      <c r="C1455">
        <v>37</v>
      </c>
      <c r="D1455" s="99" t="s">
        <v>392</v>
      </c>
      <c r="E1455" s="11">
        <v>25224.58</v>
      </c>
      <c r="F1455" s="11">
        <v>4923.82</v>
      </c>
      <c r="G1455" s="11">
        <v>20300.759999999998</v>
      </c>
      <c r="H1455" s="11">
        <v>26939</v>
      </c>
      <c r="I1455" s="11">
        <v>3424</v>
      </c>
      <c r="J1455" s="11">
        <v>23515</v>
      </c>
      <c r="K1455" s="12"/>
      <c r="L1455" s="12"/>
      <c r="M1455" s="13"/>
    </row>
    <row r="1456" spans="1:13">
      <c r="A1456" t="s">
        <v>458</v>
      </c>
      <c r="B1456">
        <v>24</v>
      </c>
      <c r="C1456">
        <v>37</v>
      </c>
      <c r="D1456" s="99" t="s">
        <v>392</v>
      </c>
      <c r="E1456" s="11">
        <v>25577.9</v>
      </c>
      <c r="F1456" s="11">
        <v>4923.82</v>
      </c>
      <c r="G1456" s="11">
        <v>20654.080000000002</v>
      </c>
      <c r="H1456" s="11">
        <v>27207</v>
      </c>
      <c r="I1456" s="11">
        <v>3424</v>
      </c>
      <c r="J1456" s="11">
        <v>23783</v>
      </c>
    </row>
    <row r="1457" spans="1:13">
      <c r="A1457" t="s">
        <v>459</v>
      </c>
      <c r="B1457">
        <v>16</v>
      </c>
      <c r="C1457">
        <v>18</v>
      </c>
      <c r="D1457" s="99" t="s">
        <v>349</v>
      </c>
      <c r="E1457" s="11">
        <v>2493.9699999999998</v>
      </c>
      <c r="F1457" s="11">
        <v>1002.33</v>
      </c>
      <c r="G1457" s="11">
        <v>1491.65</v>
      </c>
      <c r="H1457" s="11">
        <v>2517</v>
      </c>
      <c r="I1457" s="11">
        <v>936</v>
      </c>
      <c r="J1457" s="11">
        <v>1581</v>
      </c>
      <c r="K1457" s="12">
        <f t="shared" ref="K1457:K1517" si="1162">AVERAGE(J1457:J1459)</f>
        <v>1405.6666666666667</v>
      </c>
      <c r="L1457" s="12">
        <f t="shared" ref="L1457" si="1163">AVEDEV(J1457:J1459)</f>
        <v>116.88888888888891</v>
      </c>
      <c r="M1457" s="13">
        <f t="shared" ref="M1457" si="1164">IF(K1457=0, 0, L1457/K1457)</f>
        <v>8.3155481780096449E-2</v>
      </c>
    </row>
    <row r="1458" spans="1:13">
      <c r="A1458" t="s">
        <v>459</v>
      </c>
      <c r="B1458">
        <v>32</v>
      </c>
      <c r="C1458">
        <v>18</v>
      </c>
      <c r="D1458" s="99" t="s">
        <v>349</v>
      </c>
      <c r="E1458" s="11">
        <v>2408.9299999999998</v>
      </c>
      <c r="F1458" s="11">
        <v>1197.25</v>
      </c>
      <c r="G1458" s="11">
        <v>1211.68</v>
      </c>
      <c r="H1458" s="11">
        <v>2396</v>
      </c>
      <c r="I1458" s="11">
        <v>1081</v>
      </c>
      <c r="J1458" s="11">
        <v>1315</v>
      </c>
      <c r="K1458" s="12"/>
      <c r="L1458" s="12"/>
      <c r="M1458" s="13"/>
    </row>
    <row r="1459" spans="1:13">
      <c r="A1459" t="s">
        <v>459</v>
      </c>
      <c r="B1459">
        <v>16</v>
      </c>
      <c r="C1459">
        <v>42</v>
      </c>
      <c r="D1459" s="99" t="s">
        <v>349</v>
      </c>
      <c r="E1459" s="11">
        <v>2109.2600000000002</v>
      </c>
      <c r="F1459" s="11">
        <v>883.75</v>
      </c>
      <c r="G1459" s="11">
        <v>1225.51</v>
      </c>
      <c r="H1459" s="11">
        <v>2146</v>
      </c>
      <c r="I1459" s="11">
        <v>825</v>
      </c>
      <c r="J1459" s="11">
        <v>1321</v>
      </c>
    </row>
    <row r="1460" spans="1:13">
      <c r="A1460" t="s">
        <v>460</v>
      </c>
      <c r="B1460">
        <v>18</v>
      </c>
      <c r="C1460">
        <v>57</v>
      </c>
      <c r="D1460" s="99" t="s">
        <v>383</v>
      </c>
      <c r="E1460" s="11">
        <v>859.37</v>
      </c>
      <c r="F1460" s="11">
        <v>825.98</v>
      </c>
      <c r="G1460" s="11">
        <v>33.39</v>
      </c>
      <c r="H1460" s="11">
        <v>848</v>
      </c>
      <c r="I1460" s="11">
        <v>701</v>
      </c>
      <c r="J1460" s="11">
        <v>147</v>
      </c>
      <c r="K1460" s="12">
        <f t="shared" si="1162"/>
        <v>188.33333333333334</v>
      </c>
      <c r="L1460" s="12">
        <f t="shared" ref="L1460" si="1165">AVEDEV(J1460:J1462)</f>
        <v>27.555555555555554</v>
      </c>
      <c r="M1460" s="13">
        <f t="shared" ref="M1460" si="1166">IF(K1460=0, 0, L1460/K1460)</f>
        <v>0.14631268436578168</v>
      </c>
    </row>
    <row r="1461" spans="1:13">
      <c r="A1461" t="s">
        <v>460</v>
      </c>
      <c r="B1461">
        <v>19</v>
      </c>
      <c r="C1461">
        <v>57</v>
      </c>
      <c r="D1461" s="99" t="s">
        <v>383</v>
      </c>
      <c r="E1461" s="11">
        <v>919.63</v>
      </c>
      <c r="F1461" s="11">
        <v>825.98</v>
      </c>
      <c r="G1461" s="11">
        <v>93.65</v>
      </c>
      <c r="H1461" s="11">
        <v>911</v>
      </c>
      <c r="I1461" s="11">
        <v>701</v>
      </c>
      <c r="J1461" s="11">
        <v>210</v>
      </c>
      <c r="K1461" s="12"/>
      <c r="L1461" s="12"/>
      <c r="M1461" s="13"/>
    </row>
    <row r="1462" spans="1:13">
      <c r="A1462" t="s">
        <v>460</v>
      </c>
      <c r="B1462">
        <v>20</v>
      </c>
      <c r="C1462">
        <v>57</v>
      </c>
      <c r="D1462" s="99" t="s">
        <v>383</v>
      </c>
      <c r="E1462" s="11">
        <v>889.74</v>
      </c>
      <c r="F1462" s="11">
        <v>825.98</v>
      </c>
      <c r="G1462" s="11">
        <v>63.76</v>
      </c>
      <c r="H1462" s="11">
        <v>909</v>
      </c>
      <c r="I1462" s="11">
        <v>701</v>
      </c>
      <c r="J1462" s="11">
        <v>208</v>
      </c>
    </row>
    <row r="1463" spans="1:13">
      <c r="A1463" t="s">
        <v>460</v>
      </c>
      <c r="B1463">
        <v>18</v>
      </c>
      <c r="C1463">
        <v>60</v>
      </c>
      <c r="D1463" s="99" t="s">
        <v>386</v>
      </c>
      <c r="E1463" s="11">
        <v>973.58</v>
      </c>
      <c r="F1463" s="11">
        <v>825.98</v>
      </c>
      <c r="G1463" s="11">
        <v>147.6</v>
      </c>
      <c r="H1463" s="11">
        <v>688</v>
      </c>
      <c r="I1463" s="11">
        <v>701</v>
      </c>
      <c r="J1463" s="11">
        <v>0</v>
      </c>
      <c r="K1463" s="12">
        <f t="shared" si="1162"/>
        <v>0</v>
      </c>
      <c r="L1463" s="12">
        <f t="shared" ref="L1463" si="1167">AVEDEV(J1463:J1465)</f>
        <v>0</v>
      </c>
      <c r="M1463" s="13">
        <f t="shared" ref="M1463" si="1168">IF(K1463=0, 0, L1463/K1463)</f>
        <v>0</v>
      </c>
    </row>
    <row r="1464" spans="1:13">
      <c r="A1464" t="s">
        <v>460</v>
      </c>
      <c r="B1464">
        <v>19</v>
      </c>
      <c r="C1464">
        <v>60</v>
      </c>
      <c r="D1464" s="99" t="s">
        <v>386</v>
      </c>
      <c r="E1464" s="11">
        <v>631.64</v>
      </c>
      <c r="F1464" s="11">
        <v>825.98</v>
      </c>
      <c r="G1464" s="11">
        <v>0</v>
      </c>
      <c r="H1464" s="11">
        <v>627</v>
      </c>
      <c r="I1464" s="11">
        <v>701</v>
      </c>
      <c r="J1464" s="11">
        <v>0</v>
      </c>
      <c r="K1464" s="12"/>
      <c r="L1464" s="12"/>
      <c r="M1464" s="13"/>
    </row>
    <row r="1465" spans="1:13">
      <c r="A1465" t="s">
        <v>460</v>
      </c>
      <c r="B1465">
        <v>20</v>
      </c>
      <c r="C1465">
        <v>60</v>
      </c>
      <c r="D1465" s="99" t="s">
        <v>386</v>
      </c>
      <c r="E1465" s="11">
        <v>605.47</v>
      </c>
      <c r="F1465" s="11">
        <v>825.98</v>
      </c>
      <c r="G1465" s="11">
        <v>0</v>
      </c>
      <c r="H1465" s="11">
        <v>601</v>
      </c>
      <c r="I1465" s="11">
        <v>701</v>
      </c>
      <c r="J1465" s="11">
        <v>0</v>
      </c>
    </row>
    <row r="1466" spans="1:13">
      <c r="A1466" t="s">
        <v>459</v>
      </c>
      <c r="B1466">
        <v>16</v>
      </c>
      <c r="C1466">
        <v>19</v>
      </c>
      <c r="D1466" s="99" t="s">
        <v>350</v>
      </c>
      <c r="E1466" s="11">
        <v>3100.88</v>
      </c>
      <c r="F1466" s="11">
        <v>1002.33</v>
      </c>
      <c r="G1466" s="11">
        <v>2098.56</v>
      </c>
      <c r="H1466" s="11">
        <v>3042</v>
      </c>
      <c r="I1466" s="11">
        <v>936</v>
      </c>
      <c r="J1466" s="11">
        <v>2106</v>
      </c>
      <c r="K1466" s="12">
        <f t="shared" si="1162"/>
        <v>2129.1666666666665</v>
      </c>
      <c r="L1466" s="12">
        <f t="shared" ref="L1466" si="1169">AVEDEV(J1466:J1468)</f>
        <v>158.22222222222217</v>
      </c>
      <c r="M1466" s="13">
        <f t="shared" ref="M1466" si="1170">IF(K1466=0, 0, L1466/K1466)</f>
        <v>7.4311806914546627E-2</v>
      </c>
    </row>
    <row r="1467" spans="1:13">
      <c r="A1467" t="s">
        <v>459</v>
      </c>
      <c r="B1467">
        <v>32</v>
      </c>
      <c r="C1467">
        <v>19</v>
      </c>
      <c r="D1467" s="99" t="s">
        <v>350</v>
      </c>
      <c r="E1467" s="11">
        <v>3723.64</v>
      </c>
      <c r="F1467" s="11">
        <v>1197.25</v>
      </c>
      <c r="G1467" s="11">
        <v>2526.39</v>
      </c>
      <c r="H1467" s="11">
        <v>3447.5</v>
      </c>
      <c r="I1467" s="11">
        <v>1081</v>
      </c>
      <c r="J1467" s="11">
        <v>2366.5</v>
      </c>
      <c r="K1467" s="12"/>
      <c r="L1467" s="12"/>
      <c r="M1467" s="13"/>
    </row>
    <row r="1468" spans="1:13">
      <c r="A1468" t="s">
        <v>459</v>
      </c>
      <c r="B1468">
        <v>16</v>
      </c>
      <c r="C1468">
        <v>43</v>
      </c>
      <c r="D1468" s="99" t="s">
        <v>350</v>
      </c>
      <c r="E1468" s="11">
        <v>2738.28</v>
      </c>
      <c r="F1468" s="11">
        <v>883.75</v>
      </c>
      <c r="G1468" s="11">
        <v>1854.53</v>
      </c>
      <c r="H1468" s="11">
        <v>2740</v>
      </c>
      <c r="I1468" s="11">
        <v>825</v>
      </c>
      <c r="J1468" s="11">
        <v>1915</v>
      </c>
    </row>
    <row r="1469" spans="1:13">
      <c r="A1469" t="s">
        <v>460</v>
      </c>
      <c r="B1469">
        <v>18</v>
      </c>
      <c r="C1469">
        <v>63</v>
      </c>
      <c r="D1469" s="99" t="s">
        <v>21</v>
      </c>
      <c r="E1469" s="11">
        <v>686.33</v>
      </c>
      <c r="F1469" s="11">
        <v>825.98</v>
      </c>
      <c r="G1469" s="11">
        <v>0</v>
      </c>
      <c r="H1469" s="11">
        <v>475</v>
      </c>
      <c r="I1469" s="11">
        <v>701</v>
      </c>
      <c r="J1469" s="11">
        <v>0</v>
      </c>
      <c r="K1469" s="12">
        <f t="shared" si="1162"/>
        <v>0</v>
      </c>
      <c r="L1469" s="12">
        <f t="shared" ref="L1469" si="1171">AVEDEV(J1469:J1471)</f>
        <v>0</v>
      </c>
      <c r="M1469" s="13">
        <f t="shared" ref="M1469" si="1172">IF(K1469=0, 0, L1469/K1469)</f>
        <v>0</v>
      </c>
    </row>
    <row r="1470" spans="1:13">
      <c r="A1470" t="s">
        <v>460</v>
      </c>
      <c r="B1470">
        <v>19</v>
      </c>
      <c r="C1470">
        <v>63</v>
      </c>
      <c r="D1470" s="99" t="s">
        <v>21</v>
      </c>
      <c r="E1470" s="11">
        <v>738.85</v>
      </c>
      <c r="F1470" s="11">
        <v>825.98</v>
      </c>
      <c r="G1470" s="11">
        <v>0</v>
      </c>
      <c r="H1470" s="11">
        <v>403</v>
      </c>
      <c r="I1470" s="11">
        <v>701</v>
      </c>
      <c r="J1470" s="11">
        <v>0</v>
      </c>
      <c r="K1470" s="12"/>
      <c r="L1470" s="12"/>
      <c r="M1470" s="13"/>
    </row>
    <row r="1471" spans="1:13">
      <c r="A1471" t="s">
        <v>460</v>
      </c>
      <c r="B1471">
        <v>20</v>
      </c>
      <c r="C1471">
        <v>63</v>
      </c>
      <c r="D1471" s="99" t="s">
        <v>21</v>
      </c>
      <c r="E1471" s="11">
        <v>635.21</v>
      </c>
      <c r="F1471" s="11">
        <v>825.98</v>
      </c>
      <c r="G1471" s="11">
        <v>0</v>
      </c>
      <c r="H1471" s="11">
        <v>517</v>
      </c>
      <c r="I1471" s="11">
        <v>701</v>
      </c>
      <c r="J1471" s="11">
        <v>0</v>
      </c>
    </row>
    <row r="1472" spans="1:13">
      <c r="A1472" t="s">
        <v>459</v>
      </c>
      <c r="B1472">
        <v>16</v>
      </c>
      <c r="C1472">
        <v>20</v>
      </c>
      <c r="D1472" s="99" t="s">
        <v>351</v>
      </c>
      <c r="E1472" s="11">
        <v>2368.6</v>
      </c>
      <c r="F1472" s="11">
        <v>1002.33</v>
      </c>
      <c r="G1472" s="11">
        <v>1366.28</v>
      </c>
      <c r="H1472" s="11">
        <v>2318</v>
      </c>
      <c r="I1472" s="11">
        <v>936</v>
      </c>
      <c r="J1472" s="11">
        <v>1382</v>
      </c>
      <c r="K1472" s="12">
        <f t="shared" si="1162"/>
        <v>1689.5</v>
      </c>
      <c r="L1472" s="12">
        <f t="shared" ref="L1472" si="1173">AVEDEV(J1472:J1474)</f>
        <v>321.33333333333331</v>
      </c>
      <c r="M1472" s="13">
        <f t="shared" ref="M1472" si="1174">IF(K1472=0, 0, L1472/K1472)</f>
        <v>0.19019433757521947</v>
      </c>
    </row>
    <row r="1473" spans="1:13">
      <c r="A1473" t="s">
        <v>459</v>
      </c>
      <c r="B1473">
        <v>32</v>
      </c>
      <c r="C1473">
        <v>20</v>
      </c>
      <c r="D1473" s="99" t="s">
        <v>351</v>
      </c>
      <c r="E1473" s="11">
        <v>3113.47</v>
      </c>
      <c r="F1473" s="11">
        <v>1197.25</v>
      </c>
      <c r="G1473" s="11">
        <v>1916.22</v>
      </c>
      <c r="H1473" s="11">
        <v>3252.5</v>
      </c>
      <c r="I1473" s="11">
        <v>1081</v>
      </c>
      <c r="J1473" s="11">
        <v>2171.5</v>
      </c>
      <c r="K1473" s="12"/>
      <c r="L1473" s="12"/>
      <c r="M1473" s="13"/>
    </row>
    <row r="1474" spans="1:13">
      <c r="A1474" t="s">
        <v>459</v>
      </c>
      <c r="B1474">
        <v>16</v>
      </c>
      <c r="C1474">
        <v>44</v>
      </c>
      <c r="D1474" s="99" t="s">
        <v>351</v>
      </c>
      <c r="E1474" s="11">
        <v>2343.79</v>
      </c>
      <c r="F1474" s="11">
        <v>883.75</v>
      </c>
      <c r="G1474" s="11">
        <v>1460.05</v>
      </c>
      <c r="H1474" s="11">
        <v>2340</v>
      </c>
      <c r="I1474" s="11">
        <v>825</v>
      </c>
      <c r="J1474" s="11">
        <v>1515</v>
      </c>
    </row>
    <row r="1475" spans="1:13">
      <c r="A1475" t="s">
        <v>459</v>
      </c>
      <c r="B1475">
        <v>16</v>
      </c>
      <c r="C1475">
        <v>21</v>
      </c>
      <c r="D1475" s="99" t="s">
        <v>352</v>
      </c>
      <c r="E1475" s="11">
        <v>2543.61</v>
      </c>
      <c r="F1475" s="11">
        <v>1002.33</v>
      </c>
      <c r="G1475" s="11">
        <v>1541.28</v>
      </c>
      <c r="H1475" s="11">
        <v>2437.5</v>
      </c>
      <c r="I1475" s="11">
        <v>936</v>
      </c>
      <c r="J1475" s="11">
        <v>1501.5</v>
      </c>
      <c r="K1475" s="12">
        <f t="shared" si="1162"/>
        <v>1826.8333333333333</v>
      </c>
      <c r="L1475" s="12">
        <f t="shared" ref="L1475" si="1175">AVEDEV(J1475:J1477)</f>
        <v>322.11111111111109</v>
      </c>
      <c r="M1475" s="13">
        <f t="shared" ref="M1475" si="1176">IF(K1475=0, 0, L1475/K1475)</f>
        <v>0.17632211172946508</v>
      </c>
    </row>
    <row r="1476" spans="1:13">
      <c r="A1476" t="s">
        <v>459</v>
      </c>
      <c r="B1476">
        <v>32</v>
      </c>
      <c r="C1476">
        <v>21</v>
      </c>
      <c r="D1476" s="99" t="s">
        <v>352</v>
      </c>
      <c r="E1476" s="11">
        <v>3411.8</v>
      </c>
      <c r="F1476" s="11">
        <v>1197.25</v>
      </c>
      <c r="G1476" s="11">
        <v>2214.5500000000002</v>
      </c>
      <c r="H1476" s="11">
        <v>3391</v>
      </c>
      <c r="I1476" s="11">
        <v>1081</v>
      </c>
      <c r="J1476" s="11">
        <v>2310</v>
      </c>
      <c r="K1476" s="12"/>
      <c r="L1476" s="12"/>
      <c r="M1476" s="13"/>
    </row>
    <row r="1477" spans="1:13">
      <c r="A1477" t="s">
        <v>459</v>
      </c>
      <c r="B1477">
        <v>16</v>
      </c>
      <c r="C1477">
        <v>45</v>
      </c>
      <c r="D1477" s="99" t="s">
        <v>352</v>
      </c>
      <c r="E1477" s="11">
        <v>2636.92</v>
      </c>
      <c r="F1477" s="11">
        <v>883.75</v>
      </c>
      <c r="G1477" s="11">
        <v>1753.17</v>
      </c>
      <c r="H1477" s="11">
        <v>2494</v>
      </c>
      <c r="I1477" s="11">
        <v>825</v>
      </c>
      <c r="J1477" s="11">
        <v>1669</v>
      </c>
    </row>
    <row r="1478" spans="1:13">
      <c r="A1478" t="s">
        <v>459</v>
      </c>
      <c r="B1478">
        <v>16</v>
      </c>
      <c r="C1478">
        <v>31</v>
      </c>
      <c r="D1478" s="99" t="s">
        <v>361</v>
      </c>
      <c r="E1478" s="11">
        <v>1812.3</v>
      </c>
      <c r="F1478" s="11">
        <v>1002.33</v>
      </c>
      <c r="G1478" s="11">
        <v>809.97</v>
      </c>
      <c r="H1478" s="11">
        <v>1763</v>
      </c>
      <c r="I1478" s="11">
        <v>936</v>
      </c>
      <c r="J1478" s="11">
        <v>827</v>
      </c>
      <c r="K1478" s="12">
        <f t="shared" si="1162"/>
        <v>1311.8333333333333</v>
      </c>
      <c r="L1478" s="12">
        <f t="shared" ref="L1478" si="1177">AVEDEV(J1478:J1480)</f>
        <v>323.22222222222223</v>
      </c>
      <c r="M1478" s="13">
        <f t="shared" ref="M1478" si="1178">IF(K1478=0, 0, L1478/K1478)</f>
        <v>0.24638970058865881</v>
      </c>
    </row>
    <row r="1479" spans="1:13">
      <c r="A1479" t="s">
        <v>459</v>
      </c>
      <c r="B1479">
        <v>32</v>
      </c>
      <c r="C1479">
        <v>31</v>
      </c>
      <c r="D1479" s="99" t="s">
        <v>361</v>
      </c>
      <c r="E1479" s="11">
        <v>2712.11</v>
      </c>
      <c r="F1479" s="11">
        <v>1197.25</v>
      </c>
      <c r="G1479" s="11">
        <v>1514.86</v>
      </c>
      <c r="H1479" s="11">
        <v>2580</v>
      </c>
      <c r="I1479" s="11">
        <v>1081</v>
      </c>
      <c r="J1479" s="11">
        <v>1499</v>
      </c>
      <c r="K1479" s="12"/>
      <c r="L1479" s="12"/>
      <c r="M1479" s="13"/>
    </row>
    <row r="1480" spans="1:13">
      <c r="A1480" t="s">
        <v>459</v>
      </c>
      <c r="B1480">
        <v>16</v>
      </c>
      <c r="C1480">
        <v>55</v>
      </c>
      <c r="D1480" s="99" t="s">
        <v>361</v>
      </c>
      <c r="E1480" s="11">
        <v>2637.49</v>
      </c>
      <c r="F1480" s="11">
        <v>883.75</v>
      </c>
      <c r="G1480" s="11">
        <v>1753.74</v>
      </c>
      <c r="H1480" s="11">
        <v>2434.5</v>
      </c>
      <c r="I1480" s="11">
        <v>825</v>
      </c>
      <c r="J1480" s="11">
        <v>1609.5</v>
      </c>
    </row>
    <row r="1481" spans="1:13">
      <c r="A1481" t="s">
        <v>460</v>
      </c>
      <c r="B1481">
        <v>18</v>
      </c>
      <c r="C1481">
        <v>55</v>
      </c>
      <c r="D1481" s="99" t="s">
        <v>381</v>
      </c>
      <c r="E1481" s="11">
        <v>986.08</v>
      </c>
      <c r="F1481" s="11">
        <v>825.98</v>
      </c>
      <c r="G1481" s="11">
        <v>160.1</v>
      </c>
      <c r="H1481" s="11">
        <v>875</v>
      </c>
      <c r="I1481" s="11">
        <v>701</v>
      </c>
      <c r="J1481" s="11">
        <v>174</v>
      </c>
      <c r="K1481" s="12">
        <f t="shared" si="1162"/>
        <v>180.66666666666666</v>
      </c>
      <c r="L1481" s="12">
        <f t="shared" ref="L1481" si="1179">AVEDEV(J1481:J1483)</f>
        <v>30.888888888888886</v>
      </c>
      <c r="M1481" s="13">
        <f t="shared" ref="M1481" si="1180">IF(K1481=0, 0, L1481/K1481)</f>
        <v>0.17097170971709716</v>
      </c>
    </row>
    <row r="1482" spans="1:13">
      <c r="A1482" t="s">
        <v>460</v>
      </c>
      <c r="B1482">
        <v>19</v>
      </c>
      <c r="C1482">
        <v>55</v>
      </c>
      <c r="D1482" s="99" t="s">
        <v>381</v>
      </c>
      <c r="E1482" s="11">
        <v>952.25</v>
      </c>
      <c r="F1482" s="11">
        <v>825.98</v>
      </c>
      <c r="G1482" s="11">
        <v>126.26</v>
      </c>
      <c r="H1482" s="11">
        <v>928</v>
      </c>
      <c r="I1482" s="11">
        <v>701</v>
      </c>
      <c r="J1482" s="11">
        <v>227</v>
      </c>
      <c r="K1482" s="12"/>
      <c r="L1482" s="12"/>
      <c r="M1482" s="13"/>
    </row>
    <row r="1483" spans="1:13">
      <c r="A1483" t="s">
        <v>460</v>
      </c>
      <c r="B1483">
        <v>20</v>
      </c>
      <c r="C1483">
        <v>55</v>
      </c>
      <c r="D1483" s="99" t="s">
        <v>381</v>
      </c>
      <c r="E1483" s="11">
        <v>835.95</v>
      </c>
      <c r="F1483" s="11">
        <v>825.98</v>
      </c>
      <c r="G1483" s="11">
        <v>9.9600000000000009</v>
      </c>
      <c r="H1483" s="11">
        <v>842</v>
      </c>
      <c r="I1483" s="11">
        <v>701</v>
      </c>
      <c r="J1483" s="11">
        <v>141</v>
      </c>
    </row>
    <row r="1484" spans="1:13">
      <c r="A1484" t="s">
        <v>459</v>
      </c>
      <c r="B1484">
        <v>16</v>
      </c>
      <c r="C1484">
        <v>22</v>
      </c>
      <c r="D1484" s="99" t="s">
        <v>353</v>
      </c>
      <c r="E1484" s="11">
        <v>2205.2600000000002</v>
      </c>
      <c r="F1484" s="11">
        <v>1002.33</v>
      </c>
      <c r="G1484" s="11">
        <v>1202.94</v>
      </c>
      <c r="H1484" s="11">
        <v>2220</v>
      </c>
      <c r="I1484" s="11">
        <v>936</v>
      </c>
      <c r="J1484" s="11">
        <v>1284</v>
      </c>
      <c r="K1484" s="12">
        <f t="shared" si="1162"/>
        <v>1472.3333333333333</v>
      </c>
      <c r="L1484" s="12">
        <f t="shared" ref="L1484" si="1181">AVEDEV(J1484:J1486)</f>
        <v>125.55555555555559</v>
      </c>
      <c r="M1484" s="13">
        <f t="shared" ref="M1484" si="1182">IF(K1484=0, 0, L1484/K1484)</f>
        <v>8.5276582899403847E-2</v>
      </c>
    </row>
    <row r="1485" spans="1:13">
      <c r="A1485" t="s">
        <v>459</v>
      </c>
      <c r="B1485">
        <v>32</v>
      </c>
      <c r="C1485">
        <v>22</v>
      </c>
      <c r="D1485" s="99" t="s">
        <v>353</v>
      </c>
      <c r="E1485" s="11">
        <v>2774.18</v>
      </c>
      <c r="F1485" s="11">
        <v>1197.25</v>
      </c>
      <c r="G1485" s="11">
        <v>1576.93</v>
      </c>
      <c r="H1485" s="11">
        <v>2660</v>
      </c>
      <c r="I1485" s="11">
        <v>1081</v>
      </c>
      <c r="J1485" s="11">
        <v>1579</v>
      </c>
      <c r="K1485" s="12"/>
      <c r="L1485" s="12"/>
      <c r="M1485" s="13"/>
    </row>
    <row r="1486" spans="1:13">
      <c r="A1486" t="s">
        <v>459</v>
      </c>
      <c r="B1486">
        <v>16</v>
      </c>
      <c r="C1486">
        <v>46</v>
      </c>
      <c r="D1486" s="99" t="s">
        <v>353</v>
      </c>
      <c r="E1486" s="11">
        <v>2464.04</v>
      </c>
      <c r="F1486" s="11">
        <v>883.75</v>
      </c>
      <c r="G1486" s="11">
        <v>1580.29</v>
      </c>
      <c r="H1486" s="11">
        <v>2379</v>
      </c>
      <c r="I1486" s="11">
        <v>825</v>
      </c>
      <c r="J1486" s="11">
        <v>1554</v>
      </c>
    </row>
    <row r="1487" spans="1:13">
      <c r="A1487" t="s">
        <v>460</v>
      </c>
      <c r="B1487">
        <v>18</v>
      </c>
      <c r="C1487">
        <v>61</v>
      </c>
      <c r="D1487" s="99" t="s">
        <v>387</v>
      </c>
      <c r="E1487" s="11">
        <v>715.59</v>
      </c>
      <c r="F1487" s="11">
        <v>825.98</v>
      </c>
      <c r="G1487" s="11">
        <v>0</v>
      </c>
      <c r="H1487" s="11">
        <v>634</v>
      </c>
      <c r="I1487" s="11">
        <v>701</v>
      </c>
      <c r="J1487" s="11">
        <v>0</v>
      </c>
      <c r="K1487" s="12">
        <f t="shared" si="1162"/>
        <v>0</v>
      </c>
      <c r="L1487" s="12">
        <f t="shared" ref="L1487" si="1183">AVEDEV(J1487:J1489)</f>
        <v>0</v>
      </c>
      <c r="M1487" s="13">
        <f t="shared" ref="M1487" si="1184">IF(K1487=0, 0, L1487/K1487)</f>
        <v>0</v>
      </c>
    </row>
    <row r="1488" spans="1:13">
      <c r="A1488" t="s">
        <v>460</v>
      </c>
      <c r="B1488">
        <v>19</v>
      </c>
      <c r="C1488">
        <v>61</v>
      </c>
      <c r="D1488" s="99" t="s">
        <v>387</v>
      </c>
      <c r="E1488" s="11">
        <v>604.4</v>
      </c>
      <c r="F1488" s="11">
        <v>825.98</v>
      </c>
      <c r="G1488" s="11">
        <v>0</v>
      </c>
      <c r="H1488" s="11">
        <v>579</v>
      </c>
      <c r="I1488" s="11">
        <v>701</v>
      </c>
      <c r="J1488" s="11">
        <v>0</v>
      </c>
      <c r="K1488" s="12"/>
      <c r="L1488" s="12"/>
      <c r="M1488" s="13"/>
    </row>
    <row r="1489" spans="1:13">
      <c r="A1489" t="s">
        <v>460</v>
      </c>
      <c r="B1489">
        <v>20</v>
      </c>
      <c r="C1489">
        <v>61</v>
      </c>
      <c r="D1489" s="99" t="s">
        <v>387</v>
      </c>
      <c r="E1489" s="11">
        <v>608.53</v>
      </c>
      <c r="F1489" s="11">
        <v>825.98</v>
      </c>
      <c r="G1489" s="11">
        <v>0</v>
      </c>
      <c r="H1489" s="11">
        <v>611</v>
      </c>
      <c r="I1489" s="11">
        <v>701</v>
      </c>
      <c r="J1489" s="11">
        <v>0</v>
      </c>
    </row>
    <row r="1490" spans="1:13">
      <c r="A1490" t="s">
        <v>459</v>
      </c>
      <c r="B1490">
        <v>16</v>
      </c>
      <c r="C1490">
        <v>23</v>
      </c>
      <c r="D1490" s="99" t="s">
        <v>354</v>
      </c>
      <c r="E1490" s="11">
        <v>2450.36</v>
      </c>
      <c r="F1490" s="11">
        <v>1002.33</v>
      </c>
      <c r="G1490" s="11">
        <v>1448.04</v>
      </c>
      <c r="H1490" s="11">
        <v>2557</v>
      </c>
      <c r="I1490" s="11">
        <v>936</v>
      </c>
      <c r="J1490" s="11">
        <v>1621</v>
      </c>
      <c r="K1490" s="12">
        <f t="shared" si="1162"/>
        <v>2287.8333333333335</v>
      </c>
      <c r="L1490" s="12">
        <f t="shared" ref="L1490" si="1185">AVEDEV(J1490:J1492)</f>
        <v>535.44444444444446</v>
      </c>
      <c r="M1490" s="13">
        <f t="shared" ref="M1490" si="1186">IF(K1490=0, 0, L1490/K1490)</f>
        <v>0.23403996988902648</v>
      </c>
    </row>
    <row r="1491" spans="1:13">
      <c r="A1491" t="s">
        <v>459</v>
      </c>
      <c r="B1491">
        <v>32</v>
      </c>
      <c r="C1491">
        <v>23</v>
      </c>
      <c r="D1491" s="99" t="s">
        <v>354</v>
      </c>
      <c r="E1491" s="11">
        <v>3930.53</v>
      </c>
      <c r="F1491" s="11">
        <v>1197.25</v>
      </c>
      <c r="G1491" s="11">
        <v>2733.28</v>
      </c>
      <c r="H1491" s="11">
        <v>4172</v>
      </c>
      <c r="I1491" s="11">
        <v>1081</v>
      </c>
      <c r="J1491" s="11">
        <v>3091</v>
      </c>
      <c r="K1491" s="12"/>
      <c r="L1491" s="12"/>
      <c r="M1491" s="13"/>
    </row>
    <row r="1492" spans="1:13">
      <c r="A1492" t="s">
        <v>459</v>
      </c>
      <c r="B1492">
        <v>16</v>
      </c>
      <c r="C1492">
        <v>47</v>
      </c>
      <c r="D1492" s="99" t="s">
        <v>354</v>
      </c>
      <c r="E1492" s="11">
        <v>3041.66</v>
      </c>
      <c r="F1492" s="11">
        <v>883.75</v>
      </c>
      <c r="G1492" s="11">
        <v>2157.91</v>
      </c>
      <c r="H1492" s="11">
        <v>2976.5</v>
      </c>
      <c r="I1492" s="11">
        <v>825</v>
      </c>
      <c r="J1492" s="11">
        <v>2151.5</v>
      </c>
    </row>
    <row r="1493" spans="1:13">
      <c r="A1493" t="s">
        <v>459</v>
      </c>
      <c r="B1493">
        <v>16</v>
      </c>
      <c r="C1493">
        <v>24</v>
      </c>
      <c r="D1493" s="99" t="s">
        <v>355</v>
      </c>
      <c r="E1493" s="11">
        <v>2548.0700000000002</v>
      </c>
      <c r="F1493" s="11">
        <v>1002.33</v>
      </c>
      <c r="G1493" s="11">
        <v>1545.75</v>
      </c>
      <c r="H1493" s="11">
        <v>2438</v>
      </c>
      <c r="I1493" s="11">
        <v>936</v>
      </c>
      <c r="J1493" s="11">
        <v>1502</v>
      </c>
      <c r="K1493" s="12">
        <f t="shared" si="1162"/>
        <v>1778.8333333333333</v>
      </c>
      <c r="L1493" s="12">
        <f t="shared" ref="L1493" si="1187">AVEDEV(J1493:J1495)</f>
        <v>184.55555555555557</v>
      </c>
      <c r="M1493" s="13">
        <f t="shared" ref="M1493" si="1188">IF(K1493=0, 0, L1493/K1493)</f>
        <v>0.1037508979043693</v>
      </c>
    </row>
    <row r="1494" spans="1:13">
      <c r="A1494" t="s">
        <v>459</v>
      </c>
      <c r="B1494">
        <v>32</v>
      </c>
      <c r="C1494">
        <v>24</v>
      </c>
      <c r="D1494" s="99" t="s">
        <v>355</v>
      </c>
      <c r="E1494" s="11">
        <v>2994.25</v>
      </c>
      <c r="F1494" s="11">
        <v>1197.25</v>
      </c>
      <c r="G1494" s="11">
        <v>1797</v>
      </c>
      <c r="H1494" s="11">
        <v>2960</v>
      </c>
      <c r="I1494" s="11">
        <v>1081</v>
      </c>
      <c r="J1494" s="11">
        <v>1879</v>
      </c>
      <c r="K1494" s="12"/>
      <c r="L1494" s="12"/>
      <c r="M1494" s="13"/>
    </row>
    <row r="1495" spans="1:13">
      <c r="A1495" t="s">
        <v>459</v>
      </c>
      <c r="B1495">
        <v>16</v>
      </c>
      <c r="C1495">
        <v>48</v>
      </c>
      <c r="D1495" s="99" t="s">
        <v>355</v>
      </c>
      <c r="E1495" s="11">
        <v>2703.78</v>
      </c>
      <c r="F1495" s="11">
        <v>883.75</v>
      </c>
      <c r="G1495" s="11">
        <v>1820.04</v>
      </c>
      <c r="H1495" s="11">
        <v>2780.5</v>
      </c>
      <c r="I1495" s="11">
        <v>825</v>
      </c>
      <c r="J1495" s="11">
        <v>1955.5</v>
      </c>
    </row>
    <row r="1496" spans="1:13">
      <c r="A1496" t="s">
        <v>460</v>
      </c>
      <c r="B1496">
        <v>18</v>
      </c>
      <c r="C1496">
        <v>51</v>
      </c>
      <c r="D1496" s="99" t="s">
        <v>377</v>
      </c>
      <c r="E1496" s="11">
        <v>2393.31</v>
      </c>
      <c r="F1496" s="11">
        <v>825.98</v>
      </c>
      <c r="G1496" s="11">
        <v>1567.32</v>
      </c>
      <c r="H1496" s="11">
        <v>2282</v>
      </c>
      <c r="I1496" s="11">
        <v>701</v>
      </c>
      <c r="J1496" s="11">
        <v>1581</v>
      </c>
      <c r="K1496" s="12">
        <f t="shared" si="1162"/>
        <v>1483.1666666666667</v>
      </c>
      <c r="L1496" s="12">
        <f t="shared" ref="L1496" si="1189">AVEDEV(J1496:J1498)</f>
        <v>119.44444444444441</v>
      </c>
      <c r="M1496" s="13">
        <f t="shared" ref="M1496" si="1190">IF(K1496=0, 0, L1496/K1496)</f>
        <v>8.053339326516086E-2</v>
      </c>
    </row>
    <row r="1497" spans="1:13">
      <c r="A1497" t="s">
        <v>460</v>
      </c>
      <c r="B1497">
        <v>19</v>
      </c>
      <c r="C1497">
        <v>51</v>
      </c>
      <c r="D1497" s="99" t="s">
        <v>377</v>
      </c>
      <c r="E1497" s="11">
        <v>2008.07</v>
      </c>
      <c r="F1497" s="11">
        <v>825.98</v>
      </c>
      <c r="G1497" s="11">
        <v>1182.0899999999999</v>
      </c>
      <c r="H1497" s="11">
        <v>2005</v>
      </c>
      <c r="I1497" s="11">
        <v>701</v>
      </c>
      <c r="J1497" s="11">
        <v>1304</v>
      </c>
      <c r="K1497" s="12"/>
      <c r="L1497" s="12"/>
      <c r="M1497" s="13"/>
    </row>
    <row r="1498" spans="1:13">
      <c r="A1498" t="s">
        <v>460</v>
      </c>
      <c r="B1498">
        <v>20</v>
      </c>
      <c r="C1498">
        <v>51</v>
      </c>
      <c r="D1498" s="99" t="s">
        <v>377</v>
      </c>
      <c r="E1498" s="11">
        <v>2277.4499999999998</v>
      </c>
      <c r="F1498" s="11">
        <v>825.98</v>
      </c>
      <c r="G1498" s="11">
        <v>1451.47</v>
      </c>
      <c r="H1498" s="11">
        <v>2265.5</v>
      </c>
      <c r="I1498" s="11">
        <v>701</v>
      </c>
      <c r="J1498" s="11">
        <v>1564.5</v>
      </c>
    </row>
    <row r="1499" spans="1:13">
      <c r="A1499" t="s">
        <v>459</v>
      </c>
      <c r="B1499">
        <v>16</v>
      </c>
      <c r="C1499">
        <v>25</v>
      </c>
      <c r="D1499" s="99" t="s">
        <v>356</v>
      </c>
      <c r="E1499" s="11">
        <v>2325.88</v>
      </c>
      <c r="F1499" s="11">
        <v>1002.33</v>
      </c>
      <c r="G1499" s="11">
        <v>1323.55</v>
      </c>
      <c r="H1499" s="11">
        <v>2305</v>
      </c>
      <c r="I1499" s="11">
        <v>936</v>
      </c>
      <c r="J1499" s="11">
        <v>1369</v>
      </c>
      <c r="K1499" s="12">
        <f t="shared" si="1162"/>
        <v>2245.5</v>
      </c>
      <c r="L1499" s="12">
        <f t="shared" ref="L1499" si="1191">AVEDEV(J1499:J1501)</f>
        <v>684.33333333333337</v>
      </c>
      <c r="M1499" s="13">
        <f t="shared" ref="M1499" si="1192">IF(K1499=0, 0, L1499/K1499)</f>
        <v>0.30475766347509836</v>
      </c>
    </row>
    <row r="1500" spans="1:13">
      <c r="A1500" t="s">
        <v>459</v>
      </c>
      <c r="B1500">
        <v>32</v>
      </c>
      <c r="C1500">
        <v>25</v>
      </c>
      <c r="D1500" s="99" t="s">
        <v>356</v>
      </c>
      <c r="E1500" s="11">
        <v>4561.07</v>
      </c>
      <c r="F1500" s="11">
        <v>1197.25</v>
      </c>
      <c r="G1500" s="11">
        <v>3363.82</v>
      </c>
      <c r="H1500" s="11">
        <v>4353</v>
      </c>
      <c r="I1500" s="11">
        <v>1081</v>
      </c>
      <c r="J1500" s="11">
        <v>3272</v>
      </c>
      <c r="K1500" s="12"/>
      <c r="L1500" s="12"/>
      <c r="M1500" s="13"/>
    </row>
    <row r="1501" spans="1:13">
      <c r="A1501" t="s">
        <v>459</v>
      </c>
      <c r="B1501">
        <v>16</v>
      </c>
      <c r="C1501">
        <v>49</v>
      </c>
      <c r="D1501" s="99" t="s">
        <v>356</v>
      </c>
      <c r="E1501" s="11">
        <v>3230.38</v>
      </c>
      <c r="F1501" s="11">
        <v>883.75</v>
      </c>
      <c r="G1501" s="11">
        <v>2346.63</v>
      </c>
      <c r="H1501" s="11">
        <v>2920.5</v>
      </c>
      <c r="I1501" s="11">
        <v>825</v>
      </c>
      <c r="J1501" s="11">
        <v>2095.5</v>
      </c>
    </row>
    <row r="1502" spans="1:13">
      <c r="A1502" t="s">
        <v>459</v>
      </c>
      <c r="B1502">
        <v>16</v>
      </c>
      <c r="C1502">
        <v>26</v>
      </c>
      <c r="D1502" s="99" t="s">
        <v>357</v>
      </c>
      <c r="E1502" s="11">
        <v>2257.8200000000002</v>
      </c>
      <c r="F1502" s="11">
        <v>1002.33</v>
      </c>
      <c r="G1502" s="11">
        <v>1255.49</v>
      </c>
      <c r="H1502" s="11">
        <v>2267.5</v>
      </c>
      <c r="I1502" s="11">
        <v>936</v>
      </c>
      <c r="J1502" s="11">
        <v>1331.5</v>
      </c>
      <c r="K1502" s="12">
        <f t="shared" si="1162"/>
        <v>2001.8333333333333</v>
      </c>
      <c r="L1502" s="12">
        <f t="shared" ref="L1502" si="1193">AVEDEV(J1502:J1504)</f>
        <v>446.88888888888891</v>
      </c>
      <c r="M1502" s="13">
        <f t="shared" ref="M1502" si="1194">IF(K1502=0, 0, L1502/K1502)</f>
        <v>0.22323980795382012</v>
      </c>
    </row>
    <row r="1503" spans="1:13">
      <c r="A1503" t="s">
        <v>459</v>
      </c>
      <c r="B1503">
        <v>32</v>
      </c>
      <c r="C1503">
        <v>26</v>
      </c>
      <c r="D1503" s="99" t="s">
        <v>357</v>
      </c>
      <c r="E1503" s="11">
        <v>3586.85</v>
      </c>
      <c r="F1503" s="11">
        <v>1197.25</v>
      </c>
      <c r="G1503" s="11">
        <v>2389.6</v>
      </c>
      <c r="H1503" s="11">
        <v>3667</v>
      </c>
      <c r="I1503" s="11">
        <v>1081</v>
      </c>
      <c r="J1503" s="11">
        <v>2586</v>
      </c>
      <c r="K1503" s="12"/>
      <c r="L1503" s="12"/>
      <c r="M1503" s="13"/>
    </row>
    <row r="1504" spans="1:13">
      <c r="A1504" t="s">
        <v>459</v>
      </c>
      <c r="B1504">
        <v>16</v>
      </c>
      <c r="C1504">
        <v>50</v>
      </c>
      <c r="D1504" s="99" t="s">
        <v>357</v>
      </c>
      <c r="E1504" s="11">
        <v>3089.35</v>
      </c>
      <c r="F1504" s="11">
        <v>883.75</v>
      </c>
      <c r="G1504" s="11">
        <v>2205.6</v>
      </c>
      <c r="H1504" s="11">
        <v>2913</v>
      </c>
      <c r="I1504" s="11">
        <v>825</v>
      </c>
      <c r="J1504" s="11">
        <v>2088</v>
      </c>
    </row>
    <row r="1505" spans="1:13">
      <c r="A1505" t="s">
        <v>459</v>
      </c>
      <c r="B1505">
        <v>16</v>
      </c>
      <c r="C1505">
        <v>32</v>
      </c>
      <c r="D1505" s="99" t="s">
        <v>362</v>
      </c>
      <c r="E1505" s="11">
        <v>2259.58</v>
      </c>
      <c r="F1505" s="11">
        <v>1002.33</v>
      </c>
      <c r="G1505" s="11">
        <v>1257.26</v>
      </c>
      <c r="H1505" s="11">
        <v>2199</v>
      </c>
      <c r="I1505" s="11">
        <v>936</v>
      </c>
      <c r="J1505" s="11">
        <v>1263</v>
      </c>
      <c r="K1505" s="12">
        <f t="shared" si="1162"/>
        <v>2028.6666666666667</v>
      </c>
      <c r="L1505" s="12">
        <f t="shared" ref="L1505" si="1195">AVEDEV(J1505:J1507)</f>
        <v>538.88888888888891</v>
      </c>
      <c r="M1505" s="13">
        <f t="shared" ref="M1505" si="1196">IF(K1505=0, 0, L1505/K1505)</f>
        <v>0.26563698104940303</v>
      </c>
    </row>
    <row r="1506" spans="1:13">
      <c r="A1506" t="s">
        <v>459</v>
      </c>
      <c r="B1506">
        <v>32</v>
      </c>
      <c r="C1506">
        <v>32</v>
      </c>
      <c r="D1506" s="99" t="s">
        <v>362</v>
      </c>
      <c r="E1506" s="11">
        <v>5656.11</v>
      </c>
      <c r="F1506" s="11">
        <v>1197.25</v>
      </c>
      <c r="G1506" s="11">
        <v>4458.87</v>
      </c>
      <c r="H1506" s="11">
        <v>3918</v>
      </c>
      <c r="I1506" s="11">
        <v>1081</v>
      </c>
      <c r="J1506" s="11">
        <v>2837</v>
      </c>
      <c r="K1506" s="12"/>
      <c r="L1506" s="12"/>
      <c r="M1506" s="13"/>
    </row>
    <row r="1507" spans="1:13">
      <c r="A1507" t="s">
        <v>459</v>
      </c>
      <c r="B1507">
        <v>16</v>
      </c>
      <c r="C1507">
        <v>56</v>
      </c>
      <c r="D1507" s="99" t="s">
        <v>362</v>
      </c>
      <c r="E1507" s="11">
        <v>2843.1</v>
      </c>
      <c r="F1507" s="11">
        <v>883.75</v>
      </c>
      <c r="G1507" s="11">
        <v>1959.35</v>
      </c>
      <c r="H1507" s="11">
        <v>2811</v>
      </c>
      <c r="I1507" s="11">
        <v>825</v>
      </c>
      <c r="J1507" s="11">
        <v>1986</v>
      </c>
    </row>
    <row r="1508" spans="1:13">
      <c r="A1508" t="s">
        <v>460</v>
      </c>
      <c r="B1508">
        <v>18</v>
      </c>
      <c r="C1508">
        <v>50</v>
      </c>
      <c r="D1508" s="99" t="s">
        <v>376</v>
      </c>
      <c r="E1508" s="11">
        <v>3372.12</v>
      </c>
      <c r="F1508" s="11">
        <v>825.98</v>
      </c>
      <c r="G1508" s="11">
        <v>2546.14</v>
      </c>
      <c r="H1508" s="11">
        <v>3171.5</v>
      </c>
      <c r="I1508" s="11">
        <v>701</v>
      </c>
      <c r="J1508" s="11">
        <v>2470.5</v>
      </c>
      <c r="K1508" s="12">
        <f t="shared" si="1162"/>
        <v>2089.5</v>
      </c>
      <c r="L1508" s="12">
        <f t="shared" ref="L1508" si="1197">AVEDEV(J1508:J1510)</f>
        <v>254</v>
      </c>
      <c r="M1508" s="13">
        <f t="shared" ref="M1508" si="1198">IF(K1508=0, 0, L1508/K1508)</f>
        <v>0.1215601818616894</v>
      </c>
    </row>
    <row r="1509" spans="1:13">
      <c r="A1509" t="s">
        <v>460</v>
      </c>
      <c r="B1509">
        <v>19</v>
      </c>
      <c r="C1509">
        <v>50</v>
      </c>
      <c r="D1509" s="99" t="s">
        <v>376</v>
      </c>
      <c r="E1509" s="11">
        <v>2522.46</v>
      </c>
      <c r="F1509" s="11">
        <v>825.98</v>
      </c>
      <c r="G1509" s="11">
        <v>1696.48</v>
      </c>
      <c r="H1509" s="11">
        <v>2536</v>
      </c>
      <c r="I1509" s="11">
        <v>701</v>
      </c>
      <c r="J1509" s="11">
        <v>1835</v>
      </c>
      <c r="K1509" s="12"/>
      <c r="L1509" s="12"/>
      <c r="M1509" s="13"/>
    </row>
    <row r="1510" spans="1:13">
      <c r="A1510" t="s">
        <v>460</v>
      </c>
      <c r="B1510">
        <v>20</v>
      </c>
      <c r="C1510">
        <v>50</v>
      </c>
      <c r="D1510" s="99" t="s">
        <v>376</v>
      </c>
      <c r="E1510" s="11">
        <v>2613.8000000000002</v>
      </c>
      <c r="F1510" s="11">
        <v>825.98</v>
      </c>
      <c r="G1510" s="11">
        <v>1787.82</v>
      </c>
      <c r="H1510" s="11">
        <v>2664</v>
      </c>
      <c r="I1510" s="11">
        <v>701</v>
      </c>
      <c r="J1510" s="11">
        <v>1963</v>
      </c>
    </row>
    <row r="1511" spans="1:13">
      <c r="A1511" t="s">
        <v>459</v>
      </c>
      <c r="B1511">
        <v>16</v>
      </c>
      <c r="C1511">
        <v>27</v>
      </c>
      <c r="D1511" s="99" t="s">
        <v>358</v>
      </c>
      <c r="E1511" s="11">
        <v>2800.62</v>
      </c>
      <c r="F1511" s="11">
        <v>1002.33</v>
      </c>
      <c r="G1511" s="11">
        <v>1798.29</v>
      </c>
      <c r="H1511" s="11">
        <v>2855</v>
      </c>
      <c r="I1511" s="11">
        <v>936</v>
      </c>
      <c r="J1511" s="11">
        <v>1919</v>
      </c>
      <c r="K1511" s="12">
        <f t="shared" si="1162"/>
        <v>2249.1666666666665</v>
      </c>
      <c r="L1511" s="12">
        <f t="shared" ref="L1511" si="1199">AVEDEV(J1511:J1513)</f>
        <v>220.11111111111117</v>
      </c>
      <c r="M1511" s="13">
        <f t="shared" ref="M1511" si="1200">IF(K1511=0, 0, L1511/K1511)</f>
        <v>9.7863406199827127E-2</v>
      </c>
    </row>
    <row r="1512" spans="1:13">
      <c r="A1512" t="s">
        <v>459</v>
      </c>
      <c r="B1512">
        <v>32</v>
      </c>
      <c r="C1512">
        <v>27</v>
      </c>
      <c r="D1512" s="99" t="s">
        <v>358</v>
      </c>
      <c r="E1512" s="11">
        <v>3362.14</v>
      </c>
      <c r="F1512" s="11">
        <v>1197.25</v>
      </c>
      <c r="G1512" s="11">
        <v>2164.9</v>
      </c>
      <c r="H1512" s="11">
        <v>3450</v>
      </c>
      <c r="I1512" s="11">
        <v>1081</v>
      </c>
      <c r="J1512" s="11">
        <v>2369</v>
      </c>
      <c r="K1512" s="12"/>
      <c r="L1512" s="12"/>
      <c r="M1512" s="13"/>
    </row>
    <row r="1513" spans="1:13">
      <c r="A1513" t="s">
        <v>459</v>
      </c>
      <c r="B1513">
        <v>16</v>
      </c>
      <c r="C1513">
        <v>51</v>
      </c>
      <c r="D1513" s="99" t="s">
        <v>358</v>
      </c>
      <c r="E1513" s="11">
        <v>3282.13</v>
      </c>
      <c r="F1513" s="11">
        <v>883.75</v>
      </c>
      <c r="G1513" s="11">
        <v>2398.38</v>
      </c>
      <c r="H1513" s="11">
        <v>3284.5</v>
      </c>
      <c r="I1513" s="11">
        <v>825</v>
      </c>
      <c r="J1513" s="11">
        <v>2459.5</v>
      </c>
    </row>
    <row r="1514" spans="1:13">
      <c r="A1514" t="s">
        <v>460</v>
      </c>
      <c r="B1514">
        <v>18</v>
      </c>
      <c r="C1514">
        <v>53</v>
      </c>
      <c r="D1514" s="99" t="s">
        <v>379</v>
      </c>
      <c r="E1514" s="11">
        <v>1519.67</v>
      </c>
      <c r="F1514" s="11">
        <v>825.98</v>
      </c>
      <c r="G1514" s="11">
        <v>693.69</v>
      </c>
      <c r="H1514" s="11">
        <v>1549</v>
      </c>
      <c r="I1514" s="11">
        <v>701</v>
      </c>
      <c r="J1514" s="11">
        <v>848</v>
      </c>
      <c r="K1514" s="12">
        <f t="shared" si="1162"/>
        <v>918.33333333333337</v>
      </c>
      <c r="L1514" s="12">
        <f t="shared" ref="L1514" si="1201">AVEDEV(J1514:J1516)</f>
        <v>149.7777777777778</v>
      </c>
      <c r="M1514" s="13">
        <f t="shared" ref="M1514" si="1202">IF(K1514=0, 0, L1514/K1514)</f>
        <v>0.16309739866908651</v>
      </c>
    </row>
    <row r="1515" spans="1:13">
      <c r="A1515" t="s">
        <v>460</v>
      </c>
      <c r="B1515">
        <v>19</v>
      </c>
      <c r="C1515">
        <v>53</v>
      </c>
      <c r="D1515" s="99" t="s">
        <v>379</v>
      </c>
      <c r="E1515" s="11">
        <v>1494.29</v>
      </c>
      <c r="F1515" s="11">
        <v>825.98</v>
      </c>
      <c r="G1515" s="11">
        <v>668.31</v>
      </c>
      <c r="H1515" s="11">
        <v>1465</v>
      </c>
      <c r="I1515" s="11">
        <v>701</v>
      </c>
      <c r="J1515" s="11">
        <v>764</v>
      </c>
      <c r="K1515" s="12"/>
      <c r="L1515" s="12"/>
      <c r="M1515" s="13"/>
    </row>
    <row r="1516" spans="1:13">
      <c r="A1516" t="s">
        <v>460</v>
      </c>
      <c r="B1516">
        <v>20</v>
      </c>
      <c r="C1516">
        <v>53</v>
      </c>
      <c r="D1516" s="99" t="s">
        <v>379</v>
      </c>
      <c r="E1516" s="11">
        <v>1892.59</v>
      </c>
      <c r="F1516" s="11">
        <v>825.98</v>
      </c>
      <c r="G1516" s="11">
        <v>1066.6099999999999</v>
      </c>
      <c r="H1516" s="11">
        <v>1844</v>
      </c>
      <c r="I1516" s="11">
        <v>701</v>
      </c>
      <c r="J1516" s="11">
        <v>1143</v>
      </c>
    </row>
    <row r="1517" spans="1:13">
      <c r="A1517" t="s">
        <v>459</v>
      </c>
      <c r="B1517">
        <v>16</v>
      </c>
      <c r="C1517">
        <v>28</v>
      </c>
      <c r="D1517" s="99" t="s">
        <v>359</v>
      </c>
      <c r="E1517" s="11">
        <v>4136.58</v>
      </c>
      <c r="F1517" s="11">
        <v>1002.33</v>
      </c>
      <c r="G1517" s="11">
        <v>3134.25</v>
      </c>
      <c r="H1517" s="11">
        <v>4273</v>
      </c>
      <c r="I1517" s="11">
        <v>936</v>
      </c>
      <c r="J1517" s="11">
        <v>3337</v>
      </c>
      <c r="K1517" s="12">
        <f t="shared" si="1162"/>
        <v>4139.833333333333</v>
      </c>
      <c r="L1517" s="12">
        <f t="shared" ref="L1517" si="1203">AVEDEV(J1517:J1519)</f>
        <v>535.22222222222229</v>
      </c>
      <c r="M1517" s="13">
        <f t="shared" ref="M1517" si="1204">IF(K1517=0, 0, L1517/K1517)</f>
        <v>0.12928593475314359</v>
      </c>
    </row>
    <row r="1518" spans="1:13">
      <c r="A1518" t="s">
        <v>459</v>
      </c>
      <c r="B1518">
        <v>32</v>
      </c>
      <c r="C1518">
        <v>28</v>
      </c>
      <c r="D1518" s="99" t="s">
        <v>359</v>
      </c>
      <c r="E1518" s="11">
        <v>5942.21</v>
      </c>
      <c r="F1518" s="11">
        <v>1197.25</v>
      </c>
      <c r="G1518" s="11">
        <v>4744.96</v>
      </c>
      <c r="H1518" s="11">
        <v>5856</v>
      </c>
      <c r="I1518" s="11">
        <v>1081</v>
      </c>
      <c r="J1518" s="11">
        <v>4775</v>
      </c>
      <c r="K1518" s="12"/>
      <c r="L1518" s="12"/>
      <c r="M1518" s="13"/>
    </row>
    <row r="1519" spans="1:13">
      <c r="A1519" t="s">
        <v>459</v>
      </c>
      <c r="B1519">
        <v>16</v>
      </c>
      <c r="C1519">
        <v>52</v>
      </c>
      <c r="D1519" s="99" t="s">
        <v>359</v>
      </c>
      <c r="E1519" s="11">
        <v>5320.39</v>
      </c>
      <c r="F1519" s="11">
        <v>883.75</v>
      </c>
      <c r="G1519" s="11">
        <v>4436.6499999999996</v>
      </c>
      <c r="H1519" s="11">
        <v>5132.5</v>
      </c>
      <c r="I1519" s="11">
        <v>825</v>
      </c>
      <c r="J1519" s="11">
        <v>4307.5</v>
      </c>
    </row>
    <row r="1520" spans="1:13">
      <c r="A1520" t="s">
        <v>456</v>
      </c>
      <c r="B1520">
        <v>1</v>
      </c>
      <c r="C1520">
        <v>9</v>
      </c>
      <c r="D1520" s="99" t="s">
        <v>4</v>
      </c>
      <c r="E1520" s="11">
        <v>528.21</v>
      </c>
      <c r="F1520" s="11">
        <v>425.14</v>
      </c>
      <c r="G1520" s="11">
        <v>103.07</v>
      </c>
      <c r="H1520" s="11">
        <v>539</v>
      </c>
      <c r="I1520" s="11">
        <v>352</v>
      </c>
      <c r="J1520" s="11">
        <v>187</v>
      </c>
      <c r="K1520" s="12">
        <f>AVERAGE(J1520:J1607)</f>
        <v>464.67613636363637</v>
      </c>
      <c r="L1520" s="12">
        <f>AVEDEV(J1520:J1607)</f>
        <v>233.15005165289264</v>
      </c>
      <c r="M1520" s="13">
        <f t="shared" ref="M1520" si="1205">IF(K1520=0, 0, L1520/K1520)</f>
        <v>0.50174741805643108</v>
      </c>
    </row>
    <row r="1521" spans="1:13">
      <c r="A1521" t="s">
        <v>456</v>
      </c>
      <c r="B1521">
        <v>1</v>
      </c>
      <c r="C1521">
        <v>11</v>
      </c>
      <c r="D1521" s="99" t="s">
        <v>4</v>
      </c>
      <c r="E1521" s="11">
        <v>612.16</v>
      </c>
      <c r="F1521" s="11">
        <v>425.14</v>
      </c>
      <c r="G1521" s="11">
        <v>187.02</v>
      </c>
      <c r="H1521" s="11">
        <v>564</v>
      </c>
      <c r="I1521" s="11">
        <v>352</v>
      </c>
      <c r="J1521" s="11">
        <v>212</v>
      </c>
      <c r="K1521" s="12"/>
      <c r="L1521" s="12"/>
      <c r="M1521" s="13"/>
    </row>
    <row r="1522" spans="1:13">
      <c r="A1522" t="s">
        <v>456</v>
      </c>
      <c r="B1522">
        <v>1</v>
      </c>
      <c r="C1522">
        <v>13</v>
      </c>
      <c r="D1522" s="99" t="s">
        <v>4</v>
      </c>
      <c r="E1522" s="11">
        <v>649.09</v>
      </c>
      <c r="F1522" s="11">
        <v>425.14</v>
      </c>
      <c r="G1522" s="11">
        <v>223.95</v>
      </c>
      <c r="H1522" s="11">
        <v>590</v>
      </c>
      <c r="I1522" s="11">
        <v>352</v>
      </c>
      <c r="J1522" s="11">
        <v>238</v>
      </c>
    </row>
    <row r="1523" spans="1:13">
      <c r="A1523" t="s">
        <v>456</v>
      </c>
      <c r="B1523">
        <v>1</v>
      </c>
      <c r="C1523">
        <v>15</v>
      </c>
      <c r="D1523" s="99" t="s">
        <v>4</v>
      </c>
      <c r="E1523" s="11">
        <v>581.54999999999995</v>
      </c>
      <c r="F1523" s="11">
        <v>425.14</v>
      </c>
      <c r="G1523" s="11">
        <v>156.41</v>
      </c>
      <c r="H1523" s="11">
        <v>585</v>
      </c>
      <c r="I1523" s="11">
        <v>352</v>
      </c>
      <c r="J1523" s="11">
        <v>233</v>
      </c>
      <c r="K1523" s="12"/>
      <c r="L1523" s="12"/>
      <c r="M1523" s="13"/>
    </row>
    <row r="1524" spans="1:13">
      <c r="A1524" t="s">
        <v>456</v>
      </c>
      <c r="B1524">
        <v>1</v>
      </c>
      <c r="C1524">
        <v>17</v>
      </c>
      <c r="D1524" s="99" t="s">
        <v>4</v>
      </c>
      <c r="E1524" s="11">
        <v>635.16</v>
      </c>
      <c r="F1524" s="11">
        <v>425.14</v>
      </c>
      <c r="G1524" s="11">
        <v>210.02</v>
      </c>
      <c r="H1524" s="11">
        <v>582</v>
      </c>
      <c r="I1524" s="11">
        <v>352</v>
      </c>
      <c r="J1524" s="11">
        <v>230</v>
      </c>
      <c r="K1524" s="12"/>
      <c r="L1524" s="12"/>
      <c r="M1524" s="13"/>
    </row>
    <row r="1525" spans="1:13">
      <c r="A1525" t="s">
        <v>456</v>
      </c>
      <c r="B1525">
        <v>1</v>
      </c>
      <c r="C1525">
        <v>19</v>
      </c>
      <c r="D1525" s="99" t="s">
        <v>4</v>
      </c>
      <c r="E1525" s="11">
        <v>843.27</v>
      </c>
      <c r="F1525" s="11">
        <v>425.14</v>
      </c>
      <c r="G1525" s="11">
        <v>418.13</v>
      </c>
      <c r="H1525" s="11">
        <v>569</v>
      </c>
      <c r="I1525" s="11">
        <v>352</v>
      </c>
      <c r="J1525" s="11">
        <v>217</v>
      </c>
    </row>
    <row r="1526" spans="1:13">
      <c r="A1526" t="s">
        <v>456</v>
      </c>
      <c r="B1526">
        <v>1</v>
      </c>
      <c r="C1526">
        <v>21</v>
      </c>
      <c r="D1526" s="99" t="s">
        <v>4</v>
      </c>
      <c r="E1526" s="11">
        <v>615.46</v>
      </c>
      <c r="F1526" s="11">
        <v>425.14</v>
      </c>
      <c r="G1526" s="11">
        <v>190.33</v>
      </c>
      <c r="H1526" s="11">
        <v>596</v>
      </c>
      <c r="I1526" s="11">
        <v>352</v>
      </c>
      <c r="J1526" s="11">
        <v>244</v>
      </c>
      <c r="K1526" s="12"/>
      <c r="L1526" s="12"/>
      <c r="M1526" s="13"/>
    </row>
    <row r="1527" spans="1:13">
      <c r="A1527" t="s">
        <v>456</v>
      </c>
      <c r="B1527">
        <v>1</v>
      </c>
      <c r="C1527">
        <v>23</v>
      </c>
      <c r="D1527" s="99" t="s">
        <v>4</v>
      </c>
      <c r="E1527" s="11">
        <v>599.67999999999995</v>
      </c>
      <c r="F1527" s="11">
        <v>425.14</v>
      </c>
      <c r="G1527" s="11">
        <v>174.54</v>
      </c>
      <c r="H1527" s="11">
        <v>602</v>
      </c>
      <c r="I1527" s="11">
        <v>352</v>
      </c>
      <c r="J1527" s="11">
        <v>250</v>
      </c>
      <c r="K1527" s="12"/>
      <c r="L1527" s="12"/>
      <c r="M1527" s="13"/>
    </row>
    <row r="1528" spans="1:13">
      <c r="A1528" t="s">
        <v>456</v>
      </c>
      <c r="B1528">
        <v>1</v>
      </c>
      <c r="C1528">
        <v>25</v>
      </c>
      <c r="D1528" s="99" t="s">
        <v>4</v>
      </c>
      <c r="E1528" s="11">
        <v>544.22</v>
      </c>
      <c r="F1528" s="11">
        <v>425.14</v>
      </c>
      <c r="G1528" s="11">
        <v>119.08</v>
      </c>
      <c r="H1528" s="11">
        <v>518</v>
      </c>
      <c r="I1528" s="11">
        <v>352</v>
      </c>
      <c r="J1528" s="11">
        <v>166</v>
      </c>
    </row>
    <row r="1529" spans="1:13">
      <c r="A1529" t="s">
        <v>456</v>
      </c>
      <c r="B1529">
        <v>1</v>
      </c>
      <c r="C1529">
        <v>27</v>
      </c>
      <c r="D1529" s="99" t="s">
        <v>4</v>
      </c>
      <c r="E1529" s="11">
        <v>770.48</v>
      </c>
      <c r="F1529" s="11">
        <v>425.14</v>
      </c>
      <c r="G1529" s="11">
        <v>345.34</v>
      </c>
      <c r="H1529" s="11">
        <v>638</v>
      </c>
      <c r="I1529" s="11">
        <v>352</v>
      </c>
      <c r="J1529" s="11">
        <v>286</v>
      </c>
      <c r="K1529" s="12"/>
      <c r="L1529" s="12"/>
      <c r="M1529" s="13"/>
    </row>
    <row r="1530" spans="1:13">
      <c r="A1530" t="s">
        <v>456</v>
      </c>
      <c r="B1530">
        <v>1</v>
      </c>
      <c r="C1530">
        <v>29</v>
      </c>
      <c r="D1530" s="99" t="s">
        <v>4</v>
      </c>
      <c r="E1530" s="11">
        <v>709.75</v>
      </c>
      <c r="F1530" s="11">
        <v>425.14</v>
      </c>
      <c r="G1530" s="11">
        <v>284.61</v>
      </c>
      <c r="H1530" s="11">
        <v>704</v>
      </c>
      <c r="I1530" s="11">
        <v>352</v>
      </c>
      <c r="J1530" s="11">
        <v>352</v>
      </c>
      <c r="K1530" s="12"/>
      <c r="L1530" s="12"/>
      <c r="M1530" s="13"/>
    </row>
    <row r="1531" spans="1:13">
      <c r="A1531" t="s">
        <v>456</v>
      </c>
      <c r="B1531">
        <v>1</v>
      </c>
      <c r="C1531">
        <v>31</v>
      </c>
      <c r="D1531" s="99" t="s">
        <v>4</v>
      </c>
      <c r="E1531" s="11">
        <v>941.03</v>
      </c>
      <c r="F1531" s="11">
        <v>425.14</v>
      </c>
      <c r="G1531" s="11">
        <v>515.89</v>
      </c>
      <c r="H1531" s="11">
        <v>849</v>
      </c>
      <c r="I1531" s="11">
        <v>352</v>
      </c>
      <c r="J1531" s="11">
        <v>497</v>
      </c>
    </row>
    <row r="1532" spans="1:13">
      <c r="A1532" t="s">
        <v>456</v>
      </c>
      <c r="B1532">
        <v>1</v>
      </c>
      <c r="C1532">
        <v>33</v>
      </c>
      <c r="D1532" s="99" t="s">
        <v>4</v>
      </c>
      <c r="E1532" s="11">
        <v>1256.68</v>
      </c>
      <c r="F1532" s="11">
        <v>425.14</v>
      </c>
      <c r="G1532" s="11">
        <v>831.54</v>
      </c>
      <c r="H1532" s="11">
        <v>704</v>
      </c>
      <c r="I1532" s="11">
        <v>352</v>
      </c>
      <c r="J1532" s="11">
        <v>352</v>
      </c>
      <c r="K1532" s="12"/>
      <c r="L1532" s="12"/>
      <c r="M1532" s="13"/>
    </row>
    <row r="1533" spans="1:13">
      <c r="A1533" t="s">
        <v>456</v>
      </c>
      <c r="B1533">
        <v>1</v>
      </c>
      <c r="C1533">
        <v>35</v>
      </c>
      <c r="D1533" s="99" t="s">
        <v>4</v>
      </c>
      <c r="E1533" s="11">
        <v>630.22</v>
      </c>
      <c r="F1533" s="11">
        <v>425.14</v>
      </c>
      <c r="G1533" s="11">
        <v>205.08</v>
      </c>
      <c r="H1533" s="11">
        <v>575</v>
      </c>
      <c r="I1533" s="11">
        <v>352</v>
      </c>
      <c r="J1533" s="11">
        <v>223</v>
      </c>
      <c r="K1533" s="12"/>
      <c r="L1533" s="12"/>
      <c r="M1533" s="13"/>
    </row>
    <row r="1534" spans="1:13">
      <c r="A1534" t="s">
        <v>456</v>
      </c>
      <c r="B1534">
        <v>1</v>
      </c>
      <c r="C1534">
        <v>37</v>
      </c>
      <c r="D1534" s="99" t="s">
        <v>4</v>
      </c>
      <c r="E1534" s="11">
        <v>639.28</v>
      </c>
      <c r="F1534" s="11">
        <v>425.14</v>
      </c>
      <c r="G1534" s="11">
        <v>214.14</v>
      </c>
      <c r="H1534" s="11">
        <v>556</v>
      </c>
      <c r="I1534" s="11">
        <v>352</v>
      </c>
      <c r="J1534" s="11">
        <v>204</v>
      </c>
    </row>
    <row r="1535" spans="1:13">
      <c r="A1535" t="s">
        <v>456</v>
      </c>
      <c r="B1535">
        <v>1</v>
      </c>
      <c r="C1535">
        <v>39</v>
      </c>
      <c r="D1535" s="99" t="s">
        <v>4</v>
      </c>
      <c r="E1535" s="11">
        <v>573.05999999999995</v>
      </c>
      <c r="F1535" s="11">
        <v>425.14</v>
      </c>
      <c r="G1535" s="11">
        <v>147.91999999999999</v>
      </c>
      <c r="H1535" s="11">
        <v>563</v>
      </c>
      <c r="I1535" s="11">
        <v>352</v>
      </c>
      <c r="J1535" s="11">
        <v>211</v>
      </c>
      <c r="K1535" s="12"/>
      <c r="L1535" s="12"/>
      <c r="M1535" s="13"/>
    </row>
    <row r="1536" spans="1:13">
      <c r="A1536" t="s">
        <v>456</v>
      </c>
      <c r="B1536">
        <v>1</v>
      </c>
      <c r="C1536">
        <v>41</v>
      </c>
      <c r="D1536" s="99" t="s">
        <v>4</v>
      </c>
      <c r="E1536" s="11">
        <v>671.35</v>
      </c>
      <c r="F1536" s="11">
        <v>425.14</v>
      </c>
      <c r="G1536" s="11">
        <v>246.22</v>
      </c>
      <c r="H1536" s="11">
        <v>537</v>
      </c>
      <c r="I1536" s="11">
        <v>352</v>
      </c>
      <c r="J1536" s="11">
        <v>185</v>
      </c>
      <c r="K1536" s="12"/>
      <c r="L1536" s="12"/>
      <c r="M1536" s="13"/>
    </row>
    <row r="1537" spans="1:13">
      <c r="A1537" t="s">
        <v>456</v>
      </c>
      <c r="B1537">
        <v>1</v>
      </c>
      <c r="C1537">
        <v>43</v>
      </c>
      <c r="D1537" s="99" t="s">
        <v>4</v>
      </c>
      <c r="E1537" s="11">
        <v>663.66</v>
      </c>
      <c r="F1537" s="11">
        <v>425.14</v>
      </c>
      <c r="G1537" s="11">
        <v>238.52</v>
      </c>
      <c r="H1537" s="11">
        <v>591</v>
      </c>
      <c r="I1537" s="11">
        <v>352</v>
      </c>
      <c r="J1537" s="11">
        <v>239</v>
      </c>
    </row>
    <row r="1538" spans="1:13">
      <c r="A1538" t="s">
        <v>456</v>
      </c>
      <c r="B1538">
        <v>1</v>
      </c>
      <c r="C1538">
        <v>45</v>
      </c>
      <c r="D1538" s="99" t="s">
        <v>4</v>
      </c>
      <c r="E1538" s="11">
        <v>611.54</v>
      </c>
      <c r="F1538" s="11">
        <v>425.14</v>
      </c>
      <c r="G1538" s="11">
        <v>186.4</v>
      </c>
      <c r="H1538" s="11">
        <v>615</v>
      </c>
      <c r="I1538" s="11">
        <v>352</v>
      </c>
      <c r="J1538" s="11">
        <v>263</v>
      </c>
      <c r="K1538" s="12"/>
      <c r="L1538" s="12"/>
      <c r="M1538" s="13"/>
    </row>
    <row r="1539" spans="1:13">
      <c r="A1539" t="s">
        <v>456</v>
      </c>
      <c r="B1539">
        <v>1</v>
      </c>
      <c r="C1539">
        <v>47</v>
      </c>
      <c r="D1539" s="99" t="s">
        <v>4</v>
      </c>
      <c r="E1539" s="11">
        <v>547.04</v>
      </c>
      <c r="F1539" s="11">
        <v>425.14</v>
      </c>
      <c r="G1539" s="11">
        <v>121.9</v>
      </c>
      <c r="H1539" s="11">
        <v>539</v>
      </c>
      <c r="I1539" s="11">
        <v>352</v>
      </c>
      <c r="J1539" s="11">
        <v>187</v>
      </c>
      <c r="K1539" s="12"/>
      <c r="L1539" s="12"/>
      <c r="M1539" s="13"/>
    </row>
    <row r="1540" spans="1:13">
      <c r="A1540" t="s">
        <v>456</v>
      </c>
      <c r="B1540">
        <v>1</v>
      </c>
      <c r="C1540">
        <v>49</v>
      </c>
      <c r="D1540" s="99" t="s">
        <v>4</v>
      </c>
      <c r="E1540" s="11">
        <v>590.53</v>
      </c>
      <c r="F1540" s="11">
        <v>425.14</v>
      </c>
      <c r="G1540" s="11">
        <v>165.39</v>
      </c>
      <c r="H1540" s="11">
        <v>571</v>
      </c>
      <c r="I1540" s="11">
        <v>352</v>
      </c>
      <c r="J1540" s="11">
        <v>219</v>
      </c>
    </row>
    <row r="1541" spans="1:13">
      <c r="A1541" t="s">
        <v>456</v>
      </c>
      <c r="B1541">
        <v>1</v>
      </c>
      <c r="C1541">
        <v>51</v>
      </c>
      <c r="D1541" s="99" t="s">
        <v>4</v>
      </c>
      <c r="E1541" s="11">
        <v>758.12</v>
      </c>
      <c r="F1541" s="11">
        <v>425.14</v>
      </c>
      <c r="G1541" s="11">
        <v>332.98</v>
      </c>
      <c r="H1541" s="11">
        <v>562</v>
      </c>
      <c r="I1541" s="11">
        <v>352</v>
      </c>
      <c r="J1541" s="11">
        <v>210</v>
      </c>
      <c r="K1541" s="12"/>
      <c r="L1541" s="12"/>
      <c r="M1541" s="13"/>
    </row>
    <row r="1542" spans="1:13">
      <c r="A1542" t="s">
        <v>456</v>
      </c>
      <c r="B1542">
        <v>1</v>
      </c>
      <c r="C1542">
        <v>53</v>
      </c>
      <c r="D1542" s="99" t="s">
        <v>4</v>
      </c>
      <c r="E1542" s="11">
        <v>466.88</v>
      </c>
      <c r="F1542" s="11">
        <v>425.14</v>
      </c>
      <c r="G1542" s="11">
        <v>41.75</v>
      </c>
      <c r="H1542" s="11">
        <v>409</v>
      </c>
      <c r="I1542" s="11">
        <v>352</v>
      </c>
      <c r="J1542" s="11">
        <v>57</v>
      </c>
      <c r="K1542" s="12"/>
      <c r="L1542" s="12"/>
      <c r="M1542" s="13"/>
    </row>
    <row r="1543" spans="1:13">
      <c r="A1543" t="s">
        <v>456</v>
      </c>
      <c r="B1543">
        <v>1</v>
      </c>
      <c r="C1543">
        <v>55</v>
      </c>
      <c r="D1543" s="99" t="s">
        <v>4</v>
      </c>
      <c r="E1543" s="11">
        <v>483.7</v>
      </c>
      <c r="F1543" s="11">
        <v>425.14</v>
      </c>
      <c r="G1543" s="11">
        <v>58.56</v>
      </c>
      <c r="H1543" s="11">
        <v>466</v>
      </c>
      <c r="I1543" s="11">
        <v>352</v>
      </c>
      <c r="J1543" s="11">
        <v>114</v>
      </c>
    </row>
    <row r="1544" spans="1:13">
      <c r="A1544" t="s">
        <v>456</v>
      </c>
      <c r="B1544">
        <v>1</v>
      </c>
      <c r="C1544">
        <v>57</v>
      </c>
      <c r="D1544" s="99" t="s">
        <v>4</v>
      </c>
      <c r="E1544" s="11">
        <v>458.9</v>
      </c>
      <c r="F1544" s="11">
        <v>425.14</v>
      </c>
      <c r="G1544" s="11">
        <v>33.76</v>
      </c>
      <c r="H1544" s="11">
        <v>460</v>
      </c>
      <c r="I1544" s="11">
        <v>352</v>
      </c>
      <c r="J1544" s="11">
        <v>108</v>
      </c>
      <c r="K1544" s="12"/>
      <c r="L1544" s="12"/>
      <c r="M1544" s="13"/>
    </row>
    <row r="1545" spans="1:13">
      <c r="A1545" t="s">
        <v>456</v>
      </c>
      <c r="B1545">
        <v>1</v>
      </c>
      <c r="C1545">
        <v>59</v>
      </c>
      <c r="D1545" s="99" t="s">
        <v>4</v>
      </c>
      <c r="E1545" s="11">
        <v>518.94000000000005</v>
      </c>
      <c r="F1545" s="11">
        <v>425.14</v>
      </c>
      <c r="G1545" s="11">
        <v>93.8</v>
      </c>
      <c r="H1545" s="11">
        <v>524.5</v>
      </c>
      <c r="I1545" s="11">
        <v>352</v>
      </c>
      <c r="J1545" s="11">
        <v>172.5</v>
      </c>
      <c r="K1545" s="12"/>
      <c r="L1545" s="12"/>
      <c r="M1545" s="13"/>
    </row>
    <row r="1546" spans="1:13">
      <c r="A1546" t="s">
        <v>456</v>
      </c>
      <c r="B1546">
        <v>1</v>
      </c>
      <c r="C1546">
        <v>61</v>
      </c>
      <c r="D1546" s="99" t="s">
        <v>4</v>
      </c>
      <c r="E1546" s="11">
        <v>508.35</v>
      </c>
      <c r="F1546" s="11">
        <v>425.14</v>
      </c>
      <c r="G1546" s="11">
        <v>83.21</v>
      </c>
      <c r="H1546" s="11">
        <v>497</v>
      </c>
      <c r="I1546" s="11">
        <v>352</v>
      </c>
      <c r="J1546" s="11">
        <v>145</v>
      </c>
    </row>
    <row r="1547" spans="1:13">
      <c r="A1547" t="s">
        <v>456</v>
      </c>
      <c r="B1547">
        <v>1</v>
      </c>
      <c r="C1547">
        <v>63</v>
      </c>
      <c r="D1547" s="99" t="s">
        <v>4</v>
      </c>
      <c r="E1547" s="11">
        <v>508</v>
      </c>
      <c r="F1547" s="11">
        <v>425.14</v>
      </c>
      <c r="G1547" s="11">
        <v>82.86</v>
      </c>
      <c r="H1547" s="11">
        <v>497</v>
      </c>
      <c r="I1547" s="11">
        <v>352</v>
      </c>
      <c r="J1547" s="11">
        <v>145</v>
      </c>
      <c r="K1547" s="12"/>
      <c r="L1547" s="12"/>
      <c r="M1547" s="13"/>
    </row>
    <row r="1548" spans="1:13">
      <c r="A1548" t="s">
        <v>456</v>
      </c>
      <c r="B1548">
        <v>33</v>
      </c>
      <c r="C1548">
        <v>9</v>
      </c>
      <c r="D1548" s="99" t="s">
        <v>4</v>
      </c>
      <c r="E1548" s="11">
        <v>818.61</v>
      </c>
      <c r="F1548" s="11">
        <v>488.38</v>
      </c>
      <c r="G1548" s="11">
        <v>330.23</v>
      </c>
      <c r="H1548" s="11">
        <v>832</v>
      </c>
      <c r="I1548" s="11">
        <v>476</v>
      </c>
      <c r="J1548" s="11">
        <v>356</v>
      </c>
      <c r="K1548" s="12"/>
      <c r="L1548" s="12"/>
      <c r="M1548" s="13"/>
    </row>
    <row r="1549" spans="1:13">
      <c r="A1549" t="s">
        <v>456</v>
      </c>
      <c r="B1549">
        <v>33</v>
      </c>
      <c r="C1549">
        <v>11</v>
      </c>
      <c r="D1549" s="99" t="s">
        <v>4</v>
      </c>
      <c r="E1549" s="11">
        <v>918.26</v>
      </c>
      <c r="F1549" s="11">
        <v>488.38</v>
      </c>
      <c r="G1549" s="11">
        <v>429.88</v>
      </c>
      <c r="H1549" s="11">
        <v>976</v>
      </c>
      <c r="I1549" s="11">
        <v>476</v>
      </c>
      <c r="J1549" s="11">
        <v>500</v>
      </c>
    </row>
    <row r="1550" spans="1:13">
      <c r="A1550" t="s">
        <v>456</v>
      </c>
      <c r="B1550">
        <v>33</v>
      </c>
      <c r="C1550">
        <v>13</v>
      </c>
      <c r="D1550" s="99" t="s">
        <v>4</v>
      </c>
      <c r="E1550" s="11">
        <v>1031.77</v>
      </c>
      <c r="F1550" s="11">
        <v>488.38</v>
      </c>
      <c r="G1550" s="11">
        <v>543.39</v>
      </c>
      <c r="H1550" s="11">
        <v>1050.5</v>
      </c>
      <c r="I1550" s="11">
        <v>476</v>
      </c>
      <c r="J1550" s="11">
        <v>574.5</v>
      </c>
      <c r="K1550" s="12"/>
      <c r="L1550" s="12"/>
      <c r="M1550" s="13"/>
    </row>
    <row r="1551" spans="1:13">
      <c r="A1551" t="s">
        <v>456</v>
      </c>
      <c r="B1551">
        <v>33</v>
      </c>
      <c r="C1551">
        <v>15</v>
      </c>
      <c r="D1551" s="99" t="s">
        <v>4</v>
      </c>
      <c r="E1551" s="11">
        <v>1089.19</v>
      </c>
      <c r="F1551" s="11">
        <v>488.38</v>
      </c>
      <c r="G1551" s="11">
        <v>600.80999999999995</v>
      </c>
      <c r="H1551" s="11">
        <v>1044</v>
      </c>
      <c r="I1551" s="11">
        <v>476</v>
      </c>
      <c r="J1551" s="11">
        <v>568</v>
      </c>
      <c r="K1551" s="12"/>
      <c r="L1551" s="12"/>
      <c r="M1551" s="13"/>
    </row>
    <row r="1552" spans="1:13">
      <c r="A1552" t="s">
        <v>456</v>
      </c>
      <c r="B1552">
        <v>33</v>
      </c>
      <c r="C1552">
        <v>17</v>
      </c>
      <c r="D1552" s="99" t="s">
        <v>4</v>
      </c>
      <c r="E1552" s="11">
        <v>887.74</v>
      </c>
      <c r="F1552" s="11">
        <v>488.38</v>
      </c>
      <c r="G1552" s="11">
        <v>399.37</v>
      </c>
      <c r="H1552" s="11">
        <v>940</v>
      </c>
      <c r="I1552" s="11">
        <v>476</v>
      </c>
      <c r="J1552" s="11">
        <v>464</v>
      </c>
    </row>
    <row r="1553" spans="1:13">
      <c r="A1553" t="s">
        <v>456</v>
      </c>
      <c r="B1553">
        <v>33</v>
      </c>
      <c r="C1553">
        <v>19</v>
      </c>
      <c r="D1553" s="99" t="s">
        <v>4</v>
      </c>
      <c r="E1553" s="11">
        <v>1055.42</v>
      </c>
      <c r="F1553" s="11">
        <v>488.38</v>
      </c>
      <c r="G1553" s="11">
        <v>567.04999999999995</v>
      </c>
      <c r="H1553" s="11">
        <v>1052</v>
      </c>
      <c r="I1553" s="11">
        <v>476</v>
      </c>
      <c r="J1553" s="11">
        <v>576</v>
      </c>
      <c r="K1553" s="12"/>
      <c r="L1553" s="12"/>
      <c r="M1553" s="13"/>
    </row>
    <row r="1554" spans="1:13">
      <c r="A1554" t="s">
        <v>456</v>
      </c>
      <c r="B1554">
        <v>33</v>
      </c>
      <c r="C1554">
        <v>21</v>
      </c>
      <c r="D1554" s="99" t="s">
        <v>4</v>
      </c>
      <c r="E1554" s="11">
        <v>1288.8900000000001</v>
      </c>
      <c r="F1554" s="11">
        <v>488.38</v>
      </c>
      <c r="G1554" s="11">
        <v>800.51</v>
      </c>
      <c r="H1554" s="11">
        <v>1190</v>
      </c>
      <c r="I1554" s="11">
        <v>476</v>
      </c>
      <c r="J1554" s="11">
        <v>714</v>
      </c>
      <c r="K1554" s="12"/>
      <c r="L1554" s="12"/>
      <c r="M1554" s="13"/>
    </row>
    <row r="1555" spans="1:13">
      <c r="A1555" t="s">
        <v>456</v>
      </c>
      <c r="B1555">
        <v>33</v>
      </c>
      <c r="C1555">
        <v>23</v>
      </c>
      <c r="D1555" s="99" t="s">
        <v>4</v>
      </c>
      <c r="E1555" s="11">
        <v>1165.19</v>
      </c>
      <c r="F1555" s="11">
        <v>488.38</v>
      </c>
      <c r="G1555" s="11">
        <v>676.82</v>
      </c>
      <c r="H1555" s="11">
        <v>1211</v>
      </c>
      <c r="I1555" s="11">
        <v>476</v>
      </c>
      <c r="J1555" s="11">
        <v>735</v>
      </c>
    </row>
    <row r="1556" spans="1:13">
      <c r="A1556" t="s">
        <v>456</v>
      </c>
      <c r="B1556">
        <v>33</v>
      </c>
      <c r="C1556">
        <v>25</v>
      </c>
      <c r="D1556" s="99" t="s">
        <v>4</v>
      </c>
      <c r="E1556" s="11">
        <v>1222.19</v>
      </c>
      <c r="F1556" s="11">
        <v>488.38</v>
      </c>
      <c r="G1556" s="11">
        <v>733.82</v>
      </c>
      <c r="H1556" s="11">
        <v>1228</v>
      </c>
      <c r="I1556" s="11">
        <v>476</v>
      </c>
      <c r="J1556" s="11">
        <v>752</v>
      </c>
      <c r="K1556" s="12"/>
      <c r="L1556" s="12"/>
      <c r="M1556" s="13"/>
    </row>
    <row r="1557" spans="1:13">
      <c r="A1557" t="s">
        <v>456</v>
      </c>
      <c r="B1557">
        <v>33</v>
      </c>
      <c r="C1557">
        <v>27</v>
      </c>
      <c r="D1557" s="99" t="s">
        <v>4</v>
      </c>
      <c r="E1557" s="11">
        <v>1146.1099999999999</v>
      </c>
      <c r="F1557" s="11">
        <v>488.38</v>
      </c>
      <c r="G1557" s="11">
        <v>657.73</v>
      </c>
      <c r="H1557" s="11">
        <v>1169</v>
      </c>
      <c r="I1557" s="11">
        <v>476</v>
      </c>
      <c r="J1557" s="11">
        <v>693</v>
      </c>
      <c r="K1557" s="12"/>
      <c r="L1557" s="12"/>
      <c r="M1557" s="13"/>
    </row>
    <row r="1558" spans="1:13">
      <c r="A1558" t="s">
        <v>456</v>
      </c>
      <c r="B1558">
        <v>33</v>
      </c>
      <c r="C1558">
        <v>29</v>
      </c>
      <c r="D1558" s="99" t="s">
        <v>4</v>
      </c>
      <c r="E1558" s="11">
        <v>1356.89</v>
      </c>
      <c r="F1558" s="11">
        <v>488.38</v>
      </c>
      <c r="G1558" s="11">
        <v>868.51</v>
      </c>
      <c r="H1558" s="11">
        <v>1376</v>
      </c>
      <c r="I1558" s="11">
        <v>476</v>
      </c>
      <c r="J1558" s="11">
        <v>900</v>
      </c>
    </row>
    <row r="1559" spans="1:13">
      <c r="A1559" t="s">
        <v>456</v>
      </c>
      <c r="B1559">
        <v>33</v>
      </c>
      <c r="C1559">
        <v>31</v>
      </c>
      <c r="D1559" s="99" t="s">
        <v>4</v>
      </c>
      <c r="E1559" s="11">
        <v>1312.64</v>
      </c>
      <c r="F1559" s="11">
        <v>488.38</v>
      </c>
      <c r="G1559" s="11">
        <v>824.26</v>
      </c>
      <c r="H1559" s="11">
        <v>1319</v>
      </c>
      <c r="I1559" s="11">
        <v>476</v>
      </c>
      <c r="J1559" s="11">
        <v>843</v>
      </c>
      <c r="K1559" s="12"/>
      <c r="L1559" s="12"/>
      <c r="M1559" s="13"/>
    </row>
    <row r="1560" spans="1:13">
      <c r="A1560" t="s">
        <v>456</v>
      </c>
      <c r="B1560">
        <v>33</v>
      </c>
      <c r="C1560">
        <v>33</v>
      </c>
      <c r="D1560" s="99" t="s">
        <v>4</v>
      </c>
      <c r="E1560" s="11">
        <v>1410.31</v>
      </c>
      <c r="F1560" s="11">
        <v>488.38</v>
      </c>
      <c r="G1560" s="11">
        <v>921.93</v>
      </c>
      <c r="H1560" s="11">
        <v>1442</v>
      </c>
      <c r="I1560" s="11">
        <v>476</v>
      </c>
      <c r="J1560" s="11">
        <v>966</v>
      </c>
      <c r="K1560" s="12"/>
      <c r="L1560" s="12"/>
      <c r="M1560" s="13"/>
    </row>
    <row r="1561" spans="1:13">
      <c r="A1561" t="s">
        <v>456</v>
      </c>
      <c r="B1561">
        <v>33</v>
      </c>
      <c r="C1561">
        <v>35</v>
      </c>
      <c r="D1561" s="99" t="s">
        <v>4</v>
      </c>
      <c r="E1561" s="11">
        <v>1132.94</v>
      </c>
      <c r="F1561" s="11">
        <v>488.38</v>
      </c>
      <c r="G1561" s="11">
        <v>644.57000000000005</v>
      </c>
      <c r="H1561" s="11">
        <v>1129</v>
      </c>
      <c r="I1561" s="11">
        <v>476</v>
      </c>
      <c r="J1561" s="11">
        <v>653</v>
      </c>
    </row>
    <row r="1562" spans="1:13">
      <c r="A1562" t="s">
        <v>456</v>
      </c>
      <c r="B1562">
        <v>33</v>
      </c>
      <c r="C1562">
        <v>37</v>
      </c>
      <c r="D1562" s="99" t="s">
        <v>4</v>
      </c>
      <c r="E1562" s="11">
        <v>998.31</v>
      </c>
      <c r="F1562" s="11">
        <v>488.38</v>
      </c>
      <c r="G1562" s="11">
        <v>509.93</v>
      </c>
      <c r="H1562" s="11">
        <v>1004</v>
      </c>
      <c r="I1562" s="11">
        <v>476</v>
      </c>
      <c r="J1562" s="11">
        <v>528</v>
      </c>
      <c r="K1562" s="12"/>
      <c r="L1562" s="12"/>
      <c r="M1562" s="13"/>
    </row>
    <row r="1563" spans="1:13">
      <c r="A1563" t="s">
        <v>456</v>
      </c>
      <c r="B1563">
        <v>33</v>
      </c>
      <c r="C1563">
        <v>39</v>
      </c>
      <c r="D1563" s="99" t="s">
        <v>4</v>
      </c>
      <c r="E1563" s="11">
        <v>1005.01</v>
      </c>
      <c r="F1563" s="11">
        <v>488.38</v>
      </c>
      <c r="G1563" s="11">
        <v>516.63</v>
      </c>
      <c r="H1563" s="11">
        <v>1060</v>
      </c>
      <c r="I1563" s="11">
        <v>476</v>
      </c>
      <c r="J1563" s="11">
        <v>584</v>
      </c>
      <c r="K1563" s="12"/>
      <c r="L1563" s="12"/>
      <c r="M1563" s="13"/>
    </row>
    <row r="1564" spans="1:13">
      <c r="A1564" t="s">
        <v>456</v>
      </c>
      <c r="B1564">
        <v>33</v>
      </c>
      <c r="C1564">
        <v>41</v>
      </c>
      <c r="D1564" s="99" t="s">
        <v>4</v>
      </c>
      <c r="E1564" s="11">
        <v>1042.06</v>
      </c>
      <c r="F1564" s="11">
        <v>488.38</v>
      </c>
      <c r="G1564" s="11">
        <v>553.69000000000005</v>
      </c>
      <c r="H1564" s="11">
        <v>1068</v>
      </c>
      <c r="I1564" s="11">
        <v>476</v>
      </c>
      <c r="J1564" s="11">
        <v>592</v>
      </c>
    </row>
    <row r="1565" spans="1:13">
      <c r="A1565" t="s">
        <v>456</v>
      </c>
      <c r="B1565">
        <v>33</v>
      </c>
      <c r="C1565">
        <v>43</v>
      </c>
      <c r="D1565" s="99" t="s">
        <v>4</v>
      </c>
      <c r="E1565" s="11">
        <v>1018.5</v>
      </c>
      <c r="F1565" s="11">
        <v>488.38</v>
      </c>
      <c r="G1565" s="11">
        <v>530.12</v>
      </c>
      <c r="H1565" s="11">
        <v>1043</v>
      </c>
      <c r="I1565" s="11">
        <v>476</v>
      </c>
      <c r="J1565" s="11">
        <v>567</v>
      </c>
      <c r="K1565" s="12"/>
      <c r="L1565" s="12"/>
      <c r="M1565" s="13"/>
    </row>
    <row r="1566" spans="1:13">
      <c r="A1566" t="s">
        <v>456</v>
      </c>
      <c r="B1566">
        <v>33</v>
      </c>
      <c r="C1566">
        <v>45</v>
      </c>
      <c r="D1566" s="99" t="s">
        <v>4</v>
      </c>
      <c r="E1566" s="11">
        <v>1048.48</v>
      </c>
      <c r="F1566" s="11">
        <v>488.38</v>
      </c>
      <c r="G1566" s="11">
        <v>560.1</v>
      </c>
      <c r="H1566" s="11">
        <v>993</v>
      </c>
      <c r="I1566" s="11">
        <v>476</v>
      </c>
      <c r="J1566" s="11">
        <v>517</v>
      </c>
      <c r="K1566" s="12"/>
      <c r="L1566" s="12"/>
      <c r="M1566" s="13"/>
    </row>
    <row r="1567" spans="1:13">
      <c r="A1567" t="s">
        <v>456</v>
      </c>
      <c r="B1567">
        <v>33</v>
      </c>
      <c r="C1567">
        <v>47</v>
      </c>
      <c r="D1567" s="99" t="s">
        <v>4</v>
      </c>
      <c r="E1567" s="11">
        <v>1050.18</v>
      </c>
      <c r="F1567" s="11">
        <v>488.38</v>
      </c>
      <c r="G1567" s="11">
        <v>561.79999999999995</v>
      </c>
      <c r="H1567" s="11">
        <v>1040</v>
      </c>
      <c r="I1567" s="11">
        <v>476</v>
      </c>
      <c r="J1567" s="11">
        <v>564</v>
      </c>
    </row>
    <row r="1568" spans="1:13">
      <c r="A1568" t="s">
        <v>456</v>
      </c>
      <c r="B1568">
        <v>33</v>
      </c>
      <c r="C1568">
        <v>49</v>
      </c>
      <c r="D1568" s="99" t="s">
        <v>4</v>
      </c>
      <c r="E1568" s="11">
        <v>1170.03</v>
      </c>
      <c r="F1568" s="11">
        <v>488.38</v>
      </c>
      <c r="G1568" s="11">
        <v>681.65</v>
      </c>
      <c r="H1568" s="11">
        <v>1152</v>
      </c>
      <c r="I1568" s="11">
        <v>476</v>
      </c>
      <c r="J1568" s="11">
        <v>676</v>
      </c>
      <c r="K1568" s="12"/>
      <c r="L1568" s="12"/>
      <c r="M1568" s="13"/>
    </row>
    <row r="1569" spans="1:13">
      <c r="A1569" t="s">
        <v>456</v>
      </c>
      <c r="B1569">
        <v>33</v>
      </c>
      <c r="C1569">
        <v>51</v>
      </c>
      <c r="D1569" s="99" t="s">
        <v>4</v>
      </c>
      <c r="E1569" s="11">
        <v>1068.6500000000001</v>
      </c>
      <c r="F1569" s="11">
        <v>488.38</v>
      </c>
      <c r="G1569" s="11">
        <v>580.28</v>
      </c>
      <c r="H1569" s="11">
        <v>1073</v>
      </c>
      <c r="I1569" s="11">
        <v>476</v>
      </c>
      <c r="J1569" s="11">
        <v>597</v>
      </c>
      <c r="K1569" s="12"/>
      <c r="L1569" s="12"/>
      <c r="M1569" s="13"/>
    </row>
    <row r="1570" spans="1:13">
      <c r="A1570" t="s">
        <v>456</v>
      </c>
      <c r="B1570">
        <v>33</v>
      </c>
      <c r="C1570">
        <v>53</v>
      </c>
      <c r="D1570" s="99" t="s">
        <v>4</v>
      </c>
      <c r="E1570" s="11">
        <v>1141.21</v>
      </c>
      <c r="F1570" s="11">
        <v>488.38</v>
      </c>
      <c r="G1570" s="11">
        <v>652.83000000000004</v>
      </c>
      <c r="H1570" s="11">
        <v>1154</v>
      </c>
      <c r="I1570" s="11">
        <v>476</v>
      </c>
      <c r="J1570" s="11">
        <v>678</v>
      </c>
    </row>
    <row r="1571" spans="1:13">
      <c r="A1571" t="s">
        <v>456</v>
      </c>
      <c r="B1571">
        <v>33</v>
      </c>
      <c r="C1571">
        <v>55</v>
      </c>
      <c r="D1571" s="99" t="s">
        <v>4</v>
      </c>
      <c r="E1571" s="11">
        <v>1064.58</v>
      </c>
      <c r="F1571" s="11">
        <v>488.38</v>
      </c>
      <c r="G1571" s="11">
        <v>576.21</v>
      </c>
      <c r="H1571" s="11">
        <v>1076</v>
      </c>
      <c r="I1571" s="11">
        <v>476</v>
      </c>
      <c r="J1571" s="11">
        <v>600</v>
      </c>
      <c r="K1571" s="12"/>
      <c r="L1571" s="12"/>
      <c r="M1571" s="13"/>
    </row>
    <row r="1572" spans="1:13">
      <c r="A1572" t="s">
        <v>456</v>
      </c>
      <c r="B1572">
        <v>33</v>
      </c>
      <c r="C1572">
        <v>57</v>
      </c>
      <c r="D1572" s="99" t="s">
        <v>4</v>
      </c>
      <c r="E1572" s="11">
        <v>960.62</v>
      </c>
      <c r="F1572" s="11">
        <v>488.38</v>
      </c>
      <c r="G1572" s="11">
        <v>472.25</v>
      </c>
      <c r="H1572" s="11">
        <v>986</v>
      </c>
      <c r="I1572" s="11">
        <v>476</v>
      </c>
      <c r="J1572" s="11">
        <v>510</v>
      </c>
      <c r="K1572" s="12"/>
      <c r="L1572" s="12"/>
      <c r="M1572" s="13"/>
    </row>
    <row r="1573" spans="1:13">
      <c r="A1573" t="s">
        <v>456</v>
      </c>
      <c r="B1573">
        <v>33</v>
      </c>
      <c r="C1573">
        <v>59</v>
      </c>
      <c r="D1573" s="99" t="s">
        <v>4</v>
      </c>
      <c r="E1573" s="11">
        <v>973.49</v>
      </c>
      <c r="F1573" s="11">
        <v>488.38</v>
      </c>
      <c r="G1573" s="11">
        <v>485.12</v>
      </c>
      <c r="H1573" s="11">
        <v>982</v>
      </c>
      <c r="I1573" s="11">
        <v>476</v>
      </c>
      <c r="J1573" s="11">
        <v>506</v>
      </c>
    </row>
    <row r="1574" spans="1:13">
      <c r="A1574" t="s">
        <v>456</v>
      </c>
      <c r="B1574">
        <v>33</v>
      </c>
      <c r="C1574">
        <v>61</v>
      </c>
      <c r="D1574" s="99" t="s">
        <v>4</v>
      </c>
      <c r="E1574" s="11">
        <v>966.54</v>
      </c>
      <c r="F1574" s="11">
        <v>488.38</v>
      </c>
      <c r="G1574" s="11">
        <v>478.16</v>
      </c>
      <c r="H1574" s="11">
        <v>995</v>
      </c>
      <c r="I1574" s="11">
        <v>476</v>
      </c>
      <c r="J1574" s="11">
        <v>519</v>
      </c>
      <c r="K1574" s="12"/>
      <c r="L1574" s="12"/>
      <c r="M1574" s="13"/>
    </row>
    <row r="1575" spans="1:13">
      <c r="A1575" t="s">
        <v>456</v>
      </c>
      <c r="B1575">
        <v>33</v>
      </c>
      <c r="C1575">
        <v>63</v>
      </c>
      <c r="D1575" s="99" t="s">
        <v>4</v>
      </c>
      <c r="E1575" s="11">
        <v>1149.67</v>
      </c>
      <c r="F1575" s="11">
        <v>488.38</v>
      </c>
      <c r="G1575" s="11">
        <v>661.3</v>
      </c>
      <c r="H1575" s="11">
        <v>1143</v>
      </c>
      <c r="I1575" s="11">
        <v>476</v>
      </c>
      <c r="J1575" s="11">
        <v>667</v>
      </c>
      <c r="K1575" s="12"/>
      <c r="L1575" s="12"/>
      <c r="M1575" s="13"/>
    </row>
    <row r="1576" spans="1:13">
      <c r="A1576" t="s">
        <v>456</v>
      </c>
      <c r="B1576">
        <v>2</v>
      </c>
      <c r="C1576">
        <v>9</v>
      </c>
      <c r="D1576" s="99" t="s">
        <v>4</v>
      </c>
      <c r="E1576" s="11">
        <v>690.48</v>
      </c>
      <c r="F1576" s="11">
        <v>553.16999999999996</v>
      </c>
      <c r="G1576" s="11">
        <v>137.31</v>
      </c>
      <c r="H1576" s="11">
        <v>623</v>
      </c>
      <c r="I1576" s="11">
        <v>501</v>
      </c>
      <c r="J1576" s="11">
        <v>122</v>
      </c>
    </row>
    <row r="1577" spans="1:13">
      <c r="A1577" t="s">
        <v>456</v>
      </c>
      <c r="B1577">
        <v>4</v>
      </c>
      <c r="C1577">
        <v>9</v>
      </c>
      <c r="D1577" s="99" t="s">
        <v>4</v>
      </c>
      <c r="E1577" s="11">
        <v>1225.25</v>
      </c>
      <c r="F1577" s="11">
        <v>553.16999999999996</v>
      </c>
      <c r="G1577" s="11">
        <v>672.08</v>
      </c>
      <c r="H1577" s="11">
        <v>785</v>
      </c>
      <c r="I1577" s="11">
        <v>501</v>
      </c>
      <c r="J1577" s="11">
        <v>284</v>
      </c>
      <c r="K1577" s="12"/>
      <c r="L1577" s="12"/>
      <c r="M1577" s="13"/>
    </row>
    <row r="1578" spans="1:13">
      <c r="A1578" t="s">
        <v>456</v>
      </c>
      <c r="B1578">
        <v>6</v>
      </c>
      <c r="C1578">
        <v>9</v>
      </c>
      <c r="D1578" s="99" t="s">
        <v>4</v>
      </c>
      <c r="E1578" s="11">
        <v>930.36</v>
      </c>
      <c r="F1578" s="11">
        <v>553.16999999999996</v>
      </c>
      <c r="G1578" s="11">
        <v>377.19</v>
      </c>
      <c r="H1578" s="11">
        <v>814</v>
      </c>
      <c r="I1578" s="11">
        <v>501</v>
      </c>
      <c r="J1578" s="11">
        <v>313</v>
      </c>
      <c r="K1578" s="12"/>
      <c r="L1578" s="12"/>
      <c r="M1578" s="13"/>
    </row>
    <row r="1579" spans="1:13">
      <c r="A1579" t="s">
        <v>456</v>
      </c>
      <c r="B1579">
        <v>8</v>
      </c>
      <c r="C1579">
        <v>9</v>
      </c>
      <c r="D1579" s="99" t="s">
        <v>4</v>
      </c>
      <c r="E1579" s="11">
        <v>1066.8800000000001</v>
      </c>
      <c r="F1579" s="11">
        <v>553.16999999999996</v>
      </c>
      <c r="G1579" s="11">
        <v>513.71</v>
      </c>
      <c r="H1579" s="11">
        <v>713</v>
      </c>
      <c r="I1579" s="11">
        <v>501</v>
      </c>
      <c r="J1579" s="11">
        <v>212</v>
      </c>
    </row>
    <row r="1580" spans="1:13">
      <c r="A1580" t="s">
        <v>456</v>
      </c>
      <c r="B1580">
        <v>10</v>
      </c>
      <c r="C1580">
        <v>9</v>
      </c>
      <c r="D1580" s="99" t="s">
        <v>4</v>
      </c>
      <c r="E1580" s="11">
        <v>1024.4100000000001</v>
      </c>
      <c r="F1580" s="11">
        <v>553.16999999999996</v>
      </c>
      <c r="G1580" s="11">
        <v>471.25</v>
      </c>
      <c r="H1580" s="11">
        <v>797</v>
      </c>
      <c r="I1580" s="11">
        <v>501</v>
      </c>
      <c r="J1580" s="11">
        <v>296</v>
      </c>
      <c r="K1580" s="12"/>
      <c r="L1580" s="12"/>
      <c r="M1580" s="13"/>
    </row>
    <row r="1581" spans="1:13">
      <c r="A1581" t="s">
        <v>456</v>
      </c>
      <c r="B1581">
        <v>12</v>
      </c>
      <c r="C1581">
        <v>9</v>
      </c>
      <c r="D1581" s="99" t="s">
        <v>4</v>
      </c>
      <c r="E1581" s="11">
        <v>1146.19</v>
      </c>
      <c r="F1581" s="11">
        <v>553.16999999999996</v>
      </c>
      <c r="G1581" s="11">
        <v>593.02</v>
      </c>
      <c r="H1581" s="11">
        <v>847</v>
      </c>
      <c r="I1581" s="11">
        <v>501</v>
      </c>
      <c r="J1581" s="11">
        <v>346</v>
      </c>
      <c r="K1581" s="12"/>
      <c r="L1581" s="12"/>
      <c r="M1581" s="13"/>
    </row>
    <row r="1582" spans="1:13">
      <c r="A1582" t="s">
        <v>456</v>
      </c>
      <c r="B1582">
        <v>14</v>
      </c>
      <c r="C1582">
        <v>9</v>
      </c>
      <c r="D1582" s="99" t="s">
        <v>4</v>
      </c>
      <c r="E1582" s="11">
        <v>1840.14</v>
      </c>
      <c r="F1582" s="11">
        <v>553.16999999999996</v>
      </c>
      <c r="G1582" s="11">
        <v>1286.97</v>
      </c>
      <c r="H1582" s="11">
        <v>1401</v>
      </c>
      <c r="I1582" s="11">
        <v>501</v>
      </c>
      <c r="J1582" s="11">
        <v>900</v>
      </c>
    </row>
    <row r="1583" spans="1:13">
      <c r="A1583" t="s">
        <v>456</v>
      </c>
      <c r="B1583">
        <v>16</v>
      </c>
      <c r="C1583">
        <v>9</v>
      </c>
      <c r="D1583" s="99" t="s">
        <v>4</v>
      </c>
      <c r="E1583" s="11">
        <v>1825.52</v>
      </c>
      <c r="F1583" s="11">
        <v>553.16999999999996</v>
      </c>
      <c r="G1583" s="11">
        <v>1272.3499999999999</v>
      </c>
      <c r="H1583" s="11">
        <v>1167</v>
      </c>
      <c r="I1583" s="11">
        <v>501</v>
      </c>
      <c r="J1583" s="11">
        <v>666</v>
      </c>
      <c r="K1583" s="12"/>
      <c r="L1583" s="12"/>
      <c r="M1583" s="13"/>
    </row>
    <row r="1584" spans="1:13">
      <c r="A1584" t="s">
        <v>456</v>
      </c>
      <c r="B1584">
        <v>18</v>
      </c>
      <c r="C1584">
        <v>9</v>
      </c>
      <c r="D1584" s="99" t="s">
        <v>4</v>
      </c>
      <c r="E1584" s="11">
        <v>1305.3399999999999</v>
      </c>
      <c r="F1584" s="11">
        <v>553.16999999999996</v>
      </c>
      <c r="G1584" s="11">
        <v>752.18</v>
      </c>
      <c r="H1584" s="11">
        <v>932</v>
      </c>
      <c r="I1584" s="11">
        <v>501</v>
      </c>
      <c r="J1584" s="11">
        <v>431</v>
      </c>
      <c r="K1584" s="12"/>
      <c r="L1584" s="12"/>
      <c r="M1584" s="13"/>
    </row>
    <row r="1585" spans="1:13">
      <c r="A1585" t="s">
        <v>456</v>
      </c>
      <c r="B1585">
        <v>20</v>
      </c>
      <c r="C1585">
        <v>9</v>
      </c>
      <c r="D1585" s="99" t="s">
        <v>4</v>
      </c>
      <c r="E1585" s="11">
        <v>2047.49</v>
      </c>
      <c r="F1585" s="11">
        <v>553.16999999999996</v>
      </c>
      <c r="G1585" s="11">
        <v>1494.32</v>
      </c>
      <c r="H1585" s="11">
        <v>1049</v>
      </c>
      <c r="I1585" s="11">
        <v>501</v>
      </c>
      <c r="J1585" s="11">
        <v>548</v>
      </c>
    </row>
    <row r="1586" spans="1:13">
      <c r="A1586" t="s">
        <v>456</v>
      </c>
      <c r="B1586">
        <v>22</v>
      </c>
      <c r="C1586">
        <v>9</v>
      </c>
      <c r="D1586" s="99" t="s">
        <v>4</v>
      </c>
      <c r="E1586" s="11">
        <v>2156.0500000000002</v>
      </c>
      <c r="F1586" s="11">
        <v>553.16999999999996</v>
      </c>
      <c r="G1586" s="11">
        <v>1602.88</v>
      </c>
      <c r="H1586" s="11">
        <v>1327</v>
      </c>
      <c r="I1586" s="11">
        <v>501</v>
      </c>
      <c r="J1586" s="11">
        <v>826</v>
      </c>
      <c r="K1586" s="12"/>
      <c r="L1586" s="12"/>
      <c r="M1586" s="13"/>
    </row>
    <row r="1587" spans="1:13">
      <c r="A1587" t="s">
        <v>456</v>
      </c>
      <c r="B1587">
        <v>24</v>
      </c>
      <c r="C1587">
        <v>9</v>
      </c>
      <c r="D1587" s="99" t="s">
        <v>4</v>
      </c>
      <c r="E1587" s="11">
        <v>1865.35</v>
      </c>
      <c r="F1587" s="11">
        <v>553.16999999999996</v>
      </c>
      <c r="G1587" s="11">
        <v>1312.18</v>
      </c>
      <c r="H1587" s="11">
        <v>1306</v>
      </c>
      <c r="I1587" s="11">
        <v>501</v>
      </c>
      <c r="J1587" s="11">
        <v>805</v>
      </c>
      <c r="K1587" s="12"/>
      <c r="L1587" s="12"/>
      <c r="M1587" s="13"/>
    </row>
    <row r="1588" spans="1:13">
      <c r="A1588" t="s">
        <v>456</v>
      </c>
      <c r="B1588">
        <v>26</v>
      </c>
      <c r="C1588">
        <v>9</v>
      </c>
      <c r="D1588" s="99" t="s">
        <v>4</v>
      </c>
      <c r="E1588" s="11">
        <v>1966.72</v>
      </c>
      <c r="F1588" s="11">
        <v>553.16999999999996</v>
      </c>
      <c r="G1588" s="11">
        <v>1413.55</v>
      </c>
      <c r="H1588" s="11">
        <v>1354</v>
      </c>
      <c r="I1588" s="11">
        <v>501</v>
      </c>
      <c r="J1588" s="11">
        <v>853</v>
      </c>
    </row>
    <row r="1589" spans="1:13">
      <c r="A1589" t="s">
        <v>456</v>
      </c>
      <c r="B1589">
        <v>28</v>
      </c>
      <c r="C1589">
        <v>9</v>
      </c>
      <c r="D1589" s="99" t="s">
        <v>4</v>
      </c>
      <c r="E1589" s="11">
        <v>1908.38</v>
      </c>
      <c r="F1589" s="11">
        <v>553.16999999999996</v>
      </c>
      <c r="G1589" s="11">
        <v>1355.21</v>
      </c>
      <c r="H1589" s="11">
        <v>1194</v>
      </c>
      <c r="I1589" s="11">
        <v>501</v>
      </c>
      <c r="J1589" s="11">
        <v>693</v>
      </c>
      <c r="K1589" s="12"/>
      <c r="L1589" s="12"/>
      <c r="M1589" s="13"/>
    </row>
    <row r="1590" spans="1:13">
      <c r="A1590" t="s">
        <v>456</v>
      </c>
      <c r="B1590">
        <v>30</v>
      </c>
      <c r="C1590">
        <v>9</v>
      </c>
      <c r="D1590" s="99" t="s">
        <v>4</v>
      </c>
      <c r="E1590" s="11">
        <v>3252.42</v>
      </c>
      <c r="F1590" s="11">
        <v>553.16999999999996</v>
      </c>
      <c r="G1590" s="11">
        <v>2699.26</v>
      </c>
      <c r="H1590" s="11">
        <v>1558.5</v>
      </c>
      <c r="I1590" s="11">
        <v>501</v>
      </c>
      <c r="J1590" s="11">
        <v>1057.5</v>
      </c>
      <c r="K1590" s="12"/>
      <c r="L1590" s="12"/>
      <c r="M1590" s="13"/>
    </row>
    <row r="1591" spans="1:13">
      <c r="A1591" t="s">
        <v>456</v>
      </c>
      <c r="B1591">
        <v>32</v>
      </c>
      <c r="C1591">
        <v>9</v>
      </c>
      <c r="D1591" s="99" t="s">
        <v>4</v>
      </c>
      <c r="E1591" s="11">
        <v>5680.07</v>
      </c>
      <c r="F1591" s="11">
        <v>553.16999999999996</v>
      </c>
      <c r="G1591" s="11">
        <v>5126.91</v>
      </c>
      <c r="H1591" s="11">
        <v>2160</v>
      </c>
      <c r="I1591" s="11">
        <v>501</v>
      </c>
      <c r="J1591" s="11">
        <v>1659</v>
      </c>
    </row>
    <row r="1592" spans="1:13">
      <c r="A1592" t="s">
        <v>456</v>
      </c>
      <c r="B1592">
        <v>2</v>
      </c>
      <c r="C1592">
        <v>64</v>
      </c>
      <c r="D1592" s="99" t="s">
        <v>4</v>
      </c>
      <c r="E1592" s="11">
        <v>502.86</v>
      </c>
      <c r="F1592" s="11">
        <v>439.75</v>
      </c>
      <c r="G1592" s="11">
        <v>63.11</v>
      </c>
      <c r="H1592" s="11">
        <v>512</v>
      </c>
      <c r="I1592" s="11">
        <v>405</v>
      </c>
      <c r="J1592" s="11">
        <v>107</v>
      </c>
      <c r="K1592" s="12"/>
      <c r="L1592" s="12"/>
      <c r="M1592" s="13"/>
    </row>
    <row r="1593" spans="1:13">
      <c r="A1593" t="s">
        <v>456</v>
      </c>
      <c r="B1593">
        <v>4</v>
      </c>
      <c r="C1593">
        <v>64</v>
      </c>
      <c r="D1593" s="99" t="s">
        <v>4</v>
      </c>
      <c r="E1593" s="11">
        <v>516.57000000000005</v>
      </c>
      <c r="F1593" s="11">
        <v>439.75</v>
      </c>
      <c r="G1593" s="11">
        <v>76.819999999999993</v>
      </c>
      <c r="H1593" s="11">
        <v>522</v>
      </c>
      <c r="I1593" s="11">
        <v>405</v>
      </c>
      <c r="J1593" s="11">
        <v>117</v>
      </c>
      <c r="K1593" s="12"/>
      <c r="L1593" s="12"/>
      <c r="M1593" s="13"/>
    </row>
    <row r="1594" spans="1:13">
      <c r="A1594" t="s">
        <v>456</v>
      </c>
      <c r="B1594">
        <v>6</v>
      </c>
      <c r="C1594">
        <v>64</v>
      </c>
      <c r="D1594" s="99" t="s">
        <v>4</v>
      </c>
      <c r="E1594" s="11">
        <v>455.37</v>
      </c>
      <c r="F1594" s="11">
        <v>439.75</v>
      </c>
      <c r="G1594" s="11">
        <v>15.62</v>
      </c>
      <c r="H1594" s="11">
        <v>451</v>
      </c>
      <c r="I1594" s="11">
        <v>405</v>
      </c>
      <c r="J1594" s="11">
        <v>46</v>
      </c>
    </row>
    <row r="1595" spans="1:13">
      <c r="A1595" t="s">
        <v>456</v>
      </c>
      <c r="B1595">
        <v>8</v>
      </c>
      <c r="C1595">
        <v>64</v>
      </c>
      <c r="D1595" s="99" t="s">
        <v>4</v>
      </c>
      <c r="E1595" s="11">
        <v>539.83000000000004</v>
      </c>
      <c r="F1595" s="11">
        <v>439.75</v>
      </c>
      <c r="G1595" s="11">
        <v>100.08</v>
      </c>
      <c r="H1595" s="11">
        <v>533</v>
      </c>
      <c r="I1595" s="11">
        <v>405</v>
      </c>
      <c r="J1595" s="11">
        <v>128</v>
      </c>
      <c r="K1595" s="12"/>
      <c r="L1595" s="12"/>
      <c r="M1595" s="13"/>
    </row>
    <row r="1596" spans="1:13">
      <c r="A1596" t="s">
        <v>456</v>
      </c>
      <c r="B1596">
        <v>10</v>
      </c>
      <c r="C1596">
        <v>64</v>
      </c>
      <c r="D1596" s="99" t="s">
        <v>4</v>
      </c>
      <c r="E1596" s="11">
        <v>619.74</v>
      </c>
      <c r="F1596" s="11">
        <v>439.75</v>
      </c>
      <c r="G1596" s="11">
        <v>179.99</v>
      </c>
      <c r="H1596" s="11">
        <v>627</v>
      </c>
      <c r="I1596" s="11">
        <v>405</v>
      </c>
      <c r="J1596" s="11">
        <v>222</v>
      </c>
      <c r="K1596" s="12"/>
      <c r="L1596" s="12"/>
      <c r="M1596" s="13"/>
    </row>
    <row r="1597" spans="1:13">
      <c r="A1597" t="s">
        <v>456</v>
      </c>
      <c r="B1597">
        <v>12</v>
      </c>
      <c r="C1597">
        <v>64</v>
      </c>
      <c r="D1597" s="99" t="s">
        <v>4</v>
      </c>
      <c r="E1597" s="11">
        <v>716.2</v>
      </c>
      <c r="F1597" s="11">
        <v>439.75</v>
      </c>
      <c r="G1597" s="11">
        <v>276.45</v>
      </c>
      <c r="H1597" s="11">
        <v>718</v>
      </c>
      <c r="I1597" s="11">
        <v>405</v>
      </c>
      <c r="J1597" s="11">
        <v>313</v>
      </c>
    </row>
    <row r="1598" spans="1:13">
      <c r="A1598" t="s">
        <v>456</v>
      </c>
      <c r="B1598">
        <v>14</v>
      </c>
      <c r="C1598">
        <v>64</v>
      </c>
      <c r="D1598" s="99" t="s">
        <v>4</v>
      </c>
      <c r="E1598" s="11">
        <v>816.33</v>
      </c>
      <c r="F1598" s="11">
        <v>439.75</v>
      </c>
      <c r="G1598" s="11">
        <v>376.58</v>
      </c>
      <c r="H1598" s="11">
        <v>789</v>
      </c>
      <c r="I1598" s="11">
        <v>405</v>
      </c>
      <c r="J1598" s="11">
        <v>384</v>
      </c>
      <c r="K1598" s="12"/>
      <c r="L1598" s="12"/>
      <c r="M1598" s="13"/>
    </row>
    <row r="1599" spans="1:13">
      <c r="A1599" t="s">
        <v>456</v>
      </c>
      <c r="B1599">
        <v>16</v>
      </c>
      <c r="C1599">
        <v>64</v>
      </c>
      <c r="D1599" s="99" t="s">
        <v>4</v>
      </c>
      <c r="E1599" s="11">
        <v>972.47</v>
      </c>
      <c r="F1599" s="11">
        <v>439.75</v>
      </c>
      <c r="G1599" s="11">
        <v>532.72</v>
      </c>
      <c r="H1599" s="11">
        <v>860</v>
      </c>
      <c r="I1599" s="11">
        <v>405</v>
      </c>
      <c r="J1599" s="11">
        <v>455</v>
      </c>
      <c r="K1599" s="12"/>
      <c r="L1599" s="12"/>
      <c r="M1599" s="13"/>
    </row>
    <row r="1600" spans="1:13">
      <c r="A1600" t="s">
        <v>456</v>
      </c>
      <c r="B1600">
        <v>18</v>
      </c>
      <c r="C1600">
        <v>64</v>
      </c>
      <c r="D1600" s="99" t="s">
        <v>4</v>
      </c>
      <c r="E1600" s="11">
        <v>830.35</v>
      </c>
      <c r="F1600" s="11">
        <v>439.75</v>
      </c>
      <c r="G1600" s="11">
        <v>390.6</v>
      </c>
      <c r="H1600" s="11">
        <v>850</v>
      </c>
      <c r="I1600" s="11">
        <v>405</v>
      </c>
      <c r="J1600" s="11">
        <v>445</v>
      </c>
    </row>
    <row r="1601" spans="1:13">
      <c r="A1601" t="s">
        <v>456</v>
      </c>
      <c r="B1601">
        <v>20</v>
      </c>
      <c r="C1601">
        <v>64</v>
      </c>
      <c r="D1601" s="99" t="s">
        <v>4</v>
      </c>
      <c r="E1601" s="11">
        <v>818.67</v>
      </c>
      <c r="F1601" s="11">
        <v>439.75</v>
      </c>
      <c r="G1601" s="11">
        <v>378.92</v>
      </c>
      <c r="H1601" s="11">
        <v>831</v>
      </c>
      <c r="I1601" s="11">
        <v>405</v>
      </c>
      <c r="J1601" s="11">
        <v>426</v>
      </c>
      <c r="K1601" s="12"/>
      <c r="L1601" s="12"/>
      <c r="M1601" s="13"/>
    </row>
    <row r="1602" spans="1:13">
      <c r="A1602" t="s">
        <v>456</v>
      </c>
      <c r="B1602">
        <v>22</v>
      </c>
      <c r="C1602">
        <v>64</v>
      </c>
      <c r="D1602" s="99" t="s">
        <v>4</v>
      </c>
      <c r="E1602" s="11">
        <v>1085.3900000000001</v>
      </c>
      <c r="F1602" s="11">
        <v>439.75</v>
      </c>
      <c r="G1602" s="11">
        <v>645.64</v>
      </c>
      <c r="H1602" s="11">
        <v>1073</v>
      </c>
      <c r="I1602" s="11">
        <v>405</v>
      </c>
      <c r="J1602" s="11">
        <v>668</v>
      </c>
      <c r="K1602" s="12"/>
      <c r="L1602" s="12"/>
      <c r="M1602" s="13"/>
    </row>
    <row r="1603" spans="1:13">
      <c r="A1603" t="s">
        <v>456</v>
      </c>
      <c r="B1603">
        <v>24</v>
      </c>
      <c r="C1603">
        <v>64</v>
      </c>
      <c r="D1603" s="99" t="s">
        <v>4</v>
      </c>
      <c r="E1603" s="11">
        <v>1123.18</v>
      </c>
      <c r="F1603" s="11">
        <v>439.75</v>
      </c>
      <c r="G1603" s="11">
        <v>683.43</v>
      </c>
      <c r="H1603" s="11">
        <v>1110</v>
      </c>
      <c r="I1603" s="11">
        <v>405</v>
      </c>
      <c r="J1603" s="11">
        <v>705</v>
      </c>
    </row>
    <row r="1604" spans="1:13">
      <c r="A1604" t="s">
        <v>456</v>
      </c>
      <c r="B1604">
        <v>26</v>
      </c>
      <c r="C1604">
        <v>64</v>
      </c>
      <c r="D1604" s="99" t="s">
        <v>4</v>
      </c>
      <c r="E1604" s="11">
        <v>1364.49</v>
      </c>
      <c r="F1604" s="11">
        <v>439.75</v>
      </c>
      <c r="G1604" s="11">
        <v>924.74</v>
      </c>
      <c r="H1604" s="11">
        <v>1297</v>
      </c>
      <c r="I1604" s="11">
        <v>405</v>
      </c>
      <c r="J1604" s="11">
        <v>892</v>
      </c>
      <c r="K1604" s="12"/>
      <c r="L1604" s="12"/>
      <c r="M1604" s="13"/>
    </row>
    <row r="1605" spans="1:13">
      <c r="A1605" t="s">
        <v>456</v>
      </c>
      <c r="B1605">
        <v>28</v>
      </c>
      <c r="C1605">
        <v>64</v>
      </c>
      <c r="D1605" s="99" t="s">
        <v>4</v>
      </c>
      <c r="E1605" s="11">
        <v>1137.9100000000001</v>
      </c>
      <c r="F1605" s="11">
        <v>439.75</v>
      </c>
      <c r="G1605" s="11">
        <v>698.15</v>
      </c>
      <c r="H1605" s="11">
        <v>1150</v>
      </c>
      <c r="I1605" s="11">
        <v>405</v>
      </c>
      <c r="J1605" s="11">
        <v>745</v>
      </c>
      <c r="K1605" s="12"/>
      <c r="L1605" s="12"/>
      <c r="M1605" s="13"/>
    </row>
    <row r="1606" spans="1:13">
      <c r="A1606" t="s">
        <v>456</v>
      </c>
      <c r="B1606">
        <v>30</v>
      </c>
      <c r="C1606">
        <v>64</v>
      </c>
      <c r="D1606" s="99" t="s">
        <v>4</v>
      </c>
      <c r="E1606" s="11">
        <v>1251.1600000000001</v>
      </c>
      <c r="F1606" s="11">
        <v>439.75</v>
      </c>
      <c r="G1606" s="11">
        <v>811.41</v>
      </c>
      <c r="H1606" s="11">
        <v>1253</v>
      </c>
      <c r="I1606" s="11">
        <v>405</v>
      </c>
      <c r="J1606" s="11">
        <v>848</v>
      </c>
    </row>
    <row r="1607" spans="1:13">
      <c r="A1607" t="s">
        <v>456</v>
      </c>
      <c r="B1607">
        <v>32</v>
      </c>
      <c r="C1607">
        <v>64</v>
      </c>
      <c r="D1607" s="99" t="s">
        <v>4</v>
      </c>
      <c r="E1607" s="11">
        <v>1218.17</v>
      </c>
      <c r="F1607" s="11">
        <v>439.75</v>
      </c>
      <c r="G1607" s="11">
        <v>778.42</v>
      </c>
      <c r="H1607" s="11">
        <v>1238</v>
      </c>
      <c r="I1607" s="11">
        <v>405</v>
      </c>
      <c r="J1607" s="11">
        <v>833</v>
      </c>
      <c r="K1607" s="12"/>
      <c r="L1607" s="12"/>
      <c r="M1607" s="13"/>
    </row>
    <row r="1608" spans="1:13">
      <c r="A1608" t="s">
        <v>459</v>
      </c>
      <c r="B1608">
        <v>16</v>
      </c>
      <c r="C1608">
        <v>29</v>
      </c>
      <c r="D1608" s="99" t="s">
        <v>360</v>
      </c>
      <c r="E1608" s="11">
        <v>2645.66</v>
      </c>
      <c r="F1608" s="11">
        <v>1002.33</v>
      </c>
      <c r="G1608" s="11">
        <v>1643.33</v>
      </c>
      <c r="H1608" s="11">
        <v>2540</v>
      </c>
      <c r="I1608" s="11">
        <v>936</v>
      </c>
      <c r="J1608" s="11">
        <v>1604</v>
      </c>
      <c r="K1608" s="12">
        <f t="shared" ref="K1608" si="1206">AVERAGE(J1608:J1610)</f>
        <v>3144.5</v>
      </c>
      <c r="L1608" s="12">
        <f t="shared" ref="L1608" si="1207">AVEDEV(J1608:J1610)</f>
        <v>1027</v>
      </c>
      <c r="M1608" s="13">
        <f t="shared" ref="M1608" si="1208">IF(K1608=0, 0, L1608/K1608)</f>
        <v>0.32660200349817142</v>
      </c>
    </row>
    <row r="1609" spans="1:13">
      <c r="A1609" t="s">
        <v>459</v>
      </c>
      <c r="B1609">
        <v>32</v>
      </c>
      <c r="C1609">
        <v>29</v>
      </c>
      <c r="D1609" s="99" t="s">
        <v>360</v>
      </c>
      <c r="E1609" s="11">
        <v>4201.07</v>
      </c>
      <c r="F1609" s="11">
        <v>1197.25</v>
      </c>
      <c r="G1609" s="11">
        <v>3003.82</v>
      </c>
      <c r="H1609" s="11">
        <v>4296</v>
      </c>
      <c r="I1609" s="11">
        <v>1081</v>
      </c>
      <c r="J1609" s="11">
        <v>3215</v>
      </c>
      <c r="K1609" s="12"/>
      <c r="L1609" s="12"/>
      <c r="M1609" s="13"/>
    </row>
    <row r="1610" spans="1:13">
      <c r="A1610" t="s">
        <v>459</v>
      </c>
      <c r="B1610">
        <v>16</v>
      </c>
      <c r="C1610">
        <v>53</v>
      </c>
      <c r="D1610" s="99" t="s">
        <v>360</v>
      </c>
      <c r="E1610" s="11">
        <v>5363.33</v>
      </c>
      <c r="F1610" s="11">
        <v>883.75</v>
      </c>
      <c r="G1610" s="11">
        <v>4479.58</v>
      </c>
      <c r="H1610" s="11">
        <v>5439.5</v>
      </c>
      <c r="I1610" s="11">
        <v>825</v>
      </c>
      <c r="J1610" s="11">
        <v>4614.5</v>
      </c>
    </row>
  </sheetData>
  <sortState xmlns:xlrd2="http://schemas.microsoft.com/office/spreadsheetml/2017/richdata2" ref="A6:J1610">
    <sortCondition ref="D6:D1610"/>
  </sortState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7:AI185"/>
  <sheetViews>
    <sheetView topLeftCell="E99" zoomScale="75" zoomScaleNormal="75" workbookViewId="0">
      <selection activeCell="A6" sqref="A1:XFD6"/>
    </sheetView>
  </sheetViews>
  <sheetFormatPr baseColWidth="10" defaultColWidth="11.5" defaultRowHeight="15"/>
  <cols>
    <col min="2" max="11" width="20.6640625" customWidth="1"/>
    <col min="12" max="17" width="20.6640625" style="195" customWidth="1"/>
    <col min="18" max="18" width="20.6640625" customWidth="1"/>
    <col min="19" max="29" width="11.6640625" customWidth="1"/>
  </cols>
  <sheetData>
    <row r="7" spans="1:29">
      <c r="A7" t="s">
        <v>31</v>
      </c>
      <c r="B7" s="8"/>
      <c r="C7" s="8"/>
      <c r="D7" s="9"/>
      <c r="E7" s="9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</row>
    <row r="8" spans="1:29">
      <c r="A8" s="10"/>
      <c r="B8" s="19" t="str">
        <f t="array" ref="B8:P8">TRANSPOSE('Heat Map'!A4:A18)</f>
        <v>M</v>
      </c>
      <c r="C8" s="19" t="str">
        <v>E</v>
      </c>
      <c r="D8" s="19" t="str">
        <v>Q</v>
      </c>
      <c r="E8" s="19" t="str">
        <v>L</v>
      </c>
      <c r="F8" s="19" t="str">
        <v>E</v>
      </c>
      <c r="G8" s="19" t="str">
        <v>E</v>
      </c>
      <c r="H8" s="19" t="str">
        <v>L</v>
      </c>
      <c r="I8" s="19" t="str">
        <v>I</v>
      </c>
      <c r="J8" s="19" t="str">
        <v>P</v>
      </c>
      <c r="K8" s="19" t="str">
        <v>D</v>
      </c>
      <c r="L8" s="19" t="str">
        <v>W</v>
      </c>
      <c r="M8" s="19" t="str">
        <v>E</v>
      </c>
      <c r="N8" s="19" t="str">
        <v>S</v>
      </c>
      <c r="O8" s="19" t="str">
        <v>V</v>
      </c>
      <c r="P8" s="19" t="str">
        <v>G</v>
      </c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</row>
    <row r="9" spans="1:29">
      <c r="A9" s="10" t="s">
        <v>11</v>
      </c>
      <c r="B9" s="8" t="str">
        <f t="array" ref="B9:P31">TRANSPOSE('Peptide Map'!C19:Y33)</f>
        <v>GVSEWDPILEELQEA</v>
      </c>
      <c r="C9" s="8" t="str">
        <v>GVSEWDPILEELQAM</v>
      </c>
      <c r="D9" s="8" t="str">
        <v>GVSEWDPILEELAEM</v>
      </c>
      <c r="E9" s="8" t="str">
        <v>GVSEWDPILEEAQEM</v>
      </c>
      <c r="F9" s="8" t="str">
        <v>GVSEWDPILEALQEM</v>
      </c>
      <c r="G9" s="8" t="str">
        <v>GVSEWDPILAELQEM</v>
      </c>
      <c r="H9" s="8" t="str">
        <v>GVSEWDPIAEELQEM</v>
      </c>
      <c r="I9" s="8" t="str">
        <v>GVSEWDPALEELQEM</v>
      </c>
      <c r="J9" s="8" t="str">
        <v>GVSEWDAILEELQEM</v>
      </c>
      <c r="K9" s="8" t="str">
        <v>GVSEWAPILEELQEM</v>
      </c>
      <c r="L9" s="8" t="str">
        <v>GVSEADPILEELQEM</v>
      </c>
      <c r="M9" s="8" t="str">
        <v>GVSAWDPILEELQEM</v>
      </c>
      <c r="N9" s="8" t="str">
        <v>GVAEWDPILEELQEM</v>
      </c>
      <c r="O9" s="8" t="str">
        <v>GASEWDPILEELQEM</v>
      </c>
      <c r="P9" s="8" t="str">
        <v>AVSEWDPILEELQEM</v>
      </c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</row>
    <row r="10" spans="1:29">
      <c r="A10" s="10" t="s">
        <v>12</v>
      </c>
      <c r="B10" s="8" t="str">
        <v>GVSEWDPILEELQEC</v>
      </c>
      <c r="C10" s="8" t="str">
        <v>GVSEWDPILEELQCM</v>
      </c>
      <c r="D10" s="8" t="str">
        <v>GVSEWDPILEELCEM</v>
      </c>
      <c r="E10" s="8" t="str">
        <v>GVSEWDPILEECQEM</v>
      </c>
      <c r="F10" s="8" t="str">
        <v>GVSEWDPILECLQEM</v>
      </c>
      <c r="G10" s="8" t="str">
        <v>GVSEWDPILCELQEM</v>
      </c>
      <c r="H10" s="8" t="str">
        <v>GVSEWDPICEELQEM</v>
      </c>
      <c r="I10" s="8" t="str">
        <v>GVSEWDPCLEELQEM</v>
      </c>
      <c r="J10" s="8" t="str">
        <v>GVSEWDCILEELQEM</v>
      </c>
      <c r="K10" s="8" t="str">
        <v>GVSEWCPILEELQEM</v>
      </c>
      <c r="L10" s="8" t="str">
        <v>GVSECDPILEELQEM</v>
      </c>
      <c r="M10" s="8" t="str">
        <v>GVSCWDPILEELQEM</v>
      </c>
      <c r="N10" s="8" t="str">
        <v>GVCEWDPILEELQEM</v>
      </c>
      <c r="O10" s="8" t="str">
        <v>GCSEWDPILEELQEM</v>
      </c>
      <c r="P10" s="8" t="str">
        <v>CVSEWDPILEELQEM</v>
      </c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</row>
    <row r="11" spans="1:29">
      <c r="A11" s="10" t="s">
        <v>13</v>
      </c>
      <c r="B11" s="8" t="str">
        <v>GVSEWDPILEELQED</v>
      </c>
      <c r="C11" s="8" t="str">
        <v>GVSEWDPILEELQDM</v>
      </c>
      <c r="D11" s="8" t="str">
        <v>GVSEWDPILEELDEM</v>
      </c>
      <c r="E11" s="8" t="str">
        <v>GVSEWDPILEEDQEM</v>
      </c>
      <c r="F11" s="8" t="str">
        <v>GVSEWDPILEDLQEM</v>
      </c>
      <c r="G11" s="8" t="str">
        <v>GVSEWDPILDELQEM</v>
      </c>
      <c r="H11" s="8" t="str">
        <v>GVSEWDPIDEELQEM</v>
      </c>
      <c r="I11" s="8" t="str">
        <v>GVSEWDPDLEELQEM</v>
      </c>
      <c r="J11" s="8" t="str">
        <v>GVSEWDDILEELQEM</v>
      </c>
      <c r="K11" s="8" t="str">
        <v>GVSEWDPILEELQEM</v>
      </c>
      <c r="L11" s="8" t="str">
        <v>GVSEDDPILEELQEM</v>
      </c>
      <c r="M11" s="8" t="str">
        <v>GVSDWDPILEELQEM</v>
      </c>
      <c r="N11" s="8" t="str">
        <v>GVDEWDPILEELQEM</v>
      </c>
      <c r="O11" s="8" t="str">
        <v>GDSEWDPILEELQEM</v>
      </c>
      <c r="P11" s="8" t="str">
        <v>DVSEWDPILEELQEM</v>
      </c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</row>
    <row r="12" spans="1:29">
      <c r="A12" s="10" t="s">
        <v>14</v>
      </c>
      <c r="B12" s="8" t="str">
        <v>GVSEWDPILEELQEE</v>
      </c>
      <c r="C12" s="8" t="str">
        <v>GVSEWDPILEELQEM</v>
      </c>
      <c r="D12" s="8" t="str">
        <v>GVSEWDPILEELEEM</v>
      </c>
      <c r="E12" s="8" t="str">
        <v>GVSEWDPILEEEQEM</v>
      </c>
      <c r="F12" s="8" t="str">
        <v>GVSEWDPILEELQEM</v>
      </c>
      <c r="G12" s="8" t="str">
        <v>GVSEWDPILEELQEM</v>
      </c>
      <c r="H12" s="8" t="str">
        <v>GVSEWDPIEEELQEM</v>
      </c>
      <c r="I12" s="8" t="str">
        <v>GVSEWDPELEELQEM</v>
      </c>
      <c r="J12" s="8" t="str">
        <v>GVSEWDEILEELQEM</v>
      </c>
      <c r="K12" s="8" t="str">
        <v>GVSEWEPILEELQEM</v>
      </c>
      <c r="L12" s="8" t="str">
        <v>GVSEEDPILEELQEM</v>
      </c>
      <c r="M12" s="8" t="str">
        <v>GVSEWDPILEELQEM</v>
      </c>
      <c r="N12" s="8" t="str">
        <v>GVEEWDPILEELQEM</v>
      </c>
      <c r="O12" s="8" t="str">
        <v>GESEWDPILEELQEM</v>
      </c>
      <c r="P12" s="8" t="str">
        <v>EVSEWDPILEELQEM</v>
      </c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</row>
    <row r="13" spans="1:29">
      <c r="A13" s="10" t="s">
        <v>15</v>
      </c>
      <c r="B13" s="8" t="str">
        <v>GVSEWDPILEELQEF</v>
      </c>
      <c r="C13" s="8" t="str">
        <v>GVSEWDPILEELQFM</v>
      </c>
      <c r="D13" s="8" t="str">
        <v>GVSEWDPILEELFEM</v>
      </c>
      <c r="E13" s="8" t="str">
        <v>GVSEWDPILEEFQEM</v>
      </c>
      <c r="F13" s="8" t="str">
        <v>GVSEWDPILEFLQEM</v>
      </c>
      <c r="G13" s="8" t="str">
        <v>GVSEWDPILFELQEM</v>
      </c>
      <c r="H13" s="8" t="str">
        <v>GVSEWDPIFEELQEM</v>
      </c>
      <c r="I13" s="8" t="str">
        <v>GVSEWDPFLEELQEM</v>
      </c>
      <c r="J13" s="8" t="str">
        <v>GVSEWDFILEELQEM</v>
      </c>
      <c r="K13" s="8" t="str">
        <v>GVSEWFPILEELQEM</v>
      </c>
      <c r="L13" s="8" t="str">
        <v>GVSEFDPILEELQEM</v>
      </c>
      <c r="M13" s="8" t="str">
        <v>GVSFWDPILEELQEM</v>
      </c>
      <c r="N13" s="8" t="str">
        <v>GVFEWDPILEELQEM</v>
      </c>
      <c r="O13" s="8" t="str">
        <v>GFSEWDPILEELQEM</v>
      </c>
      <c r="P13" s="8" t="str">
        <v>FVSEWDPILEELQEM</v>
      </c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</row>
    <row r="14" spans="1:29">
      <c r="A14" s="10" t="s">
        <v>16</v>
      </c>
      <c r="B14" s="8" t="str">
        <v>GVSEWDPILEELQEG</v>
      </c>
      <c r="C14" s="8" t="str">
        <v>GVSEWDPILEELQGM</v>
      </c>
      <c r="D14" s="8" t="str">
        <v>GVSEWDPILEELGEM</v>
      </c>
      <c r="E14" s="8" t="str">
        <v>GVSEWDPILEEGQEM</v>
      </c>
      <c r="F14" s="8" t="str">
        <v>GVSEWDPILEGLQEM</v>
      </c>
      <c r="G14" s="8" t="str">
        <v>GVSEWDPILGELQEM</v>
      </c>
      <c r="H14" s="8" t="str">
        <v>GVSEWDPIGEELQEM</v>
      </c>
      <c r="I14" s="8" t="str">
        <v>GVSEWDPGLEELQEM</v>
      </c>
      <c r="J14" s="8" t="str">
        <v>GVSEWDGILEELQEM</v>
      </c>
      <c r="K14" s="8" t="str">
        <v>GVSEWGPILEELQEM</v>
      </c>
      <c r="L14" s="8" t="str">
        <v>GVSEGDPILEELQEM</v>
      </c>
      <c r="M14" s="8" t="str">
        <v>GVSGWDPILEELQEM</v>
      </c>
      <c r="N14" s="8" t="str">
        <v>GVGEWDPILEELQEM</v>
      </c>
      <c r="O14" s="8" t="str">
        <v>GGSEWDPILEELQEM</v>
      </c>
      <c r="P14" s="8" t="str">
        <v>GVSEWDPILEELQEM</v>
      </c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</row>
    <row r="15" spans="1:29">
      <c r="A15" s="10" t="s">
        <v>17</v>
      </c>
      <c r="B15" s="8" t="str">
        <v>GVSEWDPILEELQEH</v>
      </c>
      <c r="C15" s="8" t="str">
        <v>GVSEWDPILEELQHM</v>
      </c>
      <c r="D15" s="8" t="str">
        <v>GVSEWDPILEELHEM</v>
      </c>
      <c r="E15" s="8" t="str">
        <v>GVSEWDPILEEHQEM</v>
      </c>
      <c r="F15" s="8" t="str">
        <v>GVSEWDPILEHLQEM</v>
      </c>
      <c r="G15" s="8" t="str">
        <v>GVSEWDPILHELQEM</v>
      </c>
      <c r="H15" s="8" t="str">
        <v>GVSEWDPIHEELQEM</v>
      </c>
      <c r="I15" s="8" t="str">
        <v>GVSEWDPHLEELQEM</v>
      </c>
      <c r="J15" s="8" t="str">
        <v>GVSEWDHILEELQEM</v>
      </c>
      <c r="K15" s="8" t="str">
        <v>GVSEWHPILEELQEM</v>
      </c>
      <c r="L15" s="8" t="str">
        <v>GVSEHDPILEELQEM</v>
      </c>
      <c r="M15" s="8" t="str">
        <v>GVSHWDPILEELQEM</v>
      </c>
      <c r="N15" s="8" t="str">
        <v>GVHEWDPILEELQEM</v>
      </c>
      <c r="O15" s="8" t="str">
        <v>GHSEWDPILEELQEM</v>
      </c>
      <c r="P15" s="8" t="str">
        <v>HVSEWDPILEELQEM</v>
      </c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</row>
    <row r="16" spans="1:29">
      <c r="A16" s="10" t="s">
        <v>18</v>
      </c>
      <c r="B16" s="8" t="str">
        <v>GVSEWDPILEELQEI</v>
      </c>
      <c r="C16" s="8" t="str">
        <v>GVSEWDPILEELQIM</v>
      </c>
      <c r="D16" s="8" t="str">
        <v>GVSEWDPILEELIEM</v>
      </c>
      <c r="E16" s="8" t="str">
        <v>GVSEWDPILEEIQEM</v>
      </c>
      <c r="F16" s="8" t="str">
        <v>GVSEWDPILEILQEM</v>
      </c>
      <c r="G16" s="8" t="str">
        <v>GVSEWDPILIELQEM</v>
      </c>
      <c r="H16" s="8" t="str">
        <v>GVSEWDPIIEELQEM</v>
      </c>
      <c r="I16" s="8" t="str">
        <v>GVSEWDPILEELQEM</v>
      </c>
      <c r="J16" s="8" t="str">
        <v>GVSEWDIILEELQEM</v>
      </c>
      <c r="K16" s="8" t="str">
        <v>GVSEWIPILEELQEM</v>
      </c>
      <c r="L16" s="8" t="str">
        <v>GVSEIDPILEELQEM</v>
      </c>
      <c r="M16" s="8" t="str">
        <v>GVSIWDPILEELQEM</v>
      </c>
      <c r="N16" s="8" t="str">
        <v>GVIEWDPILEELQEM</v>
      </c>
      <c r="O16" s="8" t="str">
        <v>GISEWDPILEELQEM</v>
      </c>
      <c r="P16" s="8" t="str">
        <v>IVSEWDPILEELQEM</v>
      </c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</row>
    <row r="17" spans="1:29">
      <c r="A17" s="10" t="s">
        <v>19</v>
      </c>
      <c r="B17" s="8" t="str">
        <v>GVSEWDPILEELQEK</v>
      </c>
      <c r="C17" s="8" t="str">
        <v>GVSEWDPILEELQKM</v>
      </c>
      <c r="D17" s="8" t="str">
        <v>GVSEWDPILEELKEM</v>
      </c>
      <c r="E17" s="8" t="str">
        <v>GVSEWDPILEEKQEM</v>
      </c>
      <c r="F17" s="8" t="str">
        <v>GVSEWDPILEKLQEM</v>
      </c>
      <c r="G17" s="8" t="str">
        <v>GVSEWDPILKELQEM</v>
      </c>
      <c r="H17" s="8" t="str">
        <v>GVSEWDPIKEELQEM</v>
      </c>
      <c r="I17" s="8" t="str">
        <v>GVSEWDPKLEELQEM</v>
      </c>
      <c r="J17" s="8" t="str">
        <v>GVSEWDKILEELQEM</v>
      </c>
      <c r="K17" s="8" t="str">
        <v>GVSEWKPILEELQEM</v>
      </c>
      <c r="L17" s="8" t="str">
        <v>GVSEKDPILEELQEM</v>
      </c>
      <c r="M17" s="8" t="str">
        <v>GVSKWDPILEELQEM</v>
      </c>
      <c r="N17" s="8" t="str">
        <v>GVKEWDPILEELQEM</v>
      </c>
      <c r="O17" s="8" t="str">
        <v>GKSEWDPILEELQEM</v>
      </c>
      <c r="P17" s="8" t="str">
        <v>KVSEWDPILEELQEM</v>
      </c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</row>
    <row r="18" spans="1:29">
      <c r="A18" s="10" t="s">
        <v>20</v>
      </c>
      <c r="B18" s="8" t="str">
        <v>GVSEWDPILEELQEL</v>
      </c>
      <c r="C18" s="8" t="str">
        <v>GVSEWDPILEELQLM</v>
      </c>
      <c r="D18" s="8" t="str">
        <v>GVSEWDPILEELLEM</v>
      </c>
      <c r="E18" s="8" t="str">
        <v>GVSEWDPILEELQEM</v>
      </c>
      <c r="F18" s="8" t="str">
        <v>GVSEWDPILELLQEM</v>
      </c>
      <c r="G18" s="8" t="str">
        <v>GVSEWDPILLELQEM</v>
      </c>
      <c r="H18" s="8" t="str">
        <v>GVSEWDPILEELQEM</v>
      </c>
      <c r="I18" s="8" t="str">
        <v>GVSEWDPLLEELQEM</v>
      </c>
      <c r="J18" s="8" t="str">
        <v>GVSEWDLILEELQEM</v>
      </c>
      <c r="K18" s="8" t="str">
        <v>GVSEWLPILEELQEM</v>
      </c>
      <c r="L18" s="8" t="str">
        <v>GVSELDPILEELQEM</v>
      </c>
      <c r="M18" s="8" t="str">
        <v>GVSLWDPILEELQEM</v>
      </c>
      <c r="N18" s="8" t="str">
        <v>GVLEWDPILEELQEM</v>
      </c>
      <c r="O18" s="8" t="str">
        <v>GLSEWDPILEELQEM</v>
      </c>
      <c r="P18" s="8" t="str">
        <v>LVSEWDPILEELQEM</v>
      </c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</row>
    <row r="19" spans="1:29">
      <c r="A19" s="10" t="s">
        <v>21</v>
      </c>
      <c r="B19" s="8" t="str">
        <v>GVSEWDPILEELQEM</v>
      </c>
      <c r="C19" s="8" t="str">
        <v>GVSEWDPILEELQMM</v>
      </c>
      <c r="D19" s="8" t="str">
        <v>GVSEWDPILEELMEM</v>
      </c>
      <c r="E19" s="8" t="str">
        <v>GVSEWDPILEEMQEM</v>
      </c>
      <c r="F19" s="8" t="str">
        <v>GVSEWDPILEMLQEM</v>
      </c>
      <c r="G19" s="8" t="str">
        <v>GVSEWDPILMELQEM</v>
      </c>
      <c r="H19" s="8" t="str">
        <v>GVSEWDPIMEELQEM</v>
      </c>
      <c r="I19" s="8" t="str">
        <v>GVSEWDPMLEELQEM</v>
      </c>
      <c r="J19" s="8" t="str">
        <v>GVSEWDMILEELQEM</v>
      </c>
      <c r="K19" s="8" t="str">
        <v>GVSEWMPILEELQEM</v>
      </c>
      <c r="L19" s="8" t="str">
        <v>GVSEMDPILEELQEM</v>
      </c>
      <c r="M19" s="8" t="str">
        <v>GVSMWDPILEELQEM</v>
      </c>
      <c r="N19" s="8" t="str">
        <v>GVMEWDPILEELQEM</v>
      </c>
      <c r="O19" s="8" t="str">
        <v>GMSEWDPILEELQEM</v>
      </c>
      <c r="P19" s="8" t="str">
        <v>MVSEWDPILEELQEM</v>
      </c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</row>
    <row r="20" spans="1:29">
      <c r="A20" s="10" t="s">
        <v>22</v>
      </c>
      <c r="B20" s="8" t="str">
        <v>GVSEWDPILEELQEN</v>
      </c>
      <c r="C20" s="8" t="str">
        <v>GVSEWDPILEELQNM</v>
      </c>
      <c r="D20" s="8" t="str">
        <v>GVSEWDPILEELNEM</v>
      </c>
      <c r="E20" s="8" t="str">
        <v>GVSEWDPILEENQEM</v>
      </c>
      <c r="F20" s="8" t="str">
        <v>GVSEWDPILENLQEM</v>
      </c>
      <c r="G20" s="8" t="str">
        <v>GVSEWDPILNELQEM</v>
      </c>
      <c r="H20" s="8" t="str">
        <v>GVSEWDPINEELQEM</v>
      </c>
      <c r="I20" s="8" t="str">
        <v>GVSEWDPNLEELQEM</v>
      </c>
      <c r="J20" s="8" t="str">
        <v>GVSEWDNILEELQEM</v>
      </c>
      <c r="K20" s="8" t="str">
        <v>GVSEWNPILEELQEM</v>
      </c>
      <c r="L20" s="8" t="str">
        <v>GVSENDPILEELQEM</v>
      </c>
      <c r="M20" s="8" t="str">
        <v>GVSNWDPILEELQEM</v>
      </c>
      <c r="N20" s="8" t="str">
        <v>GVNEWDPILEELQEM</v>
      </c>
      <c r="O20" s="8" t="str">
        <v>GNSEWDPILEELQEM</v>
      </c>
      <c r="P20" s="8" t="str">
        <v>NVSEWDPILEELQEM</v>
      </c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</row>
    <row r="21" spans="1:29">
      <c r="A21" s="10" t="s">
        <v>23</v>
      </c>
      <c r="B21" s="8" t="str">
        <v>GVSEWDPILEELQEP</v>
      </c>
      <c r="C21" s="8" t="str">
        <v>GVSEWDPILEELQPM</v>
      </c>
      <c r="D21" s="8" t="str">
        <v>GVSEWDPILEELPEM</v>
      </c>
      <c r="E21" s="8" t="str">
        <v>GVSEWDPILEEPQEM</v>
      </c>
      <c r="F21" s="8" t="str">
        <v>GVSEWDPILEPLQEM</v>
      </c>
      <c r="G21" s="8" t="str">
        <v>GVSEWDPILPELQEM</v>
      </c>
      <c r="H21" s="8" t="str">
        <v>GVSEWDPIPEELQEM</v>
      </c>
      <c r="I21" s="8" t="str">
        <v>GVSEWDPPLEELQEM</v>
      </c>
      <c r="J21" s="8" t="str">
        <v>GVSEWDPILEELQEM</v>
      </c>
      <c r="K21" s="8" t="str">
        <v>GVSEWPPILEELQEM</v>
      </c>
      <c r="L21" s="8" t="str">
        <v>GVSEPDPILEELQEM</v>
      </c>
      <c r="M21" s="8" t="str">
        <v>GVSPWDPILEELQEM</v>
      </c>
      <c r="N21" s="8" t="str">
        <v>GVPEWDPILEELQEM</v>
      </c>
      <c r="O21" s="8" t="str">
        <v>GPSEWDPILEELQEM</v>
      </c>
      <c r="P21" s="8" t="str">
        <v>PVSEWDPILEELQEM</v>
      </c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</row>
    <row r="22" spans="1:29">
      <c r="A22" s="10" t="s">
        <v>24</v>
      </c>
      <c r="B22" s="8" t="str">
        <v>GVSEWDPILEELQEQ</v>
      </c>
      <c r="C22" s="8" t="str">
        <v>GVSEWDPILEELQQM</v>
      </c>
      <c r="D22" s="8" t="str">
        <v>GVSEWDPILEELQEM</v>
      </c>
      <c r="E22" s="8" t="str">
        <v>GVSEWDPILEEQQEM</v>
      </c>
      <c r="F22" s="8" t="str">
        <v>GVSEWDPILEQLQEM</v>
      </c>
      <c r="G22" s="8" t="str">
        <v>GVSEWDPILQELQEM</v>
      </c>
      <c r="H22" s="8" t="str">
        <v>GVSEWDPIQEELQEM</v>
      </c>
      <c r="I22" s="8" t="str">
        <v>GVSEWDPQLEELQEM</v>
      </c>
      <c r="J22" s="8" t="str">
        <v>GVSEWDQILEELQEM</v>
      </c>
      <c r="K22" s="8" t="str">
        <v>GVSEWQPILEELQEM</v>
      </c>
      <c r="L22" s="8" t="str">
        <v>GVSEQDPILEELQEM</v>
      </c>
      <c r="M22" s="8" t="str">
        <v>GVSQWDPILEELQEM</v>
      </c>
      <c r="N22" s="8" t="str">
        <v>GVQEWDPILEELQEM</v>
      </c>
      <c r="O22" s="8" t="str">
        <v>GQSEWDPILEELQEM</v>
      </c>
      <c r="P22" s="8" t="str">
        <v>QVSEWDPILEELQEM</v>
      </c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</row>
    <row r="23" spans="1:29">
      <c r="A23" s="10" t="s">
        <v>25</v>
      </c>
      <c r="B23" s="8" t="str">
        <v>GVSEWDPILEELQER</v>
      </c>
      <c r="C23" s="8" t="str">
        <v>GVSEWDPILEELQRM</v>
      </c>
      <c r="D23" s="8" t="str">
        <v>GVSEWDPILEELREM</v>
      </c>
      <c r="E23" s="8" t="str">
        <v>GVSEWDPILEERQEM</v>
      </c>
      <c r="F23" s="8" t="str">
        <v>GVSEWDPILERLQEM</v>
      </c>
      <c r="G23" s="8" t="str">
        <v>GVSEWDPILRELQEM</v>
      </c>
      <c r="H23" s="8" t="str">
        <v>GVSEWDPIREELQEM</v>
      </c>
      <c r="I23" s="8" t="str">
        <v>GVSEWDPRLEELQEM</v>
      </c>
      <c r="J23" s="8" t="str">
        <v>GVSEWDRILEELQEM</v>
      </c>
      <c r="K23" s="8" t="str">
        <v>GVSEWRPILEELQEM</v>
      </c>
      <c r="L23" s="8" t="str">
        <v>GVSERDPILEELQEM</v>
      </c>
      <c r="M23" s="8" t="str">
        <v>GVSRWDPILEELQEM</v>
      </c>
      <c r="N23" s="8" t="str">
        <v>GVREWDPILEELQEM</v>
      </c>
      <c r="O23" s="8" t="str">
        <v>GRSEWDPILEELQEM</v>
      </c>
      <c r="P23" s="8" t="str">
        <v>RVSEWDPILEELQEM</v>
      </c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</row>
    <row r="24" spans="1:29">
      <c r="A24" s="10" t="s">
        <v>26</v>
      </c>
      <c r="B24" s="8" t="str">
        <v>GVSEWDPILEELQES</v>
      </c>
      <c r="C24" s="8" t="str">
        <v>GVSEWDPILEELQSM</v>
      </c>
      <c r="D24" s="8" t="str">
        <v>GVSEWDPILEELSEM</v>
      </c>
      <c r="E24" s="8" t="str">
        <v>GVSEWDPILEESQEM</v>
      </c>
      <c r="F24" s="8" t="str">
        <v>GVSEWDPILESLQEM</v>
      </c>
      <c r="G24" s="8" t="str">
        <v>GVSEWDPILSELQEM</v>
      </c>
      <c r="H24" s="8" t="str">
        <v>GVSEWDPISEELQEM</v>
      </c>
      <c r="I24" s="8" t="str">
        <v>GVSEWDPSLEELQEM</v>
      </c>
      <c r="J24" s="8" t="str">
        <v>GVSEWDSILEELQEM</v>
      </c>
      <c r="K24" s="8" t="str">
        <v>GVSEWSPILEELQEM</v>
      </c>
      <c r="L24" s="8" t="str">
        <v>GVSESDPILEELQEM</v>
      </c>
      <c r="M24" s="8" t="str">
        <v>GVSSWDPILEELQEM</v>
      </c>
      <c r="N24" s="8" t="str">
        <v>GVSEWDPILEELQEM</v>
      </c>
      <c r="O24" s="8" t="str">
        <v>GSSEWDPILEELQEM</v>
      </c>
      <c r="P24" s="8" t="str">
        <v>SVSEWDPILEELQEM</v>
      </c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</row>
    <row r="25" spans="1:29">
      <c r="A25" s="10" t="s">
        <v>27</v>
      </c>
      <c r="B25" s="8" t="str">
        <v>GVSEWDPILEELQET</v>
      </c>
      <c r="C25" s="8" t="str">
        <v>GVSEWDPILEELQTM</v>
      </c>
      <c r="D25" s="8" t="str">
        <v>GVSEWDPILEELTEM</v>
      </c>
      <c r="E25" s="8" t="str">
        <v>GVSEWDPILEETQEM</v>
      </c>
      <c r="F25" s="8" t="str">
        <v>GVSEWDPILETLQEM</v>
      </c>
      <c r="G25" s="8" t="str">
        <v>GVSEWDPILTELQEM</v>
      </c>
      <c r="H25" s="8" t="str">
        <v>GVSEWDPITEELQEM</v>
      </c>
      <c r="I25" s="8" t="str">
        <v>GVSEWDPTLEELQEM</v>
      </c>
      <c r="J25" s="8" t="str">
        <v>GVSEWDTILEELQEM</v>
      </c>
      <c r="K25" s="8" t="str">
        <v>GVSEWTPILEELQEM</v>
      </c>
      <c r="L25" s="8" t="str">
        <v>GVSETDPILEELQEM</v>
      </c>
      <c r="M25" s="8" t="str">
        <v>GVSTWDPILEELQEM</v>
      </c>
      <c r="N25" s="8" t="str">
        <v>GVTEWDPILEELQEM</v>
      </c>
      <c r="O25" s="8" t="str">
        <v>GTSEWDPILEELQEM</v>
      </c>
      <c r="P25" s="8" t="str">
        <v>TVSEWDPILEELQEM</v>
      </c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</row>
    <row r="26" spans="1:29">
      <c r="A26" s="10" t="s">
        <v>28</v>
      </c>
      <c r="B26" s="8" t="str">
        <v>GVSEWDPILEELQEV</v>
      </c>
      <c r="C26" s="8" t="str">
        <v>GVSEWDPILEELQVM</v>
      </c>
      <c r="D26" s="8" t="str">
        <v>GVSEWDPILEELVEM</v>
      </c>
      <c r="E26" s="8" t="str">
        <v>GVSEWDPILEEVQEM</v>
      </c>
      <c r="F26" s="8" t="str">
        <v>GVSEWDPILEVLQEM</v>
      </c>
      <c r="G26" s="8" t="str">
        <v>GVSEWDPILVELQEM</v>
      </c>
      <c r="H26" s="8" t="str">
        <v>GVSEWDPIVEELQEM</v>
      </c>
      <c r="I26" s="8" t="str">
        <v>GVSEWDPVLEELQEM</v>
      </c>
      <c r="J26" s="8" t="str">
        <v>GVSEWDVILEELQEM</v>
      </c>
      <c r="K26" s="8" t="str">
        <v>GVSEWVPILEELQEM</v>
      </c>
      <c r="L26" s="8" t="str">
        <v>GVSEVDPILEELQEM</v>
      </c>
      <c r="M26" s="8" t="str">
        <v>GVSVWDPILEELQEM</v>
      </c>
      <c r="N26" s="8" t="str">
        <v>GVVEWDPILEELQEM</v>
      </c>
      <c r="O26" s="8" t="str">
        <v>GVSEWDPILEELQEM</v>
      </c>
      <c r="P26" s="8" t="str">
        <v>VVSEWDPILEELQEM</v>
      </c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</row>
    <row r="27" spans="1:29">
      <c r="A27" s="10" t="s">
        <v>29</v>
      </c>
      <c r="B27" s="8" t="str">
        <v>GVSEWDPILEELQEW</v>
      </c>
      <c r="C27" s="8" t="str">
        <v>GVSEWDPILEELQWM</v>
      </c>
      <c r="D27" s="8" t="str">
        <v>GVSEWDPILEELWEM</v>
      </c>
      <c r="E27" s="8" t="str">
        <v>GVSEWDPILEEWQEM</v>
      </c>
      <c r="F27" s="8" t="str">
        <v>GVSEWDPILEWLQEM</v>
      </c>
      <c r="G27" s="8" t="str">
        <v>GVSEWDPILWELQEM</v>
      </c>
      <c r="H27" s="8" t="str">
        <v>GVSEWDPIWEELQEM</v>
      </c>
      <c r="I27" s="8" t="str">
        <v>GVSEWDPWLEELQEM</v>
      </c>
      <c r="J27" s="8" t="str">
        <v>GVSEWDWILEELQEM</v>
      </c>
      <c r="K27" s="8" t="str">
        <v>GVSEWWPILEELQEM</v>
      </c>
      <c r="L27" s="8" t="str">
        <v>GVSEWDPILEELQEM</v>
      </c>
      <c r="M27" s="8" t="str">
        <v>GVSWWDPILEELQEM</v>
      </c>
      <c r="N27" s="8" t="str">
        <v>GVWEWDPILEELQEM</v>
      </c>
      <c r="O27" s="8" t="str">
        <v>GWSEWDPILEELQEM</v>
      </c>
      <c r="P27" s="8" t="str">
        <v>WVSEWDPILEELQEM</v>
      </c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</row>
    <row r="28" spans="1:29">
      <c r="A28" s="10" t="s">
        <v>30</v>
      </c>
      <c r="B28" s="8" t="str">
        <v>GVSEWDPILEELQEY</v>
      </c>
      <c r="C28" s="8" t="str">
        <v>GVSEWDPILEELQYM</v>
      </c>
      <c r="D28" s="8" t="str">
        <v>GVSEWDPILEELYEM</v>
      </c>
      <c r="E28" s="8" t="str">
        <v>GVSEWDPILEEYQEM</v>
      </c>
      <c r="F28" s="8" t="str">
        <v>GVSEWDPILEYLQEM</v>
      </c>
      <c r="G28" s="8" t="str">
        <v>GVSEWDPILYELQEM</v>
      </c>
      <c r="H28" s="8" t="str">
        <v>GVSEWDPIYEELQEM</v>
      </c>
      <c r="I28" s="8" t="str">
        <v>GVSEWDPYLEELQEM</v>
      </c>
      <c r="J28" s="8" t="str">
        <v>GVSEWDYILEELQEM</v>
      </c>
      <c r="K28" s="8" t="str">
        <v>GVSEWYPILEELQEM</v>
      </c>
      <c r="L28" s="8" t="str">
        <v>GVSEYDPILEELQEM</v>
      </c>
      <c r="M28" s="8" t="str">
        <v>GVSYWDPILEELQEM</v>
      </c>
      <c r="N28" s="8" t="str">
        <v>GVYEWDPILEELQEM</v>
      </c>
      <c r="O28" s="8" t="str">
        <v>GYSEWDPILEELQEM</v>
      </c>
      <c r="P28" s="8" t="str">
        <v>YVSEWDPILEELQEM</v>
      </c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</row>
    <row r="29" spans="1:29" s="195" customFormat="1">
      <c r="A29" s="10" t="s">
        <v>480</v>
      </c>
      <c r="B29" s="8" t="str">
        <v>GVSEWDPILEELQEZ</v>
      </c>
      <c r="C29" s="8" t="str">
        <v>GVSEWDPILEELQZM</v>
      </c>
      <c r="D29" s="8" t="str">
        <v>GVSEWDPILEELZEM</v>
      </c>
      <c r="E29" s="8" t="str">
        <v>GVSEWDPILEEZQEM</v>
      </c>
      <c r="F29" s="8" t="str">
        <v>GVSEWDPILEZLQEM</v>
      </c>
      <c r="G29" s="8" t="str">
        <v>GVSEWDPILZELQEM</v>
      </c>
      <c r="H29" s="8" t="str">
        <v>GVSEWDPIZEELQEM</v>
      </c>
      <c r="I29" s="8" t="str">
        <v>GVSEWDPZLEELQEM</v>
      </c>
      <c r="J29" s="8" t="str">
        <v>GVSEWDZILEELQEM</v>
      </c>
      <c r="K29" s="8" t="str">
        <v>GVSEWZPILEELQEM</v>
      </c>
      <c r="L29" s="8" t="str">
        <v>GVSEZDPILEELQEM</v>
      </c>
      <c r="M29" s="8" t="str">
        <v>GVSZWDPILEELQEM</v>
      </c>
      <c r="N29" s="8" t="str">
        <v>GVZEWDPILEELQEM</v>
      </c>
      <c r="O29" s="8" t="str">
        <v>GZSEWDPILEELQEM</v>
      </c>
      <c r="P29" s="8" t="str">
        <v>ZVSEWDPILEELQEM</v>
      </c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</row>
    <row r="30" spans="1:29" s="195" customFormat="1">
      <c r="A30" s="10" t="s">
        <v>481</v>
      </c>
      <c r="B30" s="8" t="str">
        <v>GVSEWDPILEELQEO</v>
      </c>
      <c r="C30" s="8" t="str">
        <v>GVSEWDPILEELQOM</v>
      </c>
      <c r="D30" s="8" t="str">
        <v>GVSEWDPILEELOEM</v>
      </c>
      <c r="E30" s="8" t="str">
        <v>GVSEWDPILEEOQEM</v>
      </c>
      <c r="F30" s="8" t="str">
        <v>GVSEWDPILEOLQEM</v>
      </c>
      <c r="G30" s="8" t="str">
        <v>GVSEWDPILOELQEM</v>
      </c>
      <c r="H30" s="8" t="str">
        <v>GVSEWDPIOEELQEM</v>
      </c>
      <c r="I30" s="8" t="str">
        <v>GVSEWDPOLEELQEM</v>
      </c>
      <c r="J30" s="8" t="str">
        <v>GVSEWDOILEELQEM</v>
      </c>
      <c r="K30" s="8" t="str">
        <v>GVSEWOPILEELQEM</v>
      </c>
      <c r="L30" s="8" t="str">
        <v>GVSEODPILEELQEM</v>
      </c>
      <c r="M30" s="8" t="str">
        <v>GVSOWDPILEELQEM</v>
      </c>
      <c r="N30" s="8" t="str">
        <v>GVOEWDPILEELQEM</v>
      </c>
      <c r="O30" s="8" t="str">
        <v>GOSEWDPILEELQEM</v>
      </c>
      <c r="P30" s="8" t="str">
        <v>OVSEWDPILEELQEM</v>
      </c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</row>
    <row r="31" spans="1:29">
      <c r="A31" s="10" t="s">
        <v>482</v>
      </c>
      <c r="B31" s="8" t="str">
        <v>GVSEWDPILEELQEU</v>
      </c>
      <c r="C31" s="8" t="str">
        <v>GVSEWDPILEELQUM</v>
      </c>
      <c r="D31" s="8" t="str">
        <v>GVSEWDPILEELUEM</v>
      </c>
      <c r="E31" s="8" t="str">
        <v>GVSEWDPILEEUQEM</v>
      </c>
      <c r="F31" s="8" t="str">
        <v>GVSEWDPILEULQEM</v>
      </c>
      <c r="G31" s="8" t="str">
        <v>GVSEWDPILUELQEM</v>
      </c>
      <c r="H31" s="8" t="str">
        <v>GVSEWDPIUEELQEM</v>
      </c>
      <c r="I31" s="8" t="str">
        <v>GVSEWDPULEELQEM</v>
      </c>
      <c r="J31" s="8" t="str">
        <v>GVSEWDUILEELQEM</v>
      </c>
      <c r="K31" s="8" t="str">
        <v>GVSEWUPILEELQEM</v>
      </c>
      <c r="L31" s="8" t="str">
        <v>GVSEUDPILEELQEM</v>
      </c>
      <c r="M31" s="8" t="str">
        <v>GVSUWDPILEELQEM</v>
      </c>
      <c r="N31" s="8" t="str">
        <v>GVUEWDPILEELQEM</v>
      </c>
      <c r="O31" s="8" t="str">
        <v>GUSEWDPILEELQEM</v>
      </c>
      <c r="P31" s="8" t="str">
        <v>UVSEWDPILEELQEM</v>
      </c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</row>
    <row r="32" spans="1:29"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</row>
    <row r="33" spans="1:29">
      <c r="A33" t="s">
        <v>32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</row>
    <row r="34" spans="1:29">
      <c r="A34" s="10"/>
      <c r="B34" s="19" t="str">
        <f t="shared" ref="B34:P34" si="0">B8</f>
        <v>M</v>
      </c>
      <c r="C34" s="19" t="str">
        <f t="shared" si="0"/>
        <v>E</v>
      </c>
      <c r="D34" s="19" t="str">
        <f t="shared" si="0"/>
        <v>Q</v>
      </c>
      <c r="E34" s="19" t="str">
        <f t="shared" si="0"/>
        <v>L</v>
      </c>
      <c r="F34" s="19" t="str">
        <f t="shared" si="0"/>
        <v>E</v>
      </c>
      <c r="G34" s="19" t="str">
        <f t="shared" si="0"/>
        <v>E</v>
      </c>
      <c r="H34" s="19" t="str">
        <f t="shared" si="0"/>
        <v>L</v>
      </c>
      <c r="I34" s="19" t="str">
        <f t="shared" si="0"/>
        <v>I</v>
      </c>
      <c r="J34" s="19" t="str">
        <f t="shared" si="0"/>
        <v>P</v>
      </c>
      <c r="K34" s="19" t="str">
        <f t="shared" si="0"/>
        <v>D</v>
      </c>
      <c r="L34" s="19" t="str">
        <f t="shared" si="0"/>
        <v>W</v>
      </c>
      <c r="M34" s="19" t="str">
        <f t="shared" si="0"/>
        <v>E</v>
      </c>
      <c r="N34" s="19" t="str">
        <f t="shared" si="0"/>
        <v>S</v>
      </c>
      <c r="O34" s="19" t="str">
        <f t="shared" si="0"/>
        <v>V</v>
      </c>
      <c r="P34" s="19" t="str">
        <f t="shared" si="0"/>
        <v>G</v>
      </c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</row>
    <row r="35" spans="1:29">
      <c r="A35" s="10" t="s">
        <v>11</v>
      </c>
      <c r="B35" s="31">
        <f t="array" ref="B35:P57">TRANSPOSE('Intensity Map'!C16:Y30)</f>
        <v>1021.6666666666666</v>
      </c>
      <c r="C35" s="31">
        <v>132.16666666666666</v>
      </c>
      <c r="D35" s="31">
        <v>778.33333333333337</v>
      </c>
      <c r="E35" s="31">
        <v>553.16666666666663</v>
      </c>
      <c r="F35" s="31">
        <v>115</v>
      </c>
      <c r="G35" s="31">
        <v>183</v>
      </c>
      <c r="H35" s="31">
        <v>523.33333333333337</v>
      </c>
      <c r="I35" s="31">
        <v>418.33333333333331</v>
      </c>
      <c r="J35" s="31">
        <v>1760.3333333333333</v>
      </c>
      <c r="K35" s="31">
        <v>0</v>
      </c>
      <c r="L35" s="31">
        <v>0</v>
      </c>
      <c r="M35" s="31">
        <v>243.33333333333334</v>
      </c>
      <c r="N35" s="31">
        <v>1398</v>
      </c>
      <c r="O35" s="31">
        <v>1376.5</v>
      </c>
      <c r="P35" s="31">
        <v>1666.8333333333333</v>
      </c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</row>
    <row r="36" spans="1:29">
      <c r="A36" s="10" t="s">
        <v>12</v>
      </c>
      <c r="B36" s="31">
        <v>2795.3333333333335</v>
      </c>
      <c r="C36" s="31">
        <v>646.33333333333337</v>
      </c>
      <c r="D36" s="31">
        <v>3567.8333333333335</v>
      </c>
      <c r="E36" s="31">
        <v>2317.1666666666665</v>
      </c>
      <c r="F36" s="31">
        <v>801.16666666666663</v>
      </c>
      <c r="G36" s="31">
        <v>1211.3333333333333</v>
      </c>
      <c r="H36" s="31">
        <v>2373.8333333333335</v>
      </c>
      <c r="I36" s="31">
        <v>2343.8333333333335</v>
      </c>
      <c r="J36" s="31">
        <v>6426.166666666667</v>
      </c>
      <c r="K36" s="31">
        <v>653.33333333333337</v>
      </c>
      <c r="L36" s="31">
        <v>469.66666666666669</v>
      </c>
      <c r="M36" s="31">
        <v>904.66666666666663</v>
      </c>
      <c r="N36" s="31">
        <v>3236</v>
      </c>
      <c r="O36" s="31">
        <v>3269.8333333333335</v>
      </c>
      <c r="P36" s="31">
        <v>5779.166666666667</v>
      </c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</row>
    <row r="37" spans="1:29">
      <c r="A37" s="10" t="s">
        <v>13</v>
      </c>
      <c r="B37" s="31">
        <v>2930</v>
      </c>
      <c r="C37" s="31">
        <v>1247.3333333333333</v>
      </c>
      <c r="D37" s="31">
        <v>3956.6666666666665</v>
      </c>
      <c r="E37" s="31">
        <v>2129.5</v>
      </c>
      <c r="F37" s="31">
        <v>1633.6666666666667</v>
      </c>
      <c r="G37" s="31">
        <v>1533.6666666666667</v>
      </c>
      <c r="H37" s="31">
        <v>2295</v>
      </c>
      <c r="I37" s="31">
        <v>2872</v>
      </c>
      <c r="J37" s="31">
        <v>8508.6666666666661</v>
      </c>
      <c r="K37" s="31">
        <v>1347.5</v>
      </c>
      <c r="L37" s="31">
        <v>96.333333333333329</v>
      </c>
      <c r="M37" s="31">
        <v>1852.5</v>
      </c>
      <c r="N37" s="31">
        <v>4296.666666666667</v>
      </c>
      <c r="O37" s="31">
        <v>3282</v>
      </c>
      <c r="P37" s="31">
        <v>3451.6666666666665</v>
      </c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</row>
    <row r="38" spans="1:29">
      <c r="A38" s="10" t="s">
        <v>14</v>
      </c>
      <c r="B38" s="31">
        <v>3245</v>
      </c>
      <c r="C38" s="31">
        <v>1347.5</v>
      </c>
      <c r="D38" s="31">
        <v>4504.666666666667</v>
      </c>
      <c r="E38" s="31">
        <v>2443.8333333333335</v>
      </c>
      <c r="F38" s="31">
        <v>1347.5</v>
      </c>
      <c r="G38" s="31">
        <v>1347.5</v>
      </c>
      <c r="H38" s="31">
        <v>2560.5</v>
      </c>
      <c r="I38" s="31">
        <v>1927.6666666666667</v>
      </c>
      <c r="J38" s="31">
        <v>7848.833333333333</v>
      </c>
      <c r="K38" s="31">
        <v>1534</v>
      </c>
      <c r="L38" s="31">
        <v>161</v>
      </c>
      <c r="M38" s="31">
        <v>1347.5</v>
      </c>
      <c r="N38" s="31">
        <v>4148.5</v>
      </c>
      <c r="O38" s="31">
        <v>2750.3333333333335</v>
      </c>
      <c r="P38" s="31">
        <v>2821.3333333333335</v>
      </c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</row>
    <row r="39" spans="1:29">
      <c r="A39" s="10" t="s">
        <v>15</v>
      </c>
      <c r="B39" s="31">
        <v>5557.666666666667</v>
      </c>
      <c r="C39" s="31">
        <v>895.5</v>
      </c>
      <c r="D39" s="31">
        <v>7625.333333333333</v>
      </c>
      <c r="E39" s="31">
        <v>5127.833333333333</v>
      </c>
      <c r="F39" s="31">
        <v>1233</v>
      </c>
      <c r="G39" s="31">
        <v>1788.3333333333333</v>
      </c>
      <c r="H39" s="31">
        <v>3759.1666666666665</v>
      </c>
      <c r="I39" s="31">
        <v>3623</v>
      </c>
      <c r="J39" s="31">
        <v>24305.666666666668</v>
      </c>
      <c r="K39" s="31">
        <v>253</v>
      </c>
      <c r="L39" s="31">
        <v>357.5</v>
      </c>
      <c r="M39" s="31">
        <v>294.33333333333331</v>
      </c>
      <c r="N39" s="31">
        <v>2110.6666666666665</v>
      </c>
      <c r="O39" s="31">
        <v>2249</v>
      </c>
      <c r="P39" s="31">
        <v>2315</v>
      </c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</row>
    <row r="40" spans="1:29">
      <c r="A40" s="10" t="s">
        <v>16</v>
      </c>
      <c r="B40" s="31">
        <v>272.33333333333331</v>
      </c>
      <c r="C40" s="31">
        <v>61</v>
      </c>
      <c r="D40" s="31">
        <v>1203.6666666666667</v>
      </c>
      <c r="E40" s="31">
        <v>409.33333333333331</v>
      </c>
      <c r="F40" s="31">
        <v>185</v>
      </c>
      <c r="G40" s="31">
        <v>183</v>
      </c>
      <c r="H40" s="31">
        <v>324.83333333333331</v>
      </c>
      <c r="I40" s="31">
        <v>303.66666666666669</v>
      </c>
      <c r="J40" s="31">
        <v>622.33333333333337</v>
      </c>
      <c r="K40" s="31">
        <v>37.666666666666664</v>
      </c>
      <c r="L40" s="31">
        <v>0</v>
      </c>
      <c r="M40" s="31">
        <v>415</v>
      </c>
      <c r="N40" s="31">
        <v>1429.3333333333333</v>
      </c>
      <c r="O40" s="31">
        <v>1530.5</v>
      </c>
      <c r="P40" s="31">
        <v>1347.5</v>
      </c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</row>
    <row r="41" spans="1:29">
      <c r="A41" s="10" t="s">
        <v>17</v>
      </c>
      <c r="B41" s="31">
        <v>1471.1666666666667</v>
      </c>
      <c r="C41" s="31">
        <v>257.33333333333331</v>
      </c>
      <c r="D41" s="31">
        <v>1734.3333333333333</v>
      </c>
      <c r="E41" s="31">
        <v>665</v>
      </c>
      <c r="F41" s="31">
        <v>144</v>
      </c>
      <c r="G41" s="31">
        <v>294.5</v>
      </c>
      <c r="H41" s="31">
        <v>440.66666666666669</v>
      </c>
      <c r="I41" s="31">
        <v>401.33333333333331</v>
      </c>
      <c r="J41" s="31">
        <v>1738.6666666666667</v>
      </c>
      <c r="K41" s="31">
        <v>9</v>
      </c>
      <c r="L41" s="31">
        <v>0</v>
      </c>
      <c r="M41" s="31">
        <v>230</v>
      </c>
      <c r="N41" s="31">
        <v>1113</v>
      </c>
      <c r="O41" s="31">
        <v>1177.8333333333333</v>
      </c>
      <c r="P41" s="31">
        <v>1591.8333333333333</v>
      </c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</row>
    <row r="42" spans="1:29">
      <c r="A42" s="10" t="s">
        <v>18</v>
      </c>
      <c r="B42" s="31">
        <v>2835</v>
      </c>
      <c r="C42" s="31">
        <v>598.66666666666663</v>
      </c>
      <c r="D42" s="31">
        <v>3486</v>
      </c>
      <c r="E42" s="31">
        <v>1038.1666666666667</v>
      </c>
      <c r="F42" s="31">
        <v>640</v>
      </c>
      <c r="G42" s="31">
        <v>3480.8333333333335</v>
      </c>
      <c r="H42" s="31">
        <v>1520.3333333333333</v>
      </c>
      <c r="I42" s="31">
        <v>1347.5</v>
      </c>
      <c r="J42" s="31">
        <v>10150.5</v>
      </c>
      <c r="K42" s="31">
        <v>296.83333333333331</v>
      </c>
      <c r="L42" s="31">
        <v>0</v>
      </c>
      <c r="M42" s="31">
        <v>324</v>
      </c>
      <c r="N42" s="31">
        <v>1894</v>
      </c>
      <c r="O42" s="31">
        <v>1881.5</v>
      </c>
      <c r="P42" s="31">
        <v>2158.6666666666665</v>
      </c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</row>
    <row r="43" spans="1:29">
      <c r="A43" s="10" t="s">
        <v>19</v>
      </c>
      <c r="B43" s="31">
        <v>233.66666666666666</v>
      </c>
      <c r="C43" s="31">
        <v>13.166666666666666</v>
      </c>
      <c r="D43" s="31">
        <v>477.16666666666669</v>
      </c>
      <c r="E43" s="31">
        <v>259.33333333333331</v>
      </c>
      <c r="F43" s="31">
        <v>74</v>
      </c>
      <c r="G43" s="31">
        <v>71</v>
      </c>
      <c r="H43" s="31">
        <v>249.66666666666666</v>
      </c>
      <c r="I43" s="31">
        <v>262</v>
      </c>
      <c r="J43" s="31">
        <v>888.5</v>
      </c>
      <c r="K43" s="31">
        <v>0</v>
      </c>
      <c r="L43" s="31">
        <v>0</v>
      </c>
      <c r="M43" s="31">
        <v>159.66666666666666</v>
      </c>
      <c r="N43" s="31">
        <v>791.33333333333337</v>
      </c>
      <c r="O43" s="31">
        <v>884.33333333333337</v>
      </c>
      <c r="P43" s="31">
        <v>1405.6666666666667</v>
      </c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</row>
    <row r="44" spans="1:29">
      <c r="A44" s="10" t="s">
        <v>20</v>
      </c>
      <c r="B44" s="31">
        <v>1890.6666666666667</v>
      </c>
      <c r="C44" s="31">
        <v>218.66666666666666</v>
      </c>
      <c r="D44" s="31">
        <v>2345.3333333333335</v>
      </c>
      <c r="E44" s="31">
        <v>1347.5</v>
      </c>
      <c r="F44" s="31">
        <v>459.66666666666669</v>
      </c>
      <c r="G44" s="31">
        <v>1135.3333333333333</v>
      </c>
      <c r="H44" s="31">
        <v>1347.5</v>
      </c>
      <c r="I44" s="31">
        <v>1604.3333333333333</v>
      </c>
      <c r="J44" s="31">
        <v>11008.333333333334</v>
      </c>
      <c r="K44" s="31">
        <v>107</v>
      </c>
      <c r="L44" s="31">
        <v>27</v>
      </c>
      <c r="M44" s="31">
        <v>195</v>
      </c>
      <c r="N44" s="31">
        <v>1508.3333333333333</v>
      </c>
      <c r="O44" s="31">
        <v>1849.5</v>
      </c>
      <c r="P44" s="31">
        <v>2129.1666666666665</v>
      </c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</row>
    <row r="45" spans="1:29">
      <c r="A45" s="10" t="s">
        <v>21</v>
      </c>
      <c r="B45" s="31">
        <v>1347.5</v>
      </c>
      <c r="C45" s="31">
        <v>169</v>
      </c>
      <c r="D45" s="31">
        <v>1129.1666666666667</v>
      </c>
      <c r="E45" s="31">
        <v>779</v>
      </c>
      <c r="F45" s="31">
        <v>181</v>
      </c>
      <c r="G45" s="31">
        <v>171.33333333333334</v>
      </c>
      <c r="H45" s="31">
        <v>406</v>
      </c>
      <c r="I45" s="31">
        <v>378</v>
      </c>
      <c r="J45" s="31">
        <v>1768.6666666666667</v>
      </c>
      <c r="K45" s="31">
        <v>62.333333333333336</v>
      </c>
      <c r="L45" s="31">
        <v>2</v>
      </c>
      <c r="M45" s="31">
        <v>197</v>
      </c>
      <c r="N45" s="31">
        <v>1023.8333333333334</v>
      </c>
      <c r="O45" s="31">
        <v>1154.3333333333333</v>
      </c>
      <c r="P45" s="31">
        <v>1689.5</v>
      </c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</row>
    <row r="46" spans="1:29">
      <c r="A46" s="10" t="s">
        <v>22</v>
      </c>
      <c r="B46" s="31">
        <v>992.33333333333337</v>
      </c>
      <c r="C46" s="31">
        <v>229.66666666666666</v>
      </c>
      <c r="D46" s="31">
        <v>1501.3333333333333</v>
      </c>
      <c r="E46" s="31">
        <v>819.83333333333337</v>
      </c>
      <c r="F46" s="31">
        <v>189</v>
      </c>
      <c r="G46" s="31">
        <v>251.5</v>
      </c>
      <c r="H46" s="31">
        <v>685</v>
      </c>
      <c r="I46" s="31">
        <v>469</v>
      </c>
      <c r="J46" s="31">
        <v>1436.3333333333333</v>
      </c>
      <c r="K46" s="31">
        <v>8.6666666666666661</v>
      </c>
      <c r="L46" s="31">
        <v>0</v>
      </c>
      <c r="M46" s="31">
        <v>245</v>
      </c>
      <c r="N46" s="31">
        <v>1352.1666666666667</v>
      </c>
      <c r="O46" s="31">
        <v>1544.1666666666667</v>
      </c>
      <c r="P46" s="31">
        <v>1826.8333333333333</v>
      </c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</row>
    <row r="47" spans="1:29">
      <c r="A47" s="10" t="s">
        <v>23</v>
      </c>
      <c r="B47" s="31">
        <v>856</v>
      </c>
      <c r="C47" s="31">
        <v>275.66666666666669</v>
      </c>
      <c r="D47" s="31">
        <v>1447.6666666666667</v>
      </c>
      <c r="E47" s="31">
        <v>1212.1666666666667</v>
      </c>
      <c r="F47" s="31">
        <v>375.33333333333331</v>
      </c>
      <c r="G47" s="31">
        <v>401.83333333333331</v>
      </c>
      <c r="H47" s="31">
        <v>473.66666666666669</v>
      </c>
      <c r="I47" s="31">
        <v>272.83333333333331</v>
      </c>
      <c r="J47" s="31">
        <v>1347.5</v>
      </c>
      <c r="K47" s="31">
        <v>25</v>
      </c>
      <c r="L47" s="31">
        <v>0</v>
      </c>
      <c r="M47" s="31">
        <v>250.83333333333334</v>
      </c>
      <c r="N47" s="31">
        <v>977.66666666666663</v>
      </c>
      <c r="O47" s="31">
        <v>1326.6666666666667</v>
      </c>
      <c r="P47" s="31">
        <v>1472.3333333333333</v>
      </c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</row>
    <row r="48" spans="1:29">
      <c r="A48" s="10" t="s">
        <v>24</v>
      </c>
      <c r="B48" s="31">
        <v>707.5</v>
      </c>
      <c r="C48" s="31">
        <v>95.666666666666671</v>
      </c>
      <c r="D48" s="31">
        <v>1347.5</v>
      </c>
      <c r="E48" s="31">
        <v>649.33333333333337</v>
      </c>
      <c r="F48" s="31">
        <v>156.66666666666666</v>
      </c>
      <c r="G48" s="31">
        <v>127.66666666666667</v>
      </c>
      <c r="H48" s="31">
        <v>539</v>
      </c>
      <c r="I48" s="31">
        <v>469</v>
      </c>
      <c r="J48" s="31">
        <v>1539.6666666666667</v>
      </c>
      <c r="K48" s="31">
        <v>47</v>
      </c>
      <c r="L48" s="31">
        <v>0</v>
      </c>
      <c r="M48" s="31">
        <v>262.5</v>
      </c>
      <c r="N48" s="31">
        <v>1534.8333333333333</v>
      </c>
      <c r="O48" s="31">
        <v>1541.1666666666667</v>
      </c>
      <c r="P48" s="31">
        <v>2287.8333333333335</v>
      </c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</row>
    <row r="49" spans="1:29">
      <c r="A49" s="10" t="s">
        <v>25</v>
      </c>
      <c r="B49" s="31">
        <v>1052</v>
      </c>
      <c r="C49" s="31">
        <v>3.3333333333333335</v>
      </c>
      <c r="D49" s="31">
        <v>1027.8333333333333</v>
      </c>
      <c r="E49" s="31">
        <v>624.83333333333337</v>
      </c>
      <c r="F49" s="31">
        <v>132</v>
      </c>
      <c r="G49" s="31">
        <v>75.666666666666671</v>
      </c>
      <c r="H49" s="31">
        <v>366.33333333333331</v>
      </c>
      <c r="I49" s="31">
        <v>244.33333333333334</v>
      </c>
      <c r="J49" s="31">
        <v>810.66666666666663</v>
      </c>
      <c r="K49" s="31">
        <v>0</v>
      </c>
      <c r="L49" s="31">
        <v>0</v>
      </c>
      <c r="M49" s="31">
        <v>181.33333333333334</v>
      </c>
      <c r="N49" s="31">
        <v>1326.5</v>
      </c>
      <c r="O49" s="31">
        <v>1691.3333333333333</v>
      </c>
      <c r="P49" s="31">
        <v>1778.8333333333333</v>
      </c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</row>
    <row r="50" spans="1:29">
      <c r="A50" s="10" t="s">
        <v>26</v>
      </c>
      <c r="B50" s="31">
        <v>1163.8333333333333</v>
      </c>
      <c r="C50" s="31">
        <v>129.5</v>
      </c>
      <c r="D50" s="31">
        <v>1516</v>
      </c>
      <c r="E50" s="31">
        <v>964.5</v>
      </c>
      <c r="F50" s="31">
        <v>318.66666666666669</v>
      </c>
      <c r="G50" s="31">
        <v>208</v>
      </c>
      <c r="H50" s="31">
        <v>588.33333333333337</v>
      </c>
      <c r="I50" s="31">
        <v>394.16666666666669</v>
      </c>
      <c r="J50" s="31">
        <v>1530.3333333333333</v>
      </c>
      <c r="K50" s="31">
        <v>26.166666666666668</v>
      </c>
      <c r="L50" s="31">
        <v>7.333333333333333</v>
      </c>
      <c r="M50" s="31">
        <v>291</v>
      </c>
      <c r="N50" s="31">
        <v>1347.5</v>
      </c>
      <c r="O50" s="31">
        <v>1528.8333333333333</v>
      </c>
      <c r="P50" s="31">
        <v>2245.5</v>
      </c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</row>
    <row r="51" spans="1:29">
      <c r="A51" s="10" t="s">
        <v>27</v>
      </c>
      <c r="B51" s="31">
        <v>1106</v>
      </c>
      <c r="C51" s="31">
        <v>291.66666666666669</v>
      </c>
      <c r="D51" s="31">
        <v>2147.5</v>
      </c>
      <c r="E51" s="31">
        <v>1056.5</v>
      </c>
      <c r="F51" s="31">
        <v>276.5</v>
      </c>
      <c r="G51" s="31">
        <v>350.5</v>
      </c>
      <c r="H51" s="31">
        <v>595.66666666666663</v>
      </c>
      <c r="I51" s="31">
        <v>441.66666666666669</v>
      </c>
      <c r="J51" s="31">
        <v>1486.1666666666667</v>
      </c>
      <c r="K51" s="31">
        <v>90</v>
      </c>
      <c r="L51" s="31">
        <v>6.666666666666667</v>
      </c>
      <c r="M51" s="31">
        <v>223.66666666666666</v>
      </c>
      <c r="N51" s="31">
        <v>1333.6666666666667</v>
      </c>
      <c r="O51" s="31">
        <v>1404.5</v>
      </c>
      <c r="P51" s="31">
        <v>2001.8333333333333</v>
      </c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</row>
    <row r="52" spans="1:29">
      <c r="A52" s="10" t="s">
        <v>28</v>
      </c>
      <c r="B52" s="31">
        <v>1855.3333333333333</v>
      </c>
      <c r="C52" s="31">
        <v>398.16666666666669</v>
      </c>
      <c r="D52" s="31">
        <v>2321</v>
      </c>
      <c r="E52" s="31">
        <v>899</v>
      </c>
      <c r="F52" s="31">
        <v>337.16666666666669</v>
      </c>
      <c r="G52" s="31">
        <v>3509.1666666666665</v>
      </c>
      <c r="H52" s="31">
        <v>1051</v>
      </c>
      <c r="I52" s="31">
        <v>850.5</v>
      </c>
      <c r="J52" s="31">
        <v>6974.166666666667</v>
      </c>
      <c r="K52" s="31">
        <v>370.66666666666669</v>
      </c>
      <c r="L52" s="31">
        <v>7</v>
      </c>
      <c r="M52" s="31">
        <v>282.33333333333331</v>
      </c>
      <c r="N52" s="31">
        <v>1544.3333333333333</v>
      </c>
      <c r="O52" s="31">
        <v>1347.5</v>
      </c>
      <c r="P52" s="31">
        <v>2249.1666666666665</v>
      </c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</row>
    <row r="53" spans="1:29">
      <c r="A53" s="10" t="s">
        <v>29</v>
      </c>
      <c r="B53" s="31">
        <v>2432.6666666666665</v>
      </c>
      <c r="C53" s="31">
        <v>410.5</v>
      </c>
      <c r="D53" s="31">
        <v>3951.5</v>
      </c>
      <c r="E53" s="31">
        <v>2038.3333333333333</v>
      </c>
      <c r="F53" s="31">
        <v>498.66666666666669</v>
      </c>
      <c r="G53" s="31">
        <v>827.83333333333337</v>
      </c>
      <c r="H53" s="31">
        <v>4002.5</v>
      </c>
      <c r="I53" s="31">
        <v>2864.8333333333335</v>
      </c>
      <c r="J53" s="31">
        <v>9520</v>
      </c>
      <c r="K53" s="31">
        <v>39</v>
      </c>
      <c r="L53" s="31">
        <v>1347.5</v>
      </c>
      <c r="M53" s="31">
        <v>356.5</v>
      </c>
      <c r="N53" s="31">
        <v>3385</v>
      </c>
      <c r="O53" s="31">
        <v>3032</v>
      </c>
      <c r="P53" s="31">
        <v>4139.833333333333</v>
      </c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</row>
    <row r="54" spans="1:29">
      <c r="A54" s="10" t="s">
        <v>30</v>
      </c>
      <c r="B54" s="31">
        <v>5645.833333333333</v>
      </c>
      <c r="C54" s="31">
        <v>1315.3333333333333</v>
      </c>
      <c r="D54" s="31">
        <v>6888.333333333333</v>
      </c>
      <c r="E54" s="31">
        <v>3670.1666666666665</v>
      </c>
      <c r="F54" s="31">
        <v>1189.3333333333333</v>
      </c>
      <c r="G54" s="31">
        <v>1167.1666666666667</v>
      </c>
      <c r="H54" s="31">
        <v>2421.5</v>
      </c>
      <c r="I54" s="31">
        <v>2338.6666666666665</v>
      </c>
      <c r="J54" s="31">
        <v>17372.333333333332</v>
      </c>
      <c r="K54" s="31">
        <v>343</v>
      </c>
      <c r="L54" s="31">
        <v>411</v>
      </c>
      <c r="M54" s="31">
        <v>286.66666666666669</v>
      </c>
      <c r="N54" s="31">
        <v>1998.6666666666667</v>
      </c>
      <c r="O54" s="31">
        <v>2284.6666666666665</v>
      </c>
      <c r="P54" s="31">
        <v>3144.5</v>
      </c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</row>
    <row r="55" spans="1:29" s="195" customFormat="1">
      <c r="A55" s="10" t="s">
        <v>480</v>
      </c>
      <c r="B55" s="31">
        <v>526</v>
      </c>
      <c r="C55" s="31">
        <v>8.3333333333333339</v>
      </c>
      <c r="D55" s="31">
        <v>981.66666666666663</v>
      </c>
      <c r="E55" s="31">
        <v>667.33333333333337</v>
      </c>
      <c r="F55" s="31">
        <v>193.83333333333334</v>
      </c>
      <c r="G55" s="31">
        <v>153.33333333333334</v>
      </c>
      <c r="H55" s="31">
        <v>236.16666666666666</v>
      </c>
      <c r="I55" s="31">
        <v>182</v>
      </c>
      <c r="J55" s="31">
        <v>1302.3333333333333</v>
      </c>
      <c r="K55" s="31">
        <v>0</v>
      </c>
      <c r="L55" s="31">
        <v>0</v>
      </c>
      <c r="M55" s="31">
        <v>170.66666666666666</v>
      </c>
      <c r="N55" s="31">
        <v>1274.1666666666667</v>
      </c>
      <c r="O55" s="31">
        <v>1309.3333333333333</v>
      </c>
      <c r="P55" s="31">
        <v>2066.1666666666665</v>
      </c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</row>
    <row r="56" spans="1:29" s="195" customFormat="1">
      <c r="A56" s="10" t="s">
        <v>481</v>
      </c>
      <c r="B56" s="31">
        <v>603.83333333333337</v>
      </c>
      <c r="C56" s="31">
        <v>171.33333333333334</v>
      </c>
      <c r="D56" s="31">
        <v>1388.6666666666667</v>
      </c>
      <c r="E56" s="31">
        <v>770.33333333333337</v>
      </c>
      <c r="F56" s="31">
        <v>372</v>
      </c>
      <c r="G56" s="31">
        <v>386.16666666666669</v>
      </c>
      <c r="H56" s="31">
        <v>134.33333333333334</v>
      </c>
      <c r="I56" s="31">
        <v>47.666666666666664</v>
      </c>
      <c r="J56" s="31">
        <v>1942.6666666666667</v>
      </c>
      <c r="K56" s="31">
        <v>0</v>
      </c>
      <c r="L56" s="31">
        <v>0</v>
      </c>
      <c r="M56" s="31">
        <v>138</v>
      </c>
      <c r="N56" s="31">
        <v>1088.3333333333333</v>
      </c>
      <c r="O56" s="31">
        <v>1060.8333333333333</v>
      </c>
      <c r="P56" s="31">
        <v>1311.8333333333333</v>
      </c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</row>
    <row r="57" spans="1:29" s="195" customFormat="1">
      <c r="A57" s="10" t="s">
        <v>482</v>
      </c>
      <c r="B57" s="31">
        <v>1038.5</v>
      </c>
      <c r="C57" s="31">
        <v>5</v>
      </c>
      <c r="D57" s="31">
        <v>972.83333333333337</v>
      </c>
      <c r="E57" s="31">
        <v>152</v>
      </c>
      <c r="F57" s="31">
        <v>262.66666666666669</v>
      </c>
      <c r="G57" s="31">
        <v>91.666666666666671</v>
      </c>
      <c r="H57" s="31">
        <v>637.83333333333337</v>
      </c>
      <c r="I57" s="31">
        <v>215.33333333333334</v>
      </c>
      <c r="J57" s="31">
        <v>556</v>
      </c>
      <c r="K57" s="31">
        <v>0</v>
      </c>
      <c r="L57" s="31">
        <v>6.333333333333333</v>
      </c>
      <c r="M57" s="31">
        <v>187.66666666666666</v>
      </c>
      <c r="N57" s="31">
        <v>1322</v>
      </c>
      <c r="O57" s="31">
        <v>1113.1666666666667</v>
      </c>
      <c r="P57" s="31">
        <v>2028.6666666666667</v>
      </c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</row>
    <row r="58" spans="1:29">
      <c r="A58" s="10"/>
      <c r="B58" s="31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</row>
    <row r="59" spans="1:29"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</row>
    <row r="60" spans="1:29">
      <c r="A60" t="s">
        <v>33</v>
      </c>
      <c r="B60" s="31">
        <f>AVERAGE(B35:B57)</f>
        <v>1807.8188405797102</v>
      </c>
      <c r="C60" s="31">
        <f t="shared" ref="C60:P60" si="1">AVERAGE(C35:C57)</f>
        <v>387.8623188405798</v>
      </c>
      <c r="D60" s="31">
        <f t="shared" si="1"/>
        <v>2447.840579710145</v>
      </c>
      <c r="E60" s="31">
        <f t="shared" si="1"/>
        <v>1330.1811594202898</v>
      </c>
      <c r="F60" s="31">
        <f t="shared" si="1"/>
        <v>483.29710144927537</v>
      </c>
      <c r="G60" s="31">
        <f t="shared" si="1"/>
        <v>823.92753623188412</v>
      </c>
      <c r="H60" s="31">
        <f t="shared" si="1"/>
        <v>1197.0507246376812</v>
      </c>
      <c r="I60" s="31">
        <f t="shared" si="1"/>
        <v>1055.2898550724638</v>
      </c>
      <c r="J60" s="31">
        <f t="shared" si="1"/>
        <v>5254.1231884057979</v>
      </c>
      <c r="K60" s="31">
        <f t="shared" si="1"/>
        <v>228.268115942029</v>
      </c>
      <c r="L60" s="31">
        <f t="shared" si="1"/>
        <v>126.05797101449276</v>
      </c>
      <c r="M60" s="31">
        <f t="shared" si="1"/>
        <v>393.00724637681151</v>
      </c>
      <c r="N60" s="31">
        <f t="shared" si="1"/>
        <v>1801.4999999999998</v>
      </c>
      <c r="O60" s="31">
        <f t="shared" si="1"/>
        <v>1764.7753623188403</v>
      </c>
      <c r="P60" s="31">
        <f t="shared" si="1"/>
        <v>2300.4202898550725</v>
      </c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</row>
    <row r="61" spans="1:29">
      <c r="A61" t="s">
        <v>34</v>
      </c>
      <c r="B61" s="31">
        <f>MAX(B35:B57)</f>
        <v>5645.833333333333</v>
      </c>
      <c r="C61" s="31">
        <f t="shared" ref="C61:P61" si="2">MAX(C35:C57)</f>
        <v>1347.5</v>
      </c>
      <c r="D61" s="31">
        <f t="shared" si="2"/>
        <v>7625.333333333333</v>
      </c>
      <c r="E61" s="31">
        <f t="shared" si="2"/>
        <v>5127.833333333333</v>
      </c>
      <c r="F61" s="31">
        <f t="shared" si="2"/>
        <v>1633.6666666666667</v>
      </c>
      <c r="G61" s="31">
        <f t="shared" si="2"/>
        <v>3509.1666666666665</v>
      </c>
      <c r="H61" s="31">
        <f t="shared" si="2"/>
        <v>4002.5</v>
      </c>
      <c r="I61" s="31">
        <f t="shared" si="2"/>
        <v>3623</v>
      </c>
      <c r="J61" s="31">
        <f t="shared" si="2"/>
        <v>24305.666666666668</v>
      </c>
      <c r="K61" s="31">
        <f t="shared" si="2"/>
        <v>1534</v>
      </c>
      <c r="L61" s="31">
        <f t="shared" si="2"/>
        <v>1347.5</v>
      </c>
      <c r="M61" s="31">
        <f t="shared" si="2"/>
        <v>1852.5</v>
      </c>
      <c r="N61" s="31">
        <f t="shared" si="2"/>
        <v>4296.666666666667</v>
      </c>
      <c r="O61" s="31">
        <f t="shared" si="2"/>
        <v>3282</v>
      </c>
      <c r="P61" s="31">
        <f t="shared" si="2"/>
        <v>5779.166666666667</v>
      </c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</row>
    <row r="62" spans="1:29">
      <c r="A62" t="s">
        <v>35</v>
      </c>
      <c r="B62" s="31">
        <f>$B$45</f>
        <v>1347.5</v>
      </c>
      <c r="C62" s="31">
        <f t="shared" ref="C62:P62" si="3">$B$45</f>
        <v>1347.5</v>
      </c>
      <c r="D62" s="31">
        <f t="shared" si="3"/>
        <v>1347.5</v>
      </c>
      <c r="E62" s="31">
        <f t="shared" si="3"/>
        <v>1347.5</v>
      </c>
      <c r="F62" s="31">
        <f t="shared" si="3"/>
        <v>1347.5</v>
      </c>
      <c r="G62" s="31">
        <f t="shared" si="3"/>
        <v>1347.5</v>
      </c>
      <c r="H62" s="31">
        <f t="shared" si="3"/>
        <v>1347.5</v>
      </c>
      <c r="I62" s="31">
        <f t="shared" si="3"/>
        <v>1347.5</v>
      </c>
      <c r="J62" s="31">
        <f t="shared" si="3"/>
        <v>1347.5</v>
      </c>
      <c r="K62" s="31">
        <f t="shared" si="3"/>
        <v>1347.5</v>
      </c>
      <c r="L62" s="31">
        <f t="shared" si="3"/>
        <v>1347.5</v>
      </c>
      <c r="M62" s="31">
        <f t="shared" si="3"/>
        <v>1347.5</v>
      </c>
      <c r="N62" s="31">
        <f t="shared" si="3"/>
        <v>1347.5</v>
      </c>
      <c r="O62" s="31">
        <f t="shared" si="3"/>
        <v>1347.5</v>
      </c>
      <c r="P62" s="31">
        <f t="shared" si="3"/>
        <v>1347.5</v>
      </c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</row>
    <row r="63" spans="1:29">
      <c r="A63" t="s">
        <v>36</v>
      </c>
      <c r="B63" s="8" t="str">
        <f>INDEX($A$35:$A$57,MATCH(B61,B35:B57,0))</f>
        <v>Y</v>
      </c>
      <c r="C63" s="8" t="str">
        <f t="shared" ref="C63:P63" si="4">INDEX($A$35:$A$57,MATCH(C61,C35:C57,0))</f>
        <v>E</v>
      </c>
      <c r="D63" s="8" t="str">
        <f t="shared" si="4"/>
        <v>F</v>
      </c>
      <c r="E63" s="8" t="str">
        <f t="shared" si="4"/>
        <v>F</v>
      </c>
      <c r="F63" s="8" t="str">
        <f t="shared" si="4"/>
        <v>D</v>
      </c>
      <c r="G63" s="8" t="str">
        <f t="shared" si="4"/>
        <v>V</v>
      </c>
      <c r="H63" s="8" t="str">
        <f t="shared" si="4"/>
        <v>W</v>
      </c>
      <c r="I63" s="8" t="str">
        <f t="shared" si="4"/>
        <v>F</v>
      </c>
      <c r="J63" s="8" t="str">
        <f t="shared" si="4"/>
        <v>F</v>
      </c>
      <c r="K63" s="8" t="str">
        <f t="shared" si="4"/>
        <v>E</v>
      </c>
      <c r="L63" s="8" t="str">
        <f t="shared" si="4"/>
        <v>W</v>
      </c>
      <c r="M63" s="8" t="str">
        <f t="shared" si="4"/>
        <v>D</v>
      </c>
      <c r="N63" s="8" t="str">
        <f t="shared" si="4"/>
        <v>D</v>
      </c>
      <c r="O63" s="8" t="str">
        <f t="shared" si="4"/>
        <v>D</v>
      </c>
      <c r="P63" s="8" t="str">
        <f t="shared" si="4"/>
        <v>C</v>
      </c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</row>
    <row r="64" spans="1:29">
      <c r="A64" t="s">
        <v>37</v>
      </c>
      <c r="B64" s="32">
        <f>B61/B60</f>
        <v>3.1230083494001497</v>
      </c>
      <c r="C64" s="32">
        <f t="shared" ref="C64:P64" si="5">C61/C60</f>
        <v>3.4741709481550669</v>
      </c>
      <c r="D64" s="32">
        <f t="shared" si="5"/>
        <v>3.1151266126310677</v>
      </c>
      <c r="E64" s="32">
        <f t="shared" si="5"/>
        <v>3.8549886961021982</v>
      </c>
      <c r="F64" s="32">
        <f t="shared" si="5"/>
        <v>3.3802533923082692</v>
      </c>
      <c r="G64" s="32">
        <f t="shared" si="5"/>
        <v>4.2590719600358824</v>
      </c>
      <c r="H64" s="32">
        <f t="shared" si="5"/>
        <v>3.3436344155018674</v>
      </c>
      <c r="I64" s="32">
        <f t="shared" si="5"/>
        <v>3.4331799766531623</v>
      </c>
      <c r="J64" s="32">
        <f t="shared" si="5"/>
        <v>4.6260176617673627</v>
      </c>
      <c r="K64" s="32">
        <f t="shared" si="5"/>
        <v>6.7201676137265478</v>
      </c>
      <c r="L64" s="32">
        <f t="shared" si="5"/>
        <v>10.689526327891468</v>
      </c>
      <c r="M64" s="32">
        <f t="shared" si="5"/>
        <v>4.7136535447589205</v>
      </c>
      <c r="N64" s="32">
        <f t="shared" si="5"/>
        <v>2.3850494957905455</v>
      </c>
      <c r="O64" s="32">
        <f t="shared" si="5"/>
        <v>1.8597267788731993</v>
      </c>
      <c r="P64" s="32">
        <f t="shared" si="5"/>
        <v>2.5122220892212512</v>
      </c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32"/>
      <c r="AC64" s="32"/>
    </row>
    <row r="65" spans="1:35">
      <c r="A65" t="s">
        <v>38</v>
      </c>
      <c r="B65" s="32">
        <f>B61/B62</f>
        <v>4.1898577612863326</v>
      </c>
      <c r="C65" s="32">
        <f t="shared" ref="C65:P65" si="6">C61/C62</f>
        <v>1</v>
      </c>
      <c r="D65" s="32">
        <f t="shared" si="6"/>
        <v>5.6588744588744584</v>
      </c>
      <c r="E65" s="32">
        <f t="shared" si="6"/>
        <v>3.805442176870748</v>
      </c>
      <c r="F65" s="32">
        <f t="shared" si="6"/>
        <v>1.2123685837971552</v>
      </c>
      <c r="G65" s="32">
        <f t="shared" si="6"/>
        <v>2.6042053184910325</v>
      </c>
      <c r="H65" s="32">
        <f t="shared" si="6"/>
        <v>2.9703153988868274</v>
      </c>
      <c r="I65" s="32">
        <f t="shared" si="6"/>
        <v>2.6886827458256031</v>
      </c>
      <c r="J65" s="32">
        <f t="shared" si="6"/>
        <v>18.037600494743351</v>
      </c>
      <c r="K65" s="32">
        <f t="shared" si="6"/>
        <v>1.1384044526901669</v>
      </c>
      <c r="L65" s="32">
        <f t="shared" si="6"/>
        <v>1</v>
      </c>
      <c r="M65" s="32">
        <f t="shared" si="6"/>
        <v>1.3747680890538034</v>
      </c>
      <c r="N65" s="32">
        <f t="shared" si="6"/>
        <v>3.1886209029066173</v>
      </c>
      <c r="O65" s="32">
        <f t="shared" si="6"/>
        <v>2.4356215213358072</v>
      </c>
      <c r="P65" s="32">
        <f t="shared" si="6"/>
        <v>4.2888064316635743</v>
      </c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</row>
    <row r="66" spans="1:35"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</row>
    <row r="67" spans="1:35"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</row>
    <row r="68" spans="1:35">
      <c r="A68" s="10"/>
      <c r="B68" s="19" t="str">
        <f t="shared" ref="B68:P68" si="7">B8</f>
        <v>M</v>
      </c>
      <c r="C68" s="19" t="str">
        <f t="shared" si="7"/>
        <v>E</v>
      </c>
      <c r="D68" s="19" t="str">
        <f t="shared" si="7"/>
        <v>Q</v>
      </c>
      <c r="E68" s="19" t="str">
        <f t="shared" si="7"/>
        <v>L</v>
      </c>
      <c r="F68" s="19" t="str">
        <f t="shared" si="7"/>
        <v>E</v>
      </c>
      <c r="G68" s="19" t="str">
        <f t="shared" si="7"/>
        <v>E</v>
      </c>
      <c r="H68" s="19" t="str">
        <f t="shared" si="7"/>
        <v>L</v>
      </c>
      <c r="I68" s="19" t="str">
        <f t="shared" si="7"/>
        <v>I</v>
      </c>
      <c r="J68" s="19" t="str">
        <f t="shared" si="7"/>
        <v>P</v>
      </c>
      <c r="K68" s="19" t="str">
        <f t="shared" si="7"/>
        <v>D</v>
      </c>
      <c r="L68" s="19" t="str">
        <f t="shared" si="7"/>
        <v>W</v>
      </c>
      <c r="M68" s="19" t="str">
        <f t="shared" si="7"/>
        <v>E</v>
      </c>
      <c r="N68" s="19" t="str">
        <f t="shared" si="7"/>
        <v>S</v>
      </c>
      <c r="O68" s="19" t="str">
        <f t="shared" si="7"/>
        <v>V</v>
      </c>
      <c r="P68" s="19" t="str">
        <f t="shared" si="7"/>
        <v>G</v>
      </c>
      <c r="Q68" s="19"/>
      <c r="R68" s="19"/>
      <c r="S68" s="19"/>
      <c r="T68" s="19" t="str">
        <f>B68</f>
        <v>M</v>
      </c>
      <c r="U68" s="19" t="str">
        <f t="shared" ref="U68:AE68" si="8">C68</f>
        <v>E</v>
      </c>
      <c r="V68" s="19" t="str">
        <f t="shared" si="8"/>
        <v>Q</v>
      </c>
      <c r="W68" s="19" t="str">
        <f t="shared" si="8"/>
        <v>L</v>
      </c>
      <c r="X68" s="19" t="str">
        <f t="shared" si="8"/>
        <v>E</v>
      </c>
      <c r="Y68" s="19" t="str">
        <f t="shared" si="8"/>
        <v>E</v>
      </c>
      <c r="Z68" s="19" t="str">
        <f t="shared" si="8"/>
        <v>L</v>
      </c>
      <c r="AA68" s="19" t="str">
        <f t="shared" si="8"/>
        <v>I</v>
      </c>
      <c r="AB68" s="19" t="str">
        <f t="shared" si="8"/>
        <v>P</v>
      </c>
      <c r="AC68" s="19" t="str">
        <f t="shared" si="8"/>
        <v>D</v>
      </c>
      <c r="AD68" s="19" t="str">
        <f t="shared" si="8"/>
        <v>W</v>
      </c>
      <c r="AE68" s="19" t="str">
        <f t="shared" si="8"/>
        <v>E</v>
      </c>
      <c r="AF68" s="19" t="str">
        <f>N68</f>
        <v>S</v>
      </c>
      <c r="AG68" s="19" t="str">
        <f t="shared" ref="AG68" si="9">O68</f>
        <v>V</v>
      </c>
      <c r="AH68" s="19" t="str">
        <f t="shared" ref="AH68" si="10">P68</f>
        <v>G</v>
      </c>
      <c r="AI68" s="19"/>
    </row>
    <row r="69" spans="1:35">
      <c r="A69" s="10" t="s">
        <v>11</v>
      </c>
      <c r="B69" s="33">
        <f>B35/B$60-0.00000001</f>
        <v>0.56513773706488313</v>
      </c>
      <c r="C69" s="33">
        <f t="shared" ref="C69:P69" si="11">C35/C$60-0.00000001</f>
        <v>0.34075664576833248</v>
      </c>
      <c r="D69" s="33">
        <f t="shared" si="11"/>
        <v>0.31796731997436367</v>
      </c>
      <c r="E69" s="33">
        <f t="shared" si="11"/>
        <v>0.41585813289216356</v>
      </c>
      <c r="F69" s="33">
        <f t="shared" si="11"/>
        <v>0.23794886172951496</v>
      </c>
      <c r="G69" s="33">
        <f t="shared" si="11"/>
        <v>0.22210690104817857</v>
      </c>
      <c r="H69" s="33">
        <f t="shared" si="11"/>
        <v>0.43718558503126648</v>
      </c>
      <c r="I69" s="33">
        <f t="shared" si="11"/>
        <v>0.39641556371420722</v>
      </c>
      <c r="J69" s="33">
        <f t="shared" si="11"/>
        <v>0.33503844840878588</v>
      </c>
      <c r="K69" s="33">
        <f t="shared" si="11"/>
        <v>-1E-8</v>
      </c>
      <c r="L69" s="33">
        <f t="shared" si="11"/>
        <v>-1E-8</v>
      </c>
      <c r="M69" s="33">
        <f t="shared" si="11"/>
        <v>0.61915736070157656</v>
      </c>
      <c r="N69" s="33">
        <f t="shared" si="11"/>
        <v>0.77601997334721073</v>
      </c>
      <c r="O69" s="33">
        <f t="shared" si="11"/>
        <v>0.77998594707463698</v>
      </c>
      <c r="P69" s="33">
        <f t="shared" si="11"/>
        <v>0.72457772941749765</v>
      </c>
      <c r="Q69" s="33"/>
      <c r="R69" s="34"/>
      <c r="S69" s="10" t="s">
        <v>11</v>
      </c>
      <c r="T69" s="34">
        <f>B35/$B$62-0.00000001</f>
        <v>0.75819417676561529</v>
      </c>
      <c r="U69" s="34">
        <f t="shared" ref="U69:AH84" si="12">C35/$B$62-0.00000001</f>
        <v>9.808285951144094E-2</v>
      </c>
      <c r="V69" s="34">
        <f t="shared" si="12"/>
        <v>0.57761285332714907</v>
      </c>
      <c r="W69" s="34">
        <f t="shared" si="12"/>
        <v>0.41051328622758193</v>
      </c>
      <c r="X69" s="34">
        <f t="shared" si="12"/>
        <v>8.5343218200371065E-2</v>
      </c>
      <c r="Y69" s="34">
        <f t="shared" si="12"/>
        <v>0.1358070400927644</v>
      </c>
      <c r="Z69" s="34">
        <f t="shared" si="12"/>
        <v>0.38837352123067415</v>
      </c>
      <c r="AA69" s="34">
        <f t="shared" si="12"/>
        <v>0.31045144330859614</v>
      </c>
      <c r="AB69" s="34">
        <f t="shared" si="12"/>
        <v>1.306369810655535</v>
      </c>
      <c r="AC69" s="34">
        <f t="shared" si="12"/>
        <v>-1E-8</v>
      </c>
      <c r="AD69" s="34">
        <f t="shared" si="12"/>
        <v>-1E-8</v>
      </c>
      <c r="AE69" s="34">
        <f t="shared" si="12"/>
        <v>0.18058131343846631</v>
      </c>
      <c r="AF69" s="34">
        <f t="shared" si="12"/>
        <v>1.0374767989053804</v>
      </c>
      <c r="AG69" s="34">
        <f t="shared" si="12"/>
        <v>1.0215213258070501</v>
      </c>
      <c r="AH69" s="34">
        <f t="shared" si="12"/>
        <v>1.2369820555534941</v>
      </c>
    </row>
    <row r="70" spans="1:35">
      <c r="A70" s="10" t="s">
        <v>12</v>
      </c>
      <c r="B70" s="33">
        <f t="shared" ref="B70" si="13">B36/B$60-0.00000002</f>
        <v>1.5462463574506069</v>
      </c>
      <c r="C70" s="33">
        <f t="shared" ref="C70:P70" si="14">C36/C$60-0.00000002</f>
        <v>1.6663988590284911</v>
      </c>
      <c r="D70" s="33">
        <f t="shared" si="14"/>
        <v>1.4575431561801291</v>
      </c>
      <c r="E70" s="33">
        <f t="shared" si="14"/>
        <v>1.7419932793762427</v>
      </c>
      <c r="F70" s="33">
        <f t="shared" si="14"/>
        <v>1.6577104530489539</v>
      </c>
      <c r="G70" s="33">
        <f t="shared" si="14"/>
        <v>1.4701939959363948</v>
      </c>
      <c r="H70" s="33">
        <f t="shared" si="14"/>
        <v>1.9830682698185758</v>
      </c>
      <c r="I70" s="33">
        <f t="shared" si="14"/>
        <v>2.2210327342401981</v>
      </c>
      <c r="J70" s="33">
        <f t="shared" si="14"/>
        <v>1.2230711635701152</v>
      </c>
      <c r="K70" s="33">
        <f t="shared" si="14"/>
        <v>2.8621313409091775</v>
      </c>
      <c r="L70" s="33">
        <f t="shared" si="14"/>
        <v>3.7257990142607493</v>
      </c>
      <c r="M70" s="33">
        <f t="shared" si="14"/>
        <v>2.3019083417590123</v>
      </c>
      <c r="N70" s="33">
        <f t="shared" si="14"/>
        <v>1.7962808570469055</v>
      </c>
      <c r="O70" s="33">
        <f t="shared" si="14"/>
        <v>1.8528325858660013</v>
      </c>
      <c r="P70" s="33">
        <f t="shared" si="14"/>
        <v>2.5122220692212514</v>
      </c>
      <c r="Q70" s="33"/>
      <c r="R70" s="34"/>
      <c r="S70" s="10" t="s">
        <v>12</v>
      </c>
      <c r="T70" s="34">
        <f t="shared" ref="T70:T91" si="15">B36/$B$62-0.00000001</f>
        <v>2.0744588644588746</v>
      </c>
      <c r="U70" s="34">
        <f t="shared" si="12"/>
        <v>0.47965366965367967</v>
      </c>
      <c r="V70" s="34">
        <f t="shared" si="12"/>
        <v>2.6477427234570192</v>
      </c>
      <c r="W70" s="34">
        <f t="shared" si="12"/>
        <v>1.7196041953184911</v>
      </c>
      <c r="X70" s="34">
        <f t="shared" si="12"/>
        <v>0.5945578131292516</v>
      </c>
      <c r="Y70" s="34">
        <f t="shared" si="12"/>
        <v>0.89894866037724175</v>
      </c>
      <c r="Z70" s="34">
        <f t="shared" si="12"/>
        <v>1.7616573802288189</v>
      </c>
      <c r="AA70" s="34">
        <f t="shared" si="12"/>
        <v>1.7393939293939396</v>
      </c>
      <c r="AB70" s="34">
        <f t="shared" si="12"/>
        <v>4.7689548446691408</v>
      </c>
      <c r="AC70" s="34">
        <f t="shared" si="12"/>
        <v>0.48484847484848487</v>
      </c>
      <c r="AD70" s="34">
        <f t="shared" si="12"/>
        <v>0.34854668140383427</v>
      </c>
      <c r="AE70" s="34">
        <f t="shared" si="12"/>
        <v>0.67136671850958562</v>
      </c>
      <c r="AF70" s="34">
        <f t="shared" si="12"/>
        <v>2.4014842200556585</v>
      </c>
      <c r="AG70" s="34">
        <f t="shared" si="12"/>
        <v>2.4265924451638838</v>
      </c>
      <c r="AH70" s="34">
        <f t="shared" si="12"/>
        <v>4.2888064216635744</v>
      </c>
    </row>
    <row r="71" spans="1:35">
      <c r="A71" s="10" t="s">
        <v>13</v>
      </c>
      <c r="B71" s="33">
        <f t="shared" ref="B71" si="16">B37/B$60-0.00000003</f>
        <v>1.6207375871942327</v>
      </c>
      <c r="C71" s="33">
        <f t="shared" ref="C71:P71" si="17">C37/C$60-0.00000003</f>
        <v>3.2159177654226987</v>
      </c>
      <c r="D71" s="33">
        <f t="shared" si="17"/>
        <v>1.6163906367219256</v>
      </c>
      <c r="E71" s="33">
        <f t="shared" si="17"/>
        <v>1.6009097294857408</v>
      </c>
      <c r="F71" s="33">
        <f t="shared" si="17"/>
        <v>3.3802533623082693</v>
      </c>
      <c r="G71" s="33">
        <f t="shared" si="17"/>
        <v>1.8614096197862833</v>
      </c>
      <c r="H71" s="33">
        <f t="shared" si="17"/>
        <v>1.9172119584014453</v>
      </c>
      <c r="I71" s="33">
        <f t="shared" si="17"/>
        <v>2.7215271278658246</v>
      </c>
      <c r="J71" s="33">
        <f t="shared" si="17"/>
        <v>1.6194265349200279</v>
      </c>
      <c r="K71" s="33">
        <f t="shared" si="17"/>
        <v>5.9031459018751784</v>
      </c>
      <c r="L71" s="33">
        <f t="shared" si="17"/>
        <v>0.76419863636008267</v>
      </c>
      <c r="M71" s="33">
        <f t="shared" si="17"/>
        <v>4.7136535147589207</v>
      </c>
      <c r="N71" s="33">
        <f t="shared" si="17"/>
        <v>2.3850494657905457</v>
      </c>
      <c r="O71" s="33">
        <f t="shared" si="17"/>
        <v>1.8597267488731992</v>
      </c>
      <c r="P71" s="33">
        <f t="shared" si="17"/>
        <v>1.5004504232883089</v>
      </c>
      <c r="Q71" s="33"/>
      <c r="R71" s="34"/>
      <c r="S71" s="10" t="s">
        <v>13</v>
      </c>
      <c r="T71" s="34">
        <f t="shared" si="15"/>
        <v>2.1743970215398889</v>
      </c>
      <c r="U71" s="34">
        <f t="shared" si="12"/>
        <v>0.92566480137909701</v>
      </c>
      <c r="V71" s="34">
        <f t="shared" si="12"/>
        <v>2.9363017834446503</v>
      </c>
      <c r="W71" s="34">
        <f t="shared" si="12"/>
        <v>1.5803339417625233</v>
      </c>
      <c r="X71" s="34">
        <f t="shared" si="12"/>
        <v>1.2123685737971552</v>
      </c>
      <c r="Y71" s="34">
        <f t="shared" si="12"/>
        <v>1.1381570710142239</v>
      </c>
      <c r="Z71" s="34">
        <f t="shared" si="12"/>
        <v>1.7031539788682746</v>
      </c>
      <c r="AA71" s="34">
        <f t="shared" si="12"/>
        <v>2.1313543499257888</v>
      </c>
      <c r="AB71" s="34">
        <f t="shared" si="12"/>
        <v>6.3144093901236857</v>
      </c>
      <c r="AC71" s="34">
        <f t="shared" si="12"/>
        <v>0.99999998999999995</v>
      </c>
      <c r="AD71" s="34">
        <f t="shared" si="12"/>
        <v>7.1490404347557213E-2</v>
      </c>
      <c r="AE71" s="34">
        <f t="shared" si="12"/>
        <v>1.3747680790538035</v>
      </c>
      <c r="AF71" s="34">
        <f t="shared" si="12"/>
        <v>3.1886208929066173</v>
      </c>
      <c r="AG71" s="34">
        <f t="shared" si="12"/>
        <v>2.4356215113358073</v>
      </c>
      <c r="AH71" s="34">
        <f t="shared" si="12"/>
        <v>2.5615336943908473</v>
      </c>
    </row>
    <row r="72" spans="1:35">
      <c r="A72" s="10" t="s">
        <v>14</v>
      </c>
      <c r="B72" s="33">
        <f t="shared" ref="B72" si="18">B38/B$60-0.00000004</f>
        <v>1.794980699861872</v>
      </c>
      <c r="C72" s="33">
        <f t="shared" ref="C72:P72" si="19">C38/C$60-0.00000004</f>
        <v>3.4741709081550667</v>
      </c>
      <c r="D72" s="33">
        <f t="shared" si="19"/>
        <v>1.8402614149351395</v>
      </c>
      <c r="E72" s="33">
        <f t="shared" si="19"/>
        <v>1.8372183839915019</v>
      </c>
      <c r="F72" s="33">
        <f t="shared" si="19"/>
        <v>2.7881400004827945</v>
      </c>
      <c r="G72" s="33">
        <f t="shared" si="19"/>
        <v>1.6354593186744295</v>
      </c>
      <c r="H72" s="33">
        <f t="shared" si="19"/>
        <v>2.1390070607851417</v>
      </c>
      <c r="I72" s="33">
        <f t="shared" si="19"/>
        <v>1.8266702889157456</v>
      </c>
      <c r="J72" s="33">
        <f t="shared" si="19"/>
        <v>1.4938426149749056</v>
      </c>
      <c r="K72" s="33">
        <f t="shared" si="19"/>
        <v>6.720167573726548</v>
      </c>
      <c r="L72" s="33">
        <f t="shared" si="19"/>
        <v>1.2771901186571626</v>
      </c>
      <c r="M72" s="33">
        <f t="shared" si="19"/>
        <v>3.4286899203577033</v>
      </c>
      <c r="N72" s="33">
        <f t="shared" si="19"/>
        <v>2.3028031795392727</v>
      </c>
      <c r="O72" s="33">
        <f t="shared" si="19"/>
        <v>1.5584608225312582</v>
      </c>
      <c r="P72" s="33">
        <f t="shared" si="19"/>
        <v>1.2264425130306371</v>
      </c>
      <c r="Q72" s="33"/>
      <c r="R72" s="34"/>
      <c r="S72" s="10" t="s">
        <v>14</v>
      </c>
      <c r="T72" s="34">
        <f t="shared" si="15"/>
        <v>2.4081632553061225</v>
      </c>
      <c r="U72" s="34">
        <f t="shared" si="12"/>
        <v>0.99999998999999995</v>
      </c>
      <c r="V72" s="34">
        <f t="shared" si="12"/>
        <v>3.3429808186951147</v>
      </c>
      <c r="W72" s="34">
        <f t="shared" si="12"/>
        <v>1.8136054321768709</v>
      </c>
      <c r="X72" s="34">
        <f t="shared" si="12"/>
        <v>0.99999998999999995</v>
      </c>
      <c r="Y72" s="34">
        <f t="shared" si="12"/>
        <v>0.99999998999999995</v>
      </c>
      <c r="Z72" s="34">
        <f t="shared" si="12"/>
        <v>1.9001855187569574</v>
      </c>
      <c r="AA72" s="34">
        <f t="shared" si="12"/>
        <v>1.4305503919789735</v>
      </c>
      <c r="AB72" s="34">
        <f t="shared" si="12"/>
        <v>5.8247371575943099</v>
      </c>
      <c r="AC72" s="34">
        <f t="shared" si="12"/>
        <v>1.1384044426901669</v>
      </c>
      <c r="AD72" s="34">
        <f t="shared" si="12"/>
        <v>0.11948050948051948</v>
      </c>
      <c r="AE72" s="34">
        <f t="shared" si="12"/>
        <v>0.99999998999999995</v>
      </c>
      <c r="AF72" s="34">
        <f t="shared" si="12"/>
        <v>3.0786641829499075</v>
      </c>
      <c r="AG72" s="34">
        <f t="shared" si="12"/>
        <v>2.0410636882065556</v>
      </c>
      <c r="AH72" s="34">
        <f t="shared" si="12"/>
        <v>2.0937538551824368</v>
      </c>
    </row>
    <row r="73" spans="1:35">
      <c r="A73" s="10" t="s">
        <v>15</v>
      </c>
      <c r="B73" s="33">
        <f t="shared" ref="B73" si="20">B39/B$60-0.00000005</f>
        <v>3.0742386634788899</v>
      </c>
      <c r="C73" s="33">
        <f t="shared" ref="C73:P73" si="21">C39/C$60-0.00000005</f>
        <v>2.3088089177720685</v>
      </c>
      <c r="D73" s="33">
        <f t="shared" si="21"/>
        <v>3.1151265626310676</v>
      </c>
      <c r="E73" s="33">
        <f t="shared" si="21"/>
        <v>3.854988646102198</v>
      </c>
      <c r="F73" s="33">
        <f t="shared" si="21"/>
        <v>2.5512256790651473</v>
      </c>
      <c r="G73" s="33">
        <f t="shared" si="21"/>
        <v>2.1704982701702691</v>
      </c>
      <c r="H73" s="33">
        <f t="shared" si="21"/>
        <v>3.14035698692045</v>
      </c>
      <c r="I73" s="33">
        <f t="shared" si="21"/>
        <v>3.4331799266531622</v>
      </c>
      <c r="J73" s="33">
        <f t="shared" si="21"/>
        <v>4.626017611767363</v>
      </c>
      <c r="K73" s="33">
        <f t="shared" si="21"/>
        <v>1.108345716801054</v>
      </c>
      <c r="L73" s="33">
        <f t="shared" si="21"/>
        <v>2.8359967308691649</v>
      </c>
      <c r="M73" s="33">
        <f t="shared" si="21"/>
        <v>0.74892592031437277</v>
      </c>
      <c r="N73" s="33">
        <f t="shared" si="21"/>
        <v>1.1716161957211584</v>
      </c>
      <c r="O73" s="33">
        <f t="shared" si="21"/>
        <v>1.2743831083442492</v>
      </c>
      <c r="P73" s="33">
        <f t="shared" si="21"/>
        <v>1.0063377962662778</v>
      </c>
      <c r="Q73" s="33"/>
      <c r="R73" s="34"/>
      <c r="S73" s="10" t="s">
        <v>15</v>
      </c>
      <c r="T73" s="34">
        <f t="shared" si="15"/>
        <v>4.1244279429993815</v>
      </c>
      <c r="U73" s="34">
        <f t="shared" si="12"/>
        <v>0.66456399742115024</v>
      </c>
      <c r="V73" s="34">
        <f t="shared" si="12"/>
        <v>5.6588744488744585</v>
      </c>
      <c r="W73" s="34">
        <f t="shared" si="12"/>
        <v>3.8054421668707481</v>
      </c>
      <c r="X73" s="34">
        <f t="shared" si="12"/>
        <v>0.9150278193135436</v>
      </c>
      <c r="Y73" s="34">
        <f t="shared" si="12"/>
        <v>1.3271490314347558</v>
      </c>
      <c r="Z73" s="34">
        <f t="shared" si="12"/>
        <v>2.7897340654483611</v>
      </c>
      <c r="AA73" s="34">
        <f t="shared" si="12"/>
        <v>2.6886827358256031</v>
      </c>
      <c r="AB73" s="34">
        <f t="shared" si="12"/>
        <v>18.037600484743351</v>
      </c>
      <c r="AC73" s="34">
        <f t="shared" si="12"/>
        <v>0.18775509204081633</v>
      </c>
      <c r="AD73" s="34">
        <f t="shared" si="12"/>
        <v>0.26530611244897961</v>
      </c>
      <c r="AE73" s="34">
        <f t="shared" si="12"/>
        <v>0.21842917985776128</v>
      </c>
      <c r="AF73" s="34">
        <f t="shared" si="12"/>
        <v>1.5663574420717377</v>
      </c>
      <c r="AG73" s="34">
        <f t="shared" si="12"/>
        <v>1.6690166875881263</v>
      </c>
      <c r="AH73" s="34">
        <f t="shared" si="12"/>
        <v>1.7179962794248609</v>
      </c>
    </row>
    <row r="74" spans="1:35">
      <c r="A74" s="10" t="s">
        <v>16</v>
      </c>
      <c r="B74" s="33">
        <f t="shared" ref="B74" si="22">B40/B$60-0.00000006</f>
        <v>0.15064187779837179</v>
      </c>
      <c r="C74" s="33">
        <f t="shared" ref="C74:P74" si="23">C40/C$60-0.00000006</f>
        <v>0.1572722426623073</v>
      </c>
      <c r="D74" s="33">
        <f t="shared" si="23"/>
        <v>0.49172586228583609</v>
      </c>
      <c r="E74" s="33">
        <f t="shared" si="23"/>
        <v>0.30772744796720508</v>
      </c>
      <c r="F74" s="33">
        <f t="shared" si="23"/>
        <v>0.38278725539095881</v>
      </c>
      <c r="G74" s="33">
        <f t="shared" si="23"/>
        <v>0.22210685104817857</v>
      </c>
      <c r="H74" s="33">
        <f t="shared" si="23"/>
        <v>0.27136131729806945</v>
      </c>
      <c r="I74" s="33">
        <f t="shared" si="23"/>
        <v>0.28775658354871936</v>
      </c>
      <c r="J74" s="33">
        <f t="shared" si="23"/>
        <v>0.11844659818011802</v>
      </c>
      <c r="K74" s="33">
        <f t="shared" si="23"/>
        <v>0.16501057458302909</v>
      </c>
      <c r="L74" s="33">
        <f t="shared" si="23"/>
        <v>-5.9999999999999995E-8</v>
      </c>
      <c r="M74" s="33">
        <f t="shared" si="23"/>
        <v>1.055960113319812</v>
      </c>
      <c r="N74" s="33">
        <f t="shared" si="23"/>
        <v>0.79341283666019069</v>
      </c>
      <c r="O74" s="33">
        <f t="shared" si="23"/>
        <v>0.86724912801506138</v>
      </c>
      <c r="P74" s="33">
        <f t="shared" si="23"/>
        <v>0.58576246606644033</v>
      </c>
      <c r="Q74" s="33"/>
      <c r="R74" s="34"/>
      <c r="S74" s="10" t="s">
        <v>16</v>
      </c>
      <c r="T74" s="34">
        <f t="shared" si="15"/>
        <v>0.20210264924551638</v>
      </c>
      <c r="U74" s="34">
        <f t="shared" si="12"/>
        <v>4.5269006697588127E-2</v>
      </c>
      <c r="V74" s="34">
        <f t="shared" si="12"/>
        <v>0.8932591118305504</v>
      </c>
      <c r="W74" s="34">
        <f t="shared" si="12"/>
        <v>0.30377240805813233</v>
      </c>
      <c r="X74" s="34">
        <f t="shared" si="12"/>
        <v>0.13729127014842302</v>
      </c>
      <c r="Y74" s="34">
        <f t="shared" si="12"/>
        <v>0.1358070400927644</v>
      </c>
      <c r="Z74" s="34">
        <f t="shared" si="12"/>
        <v>0.24106368820655535</v>
      </c>
      <c r="AA74" s="34">
        <f t="shared" si="12"/>
        <v>0.22535558678416823</v>
      </c>
      <c r="AB74" s="34">
        <f t="shared" si="12"/>
        <v>0.46184290898577618</v>
      </c>
      <c r="AC74" s="34">
        <f t="shared" si="12"/>
        <v>2.7952989381570807E-2</v>
      </c>
      <c r="AD74" s="34">
        <f t="shared" si="12"/>
        <v>-1E-8</v>
      </c>
      <c r="AE74" s="34">
        <f t="shared" si="12"/>
        <v>0.30797772654916511</v>
      </c>
      <c r="AF74" s="34">
        <f t="shared" si="12"/>
        <v>1.0607297364440322</v>
      </c>
      <c r="AG74" s="34">
        <f t="shared" si="12"/>
        <v>1.1358070400927645</v>
      </c>
      <c r="AH74" s="34">
        <f t="shared" si="12"/>
        <v>0.99999998999999995</v>
      </c>
    </row>
    <row r="75" spans="1:35">
      <c r="A75" s="10" t="s">
        <v>17</v>
      </c>
      <c r="B75" s="33">
        <f t="shared" ref="B75" si="24">B41/B$60-0.00000007</f>
        <v>0.81377984734775266</v>
      </c>
      <c r="C75" s="33">
        <f t="shared" ref="C75:P75" si="25">C41/C$60-0.00000007</f>
        <v>0.66346560024754764</v>
      </c>
      <c r="D75" s="33">
        <f t="shared" si="25"/>
        <v>0.70851556933902105</v>
      </c>
      <c r="E75" s="33">
        <f t="shared" si="25"/>
        <v>0.49993183423010923</v>
      </c>
      <c r="F75" s="33">
        <f t="shared" si="25"/>
        <v>0.29795329981782742</v>
      </c>
      <c r="G75" s="33">
        <f t="shared" si="25"/>
        <v>0.35743427592179555</v>
      </c>
      <c r="H75" s="33">
        <f t="shared" si="25"/>
        <v>0.36812690874607273</v>
      </c>
      <c r="I75" s="33">
        <f t="shared" si="25"/>
        <v>0.38030618557920753</v>
      </c>
      <c r="J75" s="33">
        <f t="shared" si="25"/>
        <v>0.33091464294456108</v>
      </c>
      <c r="K75" s="33">
        <f t="shared" si="25"/>
        <v>3.9427249767626425E-2</v>
      </c>
      <c r="L75" s="33">
        <f t="shared" si="25"/>
        <v>-7.0000000000000005E-8</v>
      </c>
      <c r="M75" s="33">
        <f t="shared" si="25"/>
        <v>0.58523086943025737</v>
      </c>
      <c r="N75" s="33">
        <f t="shared" si="25"/>
        <v>0.61781841459616993</v>
      </c>
      <c r="O75" s="33">
        <f t="shared" si="25"/>
        <v>0.66741254153244456</v>
      </c>
      <c r="P75" s="33">
        <f t="shared" si="25"/>
        <v>0.69197493141751032</v>
      </c>
      <c r="Q75" s="33"/>
      <c r="R75" s="34"/>
      <c r="S75" s="10" t="s">
        <v>17</v>
      </c>
      <c r="T75" s="34">
        <f t="shared" si="15"/>
        <v>1.0917748817748918</v>
      </c>
      <c r="U75" s="34">
        <f t="shared" si="12"/>
        <v>0.19097092382807668</v>
      </c>
      <c r="V75" s="34">
        <f t="shared" si="12"/>
        <v>1.2870748199319728</v>
      </c>
      <c r="W75" s="34">
        <f t="shared" si="12"/>
        <v>0.49350648350649351</v>
      </c>
      <c r="X75" s="34">
        <f t="shared" si="12"/>
        <v>0.10686455400742116</v>
      </c>
      <c r="Y75" s="34">
        <f t="shared" si="12"/>
        <v>0.21855286569573285</v>
      </c>
      <c r="Z75" s="34">
        <f t="shared" si="12"/>
        <v>0.3270253455967842</v>
      </c>
      <c r="AA75" s="34">
        <f t="shared" si="12"/>
        <v>0.29783548783549785</v>
      </c>
      <c r="AB75" s="34">
        <f t="shared" si="12"/>
        <v>1.2902906517192332</v>
      </c>
      <c r="AC75" s="34">
        <f t="shared" si="12"/>
        <v>6.6790252504638223E-3</v>
      </c>
      <c r="AD75" s="34">
        <f t="shared" si="12"/>
        <v>-1E-8</v>
      </c>
      <c r="AE75" s="34">
        <f t="shared" si="12"/>
        <v>0.17068644640074213</v>
      </c>
      <c r="AF75" s="34">
        <f t="shared" si="12"/>
        <v>0.82597401597402598</v>
      </c>
      <c r="AG75" s="34">
        <f t="shared" si="12"/>
        <v>0.87408780694495969</v>
      </c>
      <c r="AH75" s="34">
        <f t="shared" si="12"/>
        <v>1.1813234284662957</v>
      </c>
    </row>
    <row r="76" spans="1:35">
      <c r="A76" s="10" t="s">
        <v>18</v>
      </c>
      <c r="B76" s="33">
        <f t="shared" ref="B76" si="26">B42/B$60-0.00000008</f>
        <v>1.5681880240087542</v>
      </c>
      <c r="C76" s="33">
        <f t="shared" ref="C76:P76" si="27">C42/C$60-0.00000008</f>
        <v>1.5435029559645022</v>
      </c>
      <c r="D76" s="33">
        <f t="shared" si="27"/>
        <v>1.4241122698380708</v>
      </c>
      <c r="E76" s="33">
        <f t="shared" si="27"/>
        <v>0.78047005319532603</v>
      </c>
      <c r="F76" s="33">
        <f t="shared" si="27"/>
        <v>1.3242371191903441</v>
      </c>
      <c r="G76" s="33">
        <f t="shared" si="27"/>
        <v>4.2246837426240518</v>
      </c>
      <c r="H76" s="33">
        <f t="shared" si="27"/>
        <v>1.270065842890195</v>
      </c>
      <c r="I76" s="33">
        <f t="shared" si="27"/>
        <v>1.2769002839360022</v>
      </c>
      <c r="J76" s="33">
        <f t="shared" si="27"/>
        <v>1.9319112277513999</v>
      </c>
      <c r="K76" s="33">
        <f t="shared" si="27"/>
        <v>1.3003713367804195</v>
      </c>
      <c r="L76" s="33">
        <f t="shared" si="27"/>
        <v>-8.0000000000000002E-8</v>
      </c>
      <c r="M76" s="33">
        <f t="shared" si="27"/>
        <v>0.82441219989305825</v>
      </c>
      <c r="N76" s="33">
        <f t="shared" si="27"/>
        <v>1.0513460204718292</v>
      </c>
      <c r="O76" s="33">
        <f t="shared" si="27"/>
        <v>1.0661412772364183</v>
      </c>
      <c r="P76" s="33">
        <f t="shared" si="27"/>
        <v>0.93837917016852623</v>
      </c>
      <c r="Q76" s="33"/>
      <c r="R76" s="34"/>
      <c r="S76" s="10" t="s">
        <v>18</v>
      </c>
      <c r="T76" s="34">
        <f t="shared" si="15"/>
        <v>2.103896093896104</v>
      </c>
      <c r="U76" s="34">
        <f t="shared" si="12"/>
        <v>0.44427951999381571</v>
      </c>
      <c r="V76" s="34">
        <f t="shared" si="12"/>
        <v>2.587012977012987</v>
      </c>
      <c r="W76" s="34">
        <f t="shared" si="12"/>
        <v>0.770439074724799</v>
      </c>
      <c r="X76" s="34">
        <f t="shared" si="12"/>
        <v>0.47495360781076068</v>
      </c>
      <c r="Y76" s="34">
        <f t="shared" si="12"/>
        <v>2.583178716035869</v>
      </c>
      <c r="Z76" s="34">
        <f t="shared" si="12"/>
        <v>1.1282622039764998</v>
      </c>
      <c r="AA76" s="34">
        <f t="shared" si="12"/>
        <v>0.99999998999999995</v>
      </c>
      <c r="AB76" s="34">
        <f t="shared" si="12"/>
        <v>7.5328385799814468</v>
      </c>
      <c r="AC76" s="34">
        <f t="shared" si="12"/>
        <v>0.22028446742733457</v>
      </c>
      <c r="AD76" s="34">
        <f t="shared" si="12"/>
        <v>-1E-8</v>
      </c>
      <c r="AE76" s="34">
        <f t="shared" si="12"/>
        <v>0.24044525901669758</v>
      </c>
      <c r="AF76" s="34">
        <f t="shared" si="12"/>
        <v>1.4055658527087198</v>
      </c>
      <c r="AG76" s="34">
        <f t="shared" si="12"/>
        <v>1.3962894148608536</v>
      </c>
      <c r="AH76" s="34">
        <f t="shared" si="12"/>
        <v>1.6019789634075448</v>
      </c>
    </row>
    <row r="77" spans="1:35">
      <c r="A77" s="10" t="s">
        <v>19</v>
      </c>
      <c r="B77" s="33">
        <f t="shared" ref="B77" si="28">B43/B$60-0.00000009</f>
        <v>0.12925327401059808</v>
      </c>
      <c r="C77" s="33">
        <f t="shared" ref="C77:P77" si="29">C43/C$60-0.00000009</f>
        <v>3.3946663853339547E-2</v>
      </c>
      <c r="D77" s="33">
        <f t="shared" si="29"/>
        <v>0.19493362856886579</v>
      </c>
      <c r="E77" s="33">
        <f t="shared" si="29"/>
        <v>0.19496082302808268</v>
      </c>
      <c r="F77" s="33">
        <f t="shared" si="29"/>
        <v>0.15311483615638352</v>
      </c>
      <c r="G77" s="33">
        <f t="shared" si="29"/>
        <v>8.6172536690823379E-2</v>
      </c>
      <c r="H77" s="33">
        <f t="shared" si="29"/>
        <v>0.20856806966778249</v>
      </c>
      <c r="I77" s="33">
        <f t="shared" si="29"/>
        <v>0.24827293066881823</v>
      </c>
      <c r="J77" s="33">
        <f t="shared" si="29"/>
        <v>0.16910519515217168</v>
      </c>
      <c r="K77" s="33">
        <f t="shared" si="29"/>
        <v>-8.9999999999999999E-8</v>
      </c>
      <c r="L77" s="33">
        <f t="shared" si="29"/>
        <v>-8.9999999999999999E-8</v>
      </c>
      <c r="M77" s="33">
        <f t="shared" si="29"/>
        <v>0.40626892447404817</v>
      </c>
      <c r="N77" s="33">
        <f t="shared" si="29"/>
        <v>0.43926348664908876</v>
      </c>
      <c r="O77" s="33">
        <f t="shared" si="29"/>
        <v>0.50110240282455798</v>
      </c>
      <c r="P77" s="33">
        <f t="shared" si="29"/>
        <v>0.61104767064865273</v>
      </c>
      <c r="Q77" s="33"/>
      <c r="R77" s="34"/>
      <c r="S77" s="10" t="s">
        <v>19</v>
      </c>
      <c r="T77" s="34">
        <f t="shared" si="15"/>
        <v>0.17340753483611626</v>
      </c>
      <c r="U77" s="34">
        <f t="shared" si="12"/>
        <v>9.771171199752628E-3</v>
      </c>
      <c r="V77" s="34">
        <f t="shared" si="12"/>
        <v>0.35411254411255411</v>
      </c>
      <c r="W77" s="34">
        <f t="shared" si="12"/>
        <v>0.1924551538837353</v>
      </c>
      <c r="X77" s="34">
        <f t="shared" si="12"/>
        <v>5.4916502059369203E-2</v>
      </c>
      <c r="Y77" s="34">
        <f t="shared" si="12"/>
        <v>5.269015697588126E-2</v>
      </c>
      <c r="Z77" s="34">
        <f t="shared" si="12"/>
        <v>0.18528137528138527</v>
      </c>
      <c r="AA77" s="34">
        <f t="shared" si="12"/>
        <v>0.19443412729128015</v>
      </c>
      <c r="AB77" s="34">
        <f t="shared" si="12"/>
        <v>0.65936919222634505</v>
      </c>
      <c r="AC77" s="34">
        <f t="shared" si="12"/>
        <v>-1E-8</v>
      </c>
      <c r="AD77" s="34">
        <f t="shared" si="12"/>
        <v>-1E-8</v>
      </c>
      <c r="AE77" s="34">
        <f t="shared" si="12"/>
        <v>0.11849102277674706</v>
      </c>
      <c r="AF77" s="34">
        <f t="shared" si="12"/>
        <v>0.58726034868893007</v>
      </c>
      <c r="AG77" s="34">
        <f t="shared" si="12"/>
        <v>0.6562770462770563</v>
      </c>
      <c r="AH77" s="34">
        <f t="shared" si="12"/>
        <v>1.0431663474520718</v>
      </c>
    </row>
    <row r="78" spans="1:35">
      <c r="A78" s="10" t="s">
        <v>20</v>
      </c>
      <c r="B78" s="33">
        <f t="shared" ref="B78" si="30">B44/B$60-0.0000001</f>
        <v>1.0458274045194185</v>
      </c>
      <c r="C78" s="33">
        <f t="shared" ref="C78:P78" si="31">C44/C$60-0.0000001</f>
        <v>0.56377383741242404</v>
      </c>
      <c r="D78" s="33">
        <f t="shared" si="31"/>
        <v>0.95812329773003124</v>
      </c>
      <c r="E78" s="33">
        <f t="shared" si="31"/>
        <v>1.0130198112031161</v>
      </c>
      <c r="F78" s="33">
        <f t="shared" si="31"/>
        <v>0.95110568004348162</v>
      </c>
      <c r="G78" s="33">
        <f t="shared" si="31"/>
        <v>1.3779527944081895</v>
      </c>
      <c r="H78" s="33">
        <f t="shared" si="31"/>
        <v>1.1256831916649008</v>
      </c>
      <c r="I78" s="33">
        <f t="shared" si="31"/>
        <v>1.5202773153677125</v>
      </c>
      <c r="J78" s="33">
        <f t="shared" si="31"/>
        <v>2.0951798070157461</v>
      </c>
      <c r="K78" s="33">
        <f t="shared" si="31"/>
        <v>0.46874692390400302</v>
      </c>
      <c r="L78" s="33">
        <f t="shared" si="31"/>
        <v>0.21418706946424462</v>
      </c>
      <c r="M78" s="33">
        <f t="shared" si="31"/>
        <v>0.49617395734304426</v>
      </c>
      <c r="N78" s="33">
        <f t="shared" si="31"/>
        <v>0.83726514192802304</v>
      </c>
      <c r="O78" s="33">
        <f t="shared" si="31"/>
        <v>1.048008637820226</v>
      </c>
      <c r="P78" s="33">
        <f t="shared" si="31"/>
        <v>0.92555540655519786</v>
      </c>
      <c r="Q78" s="33"/>
      <c r="R78" s="34"/>
      <c r="S78" s="10" t="s">
        <v>20</v>
      </c>
      <c r="T78" s="34">
        <f t="shared" si="15"/>
        <v>1.4030921359492889</v>
      </c>
      <c r="U78" s="34">
        <f t="shared" si="12"/>
        <v>0.16227580941867656</v>
      </c>
      <c r="V78" s="34">
        <f t="shared" si="12"/>
        <v>1.7405071019356835</v>
      </c>
      <c r="W78" s="34">
        <f t="shared" si="12"/>
        <v>0.99999998999999995</v>
      </c>
      <c r="X78" s="34">
        <f t="shared" si="12"/>
        <v>0.34112553112554117</v>
      </c>
      <c r="Y78" s="34">
        <f t="shared" si="12"/>
        <v>0.84254791826221387</v>
      </c>
      <c r="Z78" s="34">
        <f t="shared" si="12"/>
        <v>0.99999998999999995</v>
      </c>
      <c r="AA78" s="34">
        <f t="shared" si="12"/>
        <v>1.1905998663141619</v>
      </c>
      <c r="AB78" s="34">
        <f t="shared" si="12"/>
        <v>8.1694495880210258</v>
      </c>
      <c r="AC78" s="34">
        <f t="shared" si="12"/>
        <v>7.9406297977736559E-2</v>
      </c>
      <c r="AD78" s="34">
        <f t="shared" si="12"/>
        <v>2.0037095751391464E-2</v>
      </c>
      <c r="AE78" s="34">
        <f t="shared" si="12"/>
        <v>0.14471242042671614</v>
      </c>
      <c r="AF78" s="34">
        <f t="shared" si="12"/>
        <v>1.119356823642548</v>
      </c>
      <c r="AG78" s="34">
        <f t="shared" si="12"/>
        <v>1.3725417339703154</v>
      </c>
      <c r="AH78" s="34">
        <f t="shared" si="12"/>
        <v>1.58008657008658</v>
      </c>
    </row>
    <row r="79" spans="1:35">
      <c r="A79" s="10" t="s">
        <v>21</v>
      </c>
      <c r="B79" s="33">
        <f t="shared" ref="B79" si="32">B45/B$60-0.00000011</f>
        <v>0.74537324807823502</v>
      </c>
      <c r="C79" s="33">
        <f t="shared" ref="C79:P79" si="33">C45/C$60-0.00000011</f>
        <v>0.43572151540868742</v>
      </c>
      <c r="D79" s="33">
        <f t="shared" si="33"/>
        <v>0.46129082374225139</v>
      </c>
      <c r="E79" s="33">
        <f t="shared" si="33"/>
        <v>0.58563440638384223</v>
      </c>
      <c r="F79" s="33">
        <f t="shared" si="33"/>
        <v>0.37451072289601917</v>
      </c>
      <c r="G79" s="33">
        <f t="shared" si="33"/>
        <v>0.20794697976095408</v>
      </c>
      <c r="H79" s="33">
        <f t="shared" si="33"/>
        <v>0.33916680385228187</v>
      </c>
      <c r="I79" s="33">
        <f t="shared" si="33"/>
        <v>0.35819531676646293</v>
      </c>
      <c r="J79" s="33">
        <f t="shared" si="33"/>
        <v>0.33662440435656465</v>
      </c>
      <c r="K79" s="33">
        <f t="shared" si="33"/>
        <v>0.2730705861683756</v>
      </c>
      <c r="L79" s="33">
        <f t="shared" si="33"/>
        <v>1.5865606256610713E-2</v>
      </c>
      <c r="M79" s="33">
        <f t="shared" si="33"/>
        <v>0.50126291203374218</v>
      </c>
      <c r="N79" s="33">
        <f t="shared" si="33"/>
        <v>0.56832258405125369</v>
      </c>
      <c r="O79" s="33">
        <f t="shared" si="33"/>
        <v>0.65409635914867847</v>
      </c>
      <c r="P79" s="33">
        <f t="shared" si="33"/>
        <v>0.73443090134638278</v>
      </c>
      <c r="Q79" s="33"/>
      <c r="R79" s="34"/>
      <c r="S79" s="10" t="s">
        <v>21</v>
      </c>
      <c r="T79" s="34">
        <f t="shared" si="15"/>
        <v>0.99999998999999995</v>
      </c>
      <c r="U79" s="34">
        <f t="shared" si="12"/>
        <v>0.125417429703154</v>
      </c>
      <c r="V79" s="34">
        <f t="shared" si="12"/>
        <v>0.83797154225726656</v>
      </c>
      <c r="W79" s="34">
        <f t="shared" si="12"/>
        <v>0.57810759667903522</v>
      </c>
      <c r="X79" s="34">
        <f t="shared" si="12"/>
        <v>0.13432281003710575</v>
      </c>
      <c r="Y79" s="34">
        <f t="shared" si="12"/>
        <v>0.12714903143475573</v>
      </c>
      <c r="Z79" s="34">
        <f t="shared" si="12"/>
        <v>0.30129869129870129</v>
      </c>
      <c r="AA79" s="34">
        <f t="shared" si="12"/>
        <v>0.28051947051948051</v>
      </c>
      <c r="AB79" s="34">
        <f t="shared" si="12"/>
        <v>1.3125541025541128</v>
      </c>
      <c r="AC79" s="34">
        <f t="shared" si="12"/>
        <v>4.6258493401360547E-2</v>
      </c>
      <c r="AD79" s="34">
        <f t="shared" si="12"/>
        <v>1.4842200556586271E-3</v>
      </c>
      <c r="AE79" s="34">
        <f t="shared" si="12"/>
        <v>0.14619665048237476</v>
      </c>
      <c r="AF79" s="34">
        <f t="shared" si="12"/>
        <v>0.75980209265924548</v>
      </c>
      <c r="AG79" s="34">
        <f t="shared" si="12"/>
        <v>0.85664810379097078</v>
      </c>
      <c r="AH79" s="34">
        <f t="shared" si="12"/>
        <v>1.2538033295176252</v>
      </c>
    </row>
    <row r="80" spans="1:35">
      <c r="A80" s="10" t="s">
        <v>22</v>
      </c>
      <c r="B80" s="33">
        <f t="shared" ref="B80" si="34">B46/B$60+0.00000001</f>
        <v>0.54891194246726183</v>
      </c>
      <c r="C80" s="33">
        <f t="shared" ref="C80:P80" si="35">C46/C$60+0.00000001</f>
        <v>0.59213452658103682</v>
      </c>
      <c r="D80" s="33">
        <f t="shared" si="35"/>
        <v>0.6133297120147897</v>
      </c>
      <c r="E80" s="33">
        <f t="shared" si="35"/>
        <v>0.61633209945060341</v>
      </c>
      <c r="F80" s="33">
        <f t="shared" si="35"/>
        <v>0.39106380788589845</v>
      </c>
      <c r="G80" s="33">
        <f t="shared" si="35"/>
        <v>0.30524530032031094</v>
      </c>
      <c r="H80" s="33">
        <f t="shared" si="35"/>
        <v>0.57223975381481051</v>
      </c>
      <c r="I80" s="33">
        <f t="shared" si="35"/>
        <v>0.44442766913616699</v>
      </c>
      <c r="J80" s="33">
        <f t="shared" si="35"/>
        <v>0.27337261315914757</v>
      </c>
      <c r="K80" s="33">
        <f t="shared" si="35"/>
        <v>3.796705866512174E-2</v>
      </c>
      <c r="L80" s="33">
        <f t="shared" si="35"/>
        <v>1E-8</v>
      </c>
      <c r="M80" s="33">
        <f t="shared" si="35"/>
        <v>0.62339818461049157</v>
      </c>
      <c r="N80" s="33">
        <f t="shared" si="35"/>
        <v>0.75057823185216044</v>
      </c>
      <c r="O80" s="33">
        <f t="shared" si="35"/>
        <v>0.8749933375573935</v>
      </c>
      <c r="P80" s="33">
        <f t="shared" si="35"/>
        <v>0.79413025715080421</v>
      </c>
      <c r="Q80" s="33"/>
      <c r="R80" s="34"/>
      <c r="S80" s="10" t="s">
        <v>22</v>
      </c>
      <c r="T80" s="34">
        <f t="shared" si="15"/>
        <v>0.73642546928262209</v>
      </c>
      <c r="U80" s="34">
        <f t="shared" si="12"/>
        <v>0.17043907472479902</v>
      </c>
      <c r="V80" s="34">
        <f t="shared" si="12"/>
        <v>1.1141620184477428</v>
      </c>
      <c r="W80" s="34">
        <f t="shared" si="12"/>
        <v>0.60841062698206549</v>
      </c>
      <c r="X80" s="34">
        <f t="shared" si="12"/>
        <v>0.14025973025974026</v>
      </c>
      <c r="Y80" s="34">
        <f t="shared" si="12"/>
        <v>0.18664191949907236</v>
      </c>
      <c r="Z80" s="34">
        <f t="shared" si="12"/>
        <v>0.50834878406307971</v>
      </c>
      <c r="AA80" s="34">
        <f t="shared" si="12"/>
        <v>0.34805193805194806</v>
      </c>
      <c r="AB80" s="34">
        <f t="shared" si="12"/>
        <v>1.0659245416388374</v>
      </c>
      <c r="AC80" s="34">
        <f t="shared" si="12"/>
        <v>6.4316535745207173E-3</v>
      </c>
      <c r="AD80" s="34">
        <f t="shared" si="12"/>
        <v>-1E-8</v>
      </c>
      <c r="AE80" s="34">
        <f t="shared" si="12"/>
        <v>0.18181817181818183</v>
      </c>
      <c r="AF80" s="34">
        <f t="shared" si="12"/>
        <v>1.0034631934632037</v>
      </c>
      <c r="AG80" s="34">
        <f t="shared" si="12"/>
        <v>1.1459492788064318</v>
      </c>
      <c r="AH80" s="34">
        <f t="shared" si="12"/>
        <v>1.3557204600061843</v>
      </c>
    </row>
    <row r="81" spans="1:34">
      <c r="A81" s="10" t="s">
        <v>23</v>
      </c>
      <c r="B81" s="33">
        <f t="shared" ref="B81" si="36">B47/B$60+0.00000002</f>
        <v>0.47349879143968027</v>
      </c>
      <c r="C81" s="33">
        <f t="shared" ref="C81:P81" si="37">C47/C$60+0.00000002</f>
        <v>0.71073332219523577</v>
      </c>
      <c r="D81" s="33">
        <f t="shared" si="37"/>
        <v>0.59140563630777798</v>
      </c>
      <c r="E81" s="33">
        <f t="shared" si="37"/>
        <v>0.91127940332470803</v>
      </c>
      <c r="F81" s="33">
        <f t="shared" si="37"/>
        <v>0.77660996077517053</v>
      </c>
      <c r="G81" s="33">
        <f t="shared" si="37"/>
        <v>0.48770472176426088</v>
      </c>
      <c r="H81" s="33">
        <f t="shared" si="37"/>
        <v>0.39569475282766214</v>
      </c>
      <c r="I81" s="33">
        <f t="shared" si="37"/>
        <v>0.2585387826175925</v>
      </c>
      <c r="J81" s="33">
        <f t="shared" si="37"/>
        <v>0.25646526675582593</v>
      </c>
      <c r="K81" s="33">
        <f t="shared" si="37"/>
        <v>0.10952035268785118</v>
      </c>
      <c r="L81" s="33">
        <f t="shared" si="37"/>
        <v>2E-8</v>
      </c>
      <c r="M81" s="33">
        <f t="shared" si="37"/>
        <v>0.63824100829169372</v>
      </c>
      <c r="N81" s="33">
        <f t="shared" si="37"/>
        <v>0.54269592156351187</v>
      </c>
      <c r="O81" s="33">
        <f t="shared" si="37"/>
        <v>0.75174819996296294</v>
      </c>
      <c r="P81" s="33">
        <f t="shared" si="37"/>
        <v>0.64002799220419704</v>
      </c>
      <c r="Q81" s="33"/>
      <c r="R81" s="34"/>
      <c r="S81" s="10" t="s">
        <v>23</v>
      </c>
      <c r="T81" s="34">
        <f t="shared" si="15"/>
        <v>0.63525045382189238</v>
      </c>
      <c r="U81" s="34">
        <f t="shared" si="12"/>
        <v>0.20457636600494744</v>
      </c>
      <c r="V81" s="34">
        <f t="shared" si="12"/>
        <v>1.074335178620903</v>
      </c>
      <c r="W81" s="34">
        <f t="shared" si="12"/>
        <v>0.89956708956709952</v>
      </c>
      <c r="X81" s="34">
        <f t="shared" si="12"/>
        <v>0.27854049711193568</v>
      </c>
      <c r="Y81" s="34">
        <f t="shared" si="12"/>
        <v>0.29820654534941249</v>
      </c>
      <c r="Z81" s="34">
        <f t="shared" si="12"/>
        <v>0.35151514151515151</v>
      </c>
      <c r="AA81" s="34">
        <f t="shared" si="12"/>
        <v>0.20247370675943105</v>
      </c>
      <c r="AB81" s="34">
        <f t="shared" si="12"/>
        <v>0.99999998999999995</v>
      </c>
      <c r="AC81" s="34">
        <f t="shared" si="12"/>
        <v>1.8552865695732838E-2</v>
      </c>
      <c r="AD81" s="34">
        <f t="shared" si="12"/>
        <v>-1E-8</v>
      </c>
      <c r="AE81" s="34">
        <f t="shared" si="12"/>
        <v>0.18614717614718615</v>
      </c>
      <c r="AF81" s="34">
        <f t="shared" si="12"/>
        <v>0.72554111554112544</v>
      </c>
      <c r="AG81" s="34">
        <f t="shared" si="12"/>
        <v>0.98453926025355598</v>
      </c>
      <c r="AH81" s="34">
        <f t="shared" si="12"/>
        <v>1.0926406826406927</v>
      </c>
    </row>
    <row r="82" spans="1:34">
      <c r="A82" s="10" t="s">
        <v>24</v>
      </c>
      <c r="B82" s="33">
        <f t="shared" ref="B82" si="38">B48/B$60+0.00000003</f>
        <v>0.39135561503922173</v>
      </c>
      <c r="C82" s="33">
        <f t="shared" ref="C82:P82" si="39">C48/C$60+0.00000003</f>
        <v>0.24665112761793551</v>
      </c>
      <c r="D82" s="33">
        <f t="shared" si="39"/>
        <v>0.55048522546953549</v>
      </c>
      <c r="E82" s="33">
        <f t="shared" si="39"/>
        <v>0.48815408986980091</v>
      </c>
      <c r="F82" s="33">
        <f t="shared" si="39"/>
        <v>0.32416226105180296</v>
      </c>
      <c r="G82" s="33">
        <f t="shared" si="39"/>
        <v>0.15494893151448524</v>
      </c>
      <c r="H82" s="33">
        <f t="shared" si="39"/>
        <v>0.45027334666596036</v>
      </c>
      <c r="I82" s="33">
        <f t="shared" si="39"/>
        <v>0.44442768913616698</v>
      </c>
      <c r="J82" s="33">
        <f t="shared" si="39"/>
        <v>0.29303972691160424</v>
      </c>
      <c r="K82" s="33">
        <f t="shared" si="39"/>
        <v>0.20589825545316021</v>
      </c>
      <c r="L82" s="33">
        <f t="shared" si="39"/>
        <v>2.9999999999999997E-8</v>
      </c>
      <c r="M82" s="33">
        <f t="shared" si="39"/>
        <v>0.66792664565409809</v>
      </c>
      <c r="N82" s="33">
        <f t="shared" si="39"/>
        <v>0.85197523584697943</v>
      </c>
      <c r="O82" s="33">
        <f t="shared" si="39"/>
        <v>0.87329342448712555</v>
      </c>
      <c r="P82" s="33">
        <f t="shared" si="39"/>
        <v>0.99452844005739349</v>
      </c>
      <c r="Q82" s="33"/>
      <c r="R82" s="34"/>
      <c r="S82" s="10" t="s">
        <v>24</v>
      </c>
      <c r="T82" s="34">
        <f t="shared" si="15"/>
        <v>0.52504637218923933</v>
      </c>
      <c r="U82" s="34">
        <f t="shared" si="12"/>
        <v>7.0995660995671006E-2</v>
      </c>
      <c r="V82" s="34">
        <f t="shared" si="12"/>
        <v>0.99999998999999995</v>
      </c>
      <c r="W82" s="34">
        <f t="shared" si="12"/>
        <v>0.48188001473716763</v>
      </c>
      <c r="X82" s="34">
        <f t="shared" si="12"/>
        <v>0.11626467769325911</v>
      </c>
      <c r="Y82" s="34">
        <f t="shared" si="12"/>
        <v>9.4743341886209032E-2</v>
      </c>
      <c r="Z82" s="34">
        <f t="shared" si="12"/>
        <v>0.39999999000000003</v>
      </c>
      <c r="AA82" s="34">
        <f t="shared" si="12"/>
        <v>0.34805193805194806</v>
      </c>
      <c r="AB82" s="34">
        <f t="shared" si="12"/>
        <v>1.1426097611811998</v>
      </c>
      <c r="AC82" s="34">
        <f t="shared" si="12"/>
        <v>3.4879396307977734E-2</v>
      </c>
      <c r="AD82" s="34">
        <f t="shared" si="12"/>
        <v>-1E-8</v>
      </c>
      <c r="AE82" s="34">
        <f t="shared" si="12"/>
        <v>0.19480518480519482</v>
      </c>
      <c r="AF82" s="34">
        <f t="shared" si="12"/>
        <v>1.1390228718800248</v>
      </c>
      <c r="AG82" s="34">
        <f t="shared" si="12"/>
        <v>1.1437229337229438</v>
      </c>
      <c r="AH82" s="34">
        <f t="shared" si="12"/>
        <v>1.697835487835498</v>
      </c>
    </row>
    <row r="83" spans="1:34">
      <c r="A83" s="10" t="s">
        <v>25</v>
      </c>
      <c r="B83" s="33">
        <f t="shared" ref="B83" si="40">B49/B$60+0.00000004</f>
        <v>0.58191675443287805</v>
      </c>
      <c r="C83" s="33">
        <f t="shared" ref="C83:P83" si="41">C49/C$60+0.00000004</f>
        <v>8.5941548995796344E-3</v>
      </c>
      <c r="D83" s="33">
        <f t="shared" si="41"/>
        <v>0.4198939423451607</v>
      </c>
      <c r="E83" s="33">
        <f t="shared" si="41"/>
        <v>0.46973555602974426</v>
      </c>
      <c r="F83" s="33">
        <f t="shared" si="41"/>
        <v>0.27312396233300845</v>
      </c>
      <c r="G83" s="33">
        <f t="shared" si="41"/>
        <v>9.183659520571319E-2</v>
      </c>
      <c r="H83" s="33">
        <f t="shared" si="41"/>
        <v>0.30602995652188647</v>
      </c>
      <c r="I83" s="33">
        <f t="shared" si="41"/>
        <v>0.23153200456774017</v>
      </c>
      <c r="J83" s="33">
        <f t="shared" si="41"/>
        <v>0.15429156259991805</v>
      </c>
      <c r="K83" s="33">
        <f t="shared" si="41"/>
        <v>4.0000000000000001E-8</v>
      </c>
      <c r="L83" s="33">
        <f t="shared" si="41"/>
        <v>4.0000000000000001E-8</v>
      </c>
      <c r="M83" s="33">
        <f t="shared" si="41"/>
        <v>0.461399505289942</v>
      </c>
      <c r="N83" s="33">
        <f t="shared" si="41"/>
        <v>0.73633087541493203</v>
      </c>
      <c r="O83" s="33">
        <f t="shared" si="41"/>
        <v>0.9583845287266517</v>
      </c>
      <c r="P83" s="33">
        <f t="shared" si="41"/>
        <v>0.77326453483081214</v>
      </c>
      <c r="Q83" s="33"/>
      <c r="R83" s="34"/>
      <c r="S83" s="10" t="s">
        <v>25</v>
      </c>
      <c r="T83" s="34">
        <f t="shared" si="15"/>
        <v>0.78070499927643777</v>
      </c>
      <c r="U83" s="34">
        <f t="shared" si="12"/>
        <v>2.4737067594310454E-3</v>
      </c>
      <c r="V83" s="34">
        <f t="shared" si="12"/>
        <v>0.76277055277056272</v>
      </c>
      <c r="W83" s="34">
        <f t="shared" si="12"/>
        <v>0.46369819655534944</v>
      </c>
      <c r="X83" s="34">
        <f t="shared" si="12"/>
        <v>9.7959173673469388E-2</v>
      </c>
      <c r="Y83" s="34">
        <f t="shared" si="12"/>
        <v>5.6153360439084726E-2</v>
      </c>
      <c r="Z83" s="34">
        <f t="shared" si="12"/>
        <v>0.27186146186147186</v>
      </c>
      <c r="AA83" s="34">
        <f t="shared" si="12"/>
        <v>0.18132342846629562</v>
      </c>
      <c r="AB83" s="34">
        <f t="shared" si="12"/>
        <v>0.60160790589363011</v>
      </c>
      <c r="AC83" s="34">
        <f t="shared" si="12"/>
        <v>-1E-8</v>
      </c>
      <c r="AD83" s="34">
        <f t="shared" si="12"/>
        <v>-1E-8</v>
      </c>
      <c r="AE83" s="34">
        <f t="shared" si="12"/>
        <v>0.13457018171304888</v>
      </c>
      <c r="AF83" s="34">
        <f t="shared" si="12"/>
        <v>0.98441557441558436</v>
      </c>
      <c r="AG83" s="34">
        <f t="shared" si="12"/>
        <v>1.2551638737353124</v>
      </c>
      <c r="AH83" s="34">
        <f t="shared" si="12"/>
        <v>1.3200989386703772</v>
      </c>
    </row>
    <row r="84" spans="1:34">
      <c r="A84" s="10" t="s">
        <v>26</v>
      </c>
      <c r="B84" s="33">
        <f t="shared" ref="B84" si="42">B50/B$60+0.00000005</f>
        <v>0.64377768258630985</v>
      </c>
      <c r="C84" s="33">
        <f t="shared" ref="C84:P84" si="43">C50/C$60+0.00000005</f>
        <v>0.33388141384866876</v>
      </c>
      <c r="D84" s="33">
        <f t="shared" si="43"/>
        <v>0.61932142761173703</v>
      </c>
      <c r="E84" s="33">
        <f t="shared" si="43"/>
        <v>0.72508925545855696</v>
      </c>
      <c r="F84" s="33">
        <f t="shared" si="43"/>
        <v>0.65935982209685884</v>
      </c>
      <c r="G84" s="33">
        <f t="shared" si="43"/>
        <v>0.25244943523508817</v>
      </c>
      <c r="H84" s="33">
        <f t="shared" si="43"/>
        <v>0.49148576670712435</v>
      </c>
      <c r="I84" s="33">
        <f t="shared" si="43"/>
        <v>0.37351512244386459</v>
      </c>
      <c r="J84" s="33">
        <f t="shared" si="43"/>
        <v>0.29126336425009197</v>
      </c>
      <c r="K84" s="33">
        <f t="shared" si="43"/>
        <v>0.11463133154661757</v>
      </c>
      <c r="L84" s="33">
        <f t="shared" si="43"/>
        <v>5.8174342940905947E-2</v>
      </c>
      <c r="M84" s="33">
        <f t="shared" si="43"/>
        <v>0.74044441249654303</v>
      </c>
      <c r="N84" s="33">
        <f t="shared" si="43"/>
        <v>0.74798783795448254</v>
      </c>
      <c r="O84" s="33">
        <f t="shared" si="43"/>
        <v>0.86630483075380138</v>
      </c>
      <c r="P84" s="33">
        <f t="shared" si="43"/>
        <v>0.97612602571962281</v>
      </c>
      <c r="Q84" s="33"/>
      <c r="R84" s="34"/>
      <c r="S84" s="10" t="s">
        <v>26</v>
      </c>
      <c r="T84" s="34">
        <f t="shared" si="15"/>
        <v>0.8636981965553493</v>
      </c>
      <c r="U84" s="34">
        <f t="shared" si="12"/>
        <v>9.6103886103896113E-2</v>
      </c>
      <c r="V84" s="34">
        <f t="shared" si="12"/>
        <v>1.1250463721892394</v>
      </c>
      <c r="W84" s="34">
        <f t="shared" si="12"/>
        <v>0.71576993434137282</v>
      </c>
      <c r="X84" s="34">
        <f t="shared" si="12"/>
        <v>0.23648731220160793</v>
      </c>
      <c r="Y84" s="34">
        <f t="shared" si="12"/>
        <v>0.15435991578849723</v>
      </c>
      <c r="Z84" s="34">
        <f t="shared" si="12"/>
        <v>0.43661099803957948</v>
      </c>
      <c r="AA84" s="34">
        <f t="shared" si="12"/>
        <v>0.29251699680272109</v>
      </c>
      <c r="AB84" s="34">
        <f t="shared" si="12"/>
        <v>1.1356833542547928</v>
      </c>
      <c r="AC84" s="34">
        <f t="shared" si="12"/>
        <v>1.9418666561533703E-2</v>
      </c>
      <c r="AD84" s="34">
        <f t="shared" si="12"/>
        <v>5.442166870748299E-3</v>
      </c>
      <c r="AE84" s="34">
        <f t="shared" si="12"/>
        <v>0.21595546309833025</v>
      </c>
      <c r="AF84" s="34">
        <f t="shared" si="12"/>
        <v>0.99999998999999995</v>
      </c>
      <c r="AG84" s="34">
        <f t="shared" si="12"/>
        <v>1.1345701817130489</v>
      </c>
      <c r="AH84" s="34">
        <f t="shared" si="12"/>
        <v>1.6664192849907236</v>
      </c>
    </row>
    <row r="85" spans="1:34">
      <c r="A85" s="10" t="s">
        <v>27</v>
      </c>
      <c r="B85" s="33">
        <f t="shared" ref="B85" si="44">B51/B$60+0.00000006</f>
        <v>0.61178702403304475</v>
      </c>
      <c r="C85" s="33">
        <f t="shared" ref="C85:P85" si="45">C51/C$60+0.00000006</f>
        <v>0.75198511371321797</v>
      </c>
      <c r="D85" s="33">
        <f t="shared" si="45"/>
        <v>0.8773039243939349</v>
      </c>
      <c r="E85" s="33">
        <f t="shared" si="45"/>
        <v>0.79425277702121866</v>
      </c>
      <c r="F85" s="33">
        <f t="shared" si="45"/>
        <v>0.57211191246270332</v>
      </c>
      <c r="G85" s="33">
        <f t="shared" si="45"/>
        <v>0.42540154810047315</v>
      </c>
      <c r="H85" s="33">
        <f t="shared" si="45"/>
        <v>0.4976119442808109</v>
      </c>
      <c r="I85" s="33">
        <f t="shared" si="45"/>
        <v>0.41852646252695191</v>
      </c>
      <c r="J85" s="33">
        <f t="shared" si="45"/>
        <v>0.28285727772686459</v>
      </c>
      <c r="K85" s="33">
        <f t="shared" si="45"/>
        <v>0.39427325767626425</v>
      </c>
      <c r="L85" s="33">
        <f t="shared" si="45"/>
        <v>5.2885780855369054E-2</v>
      </c>
      <c r="M85" s="33">
        <f t="shared" si="45"/>
        <v>0.56911594457638059</v>
      </c>
      <c r="N85" s="33">
        <f t="shared" si="45"/>
        <v>0.74030906175779454</v>
      </c>
      <c r="O85" s="33">
        <f t="shared" si="45"/>
        <v>0.79585205906380507</v>
      </c>
      <c r="P85" s="33">
        <f t="shared" si="45"/>
        <v>0.87020336248410801</v>
      </c>
      <c r="Q85" s="33"/>
      <c r="R85" s="34"/>
      <c r="S85" s="10" t="s">
        <v>27</v>
      </c>
      <c r="T85" s="34">
        <f t="shared" si="15"/>
        <v>0.82077921077922078</v>
      </c>
      <c r="U85" s="34">
        <f t="shared" ref="U85:U91" si="46">C51/$B$62-0.00000001</f>
        <v>0.21645020645021648</v>
      </c>
      <c r="V85" s="34">
        <f t="shared" ref="V85:V91" si="47">D51/$B$62-0.00000001</f>
        <v>1.5936920122634508</v>
      </c>
      <c r="W85" s="34">
        <f t="shared" ref="W85:W91" si="48">E51/$B$62-0.00000001</f>
        <v>0.78404451690166976</v>
      </c>
      <c r="X85" s="34">
        <f t="shared" ref="X85:X91" si="49">F51/$B$62-0.00000001</f>
        <v>0.20519479519480521</v>
      </c>
      <c r="Y85" s="34">
        <f t="shared" ref="Y85:Y91" si="50">G51/$B$62-0.00000001</f>
        <v>0.26011130725417442</v>
      </c>
      <c r="Z85" s="34">
        <f t="shared" ref="Z85:Z91" si="51">H51/$B$62-0.00000001</f>
        <v>0.44205317491032775</v>
      </c>
      <c r="AA85" s="34">
        <f t="shared" ref="AA85:AA91" si="52">I51/$B$62-0.00000001</f>
        <v>0.32776746062461348</v>
      </c>
      <c r="AB85" s="34">
        <f t="shared" ref="AB85:AB91" si="53">J51/$B$62-0.00000001</f>
        <v>1.1029066071923317</v>
      </c>
      <c r="AC85" s="34">
        <f t="shared" ref="AC85:AC91" si="54">K51/$B$62-0.00000001</f>
        <v>6.6790342504638223E-2</v>
      </c>
      <c r="AD85" s="34">
        <f t="shared" ref="AD85:AD91" si="55">L51/$B$62-0.00000001</f>
        <v>4.9474235188620907E-3</v>
      </c>
      <c r="AE85" s="34">
        <f t="shared" ref="AE85:AE91" si="56">M51/$B$62-0.00000001</f>
        <v>0.16598638455782314</v>
      </c>
      <c r="AF85" s="34">
        <f t="shared" ref="AF85:AF91" si="57">N51/$B$62-0.00000001</f>
        <v>0.98973406544836118</v>
      </c>
      <c r="AG85" s="34">
        <f t="shared" ref="AG85:AG91" si="58">O51/$B$62-0.00000001</f>
        <v>1.0423005465862709</v>
      </c>
      <c r="AH85" s="34">
        <f t="shared" ref="AH85:AH91" si="59">P51/$B$62-0.00000001</f>
        <v>1.4855905898763142</v>
      </c>
    </row>
    <row r="86" spans="1:34">
      <c r="A86" s="10" t="s">
        <v>28</v>
      </c>
      <c r="B86" s="33">
        <f t="shared" ref="B86" si="60">B52/B$60+0.00000007</f>
        <v>1.0262828432995561</v>
      </c>
      <c r="C86" s="33">
        <f t="shared" ref="C86:P86" si="61">C52/C$60+0.00000007</f>
        <v>1.0265670947547874</v>
      </c>
      <c r="D86" s="33">
        <f t="shared" si="61"/>
        <v>0.94818273321691404</v>
      </c>
      <c r="E86" s="33">
        <f t="shared" si="61"/>
        <v>0.67584786233514016</v>
      </c>
      <c r="F86" s="33">
        <f t="shared" si="61"/>
        <v>0.69763857363595472</v>
      </c>
      <c r="G86" s="33">
        <f t="shared" si="61"/>
        <v>4.259072030035882</v>
      </c>
      <c r="H86" s="33">
        <f t="shared" si="61"/>
        <v>0.87799126817425677</v>
      </c>
      <c r="I86" s="33">
        <f t="shared" si="61"/>
        <v>0.80593978022454171</v>
      </c>
      <c r="J86" s="33">
        <f t="shared" si="61"/>
        <v>1.3273702926960467</v>
      </c>
      <c r="K86" s="33">
        <f t="shared" si="61"/>
        <v>1.6238215359852068</v>
      </c>
      <c r="L86" s="33">
        <f t="shared" si="61"/>
        <v>5.5530076898137493E-2</v>
      </c>
      <c r="M86" s="33">
        <f t="shared" si="61"/>
        <v>0.71839225217018543</v>
      </c>
      <c r="N86" s="33">
        <f t="shared" si="61"/>
        <v>0.85724865913868087</v>
      </c>
      <c r="O86" s="33">
        <f t="shared" si="61"/>
        <v>0.76355334072871295</v>
      </c>
      <c r="P86" s="33">
        <f t="shared" si="61"/>
        <v>0.97771995735517758</v>
      </c>
      <c r="Q86" s="33"/>
      <c r="R86" s="34"/>
      <c r="S86" s="10" t="s">
        <v>28</v>
      </c>
      <c r="T86" s="34">
        <f t="shared" si="15"/>
        <v>1.3768707382993197</v>
      </c>
      <c r="U86" s="34">
        <f t="shared" si="46"/>
        <v>0.29548545691403838</v>
      </c>
      <c r="V86" s="34">
        <f t="shared" si="47"/>
        <v>1.7224489695918368</v>
      </c>
      <c r="W86" s="34">
        <f t="shared" si="48"/>
        <v>0.66716140001855284</v>
      </c>
      <c r="X86" s="34">
        <f t="shared" si="49"/>
        <v>0.25021644021645023</v>
      </c>
      <c r="Y86" s="34">
        <f t="shared" si="50"/>
        <v>2.6042053084910326</v>
      </c>
      <c r="Z86" s="34">
        <f t="shared" si="51"/>
        <v>0.77996288424860849</v>
      </c>
      <c r="AA86" s="34">
        <f t="shared" si="52"/>
        <v>0.63116882116883111</v>
      </c>
      <c r="AB86" s="34">
        <f t="shared" si="53"/>
        <v>5.1756338799196042</v>
      </c>
      <c r="AC86" s="34">
        <f t="shared" si="54"/>
        <v>0.27507729364873224</v>
      </c>
      <c r="AD86" s="34">
        <f t="shared" si="55"/>
        <v>5.1947951948051949E-3</v>
      </c>
      <c r="AE86" s="34">
        <f t="shared" si="56"/>
        <v>0.20952379952380951</v>
      </c>
      <c r="AF86" s="34">
        <f t="shared" si="57"/>
        <v>1.1460729646444032</v>
      </c>
      <c r="AG86" s="34">
        <f t="shared" si="58"/>
        <v>0.99999998999999995</v>
      </c>
      <c r="AH86" s="34">
        <f t="shared" si="59"/>
        <v>1.6691403734260977</v>
      </c>
    </row>
    <row r="87" spans="1:34">
      <c r="A87" s="10" t="s">
        <v>29</v>
      </c>
      <c r="B87" s="33">
        <f t="shared" ref="B87" si="62">B53/B$60+0.00000008</f>
        <v>1.3456363860618326</v>
      </c>
      <c r="C87" s="33">
        <f t="shared" ref="C87:P87" si="63">C53/C$60+0.00000008</f>
        <v>1.0583653298832318</v>
      </c>
      <c r="D87" s="33">
        <f t="shared" si="63"/>
        <v>1.6142800428184556</v>
      </c>
      <c r="E87" s="33">
        <f t="shared" si="63"/>
        <v>1.5323728090060742</v>
      </c>
      <c r="F87" s="33">
        <f t="shared" si="63"/>
        <v>1.0318015643691432</v>
      </c>
      <c r="G87" s="33">
        <f t="shared" si="63"/>
        <v>1.0047405419092013</v>
      </c>
      <c r="H87" s="33">
        <f t="shared" si="63"/>
        <v>3.3436344955018673</v>
      </c>
      <c r="I87" s="33">
        <f t="shared" si="63"/>
        <v>2.7147360547304813</v>
      </c>
      <c r="J87" s="33">
        <f t="shared" si="63"/>
        <v>1.8119103947424586</v>
      </c>
      <c r="K87" s="33">
        <f t="shared" si="63"/>
        <v>0.17085179899304784</v>
      </c>
      <c r="L87" s="33">
        <f t="shared" si="63"/>
        <v>10.689526407891467</v>
      </c>
      <c r="M87" s="33">
        <f t="shared" si="63"/>
        <v>0.90710803611689883</v>
      </c>
      <c r="N87" s="33">
        <f t="shared" si="63"/>
        <v>1.8789898107799059</v>
      </c>
      <c r="O87" s="33">
        <f t="shared" si="63"/>
        <v>1.7180657696841988</v>
      </c>
      <c r="P87" s="33">
        <f t="shared" si="63"/>
        <v>1.7995987670704154</v>
      </c>
      <c r="Q87" s="33"/>
      <c r="R87" s="34"/>
      <c r="S87" s="10" t="s">
        <v>29</v>
      </c>
      <c r="T87" s="34">
        <f t="shared" si="15"/>
        <v>1.8053184810327767</v>
      </c>
      <c r="U87" s="34">
        <f t="shared" si="46"/>
        <v>0.30463820892393323</v>
      </c>
      <c r="V87" s="34">
        <f t="shared" si="47"/>
        <v>2.9324675224675327</v>
      </c>
      <c r="W87" s="34">
        <f t="shared" si="48"/>
        <v>1.5126777883920841</v>
      </c>
      <c r="X87" s="34">
        <f t="shared" si="49"/>
        <v>0.37006801721088439</v>
      </c>
      <c r="Y87" s="34">
        <f t="shared" si="50"/>
        <v>0.61434754720470008</v>
      </c>
      <c r="Z87" s="34">
        <f t="shared" si="51"/>
        <v>2.9703153888868274</v>
      </c>
      <c r="AA87" s="34">
        <f t="shared" si="52"/>
        <v>2.1260358588930117</v>
      </c>
      <c r="AB87" s="34">
        <f t="shared" si="53"/>
        <v>7.0649350549350647</v>
      </c>
      <c r="AC87" s="34">
        <f t="shared" si="54"/>
        <v>2.8942476085343227E-2</v>
      </c>
      <c r="AD87" s="34">
        <f t="shared" si="55"/>
        <v>0.99999998999999995</v>
      </c>
      <c r="AE87" s="34">
        <f t="shared" si="56"/>
        <v>0.26456399742115028</v>
      </c>
      <c r="AF87" s="34">
        <f t="shared" si="57"/>
        <v>2.5120593592022264</v>
      </c>
      <c r="AG87" s="34">
        <f t="shared" si="58"/>
        <v>2.2500927543784788</v>
      </c>
      <c r="AH87" s="34">
        <f t="shared" si="59"/>
        <v>3.0722325193753863</v>
      </c>
    </row>
    <row r="88" spans="1:34">
      <c r="A88" s="10" t="s">
        <v>30</v>
      </c>
      <c r="B88" s="33">
        <f>B54/B$60+0.00000009</f>
        <v>3.1230084394001496</v>
      </c>
      <c r="C88" s="33">
        <f t="shared" ref="C88:P88" si="64">C54/C$60+0.00000009</f>
        <v>3.391237829374123</v>
      </c>
      <c r="D88" s="33">
        <f t="shared" si="64"/>
        <v>2.8140450038844644</v>
      </c>
      <c r="E88" s="33">
        <f t="shared" si="64"/>
        <v>2.7591480757271265</v>
      </c>
      <c r="F88" s="33">
        <f t="shared" si="64"/>
        <v>2.4608742184953893</v>
      </c>
      <c r="G88" s="33">
        <f t="shared" si="64"/>
        <v>1.4165890682061879</v>
      </c>
      <c r="H88" s="33">
        <f t="shared" si="64"/>
        <v>2.0228884690475382</v>
      </c>
      <c r="I88" s="33">
        <f t="shared" si="64"/>
        <v>2.2161368750030896</v>
      </c>
      <c r="J88" s="33">
        <f t="shared" si="64"/>
        <v>3.3064192032154311</v>
      </c>
      <c r="K88" s="33">
        <f t="shared" si="64"/>
        <v>1.5026190544773179</v>
      </c>
      <c r="L88" s="33">
        <f t="shared" si="64"/>
        <v>3.2604047807335017</v>
      </c>
      <c r="M88" s="33">
        <f t="shared" si="64"/>
        <v>0.72941836233336432</v>
      </c>
      <c r="N88" s="33">
        <f t="shared" si="64"/>
        <v>1.1094459221768898</v>
      </c>
      <c r="O88" s="33">
        <f t="shared" si="64"/>
        <v>1.2945935637352128</v>
      </c>
      <c r="P88" s="33">
        <f t="shared" si="64"/>
        <v>1.3669242185461383</v>
      </c>
      <c r="Q88" s="33"/>
      <c r="R88" s="34"/>
      <c r="S88" s="10" t="s">
        <v>30</v>
      </c>
      <c r="T88" s="34">
        <f t="shared" si="15"/>
        <v>4.1898577512863326</v>
      </c>
      <c r="U88" s="34">
        <f t="shared" si="46"/>
        <v>0.9761286232714903</v>
      </c>
      <c r="V88" s="34">
        <f t="shared" si="47"/>
        <v>5.1119356733642549</v>
      </c>
      <c r="W88" s="34">
        <f t="shared" si="48"/>
        <v>2.7236858279715523</v>
      </c>
      <c r="X88" s="34">
        <f t="shared" si="49"/>
        <v>0.88262212976499677</v>
      </c>
      <c r="Y88" s="34">
        <f t="shared" si="50"/>
        <v>0.86617191331478049</v>
      </c>
      <c r="Z88" s="34">
        <f t="shared" si="51"/>
        <v>1.7970315298886828</v>
      </c>
      <c r="AA88" s="34">
        <f t="shared" si="52"/>
        <v>1.7355596684168213</v>
      </c>
      <c r="AB88" s="34">
        <f t="shared" si="53"/>
        <v>12.892269625126776</v>
      </c>
      <c r="AC88" s="34">
        <f t="shared" si="54"/>
        <v>0.25454544454545452</v>
      </c>
      <c r="AD88" s="34">
        <f t="shared" si="55"/>
        <v>0.30500926643784787</v>
      </c>
      <c r="AE88" s="34">
        <f t="shared" si="56"/>
        <v>0.2127396313110699</v>
      </c>
      <c r="AF88" s="34">
        <f t="shared" si="57"/>
        <v>1.4832405589548547</v>
      </c>
      <c r="AG88" s="34">
        <f t="shared" si="58"/>
        <v>1.6954854569140383</v>
      </c>
      <c r="AH88" s="34">
        <f t="shared" si="59"/>
        <v>2.3335806950092763</v>
      </c>
    </row>
    <row r="89" spans="1:34" s="195" customFormat="1">
      <c r="A89" s="10" t="s">
        <v>480</v>
      </c>
      <c r="B89" s="33">
        <f>B55/B$60+0.0000001</f>
        <v>0.29095845721643904</v>
      </c>
      <c r="C89" s="33">
        <f t="shared" ref="C89:P89" si="65">C55/C$60+0.0000001</f>
        <v>2.1485387248949085E-2</v>
      </c>
      <c r="D89" s="33">
        <f t="shared" si="65"/>
        <v>0.40103384165931522</v>
      </c>
      <c r="E89" s="33">
        <f t="shared" si="65"/>
        <v>0.50168615126249561</v>
      </c>
      <c r="F89" s="33">
        <f t="shared" si="65"/>
        <v>0.40106464756728394</v>
      </c>
      <c r="G89" s="33">
        <f t="shared" si="65"/>
        <v>0.18610060834637912</v>
      </c>
      <c r="H89" s="33">
        <f t="shared" si="65"/>
        <v>0.19729054208895047</v>
      </c>
      <c r="I89" s="33">
        <f t="shared" si="65"/>
        <v>0.1724645647394081</v>
      </c>
      <c r="J89" s="33">
        <f t="shared" si="65"/>
        <v>0.24786892351886505</v>
      </c>
      <c r="K89" s="33">
        <f t="shared" si="65"/>
        <v>9.9999999999999995E-8</v>
      </c>
      <c r="L89" s="33">
        <f t="shared" si="65"/>
        <v>9.9999999999999995E-8</v>
      </c>
      <c r="M89" s="33">
        <f t="shared" si="65"/>
        <v>0.43425842027288658</v>
      </c>
      <c r="N89" s="33">
        <f t="shared" si="65"/>
        <v>0.70728106956240178</v>
      </c>
      <c r="O89" s="33">
        <f t="shared" si="65"/>
        <v>0.74192644444585876</v>
      </c>
      <c r="P89" s="33">
        <f t="shared" si="65"/>
        <v>0.89816930663520833</v>
      </c>
      <c r="Q89" s="33"/>
      <c r="R89" s="34"/>
      <c r="S89" s="10" t="s">
        <v>480</v>
      </c>
      <c r="T89" s="34">
        <f t="shared" si="15"/>
        <v>0.39035249463821892</v>
      </c>
      <c r="U89" s="34">
        <f t="shared" si="46"/>
        <v>6.1842818985776132E-3</v>
      </c>
      <c r="V89" s="34">
        <f t="shared" si="47"/>
        <v>0.72850957565244268</v>
      </c>
      <c r="W89" s="34">
        <f t="shared" si="48"/>
        <v>0.49523808523809526</v>
      </c>
      <c r="X89" s="34">
        <f t="shared" si="49"/>
        <v>0.1438466195609153</v>
      </c>
      <c r="Y89" s="34">
        <f t="shared" si="50"/>
        <v>0.11379096093382809</v>
      </c>
      <c r="Z89" s="34">
        <f t="shared" si="51"/>
        <v>0.17526282240568955</v>
      </c>
      <c r="AA89" s="34">
        <f t="shared" si="52"/>
        <v>0.13506492506493506</v>
      </c>
      <c r="AB89" s="34">
        <f t="shared" si="53"/>
        <v>0.96648112790970919</v>
      </c>
      <c r="AC89" s="34">
        <f t="shared" si="54"/>
        <v>-1E-8</v>
      </c>
      <c r="AD89" s="34">
        <f t="shared" si="55"/>
        <v>-1E-8</v>
      </c>
      <c r="AE89" s="34">
        <f t="shared" si="56"/>
        <v>0.12665428808286952</v>
      </c>
      <c r="AF89" s="34">
        <f t="shared" si="57"/>
        <v>0.94557822129251701</v>
      </c>
      <c r="AG89" s="34">
        <f t="shared" si="58"/>
        <v>0.97167593310451439</v>
      </c>
      <c r="AH89" s="34">
        <f t="shared" si="59"/>
        <v>1.5333333233333333</v>
      </c>
    </row>
    <row r="90" spans="1:34" s="195" customFormat="1">
      <c r="A90" s="10" t="s">
        <v>481</v>
      </c>
      <c r="B90" s="33">
        <f>B56/B$60+0.00000011</f>
        <v>0.33401219117717323</v>
      </c>
      <c r="C90" s="33">
        <f t="shared" ref="C90:P90" si="66">C56/C$60+0.00000011</f>
        <v>0.44173761583839322</v>
      </c>
      <c r="D90" s="33">
        <f t="shared" si="66"/>
        <v>0.56730284947460352</v>
      </c>
      <c r="E90" s="33">
        <f t="shared" si="66"/>
        <v>0.57911922312069297</v>
      </c>
      <c r="F90" s="33">
        <f t="shared" si="66"/>
        <v>0.76971298202938754</v>
      </c>
      <c r="G90" s="33">
        <f t="shared" si="66"/>
        <v>0.46869019460713091</v>
      </c>
      <c r="H90" s="33">
        <f t="shared" si="66"/>
        <v>0.11222036146343974</v>
      </c>
      <c r="I90" s="33">
        <f t="shared" si="66"/>
        <v>4.5169374574606874E-2</v>
      </c>
      <c r="J90" s="33">
        <f t="shared" si="66"/>
        <v>0.36974147254618522</v>
      </c>
      <c r="K90" s="33">
        <f t="shared" si="66"/>
        <v>1.1000000000000001E-7</v>
      </c>
      <c r="L90" s="33">
        <f t="shared" si="66"/>
        <v>1.1000000000000001E-7</v>
      </c>
      <c r="M90" s="33">
        <f t="shared" si="66"/>
        <v>0.35113867365815438</v>
      </c>
      <c r="N90" s="33">
        <f t="shared" si="66"/>
        <v>0.60412630113701549</v>
      </c>
      <c r="O90" s="33">
        <f t="shared" si="66"/>
        <v>0.60111533179199228</v>
      </c>
      <c r="P90" s="33">
        <f t="shared" si="66"/>
        <v>0.57025822288422401</v>
      </c>
      <c r="Q90" s="33"/>
      <c r="R90" s="34"/>
      <c r="S90" s="10" t="s">
        <v>481</v>
      </c>
      <c r="T90" s="34">
        <f t="shared" si="15"/>
        <v>0.44811378097093385</v>
      </c>
      <c r="U90" s="34">
        <f t="shared" si="46"/>
        <v>0.12714903143475573</v>
      </c>
      <c r="V90" s="34">
        <f t="shared" si="47"/>
        <v>1.0305503919789736</v>
      </c>
      <c r="W90" s="34">
        <f t="shared" si="48"/>
        <v>0.57167593310451448</v>
      </c>
      <c r="X90" s="34">
        <f t="shared" si="49"/>
        <v>0.27606678035250465</v>
      </c>
      <c r="Y90" s="34">
        <f t="shared" si="50"/>
        <v>0.28658007658008661</v>
      </c>
      <c r="Z90" s="34">
        <f t="shared" si="51"/>
        <v>9.9690775405071125E-2</v>
      </c>
      <c r="AA90" s="34">
        <f t="shared" si="52"/>
        <v>3.537413965986394E-2</v>
      </c>
      <c r="AB90" s="34">
        <f t="shared" si="53"/>
        <v>1.4416821173964132</v>
      </c>
      <c r="AC90" s="34">
        <f t="shared" si="54"/>
        <v>-1E-8</v>
      </c>
      <c r="AD90" s="34">
        <f t="shared" si="55"/>
        <v>-1E-8</v>
      </c>
      <c r="AE90" s="34">
        <f t="shared" si="56"/>
        <v>0.10241186384044527</v>
      </c>
      <c r="AF90" s="34">
        <f t="shared" si="57"/>
        <v>0.80766851195423617</v>
      </c>
      <c r="AG90" s="34">
        <f t="shared" si="58"/>
        <v>0.78726034868893002</v>
      </c>
      <c r="AH90" s="34">
        <f t="shared" si="59"/>
        <v>0.97353122067408771</v>
      </c>
    </row>
    <row r="91" spans="1:34" s="195" customFormat="1">
      <c r="A91" s="10" t="s">
        <v>482</v>
      </c>
      <c r="B91" s="33">
        <f>B57/B$60+0.000000112</f>
        <v>0.57444926403283647</v>
      </c>
      <c r="C91" s="33">
        <f t="shared" ref="C91:P91" si="67">C57/C$60+0.000000112</f>
        <v>1.2891284349369451E-2</v>
      </c>
      <c r="D91" s="33">
        <f t="shared" si="67"/>
        <v>0.3974252308566083</v>
      </c>
      <c r="E91" s="33">
        <f t="shared" si="67"/>
        <v>0.11427026153831069</v>
      </c>
      <c r="F91" s="33">
        <f t="shared" si="67"/>
        <v>0.54348912916770376</v>
      </c>
      <c r="G91" s="33">
        <f t="shared" si="67"/>
        <v>0.11125585068533535</v>
      </c>
      <c r="H91" s="33">
        <f t="shared" si="67"/>
        <v>0.53283745982950859</v>
      </c>
      <c r="I91" s="33">
        <f t="shared" si="67"/>
        <v>0.20405147504332899</v>
      </c>
      <c r="J91" s="33">
        <f t="shared" si="67"/>
        <v>0.10582176483579905</v>
      </c>
      <c r="K91" s="33">
        <f t="shared" si="67"/>
        <v>1.12E-7</v>
      </c>
      <c r="L91" s="33">
        <f t="shared" si="67"/>
        <v>5.0241546812600589E-2</v>
      </c>
      <c r="M91" s="33">
        <f t="shared" si="67"/>
        <v>0.47751463214381862</v>
      </c>
      <c r="N91" s="33">
        <f t="shared" si="67"/>
        <v>0.73383302901359992</v>
      </c>
      <c r="O91" s="33">
        <f t="shared" si="67"/>
        <v>0.63076972179555657</v>
      </c>
      <c r="P91" s="33">
        <f t="shared" si="67"/>
        <v>0.88186794963521475</v>
      </c>
      <c r="Q91" s="33"/>
      <c r="R91" s="34"/>
      <c r="S91" s="10" t="s">
        <v>482</v>
      </c>
      <c r="T91" s="34">
        <f t="shared" si="15"/>
        <v>0.77068644640074202</v>
      </c>
      <c r="U91" s="34">
        <f t="shared" si="46"/>
        <v>3.7105651391465678E-3</v>
      </c>
      <c r="V91" s="34">
        <f t="shared" si="47"/>
        <v>0.72195422623995054</v>
      </c>
      <c r="W91" s="34">
        <f t="shared" si="48"/>
        <v>0.11280147423005567</v>
      </c>
      <c r="X91" s="34">
        <f t="shared" si="49"/>
        <v>0.19492887064316639</v>
      </c>
      <c r="Y91" s="34">
        <f t="shared" si="50"/>
        <v>6.8027200884353753E-2</v>
      </c>
      <c r="Z91" s="34">
        <f t="shared" si="51"/>
        <v>0.4733456919171305</v>
      </c>
      <c r="AA91" s="34">
        <f t="shared" si="52"/>
        <v>0.15980209265924553</v>
      </c>
      <c r="AB91" s="34">
        <f t="shared" si="53"/>
        <v>0.41261594547309832</v>
      </c>
      <c r="AC91" s="34">
        <f t="shared" si="54"/>
        <v>-1E-8</v>
      </c>
      <c r="AD91" s="34">
        <f t="shared" si="55"/>
        <v>4.7000518429189857E-3</v>
      </c>
      <c r="AE91" s="34">
        <f t="shared" si="56"/>
        <v>0.13927024355596784</v>
      </c>
      <c r="AF91" s="34">
        <f t="shared" si="57"/>
        <v>0.98107605679035248</v>
      </c>
      <c r="AG91" s="34">
        <f t="shared" si="58"/>
        <v>0.82609770181199749</v>
      </c>
      <c r="AH91" s="34">
        <f t="shared" si="59"/>
        <v>1.5055040097897341</v>
      </c>
    </row>
    <row r="92" spans="1:34"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</row>
    <row r="93" spans="1:34"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</row>
    <row r="94" spans="1:34">
      <c r="A94" s="10"/>
      <c r="B94" s="19" t="str">
        <f t="shared" ref="B94:P94" si="68">B8</f>
        <v>M</v>
      </c>
      <c r="C94" s="19" t="str">
        <f t="shared" si="68"/>
        <v>E</v>
      </c>
      <c r="D94" s="19" t="str">
        <f t="shared" si="68"/>
        <v>Q</v>
      </c>
      <c r="E94" s="19" t="str">
        <f t="shared" si="68"/>
        <v>L</v>
      </c>
      <c r="F94" s="19" t="str">
        <f t="shared" si="68"/>
        <v>E</v>
      </c>
      <c r="G94" s="19" t="str">
        <f t="shared" si="68"/>
        <v>E</v>
      </c>
      <c r="H94" s="19" t="str">
        <f t="shared" si="68"/>
        <v>L</v>
      </c>
      <c r="I94" s="19" t="str">
        <f t="shared" si="68"/>
        <v>I</v>
      </c>
      <c r="J94" s="19" t="str">
        <f t="shared" si="68"/>
        <v>P</v>
      </c>
      <c r="K94" s="19" t="str">
        <f t="shared" si="68"/>
        <v>D</v>
      </c>
      <c r="L94" s="19" t="str">
        <f t="shared" si="68"/>
        <v>W</v>
      </c>
      <c r="M94" s="19" t="str">
        <f t="shared" si="68"/>
        <v>E</v>
      </c>
      <c r="N94" s="19" t="str">
        <f t="shared" si="68"/>
        <v>S</v>
      </c>
      <c r="O94" s="19" t="str">
        <f t="shared" si="68"/>
        <v>V</v>
      </c>
      <c r="P94" s="19" t="str">
        <f t="shared" si="68"/>
        <v>G</v>
      </c>
      <c r="Q94" s="19"/>
      <c r="R94" s="19"/>
      <c r="S94" s="19"/>
      <c r="T94" s="35" t="s">
        <v>21</v>
      </c>
      <c r="U94" s="37" t="s">
        <v>14</v>
      </c>
      <c r="V94" s="36" t="s">
        <v>24</v>
      </c>
      <c r="W94" s="35" t="s">
        <v>20</v>
      </c>
      <c r="X94" s="37" t="s">
        <v>14</v>
      </c>
      <c r="Y94" s="37" t="s">
        <v>14</v>
      </c>
      <c r="Z94" s="35" t="s">
        <v>20</v>
      </c>
      <c r="AA94" s="35" t="s">
        <v>18</v>
      </c>
      <c r="AB94" s="36" t="s">
        <v>23</v>
      </c>
      <c r="AC94" s="37" t="s">
        <v>13</v>
      </c>
      <c r="AD94" s="201" t="s">
        <v>29</v>
      </c>
      <c r="AE94" s="37" t="s">
        <v>14</v>
      </c>
      <c r="AF94" s="36" t="s">
        <v>26</v>
      </c>
      <c r="AG94" s="35" t="s">
        <v>28</v>
      </c>
      <c r="AH94" s="35" t="s">
        <v>16</v>
      </c>
    </row>
    <row r="95" spans="1:34">
      <c r="B95" s="33">
        <f>LARGE(B$69:B$91,1)</f>
        <v>3.1230084394001496</v>
      </c>
      <c r="C95" s="33">
        <f t="shared" ref="C95:P95" si="69">LARGE(C$69:C$91,1)</f>
        <v>3.4741709081550667</v>
      </c>
      <c r="D95" s="33">
        <f t="shared" si="69"/>
        <v>3.1151265626310676</v>
      </c>
      <c r="E95" s="33">
        <f t="shared" si="69"/>
        <v>3.854988646102198</v>
      </c>
      <c r="F95" s="33">
        <f t="shared" si="69"/>
        <v>3.3802533623082693</v>
      </c>
      <c r="G95" s="33">
        <f t="shared" si="69"/>
        <v>4.259072030035882</v>
      </c>
      <c r="H95" s="33">
        <f t="shared" si="69"/>
        <v>3.3436344955018673</v>
      </c>
      <c r="I95" s="33">
        <f t="shared" si="69"/>
        <v>3.4331799266531622</v>
      </c>
      <c r="J95" s="33">
        <f t="shared" si="69"/>
        <v>4.626017611767363</v>
      </c>
      <c r="K95" s="33">
        <f t="shared" si="69"/>
        <v>6.720167573726548</v>
      </c>
      <c r="L95" s="33">
        <f t="shared" si="69"/>
        <v>10.689526407891467</v>
      </c>
      <c r="M95" s="33">
        <f t="shared" si="69"/>
        <v>4.7136535147589207</v>
      </c>
      <c r="N95" s="33">
        <f t="shared" si="69"/>
        <v>2.3850494657905457</v>
      </c>
      <c r="O95" s="33">
        <f t="shared" si="69"/>
        <v>1.8597267488731992</v>
      </c>
      <c r="P95" s="33">
        <f t="shared" si="69"/>
        <v>2.5122220692212514</v>
      </c>
      <c r="Q95" s="33"/>
      <c r="R95" s="34"/>
      <c r="S95" s="38" t="s">
        <v>11</v>
      </c>
      <c r="T95" s="34">
        <f>T69</f>
        <v>0.75819417676561529</v>
      </c>
      <c r="U95" s="34">
        <f t="shared" ref="U95:AH95" si="70">U69</f>
        <v>9.808285951144094E-2</v>
      </c>
      <c r="V95" s="34">
        <f t="shared" si="70"/>
        <v>0.57761285332714907</v>
      </c>
      <c r="W95" s="34">
        <f t="shared" si="70"/>
        <v>0.41051328622758193</v>
      </c>
      <c r="X95" s="34">
        <f t="shared" si="70"/>
        <v>8.5343218200371065E-2</v>
      </c>
      <c r="Y95" s="34">
        <f t="shared" si="70"/>
        <v>0.1358070400927644</v>
      </c>
      <c r="Z95" s="34">
        <f t="shared" si="70"/>
        <v>0.38837352123067415</v>
      </c>
      <c r="AA95" s="34">
        <f t="shared" si="70"/>
        <v>0.31045144330859614</v>
      </c>
      <c r="AB95" s="34">
        <f t="shared" si="70"/>
        <v>1.306369810655535</v>
      </c>
      <c r="AC95" s="34">
        <f t="shared" si="70"/>
        <v>-1E-8</v>
      </c>
      <c r="AD95" s="34">
        <f t="shared" si="70"/>
        <v>-1E-8</v>
      </c>
      <c r="AE95" s="34">
        <f t="shared" si="70"/>
        <v>0.18058131343846631</v>
      </c>
      <c r="AF95" s="34">
        <f t="shared" si="70"/>
        <v>1.0374767989053804</v>
      </c>
      <c r="AG95" s="34">
        <f t="shared" si="70"/>
        <v>1.0215213258070501</v>
      </c>
      <c r="AH95" s="34">
        <f t="shared" si="70"/>
        <v>1.2369820555534941</v>
      </c>
    </row>
    <row r="96" spans="1:34">
      <c r="B96" s="33">
        <f>LARGE(B$69:B$91,2)</f>
        <v>3.0742386634788899</v>
      </c>
      <c r="C96" s="33">
        <f t="shared" ref="C96:P96" si="71">LARGE(C$69:C$91,2)</f>
        <v>3.391237829374123</v>
      </c>
      <c r="D96" s="33">
        <f t="shared" si="71"/>
        <v>2.8140450038844644</v>
      </c>
      <c r="E96" s="33">
        <f t="shared" si="71"/>
        <v>2.7591480757271265</v>
      </c>
      <c r="F96" s="33">
        <f t="shared" si="71"/>
        <v>2.7881400004827945</v>
      </c>
      <c r="G96" s="33">
        <f t="shared" si="71"/>
        <v>4.2246837426240518</v>
      </c>
      <c r="H96" s="33">
        <f t="shared" si="71"/>
        <v>3.14035698692045</v>
      </c>
      <c r="I96" s="33">
        <f t="shared" si="71"/>
        <v>2.7215271278658246</v>
      </c>
      <c r="J96" s="33">
        <f t="shared" si="71"/>
        <v>3.3064192032154311</v>
      </c>
      <c r="K96" s="33">
        <f t="shared" si="71"/>
        <v>5.9031459018751784</v>
      </c>
      <c r="L96" s="33">
        <f t="shared" si="71"/>
        <v>3.7257990142607493</v>
      </c>
      <c r="M96" s="33">
        <f t="shared" si="71"/>
        <v>3.4286899203577033</v>
      </c>
      <c r="N96" s="33">
        <f t="shared" si="71"/>
        <v>2.3028031795392727</v>
      </c>
      <c r="O96" s="33">
        <f t="shared" si="71"/>
        <v>1.8528325858660013</v>
      </c>
      <c r="P96" s="33">
        <f t="shared" si="71"/>
        <v>1.7995987670704154</v>
      </c>
      <c r="Q96" s="33"/>
      <c r="R96" s="34"/>
      <c r="S96" s="39" t="s">
        <v>12</v>
      </c>
      <c r="T96" s="34">
        <f t="shared" ref="T96:AH96" si="72">T70</f>
        <v>2.0744588644588746</v>
      </c>
      <c r="U96" s="34">
        <f t="shared" si="72"/>
        <v>0.47965366965367967</v>
      </c>
      <c r="V96" s="34">
        <f t="shared" si="72"/>
        <v>2.6477427234570192</v>
      </c>
      <c r="W96" s="34">
        <f t="shared" si="72"/>
        <v>1.7196041953184911</v>
      </c>
      <c r="X96" s="34">
        <f t="shared" si="72"/>
        <v>0.5945578131292516</v>
      </c>
      <c r="Y96" s="34">
        <f t="shared" si="72"/>
        <v>0.89894866037724175</v>
      </c>
      <c r="Z96" s="34">
        <f t="shared" si="72"/>
        <v>1.7616573802288189</v>
      </c>
      <c r="AA96" s="34">
        <f t="shared" si="72"/>
        <v>1.7393939293939396</v>
      </c>
      <c r="AB96" s="34">
        <f t="shared" si="72"/>
        <v>4.7689548446691408</v>
      </c>
      <c r="AC96" s="34">
        <f t="shared" si="72"/>
        <v>0.48484847484848487</v>
      </c>
      <c r="AD96" s="34">
        <f t="shared" si="72"/>
        <v>0.34854668140383427</v>
      </c>
      <c r="AE96" s="34">
        <f t="shared" si="72"/>
        <v>0.67136671850958562</v>
      </c>
      <c r="AF96" s="34">
        <f t="shared" si="72"/>
        <v>2.4014842200556585</v>
      </c>
      <c r="AG96" s="34">
        <f t="shared" si="72"/>
        <v>2.4265924451638838</v>
      </c>
      <c r="AH96" s="34">
        <f t="shared" si="72"/>
        <v>4.2888064216635744</v>
      </c>
    </row>
    <row r="97" spans="2:34">
      <c r="B97" s="33">
        <f>LARGE(B$69:B$91,3)</f>
        <v>1.794980699861872</v>
      </c>
      <c r="C97" s="33">
        <f t="shared" ref="C97:P97" si="73">LARGE(C$69:C$91,3)</f>
        <v>3.2159177654226987</v>
      </c>
      <c r="D97" s="33">
        <f t="shared" si="73"/>
        <v>1.8402614149351395</v>
      </c>
      <c r="E97" s="33">
        <f t="shared" si="73"/>
        <v>1.8372183839915019</v>
      </c>
      <c r="F97" s="33">
        <f t="shared" si="73"/>
        <v>2.5512256790651473</v>
      </c>
      <c r="G97" s="33">
        <f t="shared" si="73"/>
        <v>2.1704982701702691</v>
      </c>
      <c r="H97" s="33">
        <f t="shared" si="73"/>
        <v>2.1390070607851417</v>
      </c>
      <c r="I97" s="33">
        <f t="shared" si="73"/>
        <v>2.7147360547304813</v>
      </c>
      <c r="J97" s="33">
        <f t="shared" si="73"/>
        <v>2.0951798070157461</v>
      </c>
      <c r="K97" s="33">
        <f t="shared" si="73"/>
        <v>2.8621313409091775</v>
      </c>
      <c r="L97" s="33">
        <f t="shared" si="73"/>
        <v>3.2604047807335017</v>
      </c>
      <c r="M97" s="33">
        <f t="shared" si="73"/>
        <v>2.3019083417590123</v>
      </c>
      <c r="N97" s="33">
        <f t="shared" si="73"/>
        <v>1.8789898107799059</v>
      </c>
      <c r="O97" s="33">
        <f t="shared" si="73"/>
        <v>1.7180657696841988</v>
      </c>
      <c r="P97" s="33">
        <f t="shared" si="73"/>
        <v>1.5004504232883089</v>
      </c>
      <c r="Q97" s="33"/>
      <c r="R97" s="34"/>
      <c r="S97" s="40" t="s">
        <v>13</v>
      </c>
      <c r="T97" s="34">
        <f t="shared" ref="T97:AH97" si="74">T71</f>
        <v>2.1743970215398889</v>
      </c>
      <c r="U97" s="34">
        <f t="shared" si="74"/>
        <v>0.92566480137909701</v>
      </c>
      <c r="V97" s="34">
        <f t="shared" si="74"/>
        <v>2.9363017834446503</v>
      </c>
      <c r="W97" s="34">
        <f t="shared" si="74"/>
        <v>1.5803339417625233</v>
      </c>
      <c r="X97" s="34">
        <f t="shared" si="74"/>
        <v>1.2123685737971552</v>
      </c>
      <c r="Y97" s="34">
        <f t="shared" si="74"/>
        <v>1.1381570710142239</v>
      </c>
      <c r="Z97" s="34">
        <f t="shared" si="74"/>
        <v>1.7031539788682746</v>
      </c>
      <c r="AA97" s="34">
        <f t="shared" si="74"/>
        <v>2.1313543499257888</v>
      </c>
      <c r="AB97" s="34">
        <f t="shared" si="74"/>
        <v>6.3144093901236857</v>
      </c>
      <c r="AC97" s="34">
        <f t="shared" si="74"/>
        <v>0.99999998999999995</v>
      </c>
      <c r="AD97" s="34">
        <f t="shared" si="74"/>
        <v>7.1490404347557213E-2</v>
      </c>
      <c r="AE97" s="34">
        <f t="shared" si="74"/>
        <v>1.3747680790538035</v>
      </c>
      <c r="AF97" s="34">
        <f t="shared" si="74"/>
        <v>3.1886208929066173</v>
      </c>
      <c r="AG97" s="34">
        <f t="shared" si="74"/>
        <v>2.4356215113358073</v>
      </c>
      <c r="AH97" s="34">
        <f t="shared" si="74"/>
        <v>2.5615336943908473</v>
      </c>
    </row>
    <row r="98" spans="2:34">
      <c r="B98" s="33">
        <f>LARGE(B$69:B$91,4)</f>
        <v>1.6207375871942327</v>
      </c>
      <c r="C98" s="33">
        <f t="shared" ref="C98:P98" si="75">LARGE(C$69:C$91,4)</f>
        <v>2.3088089177720685</v>
      </c>
      <c r="D98" s="33">
        <f t="shared" si="75"/>
        <v>1.6163906367219256</v>
      </c>
      <c r="E98" s="33">
        <f t="shared" si="75"/>
        <v>1.7419932793762427</v>
      </c>
      <c r="F98" s="33">
        <f t="shared" si="75"/>
        <v>2.4608742184953893</v>
      </c>
      <c r="G98" s="33">
        <f t="shared" si="75"/>
        <v>1.8614096197862833</v>
      </c>
      <c r="H98" s="33">
        <f t="shared" si="75"/>
        <v>2.0228884690475382</v>
      </c>
      <c r="I98" s="33">
        <f t="shared" si="75"/>
        <v>2.2210327342401981</v>
      </c>
      <c r="J98" s="33">
        <f t="shared" si="75"/>
        <v>1.9319112277513999</v>
      </c>
      <c r="K98" s="33">
        <f t="shared" si="75"/>
        <v>1.6238215359852068</v>
      </c>
      <c r="L98" s="33">
        <f t="shared" si="75"/>
        <v>2.8359967308691649</v>
      </c>
      <c r="M98" s="33">
        <f t="shared" si="75"/>
        <v>1.055960113319812</v>
      </c>
      <c r="N98" s="33">
        <f t="shared" si="75"/>
        <v>1.7962808570469055</v>
      </c>
      <c r="O98" s="33">
        <f t="shared" si="75"/>
        <v>1.5584608225312582</v>
      </c>
      <c r="P98" s="33">
        <f t="shared" si="75"/>
        <v>1.3669242185461383</v>
      </c>
      <c r="Q98" s="33"/>
      <c r="R98" s="34"/>
      <c r="S98" s="40" t="s">
        <v>14</v>
      </c>
      <c r="T98" s="34">
        <f t="shared" ref="T98:AH98" si="76">T72</f>
        <v>2.4081632553061225</v>
      </c>
      <c r="U98" s="34">
        <f t="shared" si="76"/>
        <v>0.99999998999999995</v>
      </c>
      <c r="V98" s="34">
        <f t="shared" si="76"/>
        <v>3.3429808186951147</v>
      </c>
      <c r="W98" s="34">
        <f t="shared" si="76"/>
        <v>1.8136054321768709</v>
      </c>
      <c r="X98" s="34">
        <f t="shared" si="76"/>
        <v>0.99999998999999995</v>
      </c>
      <c r="Y98" s="34">
        <f t="shared" si="76"/>
        <v>0.99999998999999995</v>
      </c>
      <c r="Z98" s="34">
        <f t="shared" si="76"/>
        <v>1.9001855187569574</v>
      </c>
      <c r="AA98" s="34">
        <f t="shared" si="76"/>
        <v>1.4305503919789735</v>
      </c>
      <c r="AB98" s="34">
        <f t="shared" si="76"/>
        <v>5.8247371575943099</v>
      </c>
      <c r="AC98" s="34">
        <f t="shared" si="76"/>
        <v>1.1384044426901669</v>
      </c>
      <c r="AD98" s="34">
        <f t="shared" si="76"/>
        <v>0.11948050948051948</v>
      </c>
      <c r="AE98" s="34">
        <f t="shared" si="76"/>
        <v>0.99999998999999995</v>
      </c>
      <c r="AF98" s="34">
        <f t="shared" si="76"/>
        <v>3.0786641829499075</v>
      </c>
      <c r="AG98" s="34">
        <f t="shared" si="76"/>
        <v>2.0410636882065556</v>
      </c>
      <c r="AH98" s="34">
        <f t="shared" si="76"/>
        <v>2.0937538551824368</v>
      </c>
    </row>
    <row r="99" spans="2:34">
      <c r="B99" s="33">
        <f>LARGE(B$69:B$91,5)</f>
        <v>1.5681880240087542</v>
      </c>
      <c r="C99" s="33">
        <f t="shared" ref="C99:P99" si="77">LARGE(C$69:C$91,5)</f>
        <v>1.6663988590284911</v>
      </c>
      <c r="D99" s="33">
        <f t="shared" si="77"/>
        <v>1.6142800428184556</v>
      </c>
      <c r="E99" s="33">
        <f t="shared" si="77"/>
        <v>1.6009097294857408</v>
      </c>
      <c r="F99" s="33">
        <f t="shared" si="77"/>
        <v>1.6577104530489539</v>
      </c>
      <c r="G99" s="33">
        <f t="shared" si="77"/>
        <v>1.6354593186744295</v>
      </c>
      <c r="H99" s="33">
        <f t="shared" si="77"/>
        <v>1.9830682698185758</v>
      </c>
      <c r="I99" s="33">
        <f t="shared" si="77"/>
        <v>2.2161368750030896</v>
      </c>
      <c r="J99" s="33">
        <f t="shared" si="77"/>
        <v>1.8119103947424586</v>
      </c>
      <c r="K99" s="33">
        <f t="shared" si="77"/>
        <v>1.5026190544773179</v>
      </c>
      <c r="L99" s="33">
        <f t="shared" si="77"/>
        <v>1.2771901186571626</v>
      </c>
      <c r="M99" s="33">
        <f t="shared" si="77"/>
        <v>0.90710803611689883</v>
      </c>
      <c r="N99" s="33">
        <f t="shared" si="77"/>
        <v>1.1716161957211584</v>
      </c>
      <c r="O99" s="33">
        <f t="shared" si="77"/>
        <v>1.2945935637352128</v>
      </c>
      <c r="P99" s="33">
        <f t="shared" si="77"/>
        <v>1.2264425130306371</v>
      </c>
      <c r="Q99" s="33"/>
      <c r="R99" s="34"/>
      <c r="S99" s="41" t="s">
        <v>15</v>
      </c>
      <c r="T99" s="34">
        <f t="shared" ref="T99:AH99" si="78">T73</f>
        <v>4.1244279429993815</v>
      </c>
      <c r="U99" s="34">
        <f t="shared" si="78"/>
        <v>0.66456399742115024</v>
      </c>
      <c r="V99" s="34">
        <f t="shared" si="78"/>
        <v>5.6588744488744585</v>
      </c>
      <c r="W99" s="34">
        <f t="shared" si="78"/>
        <v>3.8054421668707481</v>
      </c>
      <c r="X99" s="34">
        <f t="shared" si="78"/>
        <v>0.9150278193135436</v>
      </c>
      <c r="Y99" s="34">
        <f t="shared" si="78"/>
        <v>1.3271490314347558</v>
      </c>
      <c r="Z99" s="34">
        <f t="shared" si="78"/>
        <v>2.7897340654483611</v>
      </c>
      <c r="AA99" s="34">
        <f t="shared" si="78"/>
        <v>2.6886827358256031</v>
      </c>
      <c r="AB99" s="34">
        <f t="shared" si="78"/>
        <v>18.037600484743351</v>
      </c>
      <c r="AC99" s="34">
        <f t="shared" si="78"/>
        <v>0.18775509204081633</v>
      </c>
      <c r="AD99" s="34">
        <f t="shared" si="78"/>
        <v>0.26530611244897961</v>
      </c>
      <c r="AE99" s="34">
        <f t="shared" si="78"/>
        <v>0.21842917985776128</v>
      </c>
      <c r="AF99" s="34">
        <f t="shared" si="78"/>
        <v>1.5663574420717377</v>
      </c>
      <c r="AG99" s="34">
        <f t="shared" si="78"/>
        <v>1.6690166875881263</v>
      </c>
      <c r="AH99" s="34">
        <f t="shared" si="78"/>
        <v>1.7179962794248609</v>
      </c>
    </row>
    <row r="100" spans="2:34">
      <c r="B100" s="33">
        <f>LARGE(B$69:B$91,6)</f>
        <v>1.5462463574506069</v>
      </c>
      <c r="C100" s="33">
        <f t="shared" ref="C100:P100" si="79">LARGE(C$69:C$91,6)</f>
        <v>1.5435029559645022</v>
      </c>
      <c r="D100" s="33">
        <f t="shared" si="79"/>
        <v>1.4575431561801291</v>
      </c>
      <c r="E100" s="33">
        <f t="shared" si="79"/>
        <v>1.5323728090060742</v>
      </c>
      <c r="F100" s="33">
        <f t="shared" si="79"/>
        <v>1.3242371191903441</v>
      </c>
      <c r="G100" s="33">
        <f t="shared" si="79"/>
        <v>1.4701939959363948</v>
      </c>
      <c r="H100" s="33">
        <f t="shared" si="79"/>
        <v>1.9172119584014453</v>
      </c>
      <c r="I100" s="33">
        <f t="shared" si="79"/>
        <v>1.8266702889157456</v>
      </c>
      <c r="J100" s="33">
        <f t="shared" si="79"/>
        <v>1.6194265349200279</v>
      </c>
      <c r="K100" s="33">
        <f t="shared" si="79"/>
        <v>1.3003713367804195</v>
      </c>
      <c r="L100" s="33">
        <f t="shared" si="79"/>
        <v>0.76419863636008267</v>
      </c>
      <c r="M100" s="33">
        <f t="shared" si="79"/>
        <v>0.82441219989305825</v>
      </c>
      <c r="N100" s="33">
        <f t="shared" si="79"/>
        <v>1.1094459221768898</v>
      </c>
      <c r="O100" s="33">
        <f t="shared" si="79"/>
        <v>1.2743831083442492</v>
      </c>
      <c r="P100" s="33">
        <f t="shared" si="79"/>
        <v>1.0063377962662778</v>
      </c>
      <c r="Q100" s="33"/>
      <c r="R100" s="34"/>
      <c r="S100" s="42" t="s">
        <v>16</v>
      </c>
      <c r="T100" s="34">
        <f t="shared" ref="T100:AH100" si="80">T74</f>
        <v>0.20210264924551638</v>
      </c>
      <c r="U100" s="34">
        <f t="shared" si="80"/>
        <v>4.5269006697588127E-2</v>
      </c>
      <c r="V100" s="34">
        <f t="shared" si="80"/>
        <v>0.8932591118305504</v>
      </c>
      <c r="W100" s="34">
        <f t="shared" si="80"/>
        <v>0.30377240805813233</v>
      </c>
      <c r="X100" s="34">
        <f t="shared" si="80"/>
        <v>0.13729127014842302</v>
      </c>
      <c r="Y100" s="34">
        <f t="shared" si="80"/>
        <v>0.1358070400927644</v>
      </c>
      <c r="Z100" s="34">
        <f t="shared" si="80"/>
        <v>0.24106368820655535</v>
      </c>
      <c r="AA100" s="34">
        <f t="shared" si="80"/>
        <v>0.22535558678416823</v>
      </c>
      <c r="AB100" s="34">
        <f t="shared" si="80"/>
        <v>0.46184290898577618</v>
      </c>
      <c r="AC100" s="34">
        <f t="shared" si="80"/>
        <v>2.7952989381570807E-2</v>
      </c>
      <c r="AD100" s="34">
        <f t="shared" si="80"/>
        <v>-1E-8</v>
      </c>
      <c r="AE100" s="34">
        <f t="shared" si="80"/>
        <v>0.30797772654916511</v>
      </c>
      <c r="AF100" s="34">
        <f t="shared" si="80"/>
        <v>1.0607297364440322</v>
      </c>
      <c r="AG100" s="34">
        <f t="shared" si="80"/>
        <v>1.1358070400927645</v>
      </c>
      <c r="AH100" s="34">
        <f t="shared" si="80"/>
        <v>0.99999998999999995</v>
      </c>
    </row>
    <row r="101" spans="2:34">
      <c r="B101" s="33">
        <f>LARGE(B$69:B$91,7)</f>
        <v>1.3456363860618326</v>
      </c>
      <c r="C101" s="33">
        <f t="shared" ref="C101:P101" si="81">LARGE(C$69:C$91,7)</f>
        <v>1.0583653298832318</v>
      </c>
      <c r="D101" s="33">
        <f t="shared" si="81"/>
        <v>1.4241122698380708</v>
      </c>
      <c r="E101" s="33">
        <f t="shared" si="81"/>
        <v>1.0130198112031161</v>
      </c>
      <c r="F101" s="33">
        <f t="shared" si="81"/>
        <v>1.0318015643691432</v>
      </c>
      <c r="G101" s="33">
        <f t="shared" si="81"/>
        <v>1.4165890682061879</v>
      </c>
      <c r="H101" s="33">
        <f t="shared" si="81"/>
        <v>1.270065842890195</v>
      </c>
      <c r="I101" s="33">
        <f t="shared" si="81"/>
        <v>1.5202773153677125</v>
      </c>
      <c r="J101" s="33">
        <f t="shared" si="81"/>
        <v>1.4938426149749056</v>
      </c>
      <c r="K101" s="33">
        <f t="shared" si="81"/>
        <v>1.108345716801054</v>
      </c>
      <c r="L101" s="33">
        <f t="shared" si="81"/>
        <v>0.21418706946424462</v>
      </c>
      <c r="M101" s="33">
        <f t="shared" si="81"/>
        <v>0.74892592031437277</v>
      </c>
      <c r="N101" s="33">
        <f t="shared" si="81"/>
        <v>1.0513460204718292</v>
      </c>
      <c r="O101" s="33">
        <f t="shared" si="81"/>
        <v>1.0661412772364183</v>
      </c>
      <c r="P101" s="33">
        <f t="shared" si="81"/>
        <v>0.99452844005739349</v>
      </c>
      <c r="Q101" s="33"/>
      <c r="R101" s="34"/>
      <c r="S101" s="43" t="s">
        <v>17</v>
      </c>
      <c r="T101" s="34">
        <f t="shared" ref="T101:AH101" si="82">T75</f>
        <v>1.0917748817748918</v>
      </c>
      <c r="U101" s="34">
        <f t="shared" si="82"/>
        <v>0.19097092382807668</v>
      </c>
      <c r="V101" s="34">
        <f t="shared" si="82"/>
        <v>1.2870748199319728</v>
      </c>
      <c r="W101" s="34">
        <f t="shared" si="82"/>
        <v>0.49350648350649351</v>
      </c>
      <c r="X101" s="34">
        <f t="shared" si="82"/>
        <v>0.10686455400742116</v>
      </c>
      <c r="Y101" s="34">
        <f t="shared" si="82"/>
        <v>0.21855286569573285</v>
      </c>
      <c r="Z101" s="34">
        <f t="shared" si="82"/>
        <v>0.3270253455967842</v>
      </c>
      <c r="AA101" s="34">
        <f t="shared" si="82"/>
        <v>0.29783548783549785</v>
      </c>
      <c r="AB101" s="34">
        <f t="shared" si="82"/>
        <v>1.2902906517192332</v>
      </c>
      <c r="AC101" s="34">
        <f t="shared" si="82"/>
        <v>6.6790252504638223E-3</v>
      </c>
      <c r="AD101" s="34">
        <f t="shared" si="82"/>
        <v>-1E-8</v>
      </c>
      <c r="AE101" s="34">
        <f t="shared" si="82"/>
        <v>0.17068644640074213</v>
      </c>
      <c r="AF101" s="34">
        <f t="shared" si="82"/>
        <v>0.82597401597402598</v>
      </c>
      <c r="AG101" s="34">
        <f t="shared" si="82"/>
        <v>0.87408780694495969</v>
      </c>
      <c r="AH101" s="34">
        <f t="shared" si="82"/>
        <v>1.1813234284662957</v>
      </c>
    </row>
    <row r="102" spans="2:34">
      <c r="B102" s="33">
        <f>LARGE(B$69:B$91,8)</f>
        <v>1.0458274045194185</v>
      </c>
      <c r="C102" s="33">
        <f t="shared" ref="C102:P102" si="83">LARGE(C$69:C$91,8)</f>
        <v>1.0265670947547874</v>
      </c>
      <c r="D102" s="33">
        <f t="shared" si="83"/>
        <v>0.95812329773003124</v>
      </c>
      <c r="E102" s="33">
        <f t="shared" si="83"/>
        <v>0.91127940332470803</v>
      </c>
      <c r="F102" s="33">
        <f t="shared" si="83"/>
        <v>0.95110568004348162</v>
      </c>
      <c r="G102" s="33">
        <f t="shared" si="83"/>
        <v>1.3779527944081895</v>
      </c>
      <c r="H102" s="33">
        <f t="shared" si="83"/>
        <v>1.1256831916649008</v>
      </c>
      <c r="I102" s="33">
        <f t="shared" si="83"/>
        <v>1.2769002839360022</v>
      </c>
      <c r="J102" s="33">
        <f t="shared" si="83"/>
        <v>1.3273702926960467</v>
      </c>
      <c r="K102" s="33">
        <f t="shared" si="83"/>
        <v>0.46874692390400302</v>
      </c>
      <c r="L102" s="33">
        <f t="shared" si="83"/>
        <v>5.8174342940905947E-2</v>
      </c>
      <c r="M102" s="33">
        <f t="shared" si="83"/>
        <v>0.74044441249654303</v>
      </c>
      <c r="N102" s="33">
        <f t="shared" si="83"/>
        <v>0.85724865913868087</v>
      </c>
      <c r="O102" s="33">
        <f t="shared" si="83"/>
        <v>1.048008637820226</v>
      </c>
      <c r="P102" s="33">
        <f t="shared" si="83"/>
        <v>0.97771995735517758</v>
      </c>
      <c r="Q102" s="33"/>
      <c r="R102" s="34"/>
      <c r="S102" s="42" t="s">
        <v>18</v>
      </c>
      <c r="T102" s="34">
        <f t="shared" ref="T102:AH102" si="84">T76</f>
        <v>2.103896093896104</v>
      </c>
      <c r="U102" s="34">
        <f t="shared" si="84"/>
        <v>0.44427951999381571</v>
      </c>
      <c r="V102" s="34">
        <f t="shared" si="84"/>
        <v>2.587012977012987</v>
      </c>
      <c r="W102" s="34">
        <f t="shared" si="84"/>
        <v>0.770439074724799</v>
      </c>
      <c r="X102" s="34">
        <f t="shared" si="84"/>
        <v>0.47495360781076068</v>
      </c>
      <c r="Y102" s="34">
        <f t="shared" si="84"/>
        <v>2.583178716035869</v>
      </c>
      <c r="Z102" s="34">
        <f t="shared" si="84"/>
        <v>1.1282622039764998</v>
      </c>
      <c r="AA102" s="34">
        <f t="shared" si="84"/>
        <v>0.99999998999999995</v>
      </c>
      <c r="AB102" s="34">
        <f t="shared" si="84"/>
        <v>7.5328385799814468</v>
      </c>
      <c r="AC102" s="34">
        <f t="shared" si="84"/>
        <v>0.22028446742733457</v>
      </c>
      <c r="AD102" s="34">
        <f t="shared" si="84"/>
        <v>-1E-8</v>
      </c>
      <c r="AE102" s="34">
        <f t="shared" si="84"/>
        <v>0.24044525901669758</v>
      </c>
      <c r="AF102" s="34">
        <f t="shared" si="84"/>
        <v>1.4055658527087198</v>
      </c>
      <c r="AG102" s="34">
        <f t="shared" si="84"/>
        <v>1.3962894148608536</v>
      </c>
      <c r="AH102" s="34">
        <f t="shared" si="84"/>
        <v>1.6019789634075448</v>
      </c>
    </row>
    <row r="103" spans="2:34">
      <c r="B103" s="33">
        <f>LARGE(B$69:B$91,9)</f>
        <v>1.0262828432995561</v>
      </c>
      <c r="C103" s="33">
        <f t="shared" ref="C103:P103" si="85">LARGE(C$69:C$91,9)</f>
        <v>0.75198511371321797</v>
      </c>
      <c r="D103" s="33">
        <f t="shared" si="85"/>
        <v>0.94818273321691404</v>
      </c>
      <c r="E103" s="33">
        <f t="shared" si="85"/>
        <v>0.79425277702121866</v>
      </c>
      <c r="F103" s="33">
        <f t="shared" si="85"/>
        <v>0.77660996077517053</v>
      </c>
      <c r="G103" s="33">
        <f t="shared" si="85"/>
        <v>1.0047405419092013</v>
      </c>
      <c r="H103" s="33">
        <f t="shared" si="85"/>
        <v>0.87799126817425677</v>
      </c>
      <c r="I103" s="33">
        <f t="shared" si="85"/>
        <v>0.80593978022454171</v>
      </c>
      <c r="J103" s="33">
        <f t="shared" si="85"/>
        <v>1.2230711635701152</v>
      </c>
      <c r="K103" s="33">
        <f t="shared" si="85"/>
        <v>0.39427325767626425</v>
      </c>
      <c r="L103" s="33">
        <f t="shared" si="85"/>
        <v>5.5530076898137493E-2</v>
      </c>
      <c r="M103" s="33">
        <f t="shared" si="85"/>
        <v>0.72941836233336432</v>
      </c>
      <c r="N103" s="33">
        <f t="shared" si="85"/>
        <v>0.85197523584697943</v>
      </c>
      <c r="O103" s="33">
        <f t="shared" si="85"/>
        <v>0.9583845287266517</v>
      </c>
      <c r="P103" s="33">
        <f t="shared" si="85"/>
        <v>0.97612602571962281</v>
      </c>
      <c r="Q103" s="33"/>
      <c r="R103" s="34"/>
      <c r="S103" s="43" t="s">
        <v>19</v>
      </c>
      <c r="T103" s="34">
        <f t="shared" ref="T103:AH103" si="86">T77</f>
        <v>0.17340753483611626</v>
      </c>
      <c r="U103" s="34">
        <f t="shared" si="86"/>
        <v>9.771171199752628E-3</v>
      </c>
      <c r="V103" s="34">
        <f t="shared" si="86"/>
        <v>0.35411254411255411</v>
      </c>
      <c r="W103" s="34">
        <f t="shared" si="86"/>
        <v>0.1924551538837353</v>
      </c>
      <c r="X103" s="34">
        <f t="shared" si="86"/>
        <v>5.4916502059369203E-2</v>
      </c>
      <c r="Y103" s="34">
        <f t="shared" si="86"/>
        <v>5.269015697588126E-2</v>
      </c>
      <c r="Z103" s="34">
        <f t="shared" si="86"/>
        <v>0.18528137528138527</v>
      </c>
      <c r="AA103" s="34">
        <f t="shared" si="86"/>
        <v>0.19443412729128015</v>
      </c>
      <c r="AB103" s="34">
        <f t="shared" si="86"/>
        <v>0.65936919222634505</v>
      </c>
      <c r="AC103" s="34">
        <f t="shared" si="86"/>
        <v>-1E-8</v>
      </c>
      <c r="AD103" s="34">
        <f t="shared" si="86"/>
        <v>-1E-8</v>
      </c>
      <c r="AE103" s="34">
        <f t="shared" si="86"/>
        <v>0.11849102277674706</v>
      </c>
      <c r="AF103" s="34">
        <f t="shared" si="86"/>
        <v>0.58726034868893007</v>
      </c>
      <c r="AG103" s="34">
        <f t="shared" si="86"/>
        <v>0.6562770462770563</v>
      </c>
      <c r="AH103" s="34">
        <f t="shared" si="86"/>
        <v>1.0431663474520718</v>
      </c>
    </row>
    <row r="104" spans="2:34">
      <c r="B104" s="33">
        <f>LARGE(B$69:B$91,10)</f>
        <v>0.81377984734775266</v>
      </c>
      <c r="C104" s="33">
        <f t="shared" ref="C104:P104" si="87">LARGE(C$69:C$91,10)</f>
        <v>0.71073332219523577</v>
      </c>
      <c r="D104" s="33">
        <f t="shared" si="87"/>
        <v>0.8773039243939349</v>
      </c>
      <c r="E104" s="33">
        <f t="shared" si="87"/>
        <v>0.78047005319532603</v>
      </c>
      <c r="F104" s="33">
        <f t="shared" si="87"/>
        <v>0.76971298202938754</v>
      </c>
      <c r="G104" s="33">
        <f t="shared" si="87"/>
        <v>0.48770472176426088</v>
      </c>
      <c r="H104" s="33">
        <f t="shared" si="87"/>
        <v>0.57223975381481051</v>
      </c>
      <c r="I104" s="33">
        <f t="shared" si="87"/>
        <v>0.44442768913616698</v>
      </c>
      <c r="J104" s="33">
        <f t="shared" si="87"/>
        <v>0.36974147254618522</v>
      </c>
      <c r="K104" s="33">
        <f t="shared" si="87"/>
        <v>0.2730705861683756</v>
      </c>
      <c r="L104" s="33">
        <f t="shared" si="87"/>
        <v>5.2885780855369054E-2</v>
      </c>
      <c r="M104" s="33">
        <f t="shared" si="87"/>
        <v>0.71839225217018543</v>
      </c>
      <c r="N104" s="33">
        <f t="shared" si="87"/>
        <v>0.83726514192802304</v>
      </c>
      <c r="O104" s="33">
        <f t="shared" si="87"/>
        <v>0.8749933375573935</v>
      </c>
      <c r="P104" s="33">
        <f t="shared" si="87"/>
        <v>0.93837917016852623</v>
      </c>
      <c r="Q104" s="33"/>
      <c r="R104" s="34"/>
      <c r="S104" s="42" t="s">
        <v>20</v>
      </c>
      <c r="T104" s="34">
        <f t="shared" ref="T104:AH104" si="88">T78</f>
        <v>1.4030921359492889</v>
      </c>
      <c r="U104" s="34">
        <f t="shared" si="88"/>
        <v>0.16227580941867656</v>
      </c>
      <c r="V104" s="34">
        <f t="shared" si="88"/>
        <v>1.7405071019356835</v>
      </c>
      <c r="W104" s="34">
        <f t="shared" si="88"/>
        <v>0.99999998999999995</v>
      </c>
      <c r="X104" s="34">
        <f t="shared" si="88"/>
        <v>0.34112553112554117</v>
      </c>
      <c r="Y104" s="34">
        <f t="shared" si="88"/>
        <v>0.84254791826221387</v>
      </c>
      <c r="Z104" s="34">
        <f t="shared" si="88"/>
        <v>0.99999998999999995</v>
      </c>
      <c r="AA104" s="34">
        <f t="shared" si="88"/>
        <v>1.1905998663141619</v>
      </c>
      <c r="AB104" s="34">
        <f t="shared" si="88"/>
        <v>8.1694495880210258</v>
      </c>
      <c r="AC104" s="34">
        <f t="shared" si="88"/>
        <v>7.9406297977736559E-2</v>
      </c>
      <c r="AD104" s="34">
        <f t="shared" si="88"/>
        <v>2.0037095751391464E-2</v>
      </c>
      <c r="AE104" s="34">
        <f t="shared" si="88"/>
        <v>0.14471242042671614</v>
      </c>
      <c r="AF104" s="34">
        <f t="shared" si="88"/>
        <v>1.119356823642548</v>
      </c>
      <c r="AG104" s="34">
        <f t="shared" si="88"/>
        <v>1.3725417339703154</v>
      </c>
      <c r="AH104" s="34">
        <f t="shared" si="88"/>
        <v>1.58008657008658</v>
      </c>
    </row>
    <row r="105" spans="2:34">
      <c r="B105" s="33">
        <f>LARGE(B$69:B$91,11)</f>
        <v>0.74537324807823502</v>
      </c>
      <c r="C105" s="33">
        <f t="shared" ref="C105:P105" si="89">LARGE(C$69:C$91,11)</f>
        <v>0.66346560024754764</v>
      </c>
      <c r="D105" s="33">
        <f t="shared" si="89"/>
        <v>0.70851556933902105</v>
      </c>
      <c r="E105" s="33">
        <f t="shared" si="89"/>
        <v>0.72508925545855696</v>
      </c>
      <c r="F105" s="33">
        <f t="shared" si="89"/>
        <v>0.69763857363595472</v>
      </c>
      <c r="G105" s="33">
        <f t="shared" si="89"/>
        <v>0.46869019460713091</v>
      </c>
      <c r="H105" s="33">
        <f t="shared" si="89"/>
        <v>0.53283745982950859</v>
      </c>
      <c r="I105" s="33">
        <f t="shared" si="89"/>
        <v>0.44442766913616699</v>
      </c>
      <c r="J105" s="33">
        <f t="shared" si="89"/>
        <v>0.33662440435656465</v>
      </c>
      <c r="K105" s="33">
        <f t="shared" si="89"/>
        <v>0.20589825545316021</v>
      </c>
      <c r="L105" s="33">
        <f t="shared" si="89"/>
        <v>5.0241546812600589E-2</v>
      </c>
      <c r="M105" s="33">
        <f t="shared" si="89"/>
        <v>0.66792664565409809</v>
      </c>
      <c r="N105" s="33">
        <f t="shared" si="89"/>
        <v>0.79341283666019069</v>
      </c>
      <c r="O105" s="33">
        <f t="shared" si="89"/>
        <v>0.87329342448712555</v>
      </c>
      <c r="P105" s="33">
        <f t="shared" si="89"/>
        <v>0.92555540655519786</v>
      </c>
      <c r="Q105" s="33"/>
      <c r="R105" s="34"/>
      <c r="S105" s="42" t="s">
        <v>21</v>
      </c>
      <c r="T105" s="34">
        <f t="shared" ref="T105:AH105" si="90">T79</f>
        <v>0.99999998999999995</v>
      </c>
      <c r="U105" s="34">
        <f t="shared" si="90"/>
        <v>0.125417429703154</v>
      </c>
      <c r="V105" s="34">
        <f t="shared" si="90"/>
        <v>0.83797154225726656</v>
      </c>
      <c r="W105" s="34">
        <f t="shared" si="90"/>
        <v>0.57810759667903522</v>
      </c>
      <c r="X105" s="34">
        <f t="shared" si="90"/>
        <v>0.13432281003710575</v>
      </c>
      <c r="Y105" s="34">
        <f t="shared" si="90"/>
        <v>0.12714903143475573</v>
      </c>
      <c r="Z105" s="34">
        <f t="shared" si="90"/>
        <v>0.30129869129870129</v>
      </c>
      <c r="AA105" s="34">
        <f t="shared" si="90"/>
        <v>0.28051947051948051</v>
      </c>
      <c r="AB105" s="34">
        <f t="shared" si="90"/>
        <v>1.3125541025541128</v>
      </c>
      <c r="AC105" s="34">
        <f t="shared" si="90"/>
        <v>4.6258493401360547E-2</v>
      </c>
      <c r="AD105" s="34">
        <f t="shared" si="90"/>
        <v>1.4842200556586271E-3</v>
      </c>
      <c r="AE105" s="34">
        <f t="shared" si="90"/>
        <v>0.14619665048237476</v>
      </c>
      <c r="AF105" s="34">
        <f t="shared" si="90"/>
        <v>0.75980209265924548</v>
      </c>
      <c r="AG105" s="34">
        <f t="shared" si="90"/>
        <v>0.85664810379097078</v>
      </c>
      <c r="AH105" s="34">
        <f t="shared" si="90"/>
        <v>1.2538033295176252</v>
      </c>
    </row>
    <row r="106" spans="2:34">
      <c r="B106" s="33">
        <f>LARGE(B$69:B$91,12)</f>
        <v>0.64377768258630985</v>
      </c>
      <c r="C106" s="33">
        <f t="shared" ref="C106:P106" si="91">LARGE(C$69:C$91,12)</f>
        <v>0.59213452658103682</v>
      </c>
      <c r="D106" s="33">
        <f t="shared" si="91"/>
        <v>0.61932142761173703</v>
      </c>
      <c r="E106" s="33">
        <f t="shared" si="91"/>
        <v>0.67584786233514016</v>
      </c>
      <c r="F106" s="33">
        <f t="shared" si="91"/>
        <v>0.65935982209685884</v>
      </c>
      <c r="G106" s="33">
        <f t="shared" si="91"/>
        <v>0.42540154810047315</v>
      </c>
      <c r="H106" s="33">
        <f t="shared" si="91"/>
        <v>0.4976119442808109</v>
      </c>
      <c r="I106" s="33">
        <f t="shared" si="91"/>
        <v>0.41852646252695191</v>
      </c>
      <c r="J106" s="33">
        <f t="shared" si="91"/>
        <v>0.33503844840878588</v>
      </c>
      <c r="K106" s="33">
        <f t="shared" si="91"/>
        <v>0.17085179899304784</v>
      </c>
      <c r="L106" s="33">
        <f t="shared" si="91"/>
        <v>1.5865606256610713E-2</v>
      </c>
      <c r="M106" s="33">
        <f t="shared" si="91"/>
        <v>0.63824100829169372</v>
      </c>
      <c r="N106" s="33">
        <f t="shared" si="91"/>
        <v>0.77601997334721073</v>
      </c>
      <c r="O106" s="33">
        <f t="shared" si="91"/>
        <v>0.86724912801506138</v>
      </c>
      <c r="P106" s="33">
        <f t="shared" si="91"/>
        <v>0.89816930663520833</v>
      </c>
      <c r="Q106" s="33"/>
      <c r="R106" s="34"/>
      <c r="S106" s="44" t="s">
        <v>22</v>
      </c>
      <c r="T106" s="34">
        <f t="shared" ref="T106:AH106" si="92">T80</f>
        <v>0.73642546928262209</v>
      </c>
      <c r="U106" s="34">
        <f t="shared" si="92"/>
        <v>0.17043907472479902</v>
      </c>
      <c r="V106" s="34">
        <f t="shared" si="92"/>
        <v>1.1141620184477428</v>
      </c>
      <c r="W106" s="34">
        <f t="shared" si="92"/>
        <v>0.60841062698206549</v>
      </c>
      <c r="X106" s="34">
        <f t="shared" si="92"/>
        <v>0.14025973025974026</v>
      </c>
      <c r="Y106" s="34">
        <f t="shared" si="92"/>
        <v>0.18664191949907236</v>
      </c>
      <c r="Z106" s="34">
        <f t="shared" si="92"/>
        <v>0.50834878406307971</v>
      </c>
      <c r="AA106" s="34">
        <f t="shared" si="92"/>
        <v>0.34805193805194806</v>
      </c>
      <c r="AB106" s="34">
        <f t="shared" si="92"/>
        <v>1.0659245416388374</v>
      </c>
      <c r="AC106" s="34">
        <f t="shared" si="92"/>
        <v>6.4316535745207173E-3</v>
      </c>
      <c r="AD106" s="34">
        <f t="shared" si="92"/>
        <v>-1E-8</v>
      </c>
      <c r="AE106" s="34">
        <f t="shared" si="92"/>
        <v>0.18181817181818183</v>
      </c>
      <c r="AF106" s="34">
        <f t="shared" si="92"/>
        <v>1.0034631934632037</v>
      </c>
      <c r="AG106" s="34">
        <f t="shared" si="92"/>
        <v>1.1459492788064318</v>
      </c>
      <c r="AH106" s="34">
        <f t="shared" si="92"/>
        <v>1.3557204600061843</v>
      </c>
    </row>
    <row r="107" spans="2:34">
      <c r="B107" s="33">
        <f>LARGE(B$69:B$91,13)</f>
        <v>0.61178702403304475</v>
      </c>
      <c r="C107" s="33">
        <f t="shared" ref="C107:P107" si="93">LARGE(C$69:C$91,13)</f>
        <v>0.56377383741242404</v>
      </c>
      <c r="D107" s="33">
        <f t="shared" si="93"/>
        <v>0.6133297120147897</v>
      </c>
      <c r="E107" s="33">
        <f t="shared" si="93"/>
        <v>0.61633209945060341</v>
      </c>
      <c r="F107" s="33">
        <f t="shared" si="93"/>
        <v>0.57211191246270332</v>
      </c>
      <c r="G107" s="33">
        <f t="shared" si="93"/>
        <v>0.35743427592179555</v>
      </c>
      <c r="H107" s="33">
        <f t="shared" si="93"/>
        <v>0.49148576670712435</v>
      </c>
      <c r="I107" s="33">
        <f t="shared" si="93"/>
        <v>0.39641556371420722</v>
      </c>
      <c r="J107" s="33">
        <f t="shared" si="93"/>
        <v>0.33091464294456108</v>
      </c>
      <c r="K107" s="33">
        <f t="shared" si="93"/>
        <v>0.16501057458302909</v>
      </c>
      <c r="L107" s="33">
        <f t="shared" si="93"/>
        <v>1.1000000000000001E-7</v>
      </c>
      <c r="M107" s="33">
        <f t="shared" si="93"/>
        <v>0.62339818461049157</v>
      </c>
      <c r="N107" s="33">
        <f t="shared" si="93"/>
        <v>0.75057823185216044</v>
      </c>
      <c r="O107" s="33">
        <f t="shared" si="93"/>
        <v>0.86630483075380138</v>
      </c>
      <c r="P107" s="33">
        <f t="shared" si="93"/>
        <v>0.88186794963521475</v>
      </c>
      <c r="Q107" s="33"/>
      <c r="R107" s="34"/>
      <c r="S107" s="44" t="s">
        <v>23</v>
      </c>
      <c r="T107" s="34">
        <f t="shared" ref="T107:AH107" si="94">T81</f>
        <v>0.63525045382189238</v>
      </c>
      <c r="U107" s="34">
        <f t="shared" si="94"/>
        <v>0.20457636600494744</v>
      </c>
      <c r="V107" s="34">
        <f t="shared" si="94"/>
        <v>1.074335178620903</v>
      </c>
      <c r="W107" s="34">
        <f t="shared" si="94"/>
        <v>0.89956708956709952</v>
      </c>
      <c r="X107" s="34">
        <f t="shared" si="94"/>
        <v>0.27854049711193568</v>
      </c>
      <c r="Y107" s="34">
        <f t="shared" si="94"/>
        <v>0.29820654534941249</v>
      </c>
      <c r="Z107" s="34">
        <f t="shared" si="94"/>
        <v>0.35151514151515151</v>
      </c>
      <c r="AA107" s="34">
        <f t="shared" si="94"/>
        <v>0.20247370675943105</v>
      </c>
      <c r="AB107" s="34">
        <f t="shared" si="94"/>
        <v>0.99999998999999995</v>
      </c>
      <c r="AC107" s="34">
        <f t="shared" si="94"/>
        <v>1.8552865695732838E-2</v>
      </c>
      <c r="AD107" s="34">
        <f t="shared" si="94"/>
        <v>-1E-8</v>
      </c>
      <c r="AE107" s="34">
        <f t="shared" si="94"/>
        <v>0.18614717614718615</v>
      </c>
      <c r="AF107" s="34">
        <f t="shared" si="94"/>
        <v>0.72554111554112544</v>
      </c>
      <c r="AG107" s="34">
        <f t="shared" si="94"/>
        <v>0.98453926025355598</v>
      </c>
      <c r="AH107" s="34">
        <f t="shared" si="94"/>
        <v>1.0926406826406927</v>
      </c>
    </row>
    <row r="108" spans="2:34">
      <c r="B108" s="33">
        <f>LARGE(B$69:B$91,14)</f>
        <v>0.58191675443287805</v>
      </c>
      <c r="C108" s="33">
        <f t="shared" ref="C108:P108" si="95">LARGE(C$69:C$91,14)</f>
        <v>0.44173761583839322</v>
      </c>
      <c r="D108" s="33">
        <f t="shared" si="95"/>
        <v>0.59140563630777798</v>
      </c>
      <c r="E108" s="33">
        <f t="shared" si="95"/>
        <v>0.58563440638384223</v>
      </c>
      <c r="F108" s="33">
        <f t="shared" si="95"/>
        <v>0.54348912916770376</v>
      </c>
      <c r="G108" s="33">
        <f t="shared" si="95"/>
        <v>0.30524530032031094</v>
      </c>
      <c r="H108" s="33">
        <f t="shared" si="95"/>
        <v>0.45027334666596036</v>
      </c>
      <c r="I108" s="33">
        <f t="shared" si="95"/>
        <v>0.38030618557920753</v>
      </c>
      <c r="J108" s="33">
        <f t="shared" si="95"/>
        <v>0.29303972691160424</v>
      </c>
      <c r="K108" s="33">
        <f t="shared" si="95"/>
        <v>0.11463133154661757</v>
      </c>
      <c r="L108" s="33">
        <f t="shared" si="95"/>
        <v>9.9999999999999995E-8</v>
      </c>
      <c r="M108" s="33">
        <f t="shared" si="95"/>
        <v>0.61915736070157656</v>
      </c>
      <c r="N108" s="33">
        <f t="shared" si="95"/>
        <v>0.74798783795448254</v>
      </c>
      <c r="O108" s="33">
        <f t="shared" si="95"/>
        <v>0.79585205906380507</v>
      </c>
      <c r="P108" s="33">
        <f t="shared" si="95"/>
        <v>0.87020336248410801</v>
      </c>
      <c r="Q108" s="33"/>
      <c r="R108" s="34"/>
      <c r="S108" s="44" t="s">
        <v>24</v>
      </c>
      <c r="T108" s="34">
        <f t="shared" ref="T108:AH108" si="96">T82</f>
        <v>0.52504637218923933</v>
      </c>
      <c r="U108" s="34">
        <f t="shared" si="96"/>
        <v>7.0995660995671006E-2</v>
      </c>
      <c r="V108" s="34">
        <f t="shared" si="96"/>
        <v>0.99999998999999995</v>
      </c>
      <c r="W108" s="34">
        <f t="shared" si="96"/>
        <v>0.48188001473716763</v>
      </c>
      <c r="X108" s="34">
        <f t="shared" si="96"/>
        <v>0.11626467769325911</v>
      </c>
      <c r="Y108" s="34">
        <f t="shared" si="96"/>
        <v>9.4743341886209032E-2</v>
      </c>
      <c r="Z108" s="34">
        <f t="shared" si="96"/>
        <v>0.39999999000000003</v>
      </c>
      <c r="AA108" s="34">
        <f t="shared" si="96"/>
        <v>0.34805193805194806</v>
      </c>
      <c r="AB108" s="34">
        <f t="shared" si="96"/>
        <v>1.1426097611811998</v>
      </c>
      <c r="AC108" s="34">
        <f t="shared" si="96"/>
        <v>3.4879396307977734E-2</v>
      </c>
      <c r="AD108" s="34">
        <f t="shared" si="96"/>
        <v>-1E-8</v>
      </c>
      <c r="AE108" s="34">
        <f t="shared" si="96"/>
        <v>0.19480518480519482</v>
      </c>
      <c r="AF108" s="34">
        <f t="shared" si="96"/>
        <v>1.1390228718800248</v>
      </c>
      <c r="AG108" s="34">
        <f t="shared" si="96"/>
        <v>1.1437229337229438</v>
      </c>
      <c r="AH108" s="34">
        <f t="shared" si="96"/>
        <v>1.697835487835498</v>
      </c>
    </row>
    <row r="109" spans="2:34">
      <c r="B109" s="33">
        <f>LARGE(B$69:B$91,15)</f>
        <v>0.57444926403283647</v>
      </c>
      <c r="C109" s="33">
        <f t="shared" ref="C109:P109" si="97">LARGE(C$69:C$91,15)</f>
        <v>0.43572151540868742</v>
      </c>
      <c r="D109" s="33">
        <f t="shared" si="97"/>
        <v>0.56730284947460352</v>
      </c>
      <c r="E109" s="33">
        <f t="shared" si="97"/>
        <v>0.57911922312069297</v>
      </c>
      <c r="F109" s="33">
        <f t="shared" si="97"/>
        <v>0.40106464756728394</v>
      </c>
      <c r="G109" s="33">
        <f t="shared" si="97"/>
        <v>0.25244943523508817</v>
      </c>
      <c r="H109" s="33">
        <f t="shared" si="97"/>
        <v>0.43718558503126648</v>
      </c>
      <c r="I109" s="33">
        <f t="shared" si="97"/>
        <v>0.37351512244386459</v>
      </c>
      <c r="J109" s="33">
        <f t="shared" si="97"/>
        <v>0.29126336425009197</v>
      </c>
      <c r="K109" s="33">
        <f t="shared" si="97"/>
        <v>0.10952035268785118</v>
      </c>
      <c r="L109" s="33">
        <f t="shared" si="97"/>
        <v>4.0000000000000001E-8</v>
      </c>
      <c r="M109" s="33">
        <f t="shared" si="97"/>
        <v>0.58523086943025737</v>
      </c>
      <c r="N109" s="33">
        <f t="shared" si="97"/>
        <v>0.74030906175779454</v>
      </c>
      <c r="O109" s="33">
        <f t="shared" si="97"/>
        <v>0.77998594707463698</v>
      </c>
      <c r="P109" s="33">
        <f t="shared" si="97"/>
        <v>0.79413025715080421</v>
      </c>
      <c r="Q109" s="33"/>
      <c r="R109" s="34"/>
      <c r="S109" s="43" t="s">
        <v>25</v>
      </c>
      <c r="T109" s="34">
        <f t="shared" ref="T109:AH109" si="98">T83</f>
        <v>0.78070499927643777</v>
      </c>
      <c r="U109" s="34">
        <f t="shared" si="98"/>
        <v>2.4737067594310454E-3</v>
      </c>
      <c r="V109" s="34">
        <f t="shared" si="98"/>
        <v>0.76277055277056272</v>
      </c>
      <c r="W109" s="34">
        <f t="shared" si="98"/>
        <v>0.46369819655534944</v>
      </c>
      <c r="X109" s="34">
        <f t="shared" si="98"/>
        <v>9.7959173673469388E-2</v>
      </c>
      <c r="Y109" s="34">
        <f t="shared" si="98"/>
        <v>5.6153360439084726E-2</v>
      </c>
      <c r="Z109" s="34">
        <f t="shared" si="98"/>
        <v>0.27186146186147186</v>
      </c>
      <c r="AA109" s="34">
        <f t="shared" si="98"/>
        <v>0.18132342846629562</v>
      </c>
      <c r="AB109" s="34">
        <f t="shared" si="98"/>
        <v>0.60160790589363011</v>
      </c>
      <c r="AC109" s="34">
        <f t="shared" si="98"/>
        <v>-1E-8</v>
      </c>
      <c r="AD109" s="34">
        <f t="shared" si="98"/>
        <v>-1E-8</v>
      </c>
      <c r="AE109" s="34">
        <f t="shared" si="98"/>
        <v>0.13457018171304888</v>
      </c>
      <c r="AF109" s="34">
        <f t="shared" si="98"/>
        <v>0.98441557441558436</v>
      </c>
      <c r="AG109" s="34">
        <f t="shared" si="98"/>
        <v>1.2551638737353124</v>
      </c>
      <c r="AH109" s="34">
        <f t="shared" si="98"/>
        <v>1.3200989386703772</v>
      </c>
    </row>
    <row r="110" spans="2:34">
      <c r="B110" s="33">
        <f>LARGE(B$69:B$91,16)</f>
        <v>0.56513773706488313</v>
      </c>
      <c r="C110" s="33">
        <f t="shared" ref="C110:P110" si="99">LARGE(C$69:C$91,16)</f>
        <v>0.34075664576833248</v>
      </c>
      <c r="D110" s="33">
        <f t="shared" si="99"/>
        <v>0.55048522546953549</v>
      </c>
      <c r="E110" s="33">
        <f t="shared" si="99"/>
        <v>0.50168615126249561</v>
      </c>
      <c r="F110" s="33">
        <f t="shared" si="99"/>
        <v>0.39106380788589845</v>
      </c>
      <c r="G110" s="33">
        <f t="shared" si="99"/>
        <v>0.22210690104817857</v>
      </c>
      <c r="H110" s="33">
        <f t="shared" si="99"/>
        <v>0.39569475282766214</v>
      </c>
      <c r="I110" s="33">
        <f t="shared" si="99"/>
        <v>0.35819531676646293</v>
      </c>
      <c r="J110" s="33">
        <f t="shared" si="99"/>
        <v>0.28285727772686459</v>
      </c>
      <c r="K110" s="33">
        <f t="shared" si="99"/>
        <v>3.9427249767626425E-2</v>
      </c>
      <c r="L110" s="33">
        <f t="shared" si="99"/>
        <v>2.9999999999999997E-8</v>
      </c>
      <c r="M110" s="33">
        <f t="shared" si="99"/>
        <v>0.56911594457638059</v>
      </c>
      <c r="N110" s="33">
        <f t="shared" si="99"/>
        <v>0.73633087541493203</v>
      </c>
      <c r="O110" s="33">
        <f t="shared" si="99"/>
        <v>0.76355334072871295</v>
      </c>
      <c r="P110" s="33">
        <f t="shared" si="99"/>
        <v>0.77326453483081214</v>
      </c>
      <c r="Q110" s="33"/>
      <c r="R110" s="34"/>
      <c r="S110" s="44" t="s">
        <v>26</v>
      </c>
      <c r="T110" s="34">
        <f t="shared" ref="T110:AH110" si="100">T84</f>
        <v>0.8636981965553493</v>
      </c>
      <c r="U110" s="34">
        <f t="shared" si="100"/>
        <v>9.6103886103896113E-2</v>
      </c>
      <c r="V110" s="34">
        <f t="shared" si="100"/>
        <v>1.1250463721892394</v>
      </c>
      <c r="W110" s="34">
        <f t="shared" si="100"/>
        <v>0.71576993434137282</v>
      </c>
      <c r="X110" s="34">
        <f t="shared" si="100"/>
        <v>0.23648731220160793</v>
      </c>
      <c r="Y110" s="34">
        <f t="shared" si="100"/>
        <v>0.15435991578849723</v>
      </c>
      <c r="Z110" s="34">
        <f t="shared" si="100"/>
        <v>0.43661099803957948</v>
      </c>
      <c r="AA110" s="34">
        <f t="shared" si="100"/>
        <v>0.29251699680272109</v>
      </c>
      <c r="AB110" s="34">
        <f t="shared" si="100"/>
        <v>1.1356833542547928</v>
      </c>
      <c r="AC110" s="34">
        <f t="shared" si="100"/>
        <v>1.9418666561533703E-2</v>
      </c>
      <c r="AD110" s="34">
        <f t="shared" si="100"/>
        <v>5.442166870748299E-3</v>
      </c>
      <c r="AE110" s="34">
        <f t="shared" si="100"/>
        <v>0.21595546309833025</v>
      </c>
      <c r="AF110" s="34">
        <f t="shared" si="100"/>
        <v>0.99999998999999995</v>
      </c>
      <c r="AG110" s="34">
        <f t="shared" si="100"/>
        <v>1.1345701817130489</v>
      </c>
      <c r="AH110" s="34">
        <f t="shared" si="100"/>
        <v>1.6664192849907236</v>
      </c>
    </row>
    <row r="111" spans="2:34">
      <c r="B111" s="33">
        <f>LARGE(B$69:B$91,17)</f>
        <v>0.54891194246726183</v>
      </c>
      <c r="C111" s="33">
        <f t="shared" ref="C111:P111" si="101">LARGE(C$69:C$91,17)</f>
        <v>0.33388141384866876</v>
      </c>
      <c r="D111" s="33">
        <f t="shared" si="101"/>
        <v>0.49172586228583609</v>
      </c>
      <c r="E111" s="33">
        <f t="shared" si="101"/>
        <v>0.49993183423010923</v>
      </c>
      <c r="F111" s="33">
        <f t="shared" si="101"/>
        <v>0.38278725539095881</v>
      </c>
      <c r="G111" s="33">
        <f t="shared" si="101"/>
        <v>0.22210685104817857</v>
      </c>
      <c r="H111" s="33">
        <f t="shared" si="101"/>
        <v>0.36812690874607273</v>
      </c>
      <c r="I111" s="33">
        <f t="shared" si="101"/>
        <v>0.28775658354871936</v>
      </c>
      <c r="J111" s="33">
        <f t="shared" si="101"/>
        <v>0.27337261315914757</v>
      </c>
      <c r="K111" s="33">
        <f t="shared" si="101"/>
        <v>3.796705866512174E-2</v>
      </c>
      <c r="L111" s="33">
        <f t="shared" si="101"/>
        <v>2E-8</v>
      </c>
      <c r="M111" s="33">
        <f t="shared" si="101"/>
        <v>0.50126291203374218</v>
      </c>
      <c r="N111" s="33">
        <f t="shared" si="101"/>
        <v>0.73383302901359992</v>
      </c>
      <c r="O111" s="33">
        <f t="shared" si="101"/>
        <v>0.75174819996296294</v>
      </c>
      <c r="P111" s="33">
        <f t="shared" si="101"/>
        <v>0.73443090134638278</v>
      </c>
      <c r="Q111" s="33"/>
      <c r="R111" s="34"/>
      <c r="S111" s="44" t="s">
        <v>27</v>
      </c>
      <c r="T111" s="34">
        <f t="shared" ref="T111:AH111" si="102">T85</f>
        <v>0.82077921077922078</v>
      </c>
      <c r="U111" s="34">
        <f t="shared" si="102"/>
        <v>0.21645020645021648</v>
      </c>
      <c r="V111" s="34">
        <f t="shared" si="102"/>
        <v>1.5936920122634508</v>
      </c>
      <c r="W111" s="34">
        <f t="shared" si="102"/>
        <v>0.78404451690166976</v>
      </c>
      <c r="X111" s="34">
        <f t="shared" si="102"/>
        <v>0.20519479519480521</v>
      </c>
      <c r="Y111" s="34">
        <f t="shared" si="102"/>
        <v>0.26011130725417442</v>
      </c>
      <c r="Z111" s="34">
        <f t="shared" si="102"/>
        <v>0.44205317491032775</v>
      </c>
      <c r="AA111" s="34">
        <f t="shared" si="102"/>
        <v>0.32776746062461348</v>
      </c>
      <c r="AB111" s="34">
        <f t="shared" si="102"/>
        <v>1.1029066071923317</v>
      </c>
      <c r="AC111" s="34">
        <f t="shared" si="102"/>
        <v>6.6790342504638223E-2</v>
      </c>
      <c r="AD111" s="34">
        <f t="shared" si="102"/>
        <v>4.9474235188620907E-3</v>
      </c>
      <c r="AE111" s="34">
        <f t="shared" si="102"/>
        <v>0.16598638455782314</v>
      </c>
      <c r="AF111" s="34">
        <f t="shared" si="102"/>
        <v>0.98973406544836118</v>
      </c>
      <c r="AG111" s="34">
        <f t="shared" si="102"/>
        <v>1.0423005465862709</v>
      </c>
      <c r="AH111" s="34">
        <f t="shared" si="102"/>
        <v>1.4855905898763142</v>
      </c>
    </row>
    <row r="112" spans="2:34">
      <c r="B112" s="33">
        <f>LARGE(B$69:B$91,18)</f>
        <v>0.47349879143968027</v>
      </c>
      <c r="C112" s="33">
        <f t="shared" ref="C112:P112" si="103">LARGE(C$69:C$91,18)</f>
        <v>0.24665112761793551</v>
      </c>
      <c r="D112" s="33">
        <f t="shared" si="103"/>
        <v>0.46129082374225139</v>
      </c>
      <c r="E112" s="33">
        <f t="shared" si="103"/>
        <v>0.48815408986980091</v>
      </c>
      <c r="F112" s="33">
        <f t="shared" si="103"/>
        <v>0.37451072289601917</v>
      </c>
      <c r="G112" s="33">
        <f t="shared" si="103"/>
        <v>0.20794697976095408</v>
      </c>
      <c r="H112" s="33">
        <f t="shared" si="103"/>
        <v>0.33916680385228187</v>
      </c>
      <c r="I112" s="33">
        <f t="shared" si="103"/>
        <v>0.2585387826175925</v>
      </c>
      <c r="J112" s="33">
        <f t="shared" si="103"/>
        <v>0.25646526675582593</v>
      </c>
      <c r="K112" s="33">
        <f t="shared" si="103"/>
        <v>1.12E-7</v>
      </c>
      <c r="L112" s="33">
        <f t="shared" si="103"/>
        <v>1E-8</v>
      </c>
      <c r="M112" s="33">
        <f t="shared" si="103"/>
        <v>0.49617395734304426</v>
      </c>
      <c r="N112" s="33">
        <f t="shared" si="103"/>
        <v>0.70728106956240178</v>
      </c>
      <c r="O112" s="33">
        <f t="shared" si="103"/>
        <v>0.74192644444585876</v>
      </c>
      <c r="P112" s="33">
        <f t="shared" si="103"/>
        <v>0.72457772941749765</v>
      </c>
      <c r="Q112" s="33"/>
      <c r="R112" s="34"/>
      <c r="S112" s="42" t="s">
        <v>28</v>
      </c>
      <c r="T112" s="34">
        <f t="shared" ref="T112:AH112" si="104">T86</f>
        <v>1.3768707382993197</v>
      </c>
      <c r="U112" s="34">
        <f t="shared" si="104"/>
        <v>0.29548545691403838</v>
      </c>
      <c r="V112" s="34">
        <f t="shared" si="104"/>
        <v>1.7224489695918368</v>
      </c>
      <c r="W112" s="34">
        <f t="shared" si="104"/>
        <v>0.66716140001855284</v>
      </c>
      <c r="X112" s="34">
        <f t="shared" si="104"/>
        <v>0.25021644021645023</v>
      </c>
      <c r="Y112" s="34">
        <f t="shared" si="104"/>
        <v>2.6042053084910326</v>
      </c>
      <c r="Z112" s="34">
        <f t="shared" si="104"/>
        <v>0.77996288424860849</v>
      </c>
      <c r="AA112" s="34">
        <f t="shared" si="104"/>
        <v>0.63116882116883111</v>
      </c>
      <c r="AB112" s="34">
        <f t="shared" si="104"/>
        <v>5.1756338799196042</v>
      </c>
      <c r="AC112" s="34">
        <f t="shared" si="104"/>
        <v>0.27507729364873224</v>
      </c>
      <c r="AD112" s="34">
        <f t="shared" si="104"/>
        <v>5.1947951948051949E-3</v>
      </c>
      <c r="AE112" s="34">
        <f t="shared" si="104"/>
        <v>0.20952379952380951</v>
      </c>
      <c r="AF112" s="34">
        <f t="shared" si="104"/>
        <v>1.1460729646444032</v>
      </c>
      <c r="AG112" s="34">
        <f t="shared" si="104"/>
        <v>0.99999998999999995</v>
      </c>
      <c r="AH112" s="34">
        <f t="shared" si="104"/>
        <v>1.6691403734260977</v>
      </c>
    </row>
    <row r="113" spans="1:34">
      <c r="B113" s="33">
        <f>LARGE(B$69:B$91,19)</f>
        <v>0.39135561503922173</v>
      </c>
      <c r="C113" s="33">
        <f t="shared" ref="C113:P113" si="105">LARGE(C$69:C$91,19)</f>
        <v>0.1572722426623073</v>
      </c>
      <c r="D113" s="33">
        <f t="shared" si="105"/>
        <v>0.4198939423451607</v>
      </c>
      <c r="E113" s="33">
        <f t="shared" si="105"/>
        <v>0.46973555602974426</v>
      </c>
      <c r="F113" s="33">
        <f t="shared" si="105"/>
        <v>0.32416226105180296</v>
      </c>
      <c r="G113" s="33">
        <f t="shared" si="105"/>
        <v>0.18610060834637912</v>
      </c>
      <c r="H113" s="33">
        <f t="shared" si="105"/>
        <v>0.30602995652188647</v>
      </c>
      <c r="I113" s="33">
        <f t="shared" si="105"/>
        <v>0.24827293066881823</v>
      </c>
      <c r="J113" s="33">
        <f t="shared" si="105"/>
        <v>0.24786892351886505</v>
      </c>
      <c r="K113" s="33">
        <f t="shared" si="105"/>
        <v>1.1000000000000001E-7</v>
      </c>
      <c r="L113" s="33">
        <f t="shared" si="105"/>
        <v>-1E-8</v>
      </c>
      <c r="M113" s="33">
        <f t="shared" si="105"/>
        <v>0.47751463214381862</v>
      </c>
      <c r="N113" s="33">
        <f t="shared" si="105"/>
        <v>0.61781841459616993</v>
      </c>
      <c r="O113" s="33">
        <f t="shared" si="105"/>
        <v>0.66741254153244456</v>
      </c>
      <c r="P113" s="33">
        <f t="shared" si="105"/>
        <v>0.69197493141751032</v>
      </c>
      <c r="Q113" s="33"/>
      <c r="R113" s="34"/>
      <c r="S113" s="41" t="s">
        <v>29</v>
      </c>
      <c r="T113" s="34">
        <f t="shared" ref="T113:AH113" si="106">T87</f>
        <v>1.8053184810327767</v>
      </c>
      <c r="U113" s="34">
        <f t="shared" si="106"/>
        <v>0.30463820892393323</v>
      </c>
      <c r="V113" s="34">
        <f t="shared" si="106"/>
        <v>2.9324675224675327</v>
      </c>
      <c r="W113" s="34">
        <f t="shared" si="106"/>
        <v>1.5126777883920841</v>
      </c>
      <c r="X113" s="34">
        <f t="shared" si="106"/>
        <v>0.37006801721088439</v>
      </c>
      <c r="Y113" s="34">
        <f t="shared" si="106"/>
        <v>0.61434754720470008</v>
      </c>
      <c r="Z113" s="34">
        <f t="shared" si="106"/>
        <v>2.9703153888868274</v>
      </c>
      <c r="AA113" s="34">
        <f t="shared" si="106"/>
        <v>2.1260358588930117</v>
      </c>
      <c r="AB113" s="34">
        <f t="shared" si="106"/>
        <v>7.0649350549350647</v>
      </c>
      <c r="AC113" s="34">
        <f t="shared" si="106"/>
        <v>2.8942476085343227E-2</v>
      </c>
      <c r="AD113" s="34">
        <f t="shared" si="106"/>
        <v>0.99999998999999995</v>
      </c>
      <c r="AE113" s="34">
        <f t="shared" si="106"/>
        <v>0.26456399742115028</v>
      </c>
      <c r="AF113" s="34">
        <f t="shared" si="106"/>
        <v>2.5120593592022264</v>
      </c>
      <c r="AG113" s="34">
        <f t="shared" si="106"/>
        <v>2.2500927543784788</v>
      </c>
      <c r="AH113" s="34">
        <f t="shared" si="106"/>
        <v>3.0722325193753863</v>
      </c>
    </row>
    <row r="114" spans="1:34">
      <c r="B114" s="33">
        <f>LARGE(B$69:B$91,20)</f>
        <v>0.33401219117717323</v>
      </c>
      <c r="C114" s="33">
        <f t="shared" ref="C114:P114" si="107">LARGE(C$69:C$91,20)</f>
        <v>3.3946663853339547E-2</v>
      </c>
      <c r="D114" s="33">
        <f t="shared" si="107"/>
        <v>0.40103384165931522</v>
      </c>
      <c r="E114" s="33">
        <f t="shared" si="107"/>
        <v>0.41585813289216356</v>
      </c>
      <c r="F114" s="33">
        <f t="shared" si="107"/>
        <v>0.29795329981782742</v>
      </c>
      <c r="G114" s="33">
        <f t="shared" si="107"/>
        <v>0.15494893151448524</v>
      </c>
      <c r="H114" s="33">
        <f t="shared" si="107"/>
        <v>0.27136131729806945</v>
      </c>
      <c r="I114" s="33">
        <f t="shared" si="107"/>
        <v>0.23153200456774017</v>
      </c>
      <c r="J114" s="33">
        <f t="shared" si="107"/>
        <v>0.16910519515217168</v>
      </c>
      <c r="K114" s="33">
        <f t="shared" si="107"/>
        <v>9.9999999999999995E-8</v>
      </c>
      <c r="L114" s="33">
        <f t="shared" si="107"/>
        <v>-5.9999999999999995E-8</v>
      </c>
      <c r="M114" s="33">
        <f t="shared" si="107"/>
        <v>0.461399505289942</v>
      </c>
      <c r="N114" s="33">
        <f t="shared" si="107"/>
        <v>0.60412630113701549</v>
      </c>
      <c r="O114" s="33">
        <f t="shared" si="107"/>
        <v>0.65409635914867847</v>
      </c>
      <c r="P114" s="33">
        <f t="shared" si="107"/>
        <v>0.64002799220419704</v>
      </c>
      <c r="Q114" s="33"/>
      <c r="R114" s="34"/>
      <c r="S114" s="41" t="s">
        <v>30</v>
      </c>
      <c r="T114" s="34">
        <f t="shared" ref="T114:AH114" si="108">T88</f>
        <v>4.1898577512863326</v>
      </c>
      <c r="U114" s="34">
        <f t="shared" si="108"/>
        <v>0.9761286232714903</v>
      </c>
      <c r="V114" s="34">
        <f t="shared" si="108"/>
        <v>5.1119356733642549</v>
      </c>
      <c r="W114" s="34">
        <f t="shared" si="108"/>
        <v>2.7236858279715523</v>
      </c>
      <c r="X114" s="34">
        <f t="shared" si="108"/>
        <v>0.88262212976499677</v>
      </c>
      <c r="Y114" s="34">
        <f t="shared" si="108"/>
        <v>0.86617191331478049</v>
      </c>
      <c r="Z114" s="34">
        <f t="shared" si="108"/>
        <v>1.7970315298886828</v>
      </c>
      <c r="AA114" s="34">
        <f t="shared" si="108"/>
        <v>1.7355596684168213</v>
      </c>
      <c r="AB114" s="34">
        <f t="shared" si="108"/>
        <v>12.892269625126776</v>
      </c>
      <c r="AC114" s="34">
        <f t="shared" si="108"/>
        <v>0.25454544454545452</v>
      </c>
      <c r="AD114" s="34">
        <f t="shared" si="108"/>
        <v>0.30500926643784787</v>
      </c>
      <c r="AE114" s="34">
        <f t="shared" si="108"/>
        <v>0.2127396313110699</v>
      </c>
      <c r="AF114" s="34">
        <f t="shared" si="108"/>
        <v>1.4832405589548547</v>
      </c>
      <c r="AG114" s="34">
        <f t="shared" si="108"/>
        <v>1.6954854569140383</v>
      </c>
      <c r="AH114" s="34">
        <f t="shared" si="108"/>
        <v>2.3335806950092763</v>
      </c>
    </row>
    <row r="115" spans="1:34" s="195" customFormat="1">
      <c r="B115" s="33">
        <f>LARGE(B$69:B$91,21)</f>
        <v>0.29095845721643904</v>
      </c>
      <c r="C115" s="33">
        <f t="shared" ref="C115:P115" si="109">LARGE(C$69:C$91,21)</f>
        <v>2.1485387248949085E-2</v>
      </c>
      <c r="D115" s="33">
        <f t="shared" si="109"/>
        <v>0.3974252308566083</v>
      </c>
      <c r="E115" s="33">
        <f t="shared" si="109"/>
        <v>0.30772744796720508</v>
      </c>
      <c r="F115" s="33">
        <f t="shared" si="109"/>
        <v>0.27312396233300845</v>
      </c>
      <c r="G115" s="33">
        <f t="shared" si="109"/>
        <v>0.11125585068533535</v>
      </c>
      <c r="H115" s="33">
        <f t="shared" si="109"/>
        <v>0.20856806966778249</v>
      </c>
      <c r="I115" s="33">
        <f t="shared" si="109"/>
        <v>0.20405147504332899</v>
      </c>
      <c r="J115" s="33">
        <f t="shared" si="109"/>
        <v>0.15429156259991805</v>
      </c>
      <c r="K115" s="33">
        <f t="shared" si="109"/>
        <v>4.0000000000000001E-8</v>
      </c>
      <c r="L115" s="33">
        <f t="shared" si="109"/>
        <v>-7.0000000000000005E-8</v>
      </c>
      <c r="M115" s="33">
        <f t="shared" si="109"/>
        <v>0.43425842027288658</v>
      </c>
      <c r="N115" s="33">
        <f t="shared" si="109"/>
        <v>0.56832258405125369</v>
      </c>
      <c r="O115" s="33">
        <f t="shared" si="109"/>
        <v>0.63076972179555657</v>
      </c>
      <c r="P115" s="33">
        <f t="shared" si="109"/>
        <v>0.61104767064865273</v>
      </c>
      <c r="Q115" s="33"/>
      <c r="R115" s="34"/>
      <c r="S115" s="200" t="s">
        <v>480</v>
      </c>
      <c r="T115" s="34">
        <f t="shared" ref="T115:AH115" si="110">T89</f>
        <v>0.39035249463821892</v>
      </c>
      <c r="U115" s="34">
        <f t="shared" si="110"/>
        <v>6.1842818985776132E-3</v>
      </c>
      <c r="V115" s="34">
        <f t="shared" si="110"/>
        <v>0.72850957565244268</v>
      </c>
      <c r="W115" s="34">
        <f t="shared" si="110"/>
        <v>0.49523808523809526</v>
      </c>
      <c r="X115" s="34">
        <f t="shared" si="110"/>
        <v>0.1438466195609153</v>
      </c>
      <c r="Y115" s="34">
        <f t="shared" si="110"/>
        <v>0.11379096093382809</v>
      </c>
      <c r="Z115" s="34">
        <f t="shared" si="110"/>
        <v>0.17526282240568955</v>
      </c>
      <c r="AA115" s="34">
        <f t="shared" si="110"/>
        <v>0.13506492506493506</v>
      </c>
      <c r="AB115" s="34">
        <f t="shared" si="110"/>
        <v>0.96648112790970919</v>
      </c>
      <c r="AC115" s="34">
        <f t="shared" si="110"/>
        <v>-1E-8</v>
      </c>
      <c r="AD115" s="34">
        <f t="shared" si="110"/>
        <v>-1E-8</v>
      </c>
      <c r="AE115" s="34">
        <f t="shared" si="110"/>
        <v>0.12665428808286952</v>
      </c>
      <c r="AF115" s="34">
        <f t="shared" si="110"/>
        <v>0.94557822129251701</v>
      </c>
      <c r="AG115" s="34">
        <f t="shared" si="110"/>
        <v>0.97167593310451439</v>
      </c>
      <c r="AH115" s="34">
        <f t="shared" si="110"/>
        <v>1.5333333233333333</v>
      </c>
    </row>
    <row r="116" spans="1:34" s="195" customFormat="1">
      <c r="B116" s="33">
        <f>LARGE(B$69:B$91,22)</f>
        <v>0.15064187779837179</v>
      </c>
      <c r="C116" s="33">
        <f t="shared" ref="C116:P116" si="111">LARGE(C$69:C$91,22)</f>
        <v>1.2891284349369451E-2</v>
      </c>
      <c r="D116" s="33">
        <f t="shared" si="111"/>
        <v>0.31796731997436367</v>
      </c>
      <c r="E116" s="33">
        <f t="shared" si="111"/>
        <v>0.19496082302808268</v>
      </c>
      <c r="F116" s="33">
        <f t="shared" si="111"/>
        <v>0.23794886172951496</v>
      </c>
      <c r="G116" s="33">
        <f t="shared" si="111"/>
        <v>9.183659520571319E-2</v>
      </c>
      <c r="H116" s="33">
        <f t="shared" si="111"/>
        <v>0.19729054208895047</v>
      </c>
      <c r="I116" s="33">
        <f t="shared" si="111"/>
        <v>0.1724645647394081</v>
      </c>
      <c r="J116" s="33">
        <f t="shared" si="111"/>
        <v>0.11844659818011802</v>
      </c>
      <c r="K116" s="33">
        <f t="shared" si="111"/>
        <v>-1E-8</v>
      </c>
      <c r="L116" s="33">
        <f t="shared" si="111"/>
        <v>-8.0000000000000002E-8</v>
      </c>
      <c r="M116" s="33">
        <f t="shared" si="111"/>
        <v>0.40626892447404817</v>
      </c>
      <c r="N116" s="33">
        <f t="shared" si="111"/>
        <v>0.54269592156351187</v>
      </c>
      <c r="O116" s="33">
        <f t="shared" si="111"/>
        <v>0.60111533179199228</v>
      </c>
      <c r="P116" s="33">
        <f t="shared" si="111"/>
        <v>0.58576246606644033</v>
      </c>
      <c r="Q116" s="33"/>
      <c r="R116" s="34"/>
      <c r="S116" s="200" t="s">
        <v>481</v>
      </c>
      <c r="T116" s="34">
        <f t="shared" ref="T116:AH116" si="112">T90</f>
        <v>0.44811378097093385</v>
      </c>
      <c r="U116" s="34">
        <f t="shared" si="112"/>
        <v>0.12714903143475573</v>
      </c>
      <c r="V116" s="34">
        <f t="shared" si="112"/>
        <v>1.0305503919789736</v>
      </c>
      <c r="W116" s="34">
        <f t="shared" si="112"/>
        <v>0.57167593310451448</v>
      </c>
      <c r="X116" s="34">
        <f t="shared" si="112"/>
        <v>0.27606678035250465</v>
      </c>
      <c r="Y116" s="34">
        <f t="shared" si="112"/>
        <v>0.28658007658008661</v>
      </c>
      <c r="Z116" s="34">
        <f t="shared" si="112"/>
        <v>9.9690775405071125E-2</v>
      </c>
      <c r="AA116" s="34">
        <f t="shared" si="112"/>
        <v>3.537413965986394E-2</v>
      </c>
      <c r="AB116" s="34">
        <f t="shared" si="112"/>
        <v>1.4416821173964132</v>
      </c>
      <c r="AC116" s="34">
        <f t="shared" si="112"/>
        <v>-1E-8</v>
      </c>
      <c r="AD116" s="34">
        <f t="shared" si="112"/>
        <v>-1E-8</v>
      </c>
      <c r="AE116" s="34">
        <f t="shared" si="112"/>
        <v>0.10241186384044527</v>
      </c>
      <c r="AF116" s="34">
        <f t="shared" si="112"/>
        <v>0.80766851195423617</v>
      </c>
      <c r="AG116" s="34">
        <f t="shared" si="112"/>
        <v>0.78726034868893002</v>
      </c>
      <c r="AH116" s="34">
        <f t="shared" si="112"/>
        <v>0.97353122067408771</v>
      </c>
    </row>
    <row r="117" spans="1:34" s="195" customFormat="1">
      <c r="B117" s="33">
        <f>LARGE(B$69:B$91,23)</f>
        <v>0.12925327401059808</v>
      </c>
      <c r="C117" s="33">
        <f t="shared" ref="C117:P117" si="113">LARGE(C$69:C$91,23)</f>
        <v>8.5941548995796344E-3</v>
      </c>
      <c r="D117" s="33">
        <f t="shared" si="113"/>
        <v>0.19493362856886579</v>
      </c>
      <c r="E117" s="33">
        <f t="shared" si="113"/>
        <v>0.11427026153831069</v>
      </c>
      <c r="F117" s="33">
        <f t="shared" si="113"/>
        <v>0.15311483615638352</v>
      </c>
      <c r="G117" s="33">
        <f t="shared" si="113"/>
        <v>8.6172536690823379E-2</v>
      </c>
      <c r="H117" s="33">
        <f t="shared" si="113"/>
        <v>0.11222036146343974</v>
      </c>
      <c r="I117" s="33">
        <f t="shared" si="113"/>
        <v>4.5169374574606874E-2</v>
      </c>
      <c r="J117" s="33">
        <f t="shared" si="113"/>
        <v>0.10582176483579905</v>
      </c>
      <c r="K117" s="33">
        <f t="shared" si="113"/>
        <v>-8.9999999999999999E-8</v>
      </c>
      <c r="L117" s="33">
        <f t="shared" si="113"/>
        <v>-8.9999999999999999E-8</v>
      </c>
      <c r="M117" s="33">
        <f t="shared" si="113"/>
        <v>0.35113867365815438</v>
      </c>
      <c r="N117" s="33">
        <f t="shared" si="113"/>
        <v>0.43926348664908876</v>
      </c>
      <c r="O117" s="33">
        <f t="shared" si="113"/>
        <v>0.50110240282455798</v>
      </c>
      <c r="P117" s="33">
        <f t="shared" si="113"/>
        <v>0.57025822288422401</v>
      </c>
      <c r="Q117" s="33"/>
      <c r="R117" s="34"/>
      <c r="S117" s="200" t="s">
        <v>482</v>
      </c>
      <c r="T117" s="34">
        <f t="shared" ref="T117:AH117" si="114">T91</f>
        <v>0.77068644640074202</v>
      </c>
      <c r="U117" s="34">
        <f t="shared" si="114"/>
        <v>3.7105651391465678E-3</v>
      </c>
      <c r="V117" s="34">
        <f t="shared" si="114"/>
        <v>0.72195422623995054</v>
      </c>
      <c r="W117" s="34">
        <f t="shared" si="114"/>
        <v>0.11280147423005567</v>
      </c>
      <c r="X117" s="34">
        <f t="shared" si="114"/>
        <v>0.19492887064316639</v>
      </c>
      <c r="Y117" s="34">
        <f t="shared" si="114"/>
        <v>6.8027200884353753E-2</v>
      </c>
      <c r="Z117" s="34">
        <f t="shared" si="114"/>
        <v>0.4733456919171305</v>
      </c>
      <c r="AA117" s="34">
        <f t="shared" si="114"/>
        <v>0.15980209265924553</v>
      </c>
      <c r="AB117" s="34">
        <f t="shared" si="114"/>
        <v>0.41261594547309832</v>
      </c>
      <c r="AC117" s="34">
        <f t="shared" si="114"/>
        <v>-1E-8</v>
      </c>
      <c r="AD117" s="34">
        <f t="shared" si="114"/>
        <v>4.7000518429189857E-3</v>
      </c>
      <c r="AE117" s="34">
        <f t="shared" si="114"/>
        <v>0.13927024355596784</v>
      </c>
      <c r="AF117" s="34">
        <f t="shared" si="114"/>
        <v>0.98107605679035248</v>
      </c>
      <c r="AG117" s="34">
        <f t="shared" si="114"/>
        <v>0.82609770181199749</v>
      </c>
      <c r="AH117" s="34">
        <f t="shared" si="114"/>
        <v>1.5055040097897341</v>
      </c>
    </row>
    <row r="118" spans="1:34"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45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</row>
    <row r="119" spans="1:34"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</row>
    <row r="120" spans="1:34">
      <c r="A120" s="10"/>
      <c r="B120" s="19" t="str">
        <f t="shared" ref="B120:P120" si="115">B8</f>
        <v>M</v>
      </c>
      <c r="C120" s="19" t="str">
        <f t="shared" si="115"/>
        <v>E</v>
      </c>
      <c r="D120" s="19" t="str">
        <f t="shared" si="115"/>
        <v>Q</v>
      </c>
      <c r="E120" s="19" t="str">
        <f t="shared" si="115"/>
        <v>L</v>
      </c>
      <c r="F120" s="19" t="str">
        <f t="shared" si="115"/>
        <v>E</v>
      </c>
      <c r="G120" s="19" t="str">
        <f t="shared" si="115"/>
        <v>E</v>
      </c>
      <c r="H120" s="19" t="str">
        <f t="shared" si="115"/>
        <v>L</v>
      </c>
      <c r="I120" s="19" t="str">
        <f t="shared" si="115"/>
        <v>I</v>
      </c>
      <c r="J120" s="19" t="str">
        <f t="shared" si="115"/>
        <v>P</v>
      </c>
      <c r="K120" s="19" t="str">
        <f t="shared" si="115"/>
        <v>D</v>
      </c>
      <c r="L120" s="19" t="str">
        <f t="shared" si="115"/>
        <v>W</v>
      </c>
      <c r="M120" s="19" t="str">
        <f t="shared" si="115"/>
        <v>E</v>
      </c>
      <c r="N120" s="19" t="str">
        <f t="shared" si="115"/>
        <v>S</v>
      </c>
      <c r="O120" s="19" t="str">
        <f t="shared" si="115"/>
        <v>V</v>
      </c>
      <c r="P120" s="19" t="str">
        <f t="shared" si="115"/>
        <v>G</v>
      </c>
      <c r="Q120" s="19"/>
      <c r="R120" s="19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</row>
    <row r="121" spans="1:34">
      <c r="B121" s="33" t="str">
        <f t="shared" ref="B121:C140" si="116">INDEX($A$69:$A$91,MATCH(B95,B$69:B$91,0))</f>
        <v>Y</v>
      </c>
      <c r="C121" s="33" t="str">
        <f t="shared" si="116"/>
        <v>E</v>
      </c>
      <c r="D121" s="33" t="str">
        <f t="shared" ref="D121:P121" si="117">INDEX($A$69:$A$91,MATCH(D95,D$69:D$91,0))</f>
        <v>F</v>
      </c>
      <c r="E121" s="33" t="str">
        <f t="shared" si="117"/>
        <v>F</v>
      </c>
      <c r="F121" s="33" t="str">
        <f t="shared" si="117"/>
        <v>D</v>
      </c>
      <c r="G121" s="33" t="str">
        <f t="shared" si="117"/>
        <v>V</v>
      </c>
      <c r="H121" s="33" t="str">
        <f t="shared" si="117"/>
        <v>W</v>
      </c>
      <c r="I121" s="33" t="str">
        <f t="shared" si="117"/>
        <v>F</v>
      </c>
      <c r="J121" s="33" t="str">
        <f t="shared" si="117"/>
        <v>F</v>
      </c>
      <c r="K121" s="33" t="str">
        <f t="shared" si="117"/>
        <v>E</v>
      </c>
      <c r="L121" s="33" t="str">
        <f t="shared" si="117"/>
        <v>W</v>
      </c>
      <c r="M121" s="33" t="str">
        <f t="shared" si="117"/>
        <v>D</v>
      </c>
      <c r="N121" s="33" t="str">
        <f t="shared" si="117"/>
        <v>D</v>
      </c>
      <c r="O121" s="33" t="str">
        <f t="shared" si="117"/>
        <v>D</v>
      </c>
      <c r="P121" s="33" t="str">
        <f t="shared" si="117"/>
        <v>C</v>
      </c>
      <c r="Q121" s="33"/>
      <c r="R121" s="33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</row>
    <row r="122" spans="1:34">
      <c r="B122" s="33" t="str">
        <f t="shared" si="116"/>
        <v>F</v>
      </c>
      <c r="C122" s="33" t="str">
        <f t="shared" si="116"/>
        <v>Y</v>
      </c>
      <c r="D122" s="33" t="str">
        <f t="shared" ref="D122:P122" si="118">INDEX($A$69:$A$91,MATCH(D96,D$69:D$91,0))</f>
        <v>Y</v>
      </c>
      <c r="E122" s="33" t="str">
        <f t="shared" si="118"/>
        <v>Y</v>
      </c>
      <c r="F122" s="33" t="str">
        <f t="shared" si="118"/>
        <v>E</v>
      </c>
      <c r="G122" s="33" t="str">
        <f t="shared" si="118"/>
        <v>I</v>
      </c>
      <c r="H122" s="33" t="str">
        <f t="shared" si="118"/>
        <v>F</v>
      </c>
      <c r="I122" s="33" t="str">
        <f t="shared" si="118"/>
        <v>D</v>
      </c>
      <c r="J122" s="33" t="str">
        <f t="shared" si="118"/>
        <v>Y</v>
      </c>
      <c r="K122" s="33" t="str">
        <f t="shared" si="118"/>
        <v>D</v>
      </c>
      <c r="L122" s="33" t="str">
        <f t="shared" si="118"/>
        <v>C</v>
      </c>
      <c r="M122" s="33" t="str">
        <f t="shared" si="118"/>
        <v>E</v>
      </c>
      <c r="N122" s="33" t="str">
        <f t="shared" si="118"/>
        <v>E</v>
      </c>
      <c r="O122" s="33" t="str">
        <f t="shared" si="118"/>
        <v>C</v>
      </c>
      <c r="P122" s="33" t="str">
        <f t="shared" si="118"/>
        <v>W</v>
      </c>
      <c r="Q122" s="33"/>
      <c r="R122" s="33"/>
      <c r="S122" s="33"/>
      <c r="T122" s="33"/>
      <c r="U122" s="33"/>
      <c r="V122" s="33"/>
      <c r="W122" s="33"/>
      <c r="X122" s="33"/>
      <c r="Y122" s="8"/>
      <c r="Z122" s="8"/>
      <c r="AA122" s="8"/>
      <c r="AB122" s="8"/>
      <c r="AC122" s="8"/>
    </row>
    <row r="123" spans="1:34">
      <c r="B123" s="33" t="str">
        <f t="shared" si="116"/>
        <v>E</v>
      </c>
      <c r="C123" s="33" t="str">
        <f t="shared" si="116"/>
        <v>D</v>
      </c>
      <c r="D123" s="33" t="str">
        <f t="shared" ref="D123:P123" si="119">INDEX($A$69:$A$91,MATCH(D97,D$69:D$91,0))</f>
        <v>E</v>
      </c>
      <c r="E123" s="33" t="str">
        <f t="shared" si="119"/>
        <v>E</v>
      </c>
      <c r="F123" s="33" t="str">
        <f t="shared" si="119"/>
        <v>F</v>
      </c>
      <c r="G123" s="33" t="str">
        <f t="shared" si="119"/>
        <v>F</v>
      </c>
      <c r="H123" s="33" t="str">
        <f t="shared" si="119"/>
        <v>E</v>
      </c>
      <c r="I123" s="33" t="str">
        <f t="shared" si="119"/>
        <v>W</v>
      </c>
      <c r="J123" s="33" t="str">
        <f t="shared" si="119"/>
        <v>L</v>
      </c>
      <c r="K123" s="33" t="str">
        <f t="shared" si="119"/>
        <v>C</v>
      </c>
      <c r="L123" s="33" t="str">
        <f t="shared" si="119"/>
        <v>Y</v>
      </c>
      <c r="M123" s="33" t="str">
        <f t="shared" si="119"/>
        <v>C</v>
      </c>
      <c r="N123" s="33" t="str">
        <f t="shared" si="119"/>
        <v>W</v>
      </c>
      <c r="O123" s="33" t="str">
        <f t="shared" si="119"/>
        <v>W</v>
      </c>
      <c r="P123" s="33" t="str">
        <f t="shared" si="119"/>
        <v>D</v>
      </c>
      <c r="Q123" s="33"/>
      <c r="R123" s="33"/>
      <c r="S123" s="33"/>
      <c r="T123" s="33"/>
      <c r="U123" s="33"/>
      <c r="V123" s="33"/>
      <c r="W123" s="33"/>
      <c r="X123" s="33"/>
      <c r="Y123" s="8"/>
      <c r="Z123" s="8"/>
      <c r="AA123" s="8"/>
      <c r="AB123" s="8"/>
      <c r="AC123" s="8"/>
    </row>
    <row r="124" spans="1:34">
      <c r="B124" s="33" t="str">
        <f t="shared" si="116"/>
        <v>D</v>
      </c>
      <c r="C124" s="33" t="str">
        <f t="shared" si="116"/>
        <v>F</v>
      </c>
      <c r="D124" s="33" t="str">
        <f t="shared" ref="D124:P124" si="120">INDEX($A$69:$A$91,MATCH(D98,D$69:D$91,0))</f>
        <v>D</v>
      </c>
      <c r="E124" s="33" t="str">
        <f t="shared" si="120"/>
        <v>C</v>
      </c>
      <c r="F124" s="33" t="str">
        <f t="shared" si="120"/>
        <v>Y</v>
      </c>
      <c r="G124" s="33" t="str">
        <f t="shared" si="120"/>
        <v>D</v>
      </c>
      <c r="H124" s="33" t="str">
        <f t="shared" si="120"/>
        <v>Y</v>
      </c>
      <c r="I124" s="33" t="str">
        <f t="shared" si="120"/>
        <v>C</v>
      </c>
      <c r="J124" s="33" t="str">
        <f t="shared" si="120"/>
        <v>I</v>
      </c>
      <c r="K124" s="33" t="str">
        <f t="shared" si="120"/>
        <v>V</v>
      </c>
      <c r="L124" s="33" t="str">
        <f t="shared" si="120"/>
        <v>F</v>
      </c>
      <c r="M124" s="33" t="str">
        <f t="shared" si="120"/>
        <v>G</v>
      </c>
      <c r="N124" s="33" t="str">
        <f t="shared" si="120"/>
        <v>C</v>
      </c>
      <c r="O124" s="33" t="str">
        <f t="shared" si="120"/>
        <v>E</v>
      </c>
      <c r="P124" s="33" t="str">
        <f t="shared" si="120"/>
        <v>Y</v>
      </c>
      <c r="Q124" s="33"/>
      <c r="R124" s="33"/>
      <c r="S124" s="33"/>
      <c r="T124" s="33"/>
      <c r="U124" s="33"/>
      <c r="V124" s="33"/>
      <c r="W124" s="33"/>
      <c r="X124" s="33"/>
      <c r="Y124" s="8"/>
      <c r="Z124" s="8"/>
      <c r="AA124" s="8"/>
      <c r="AB124" s="8"/>
      <c r="AC124" s="8"/>
    </row>
    <row r="125" spans="1:34">
      <c r="B125" s="33" t="str">
        <f t="shared" si="116"/>
        <v>I</v>
      </c>
      <c r="C125" s="33" t="str">
        <f t="shared" si="116"/>
        <v>C</v>
      </c>
      <c r="D125" s="33" t="str">
        <f t="shared" ref="D125:P125" si="121">INDEX($A$69:$A$91,MATCH(D99,D$69:D$91,0))</f>
        <v>W</v>
      </c>
      <c r="E125" s="33" t="str">
        <f t="shared" si="121"/>
        <v>D</v>
      </c>
      <c r="F125" s="33" t="str">
        <f t="shared" si="121"/>
        <v>C</v>
      </c>
      <c r="G125" s="33" t="str">
        <f t="shared" si="121"/>
        <v>E</v>
      </c>
      <c r="H125" s="33" t="str">
        <f t="shared" si="121"/>
        <v>C</v>
      </c>
      <c r="I125" s="33" t="str">
        <f t="shared" si="121"/>
        <v>Y</v>
      </c>
      <c r="J125" s="33" t="str">
        <f t="shared" si="121"/>
        <v>W</v>
      </c>
      <c r="K125" s="33" t="str">
        <f t="shared" si="121"/>
        <v>Y</v>
      </c>
      <c r="L125" s="33" t="str">
        <f t="shared" si="121"/>
        <v>E</v>
      </c>
      <c r="M125" s="33" t="str">
        <f t="shared" si="121"/>
        <v>W</v>
      </c>
      <c r="N125" s="33" t="str">
        <f t="shared" si="121"/>
        <v>F</v>
      </c>
      <c r="O125" s="33" t="str">
        <f t="shared" si="121"/>
        <v>Y</v>
      </c>
      <c r="P125" s="33" t="str">
        <f t="shared" si="121"/>
        <v>E</v>
      </c>
      <c r="Q125" s="33"/>
      <c r="R125" s="33"/>
      <c r="S125" s="33"/>
      <c r="T125" s="33"/>
      <c r="U125" s="33"/>
      <c r="V125" s="33"/>
      <c r="W125" s="33"/>
      <c r="X125" s="33"/>
      <c r="Y125" s="8"/>
      <c r="Z125" s="8"/>
      <c r="AA125" s="8"/>
      <c r="AB125" s="8"/>
      <c r="AC125" s="8"/>
    </row>
    <row r="126" spans="1:34">
      <c r="B126" s="33" t="str">
        <f t="shared" si="116"/>
        <v>C</v>
      </c>
      <c r="C126" s="33" t="str">
        <f t="shared" si="116"/>
        <v>I</v>
      </c>
      <c r="D126" s="33" t="str">
        <f t="shared" ref="D126:P126" si="122">INDEX($A$69:$A$91,MATCH(D100,D$69:D$91,0))</f>
        <v>C</v>
      </c>
      <c r="E126" s="33" t="str">
        <f t="shared" si="122"/>
        <v>W</v>
      </c>
      <c r="F126" s="33" t="str">
        <f t="shared" si="122"/>
        <v>I</v>
      </c>
      <c r="G126" s="33" t="str">
        <f t="shared" si="122"/>
        <v>C</v>
      </c>
      <c r="H126" s="33" t="str">
        <f t="shared" si="122"/>
        <v>D</v>
      </c>
      <c r="I126" s="33" t="str">
        <f t="shared" si="122"/>
        <v>E</v>
      </c>
      <c r="J126" s="33" t="str">
        <f t="shared" si="122"/>
        <v>D</v>
      </c>
      <c r="K126" s="33" t="str">
        <f t="shared" si="122"/>
        <v>I</v>
      </c>
      <c r="L126" s="33" t="str">
        <f t="shared" si="122"/>
        <v>D</v>
      </c>
      <c r="M126" s="33" t="str">
        <f t="shared" si="122"/>
        <v>I</v>
      </c>
      <c r="N126" s="33" t="str">
        <f t="shared" si="122"/>
        <v>Y</v>
      </c>
      <c r="O126" s="33" t="str">
        <f t="shared" si="122"/>
        <v>F</v>
      </c>
      <c r="P126" s="33" t="str">
        <f t="shared" si="122"/>
        <v>F</v>
      </c>
      <c r="Q126" s="33"/>
      <c r="R126" s="33"/>
      <c r="S126" s="33"/>
      <c r="T126" s="33"/>
      <c r="U126" s="33"/>
      <c r="V126" s="33"/>
      <c r="W126" s="33"/>
      <c r="X126" s="33"/>
      <c r="Y126" s="8"/>
      <c r="Z126" s="8"/>
      <c r="AA126" s="8"/>
      <c r="AB126" s="8"/>
      <c r="AC126" s="8"/>
    </row>
    <row r="127" spans="1:34">
      <c r="B127" s="33" t="str">
        <f t="shared" si="116"/>
        <v>W</v>
      </c>
      <c r="C127" s="33" t="str">
        <f t="shared" si="116"/>
        <v>W</v>
      </c>
      <c r="D127" s="33" t="str">
        <f t="shared" ref="D127:P127" si="123">INDEX($A$69:$A$91,MATCH(D101,D$69:D$91,0))</f>
        <v>I</v>
      </c>
      <c r="E127" s="33" t="str">
        <f t="shared" si="123"/>
        <v>L</v>
      </c>
      <c r="F127" s="33" t="str">
        <f t="shared" si="123"/>
        <v>W</v>
      </c>
      <c r="G127" s="33" t="str">
        <f t="shared" si="123"/>
        <v>Y</v>
      </c>
      <c r="H127" s="33" t="str">
        <f t="shared" si="123"/>
        <v>I</v>
      </c>
      <c r="I127" s="33" t="str">
        <f t="shared" si="123"/>
        <v>L</v>
      </c>
      <c r="J127" s="33" t="str">
        <f t="shared" si="123"/>
        <v>E</v>
      </c>
      <c r="K127" s="33" t="str">
        <f t="shared" si="123"/>
        <v>F</v>
      </c>
      <c r="L127" s="33" t="str">
        <f t="shared" si="123"/>
        <v>L</v>
      </c>
      <c r="M127" s="33" t="str">
        <f t="shared" si="123"/>
        <v>F</v>
      </c>
      <c r="N127" s="33" t="str">
        <f t="shared" si="123"/>
        <v>I</v>
      </c>
      <c r="O127" s="33" t="str">
        <f t="shared" si="123"/>
        <v>I</v>
      </c>
      <c r="P127" s="33" t="str">
        <f t="shared" si="123"/>
        <v>Q</v>
      </c>
      <c r="Q127" s="33"/>
      <c r="R127" s="33"/>
      <c r="S127" s="33"/>
      <c r="T127" s="33"/>
      <c r="U127" s="33"/>
      <c r="V127" s="33"/>
      <c r="W127" s="33"/>
      <c r="X127" s="33"/>
      <c r="Y127" s="8"/>
      <c r="Z127" s="8"/>
      <c r="AA127" s="8"/>
      <c r="AB127" s="8"/>
      <c r="AC127" s="8"/>
    </row>
    <row r="128" spans="1:34">
      <c r="B128" s="33" t="str">
        <f t="shared" si="116"/>
        <v>L</v>
      </c>
      <c r="C128" s="33" t="str">
        <f t="shared" si="116"/>
        <v>V</v>
      </c>
      <c r="D128" s="33" t="str">
        <f t="shared" ref="D128:P128" si="124">INDEX($A$69:$A$91,MATCH(D102,D$69:D$91,0))</f>
        <v>L</v>
      </c>
      <c r="E128" s="33" t="str">
        <f t="shared" si="124"/>
        <v>P</v>
      </c>
      <c r="F128" s="33" t="str">
        <f t="shared" si="124"/>
        <v>L</v>
      </c>
      <c r="G128" s="33" t="str">
        <f t="shared" si="124"/>
        <v>L</v>
      </c>
      <c r="H128" s="33" t="str">
        <f t="shared" si="124"/>
        <v>L</v>
      </c>
      <c r="I128" s="33" t="str">
        <f t="shared" si="124"/>
        <v>I</v>
      </c>
      <c r="J128" s="33" t="str">
        <f t="shared" si="124"/>
        <v>V</v>
      </c>
      <c r="K128" s="33" t="str">
        <f t="shared" si="124"/>
        <v>L</v>
      </c>
      <c r="L128" s="33" t="str">
        <f t="shared" si="124"/>
        <v>S</v>
      </c>
      <c r="M128" s="33" t="str">
        <f t="shared" si="124"/>
        <v>S</v>
      </c>
      <c r="N128" s="33" t="str">
        <f t="shared" si="124"/>
        <v>V</v>
      </c>
      <c r="O128" s="33" t="str">
        <f t="shared" si="124"/>
        <v>L</v>
      </c>
      <c r="P128" s="33" t="str">
        <f t="shared" si="124"/>
        <v>V</v>
      </c>
      <c r="Q128" s="33"/>
      <c r="R128" s="33"/>
      <c r="S128" s="33"/>
      <c r="T128" s="33"/>
      <c r="U128" s="33"/>
      <c r="V128" s="33"/>
      <c r="W128" s="33"/>
      <c r="X128" s="33"/>
      <c r="Y128" s="8"/>
      <c r="Z128" s="8"/>
      <c r="AA128" s="8"/>
      <c r="AB128" s="8"/>
      <c r="AC128" s="8"/>
    </row>
    <row r="129" spans="2:29">
      <c r="B129" s="33" t="str">
        <f t="shared" si="116"/>
        <v>V</v>
      </c>
      <c r="C129" s="33" t="str">
        <f t="shared" si="116"/>
        <v>T</v>
      </c>
      <c r="D129" s="33" t="str">
        <f t="shared" ref="D129:P129" si="125">INDEX($A$69:$A$91,MATCH(D103,D$69:D$91,0))</f>
        <v>V</v>
      </c>
      <c r="E129" s="33" t="str">
        <f t="shared" si="125"/>
        <v>T</v>
      </c>
      <c r="F129" s="33" t="str">
        <f t="shared" si="125"/>
        <v>P</v>
      </c>
      <c r="G129" s="33" t="str">
        <f t="shared" si="125"/>
        <v>W</v>
      </c>
      <c r="H129" s="33" t="str">
        <f t="shared" si="125"/>
        <v>V</v>
      </c>
      <c r="I129" s="33" t="str">
        <f t="shared" si="125"/>
        <v>V</v>
      </c>
      <c r="J129" s="33" t="str">
        <f t="shared" si="125"/>
        <v>C</v>
      </c>
      <c r="K129" s="33" t="str">
        <f t="shared" si="125"/>
        <v>T</v>
      </c>
      <c r="L129" s="33" t="str">
        <f t="shared" si="125"/>
        <v>V</v>
      </c>
      <c r="M129" s="33" t="str">
        <f t="shared" si="125"/>
        <v>Y</v>
      </c>
      <c r="N129" s="33" t="str">
        <f t="shared" si="125"/>
        <v>Q</v>
      </c>
      <c r="O129" s="33" t="str">
        <f t="shared" si="125"/>
        <v>R</v>
      </c>
      <c r="P129" s="33" t="str">
        <f t="shared" si="125"/>
        <v>S</v>
      </c>
      <c r="Q129" s="33"/>
      <c r="R129" s="33"/>
      <c r="S129" s="33"/>
      <c r="T129" s="33"/>
      <c r="U129" s="33"/>
      <c r="V129" s="33"/>
      <c r="W129" s="33"/>
      <c r="X129" s="33"/>
      <c r="Y129" s="8"/>
      <c r="Z129" s="8"/>
      <c r="AA129" s="8"/>
      <c r="AB129" s="8"/>
      <c r="AC129" s="8"/>
    </row>
    <row r="130" spans="2:29">
      <c r="B130" s="33" t="str">
        <f t="shared" si="116"/>
        <v>H</v>
      </c>
      <c r="C130" s="33" t="str">
        <f t="shared" si="116"/>
        <v>P</v>
      </c>
      <c r="D130" s="33" t="str">
        <f t="shared" ref="D130:P130" si="126">INDEX($A$69:$A$91,MATCH(D104,D$69:D$91,0))</f>
        <v>T</v>
      </c>
      <c r="E130" s="33" t="str">
        <f t="shared" si="126"/>
        <v>I</v>
      </c>
      <c r="F130" s="33" t="str">
        <f t="shared" si="126"/>
        <v>O</v>
      </c>
      <c r="G130" s="33" t="str">
        <f t="shared" si="126"/>
        <v>P</v>
      </c>
      <c r="H130" s="33" t="str">
        <f t="shared" si="126"/>
        <v>N</v>
      </c>
      <c r="I130" s="33" t="str">
        <f t="shared" si="126"/>
        <v>Q</v>
      </c>
      <c r="J130" s="33" t="str">
        <f t="shared" si="126"/>
        <v>O</v>
      </c>
      <c r="K130" s="33" t="str">
        <f t="shared" si="126"/>
        <v>M</v>
      </c>
      <c r="L130" s="33" t="str">
        <f t="shared" si="126"/>
        <v>T</v>
      </c>
      <c r="M130" s="33" t="str">
        <f t="shared" si="126"/>
        <v>V</v>
      </c>
      <c r="N130" s="33" t="str">
        <f t="shared" si="126"/>
        <v>L</v>
      </c>
      <c r="O130" s="33" t="str">
        <f t="shared" si="126"/>
        <v>N</v>
      </c>
      <c r="P130" s="33" t="str">
        <f t="shared" si="126"/>
        <v>I</v>
      </c>
      <c r="Q130" s="33"/>
      <c r="R130" s="33"/>
      <c r="S130" s="33"/>
      <c r="T130" s="33"/>
      <c r="U130" s="33"/>
      <c r="V130" s="33"/>
      <c r="W130" s="33"/>
      <c r="X130" s="33"/>
      <c r="Y130" s="8"/>
      <c r="Z130" s="8"/>
      <c r="AA130" s="8"/>
      <c r="AB130" s="8"/>
      <c r="AC130" s="8"/>
    </row>
    <row r="131" spans="2:29">
      <c r="B131" s="33" t="str">
        <f t="shared" si="116"/>
        <v>M</v>
      </c>
      <c r="C131" s="33" t="str">
        <f t="shared" si="116"/>
        <v>H</v>
      </c>
      <c r="D131" s="33" t="str">
        <f t="shared" ref="D131:P131" si="127">INDEX($A$69:$A$91,MATCH(D105,D$69:D$91,0))</f>
        <v>H</v>
      </c>
      <c r="E131" s="33" t="str">
        <f t="shared" si="127"/>
        <v>S</v>
      </c>
      <c r="F131" s="33" t="str">
        <f t="shared" si="127"/>
        <v>V</v>
      </c>
      <c r="G131" s="33" t="str">
        <f t="shared" si="127"/>
        <v>O</v>
      </c>
      <c r="H131" s="33" t="str">
        <f t="shared" si="127"/>
        <v>U</v>
      </c>
      <c r="I131" s="33" t="str">
        <f t="shared" si="127"/>
        <v>N</v>
      </c>
      <c r="J131" s="33" t="str">
        <f t="shared" si="127"/>
        <v>M</v>
      </c>
      <c r="K131" s="33" t="str">
        <f t="shared" si="127"/>
        <v>Q</v>
      </c>
      <c r="L131" s="33" t="str">
        <f t="shared" si="127"/>
        <v>U</v>
      </c>
      <c r="M131" s="33" t="str">
        <f t="shared" si="127"/>
        <v>Q</v>
      </c>
      <c r="N131" s="33" t="str">
        <f t="shared" si="127"/>
        <v>G</v>
      </c>
      <c r="O131" s="33" t="str">
        <f t="shared" si="127"/>
        <v>Q</v>
      </c>
      <c r="P131" s="33" t="str">
        <f t="shared" si="127"/>
        <v>L</v>
      </c>
      <c r="Q131" s="33"/>
      <c r="R131" s="33"/>
      <c r="S131" s="33"/>
      <c r="T131" s="33"/>
      <c r="U131" s="33"/>
      <c r="V131" s="33"/>
      <c r="W131" s="33"/>
      <c r="X131" s="33"/>
      <c r="Y131" s="8"/>
      <c r="Z131" s="8"/>
      <c r="AA131" s="8"/>
      <c r="AB131" s="8"/>
      <c r="AC131" s="8"/>
    </row>
    <row r="132" spans="2:29">
      <c r="B132" s="33" t="str">
        <f t="shared" si="116"/>
        <v>S</v>
      </c>
      <c r="C132" s="33" t="str">
        <f t="shared" si="116"/>
        <v>N</v>
      </c>
      <c r="D132" s="33" t="str">
        <f t="shared" ref="D132:P132" si="128">INDEX($A$69:$A$91,MATCH(D106,D$69:D$91,0))</f>
        <v>S</v>
      </c>
      <c r="E132" s="33" t="str">
        <f t="shared" si="128"/>
        <v>V</v>
      </c>
      <c r="F132" s="33" t="str">
        <f t="shared" si="128"/>
        <v>S</v>
      </c>
      <c r="G132" s="33" t="str">
        <f t="shared" si="128"/>
        <v>T</v>
      </c>
      <c r="H132" s="33" t="str">
        <f t="shared" si="128"/>
        <v>T</v>
      </c>
      <c r="I132" s="33" t="str">
        <f t="shared" si="128"/>
        <v>T</v>
      </c>
      <c r="J132" s="33" t="str">
        <f t="shared" si="128"/>
        <v>A</v>
      </c>
      <c r="K132" s="33" t="str">
        <f t="shared" si="128"/>
        <v>W</v>
      </c>
      <c r="L132" s="33" t="str">
        <f t="shared" si="128"/>
        <v>M</v>
      </c>
      <c r="M132" s="33" t="str">
        <f t="shared" si="128"/>
        <v>P</v>
      </c>
      <c r="N132" s="33" t="str">
        <f t="shared" si="128"/>
        <v>A</v>
      </c>
      <c r="O132" s="33" t="str">
        <f t="shared" si="128"/>
        <v>G</v>
      </c>
      <c r="P132" s="33" t="str">
        <f t="shared" si="128"/>
        <v>Z</v>
      </c>
      <c r="Q132" s="33"/>
      <c r="R132" s="33"/>
      <c r="S132" s="33"/>
      <c r="T132" s="33"/>
      <c r="U132" s="33"/>
      <c r="V132" s="33"/>
      <c r="W132" s="33"/>
      <c r="X132" s="33"/>
      <c r="Y132" s="8"/>
      <c r="Z132" s="8"/>
      <c r="AA132" s="8"/>
      <c r="AB132" s="8"/>
      <c r="AC132" s="8"/>
    </row>
    <row r="133" spans="2:29">
      <c r="B133" s="33" t="str">
        <f t="shared" si="116"/>
        <v>T</v>
      </c>
      <c r="C133" s="33" t="str">
        <f t="shared" si="116"/>
        <v>L</v>
      </c>
      <c r="D133" s="33" t="str">
        <f t="shared" ref="D133:P133" si="129">INDEX($A$69:$A$91,MATCH(D107,D$69:D$91,0))</f>
        <v>N</v>
      </c>
      <c r="E133" s="33" t="str">
        <f t="shared" si="129"/>
        <v>N</v>
      </c>
      <c r="F133" s="33" t="str">
        <f t="shared" si="129"/>
        <v>T</v>
      </c>
      <c r="G133" s="33" t="str">
        <f t="shared" si="129"/>
        <v>H</v>
      </c>
      <c r="H133" s="33" t="str">
        <f t="shared" si="129"/>
        <v>S</v>
      </c>
      <c r="I133" s="33" t="str">
        <f t="shared" si="129"/>
        <v>A</v>
      </c>
      <c r="J133" s="33" t="str">
        <f t="shared" si="129"/>
        <v>H</v>
      </c>
      <c r="K133" s="33" t="str">
        <f t="shared" si="129"/>
        <v>G</v>
      </c>
      <c r="L133" s="33" t="str">
        <f t="shared" si="129"/>
        <v>O</v>
      </c>
      <c r="M133" s="33" t="str">
        <f t="shared" si="129"/>
        <v>N</v>
      </c>
      <c r="N133" s="33" t="str">
        <f t="shared" si="129"/>
        <v>N</v>
      </c>
      <c r="O133" s="33" t="str">
        <f t="shared" si="129"/>
        <v>S</v>
      </c>
      <c r="P133" s="33" t="str">
        <f t="shared" si="129"/>
        <v>U</v>
      </c>
      <c r="Q133" s="33"/>
      <c r="R133" s="33"/>
      <c r="S133" s="33"/>
      <c r="T133" s="33"/>
      <c r="U133" s="33"/>
      <c r="V133" s="33"/>
      <c r="W133" s="33"/>
      <c r="X133" s="33"/>
      <c r="Y133" s="8"/>
      <c r="Z133" s="8"/>
      <c r="AA133" s="8"/>
      <c r="AB133" s="8"/>
      <c r="AC133" s="8"/>
    </row>
    <row r="134" spans="2:29">
      <c r="B134" s="33" t="str">
        <f t="shared" si="116"/>
        <v>R</v>
      </c>
      <c r="C134" s="33" t="str">
        <f t="shared" si="116"/>
        <v>O</v>
      </c>
      <c r="D134" s="33" t="str">
        <f t="shared" ref="D134:P134" si="130">INDEX($A$69:$A$91,MATCH(D108,D$69:D$91,0))</f>
        <v>P</v>
      </c>
      <c r="E134" s="33" t="str">
        <f t="shared" si="130"/>
        <v>M</v>
      </c>
      <c r="F134" s="33" t="str">
        <f t="shared" si="130"/>
        <v>U</v>
      </c>
      <c r="G134" s="33" t="str">
        <f t="shared" si="130"/>
        <v>N</v>
      </c>
      <c r="H134" s="33" t="str">
        <f t="shared" si="130"/>
        <v>Q</v>
      </c>
      <c r="I134" s="33" t="str">
        <f t="shared" si="130"/>
        <v>H</v>
      </c>
      <c r="J134" s="33" t="str">
        <f t="shared" si="130"/>
        <v>Q</v>
      </c>
      <c r="K134" s="33" t="str">
        <f t="shared" si="130"/>
        <v>S</v>
      </c>
      <c r="L134" s="33" t="str">
        <f t="shared" si="130"/>
        <v>Z</v>
      </c>
      <c r="M134" s="33" t="str">
        <f t="shared" si="130"/>
        <v>A</v>
      </c>
      <c r="N134" s="33" t="str">
        <f t="shared" si="130"/>
        <v>S</v>
      </c>
      <c r="O134" s="33" t="str">
        <f t="shared" si="130"/>
        <v>T</v>
      </c>
      <c r="P134" s="33" t="str">
        <f t="shared" si="130"/>
        <v>T</v>
      </c>
      <c r="Q134" s="33"/>
      <c r="R134" s="33"/>
      <c r="S134" s="33"/>
      <c r="T134" s="33"/>
      <c r="U134" s="33"/>
      <c r="V134" s="33"/>
      <c r="W134" s="33"/>
      <c r="X134" s="33"/>
      <c r="Y134" s="8"/>
      <c r="Z134" s="8"/>
      <c r="AA134" s="8"/>
      <c r="AB134" s="8"/>
      <c r="AC134" s="8"/>
    </row>
    <row r="135" spans="2:29">
      <c r="B135" s="33" t="str">
        <f t="shared" si="116"/>
        <v>U</v>
      </c>
      <c r="C135" s="33" t="str">
        <f t="shared" si="116"/>
        <v>M</v>
      </c>
      <c r="D135" s="33" t="str">
        <f t="shared" ref="D135:P135" si="131">INDEX($A$69:$A$91,MATCH(D109,D$69:D$91,0))</f>
        <v>O</v>
      </c>
      <c r="E135" s="33" t="str">
        <f t="shared" si="131"/>
        <v>O</v>
      </c>
      <c r="F135" s="33" t="str">
        <f t="shared" si="131"/>
        <v>Z</v>
      </c>
      <c r="G135" s="33" t="str">
        <f t="shared" si="131"/>
        <v>S</v>
      </c>
      <c r="H135" s="33" t="str">
        <f t="shared" si="131"/>
        <v>A</v>
      </c>
      <c r="I135" s="33" t="str">
        <f t="shared" si="131"/>
        <v>S</v>
      </c>
      <c r="J135" s="33" t="str">
        <f t="shared" si="131"/>
        <v>S</v>
      </c>
      <c r="K135" s="33" t="str">
        <f t="shared" si="131"/>
        <v>P</v>
      </c>
      <c r="L135" s="33" t="str">
        <f t="shared" si="131"/>
        <v>R</v>
      </c>
      <c r="M135" s="33" t="str">
        <f t="shared" si="131"/>
        <v>H</v>
      </c>
      <c r="N135" s="33" t="str">
        <f t="shared" si="131"/>
        <v>T</v>
      </c>
      <c r="O135" s="33" t="str">
        <f t="shared" si="131"/>
        <v>A</v>
      </c>
      <c r="P135" s="33" t="str">
        <f t="shared" si="131"/>
        <v>N</v>
      </c>
      <c r="Q135" s="33"/>
      <c r="R135" s="33"/>
      <c r="S135" s="33"/>
      <c r="T135" s="33"/>
      <c r="U135" s="33"/>
      <c r="V135" s="33"/>
      <c r="W135" s="33"/>
      <c r="X135" s="33"/>
      <c r="Y135" s="8"/>
      <c r="Z135" s="8"/>
      <c r="AA135" s="8"/>
      <c r="AB135" s="8"/>
      <c r="AC135" s="8"/>
    </row>
    <row r="136" spans="2:29">
      <c r="B136" s="33" t="str">
        <f t="shared" si="116"/>
        <v>A</v>
      </c>
      <c r="C136" s="33" t="str">
        <f t="shared" si="116"/>
        <v>A</v>
      </c>
      <c r="D136" s="33" t="str">
        <f t="shared" ref="D136:P136" si="132">INDEX($A$69:$A$91,MATCH(D110,D$69:D$91,0))</f>
        <v>Q</v>
      </c>
      <c r="E136" s="33" t="str">
        <f t="shared" si="132"/>
        <v>Z</v>
      </c>
      <c r="F136" s="33" t="str">
        <f t="shared" si="132"/>
        <v>N</v>
      </c>
      <c r="G136" s="33" t="str">
        <f t="shared" si="132"/>
        <v>A</v>
      </c>
      <c r="H136" s="33" t="str">
        <f t="shared" si="132"/>
        <v>P</v>
      </c>
      <c r="I136" s="33" t="str">
        <f t="shared" si="132"/>
        <v>M</v>
      </c>
      <c r="J136" s="33" t="str">
        <f t="shared" si="132"/>
        <v>T</v>
      </c>
      <c r="K136" s="33" t="str">
        <f t="shared" si="132"/>
        <v>H</v>
      </c>
      <c r="L136" s="33" t="str">
        <f t="shared" si="132"/>
        <v>Q</v>
      </c>
      <c r="M136" s="33" t="str">
        <f t="shared" si="132"/>
        <v>T</v>
      </c>
      <c r="N136" s="33" t="str">
        <f t="shared" si="132"/>
        <v>R</v>
      </c>
      <c r="O136" s="33" t="str">
        <f t="shared" si="132"/>
        <v>V</v>
      </c>
      <c r="P136" s="33" t="str">
        <f t="shared" si="132"/>
        <v>R</v>
      </c>
      <c r="Q136" s="33"/>
      <c r="R136" s="33"/>
      <c r="S136" s="33"/>
      <c r="T136" s="33"/>
      <c r="U136" s="33"/>
      <c r="V136" s="33"/>
      <c r="W136" s="33"/>
      <c r="X136" s="33"/>
    </row>
    <row r="137" spans="2:29">
      <c r="B137" s="33" t="str">
        <f t="shared" si="116"/>
        <v>N</v>
      </c>
      <c r="C137" s="33" t="str">
        <f t="shared" si="116"/>
        <v>S</v>
      </c>
      <c r="D137" s="33" t="str">
        <f t="shared" ref="D137:P137" si="133">INDEX($A$69:$A$91,MATCH(D111,D$69:D$91,0))</f>
        <v>G</v>
      </c>
      <c r="E137" s="33" t="str">
        <f t="shared" si="133"/>
        <v>H</v>
      </c>
      <c r="F137" s="33" t="str">
        <f t="shared" si="133"/>
        <v>G</v>
      </c>
      <c r="G137" s="33" t="str">
        <f t="shared" si="133"/>
        <v>G</v>
      </c>
      <c r="H137" s="33" t="str">
        <f t="shared" si="133"/>
        <v>H</v>
      </c>
      <c r="I137" s="33" t="str">
        <f t="shared" si="133"/>
        <v>G</v>
      </c>
      <c r="J137" s="33" t="str">
        <f t="shared" si="133"/>
        <v>N</v>
      </c>
      <c r="K137" s="33" t="str">
        <f t="shared" si="133"/>
        <v>N</v>
      </c>
      <c r="L137" s="33" t="str">
        <f t="shared" si="133"/>
        <v>P</v>
      </c>
      <c r="M137" s="33" t="str">
        <f t="shared" si="133"/>
        <v>M</v>
      </c>
      <c r="N137" s="33" t="str">
        <f t="shared" si="133"/>
        <v>U</v>
      </c>
      <c r="O137" s="33" t="str">
        <f t="shared" si="133"/>
        <v>P</v>
      </c>
      <c r="P137" s="33" t="str">
        <f t="shared" si="133"/>
        <v>M</v>
      </c>
      <c r="Q137" s="33"/>
      <c r="R137" s="33"/>
      <c r="S137" s="33"/>
      <c r="T137" s="33"/>
      <c r="U137" s="33"/>
      <c r="V137" s="33"/>
      <c r="W137" s="33"/>
      <c r="X137" s="33"/>
    </row>
    <row r="138" spans="2:29">
      <c r="B138" s="33" t="str">
        <f t="shared" si="116"/>
        <v>P</v>
      </c>
      <c r="C138" s="33" t="str">
        <f t="shared" si="116"/>
        <v>Q</v>
      </c>
      <c r="D138" s="33" t="str">
        <f t="shared" ref="D138:P138" si="134">INDEX($A$69:$A$91,MATCH(D112,D$69:D$91,0))</f>
        <v>M</v>
      </c>
      <c r="E138" s="33" t="str">
        <f t="shared" si="134"/>
        <v>Q</v>
      </c>
      <c r="F138" s="33" t="str">
        <f t="shared" si="134"/>
        <v>M</v>
      </c>
      <c r="G138" s="33" t="str">
        <f t="shared" si="134"/>
        <v>M</v>
      </c>
      <c r="H138" s="33" t="str">
        <f t="shared" si="134"/>
        <v>M</v>
      </c>
      <c r="I138" s="33" t="str">
        <f t="shared" si="134"/>
        <v>P</v>
      </c>
      <c r="J138" s="33" t="str">
        <f t="shared" si="134"/>
        <v>P</v>
      </c>
      <c r="K138" s="33" t="str">
        <f t="shared" si="134"/>
        <v>U</v>
      </c>
      <c r="L138" s="33" t="str">
        <f t="shared" si="134"/>
        <v>N</v>
      </c>
      <c r="M138" s="33" t="str">
        <f t="shared" si="134"/>
        <v>L</v>
      </c>
      <c r="N138" s="33" t="str">
        <f t="shared" si="134"/>
        <v>Z</v>
      </c>
      <c r="O138" s="33" t="str">
        <f t="shared" si="134"/>
        <v>Z</v>
      </c>
      <c r="P138" s="33" t="str">
        <f t="shared" si="134"/>
        <v>A</v>
      </c>
      <c r="Q138" s="33"/>
      <c r="R138" s="33"/>
      <c r="S138" s="33"/>
      <c r="T138" s="33"/>
      <c r="U138" s="33"/>
      <c r="V138" s="33"/>
      <c r="W138" s="33"/>
      <c r="X138" s="33"/>
    </row>
    <row r="139" spans="2:29">
      <c r="B139" s="33" t="str">
        <f t="shared" si="116"/>
        <v>Q</v>
      </c>
      <c r="C139" s="33" t="str">
        <f t="shared" si="116"/>
        <v>G</v>
      </c>
      <c r="D139" s="33" t="str">
        <f t="shared" ref="D139:P139" si="135">INDEX($A$69:$A$91,MATCH(D113,D$69:D$91,0))</f>
        <v>R</v>
      </c>
      <c r="E139" s="33" t="str">
        <f t="shared" si="135"/>
        <v>R</v>
      </c>
      <c r="F139" s="33" t="str">
        <f t="shared" si="135"/>
        <v>Q</v>
      </c>
      <c r="G139" s="33" t="str">
        <f t="shared" si="135"/>
        <v>Z</v>
      </c>
      <c r="H139" s="33" t="str">
        <f t="shared" si="135"/>
        <v>R</v>
      </c>
      <c r="I139" s="33" t="str">
        <f t="shared" si="135"/>
        <v>K</v>
      </c>
      <c r="J139" s="33" t="str">
        <f t="shared" si="135"/>
        <v>Z</v>
      </c>
      <c r="K139" s="33" t="str">
        <f t="shared" si="135"/>
        <v>O</v>
      </c>
      <c r="L139" s="33" t="str">
        <f t="shared" si="135"/>
        <v>A</v>
      </c>
      <c r="M139" s="33" t="str">
        <f t="shared" si="135"/>
        <v>U</v>
      </c>
      <c r="N139" s="33" t="str">
        <f t="shared" si="135"/>
        <v>H</v>
      </c>
      <c r="O139" s="33" t="str">
        <f t="shared" si="135"/>
        <v>H</v>
      </c>
      <c r="P139" s="33" t="str">
        <f t="shared" si="135"/>
        <v>H</v>
      </c>
      <c r="Q139" s="33"/>
      <c r="R139" s="33"/>
      <c r="S139" s="33"/>
      <c r="T139" s="33"/>
      <c r="U139" s="33"/>
      <c r="V139" s="33"/>
      <c r="W139" s="33"/>
      <c r="X139" s="33"/>
    </row>
    <row r="140" spans="2:29">
      <c r="B140" s="33" t="str">
        <f t="shared" si="116"/>
        <v>O</v>
      </c>
      <c r="C140" s="33" t="str">
        <f t="shared" si="116"/>
        <v>K</v>
      </c>
      <c r="D140" s="33" t="str">
        <f t="shared" ref="D140:P140" si="136">INDEX($A$69:$A$91,MATCH(D114,D$69:D$91,0))</f>
        <v>Z</v>
      </c>
      <c r="E140" s="33" t="str">
        <f t="shared" si="136"/>
        <v>A</v>
      </c>
      <c r="F140" s="33" t="str">
        <f t="shared" si="136"/>
        <v>H</v>
      </c>
      <c r="G140" s="33" t="str">
        <f t="shared" si="136"/>
        <v>Q</v>
      </c>
      <c r="H140" s="33" t="str">
        <f t="shared" si="136"/>
        <v>G</v>
      </c>
      <c r="I140" s="33" t="str">
        <f t="shared" si="136"/>
        <v>R</v>
      </c>
      <c r="J140" s="33" t="str">
        <f t="shared" si="136"/>
        <v>K</v>
      </c>
      <c r="K140" s="33" t="str">
        <f t="shared" si="136"/>
        <v>Z</v>
      </c>
      <c r="L140" s="33" t="str">
        <f t="shared" si="136"/>
        <v>G</v>
      </c>
      <c r="M140" s="33" t="str">
        <f t="shared" si="136"/>
        <v>R</v>
      </c>
      <c r="N140" s="33" t="str">
        <f t="shared" si="136"/>
        <v>O</v>
      </c>
      <c r="O140" s="33" t="str">
        <f t="shared" si="136"/>
        <v>M</v>
      </c>
      <c r="P140" s="33" t="str">
        <f t="shared" si="136"/>
        <v>P</v>
      </c>
      <c r="Q140" s="33"/>
      <c r="R140" s="33"/>
      <c r="S140" s="33"/>
      <c r="T140" s="33"/>
      <c r="U140" s="33"/>
      <c r="V140" s="33"/>
      <c r="W140" s="33"/>
      <c r="X140" s="33"/>
    </row>
    <row r="141" spans="2:29">
      <c r="B141" s="33" t="str">
        <f t="shared" ref="B141:C143" si="137">INDEX($A$69:$A$91,MATCH(B115,B$69:B$91,0))</f>
        <v>Z</v>
      </c>
      <c r="C141" s="33" t="str">
        <f t="shared" si="137"/>
        <v>Z</v>
      </c>
      <c r="D141" s="33" t="str">
        <f t="shared" ref="D141:P141" si="138">INDEX($A$69:$A$91,MATCH(D115,D$69:D$91,0))</f>
        <v>U</v>
      </c>
      <c r="E141" s="33" t="str">
        <f t="shared" si="138"/>
        <v>G</v>
      </c>
      <c r="F141" s="33" t="str">
        <f t="shared" si="138"/>
        <v>R</v>
      </c>
      <c r="G141" s="33" t="str">
        <f t="shared" si="138"/>
        <v>U</v>
      </c>
      <c r="H141" s="33" t="str">
        <f t="shared" si="138"/>
        <v>K</v>
      </c>
      <c r="I141" s="33" t="str">
        <f t="shared" si="138"/>
        <v>U</v>
      </c>
      <c r="J141" s="33" t="str">
        <f t="shared" si="138"/>
        <v>R</v>
      </c>
      <c r="K141" s="33" t="str">
        <f t="shared" si="138"/>
        <v>R</v>
      </c>
      <c r="L141" s="33" t="str">
        <f t="shared" si="138"/>
        <v>H</v>
      </c>
      <c r="M141" s="33" t="str">
        <f t="shared" si="138"/>
        <v>Z</v>
      </c>
      <c r="N141" s="33" t="str">
        <f t="shared" si="138"/>
        <v>M</v>
      </c>
      <c r="O141" s="33" t="str">
        <f t="shared" si="138"/>
        <v>U</v>
      </c>
      <c r="P141" s="33" t="str">
        <f t="shared" si="138"/>
        <v>K</v>
      </c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</row>
    <row r="142" spans="2:29">
      <c r="B142" s="33" t="str">
        <f t="shared" si="137"/>
        <v>G</v>
      </c>
      <c r="C142" s="33" t="str">
        <f t="shared" si="137"/>
        <v>U</v>
      </c>
      <c r="D142" s="33" t="str">
        <f t="shared" ref="D142:P142" si="139">INDEX($A$69:$A$91,MATCH(D116,D$69:D$91,0))</f>
        <v>A</v>
      </c>
      <c r="E142" s="33" t="str">
        <f t="shared" si="139"/>
        <v>K</v>
      </c>
      <c r="F142" s="33" t="str">
        <f t="shared" si="139"/>
        <v>A</v>
      </c>
      <c r="G142" s="33" t="str">
        <f t="shared" si="139"/>
        <v>R</v>
      </c>
      <c r="H142" s="33" t="str">
        <f t="shared" si="139"/>
        <v>Z</v>
      </c>
      <c r="I142" s="33" t="str">
        <f t="shared" si="139"/>
        <v>Z</v>
      </c>
      <c r="J142" s="33" t="str">
        <f t="shared" si="139"/>
        <v>G</v>
      </c>
      <c r="K142" s="33" t="str">
        <f t="shared" si="139"/>
        <v>A</v>
      </c>
      <c r="L142" s="33" t="str">
        <f t="shared" si="139"/>
        <v>I</v>
      </c>
      <c r="M142" s="33" t="str">
        <f t="shared" si="139"/>
        <v>K</v>
      </c>
      <c r="N142" s="33" t="str">
        <f t="shared" si="139"/>
        <v>P</v>
      </c>
      <c r="O142" s="33" t="str">
        <f t="shared" si="139"/>
        <v>O</v>
      </c>
      <c r="P142" s="33" t="str">
        <f t="shared" si="139"/>
        <v>G</v>
      </c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</row>
    <row r="143" spans="2:29">
      <c r="B143" s="33" t="str">
        <f t="shared" si="137"/>
        <v>K</v>
      </c>
      <c r="C143" s="33" t="str">
        <f t="shared" si="137"/>
        <v>R</v>
      </c>
      <c r="D143" s="33" t="str">
        <f t="shared" ref="D143:P143" si="140">INDEX($A$69:$A$91,MATCH(D117,D$69:D$91,0))</f>
        <v>K</v>
      </c>
      <c r="E143" s="33" t="str">
        <f t="shared" si="140"/>
        <v>U</v>
      </c>
      <c r="F143" s="33" t="str">
        <f t="shared" si="140"/>
        <v>K</v>
      </c>
      <c r="G143" s="33" t="str">
        <f t="shared" si="140"/>
        <v>K</v>
      </c>
      <c r="H143" s="33" t="str">
        <f t="shared" si="140"/>
        <v>O</v>
      </c>
      <c r="I143" s="33" t="str">
        <f t="shared" si="140"/>
        <v>O</v>
      </c>
      <c r="J143" s="33" t="str">
        <f t="shared" si="140"/>
        <v>U</v>
      </c>
      <c r="K143" s="33" t="str">
        <f t="shared" si="140"/>
        <v>K</v>
      </c>
      <c r="L143" s="33" t="str">
        <f t="shared" si="140"/>
        <v>K</v>
      </c>
      <c r="M143" s="33" t="str">
        <f t="shared" si="140"/>
        <v>O</v>
      </c>
      <c r="N143" s="33" t="str">
        <f t="shared" si="140"/>
        <v>K</v>
      </c>
      <c r="O143" s="33" t="str">
        <f t="shared" si="140"/>
        <v>K</v>
      </c>
      <c r="P143" s="33" t="str">
        <f t="shared" si="140"/>
        <v>O</v>
      </c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</row>
    <row r="144" spans="2:29"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</row>
    <row r="145" spans="2:29"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</row>
    <row r="146" spans="2:29"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</row>
    <row r="147" spans="2:29"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</row>
    <row r="148" spans="2:29"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</row>
    <row r="149" spans="2:29"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</row>
    <row r="150" spans="2:29"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</row>
    <row r="151" spans="2:29"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</row>
    <row r="152" spans="2:29"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</row>
    <row r="153" spans="2:29"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</row>
    <row r="154" spans="2:29"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</row>
    <row r="155" spans="2:29"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</row>
    <row r="156" spans="2:29"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</row>
    <row r="157" spans="2:29"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</row>
    <row r="158" spans="2:29"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</row>
    <row r="159" spans="2:29"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</row>
    <row r="160" spans="2:29"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</row>
    <row r="161" spans="2:29"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</row>
    <row r="162" spans="2:29"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</row>
    <row r="163" spans="2:29"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</row>
    <row r="164" spans="2:29"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</row>
    <row r="165" spans="2:29"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</row>
    <row r="166" spans="2:29"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</row>
    <row r="167" spans="2:29"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</row>
    <row r="168" spans="2:29"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</row>
    <row r="169" spans="2:29"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</row>
    <row r="170" spans="2:29"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</row>
    <row r="171" spans="2:29"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</row>
    <row r="172" spans="2:29"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</row>
    <row r="173" spans="2:29"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</row>
    <row r="174" spans="2:29"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</row>
    <row r="175" spans="2:29"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</row>
    <row r="176" spans="2:29"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</row>
    <row r="177" spans="2:29"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</row>
    <row r="178" spans="2:29"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</row>
    <row r="179" spans="2:29"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</row>
    <row r="180" spans="2:29"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</row>
    <row r="181" spans="2:29"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</row>
    <row r="182" spans="2:29"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</row>
    <row r="183" spans="2:29"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</row>
    <row r="184" spans="2:29"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</row>
    <row r="185" spans="2:29"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</row>
  </sheetData>
  <conditionalFormatting sqref="V121 S120:U120 R119">
    <cfRule type="expression" dxfId="43" priority="23">
      <formula>IF(CODE(#REF!)=101,TRUE)</formula>
    </cfRule>
    <cfRule type="expression" dxfId="42" priority="24">
      <formula>IF(CODE(#REF!)=97,TRUE)</formula>
    </cfRule>
    <cfRule type="containsText" dxfId="41" priority="25" operator="containsText" text="Y">
      <formula>NOT(ISERROR(SEARCH("Y",R119)))</formula>
    </cfRule>
    <cfRule type="containsText" dxfId="40" priority="26" operator="containsText" text="W">
      <formula>NOT(ISERROR(SEARCH("W",R119)))</formula>
    </cfRule>
    <cfRule type="containsText" dxfId="39" priority="27" operator="containsText" text="F">
      <formula>NOT(ISERROR(SEARCH("F",R119)))</formula>
    </cfRule>
    <cfRule type="expression" dxfId="38" priority="28">
      <formula>IF(CODE(#REF!)=69,TRUE)</formula>
    </cfRule>
    <cfRule type="containsText" dxfId="37" priority="29" operator="containsText" text="D">
      <formula>NOT(ISERROR(SEARCH("D",R119)))</formula>
    </cfRule>
    <cfRule type="containsText" dxfId="36" priority="30" operator="containsText" text="P">
      <formula>NOT(ISERROR(SEARCH("P",R119)))</formula>
    </cfRule>
    <cfRule type="containsText" dxfId="35" priority="31" operator="containsText" text="Q">
      <formula>NOT(ISERROR(SEARCH("Q",R119)))</formula>
    </cfRule>
    <cfRule type="containsText" dxfId="34" priority="32" operator="containsText" text="N">
      <formula>NOT(ISERROR(SEARCH("N",R119)))</formula>
    </cfRule>
    <cfRule type="containsText" dxfId="33" priority="33" operator="containsText" text="S">
      <formula>NOT(ISERROR(SEARCH("S",R119)))</formula>
    </cfRule>
    <cfRule type="containsText" dxfId="32" priority="34" operator="containsText" text="T">
      <formula>NOT(ISERROR(SEARCH("T",R119)))</formula>
    </cfRule>
    <cfRule type="containsText" dxfId="31" priority="35" operator="containsText" text="C">
      <formula>NOT(ISERROR(SEARCH("C",R119)))</formula>
    </cfRule>
    <cfRule type="containsText" dxfId="30" priority="36" operator="containsText" text="K">
      <formula>NOT(ISERROR(SEARCH("K",R119)))</formula>
    </cfRule>
    <cfRule type="containsText" dxfId="29" priority="37" operator="containsText" text="R">
      <formula>NOT(ISERROR(SEARCH("R",R119)))</formula>
    </cfRule>
    <cfRule type="containsText" dxfId="28" priority="38" operator="containsText" text="H">
      <formula>NOT(ISERROR(SEARCH("H",R119)))</formula>
    </cfRule>
    <cfRule type="containsText" dxfId="27" priority="39" operator="containsText" text="I">
      <formula>NOT(ISERROR(SEARCH("I",R119)))</formula>
    </cfRule>
    <cfRule type="containsText" dxfId="26" priority="40" operator="containsText" text="V">
      <formula>NOT(ISERROR(SEARCH("V",R119)))</formula>
    </cfRule>
    <cfRule type="containsText" dxfId="25" priority="41" operator="containsText" text="M">
      <formula>NOT(ISERROR(SEARCH("M",R119)))</formula>
    </cfRule>
    <cfRule type="containsText" dxfId="24" priority="42" operator="containsText" text="L">
      <formula>NOT(ISERROR(SEARCH("L",R119)))</formula>
    </cfRule>
    <cfRule type="containsText" dxfId="23" priority="43" operator="containsText" text="G">
      <formula>NOT(ISERROR(SEARCH("G",R119)))</formula>
    </cfRule>
    <cfRule type="expression" dxfId="22" priority="44">
      <formula>IF(CODE(#REF!)=65,TRUE)</formula>
    </cfRule>
  </conditionalFormatting>
  <conditionalFormatting sqref="R94:S94">
    <cfRule type="expression" dxfId="21" priority="1">
      <formula>IF(CODE(#REF!)=101,TRUE)</formula>
    </cfRule>
    <cfRule type="expression" dxfId="20" priority="2">
      <formula>IF(CODE(#REF!)=97,TRUE)</formula>
    </cfRule>
    <cfRule type="containsText" dxfId="19" priority="3" operator="containsText" text="Y">
      <formula>NOT(ISERROR(SEARCH("Y",R94)))</formula>
    </cfRule>
    <cfRule type="containsText" dxfId="18" priority="4" operator="containsText" text="W">
      <formula>NOT(ISERROR(SEARCH("W",R94)))</formula>
    </cfRule>
    <cfRule type="containsText" dxfId="17" priority="5" operator="containsText" text="F">
      <formula>NOT(ISERROR(SEARCH("F",R94)))</formula>
    </cfRule>
    <cfRule type="expression" dxfId="16" priority="6">
      <formula>IF(CODE(#REF!)=69,TRUE)</formula>
    </cfRule>
    <cfRule type="containsText" dxfId="15" priority="7" operator="containsText" text="D">
      <formula>NOT(ISERROR(SEARCH("D",R94)))</formula>
    </cfRule>
    <cfRule type="containsText" dxfId="14" priority="8" operator="containsText" text="P">
      <formula>NOT(ISERROR(SEARCH("P",R94)))</formula>
    </cfRule>
    <cfRule type="containsText" dxfId="13" priority="9" operator="containsText" text="Q">
      <formula>NOT(ISERROR(SEARCH("Q",R94)))</formula>
    </cfRule>
    <cfRule type="containsText" dxfId="12" priority="10" operator="containsText" text="N">
      <formula>NOT(ISERROR(SEARCH("N",R94)))</formula>
    </cfRule>
    <cfRule type="containsText" dxfId="11" priority="11" operator="containsText" text="S">
      <formula>NOT(ISERROR(SEARCH("S",R94)))</formula>
    </cfRule>
    <cfRule type="containsText" dxfId="10" priority="12" operator="containsText" text="T">
      <formula>NOT(ISERROR(SEARCH("T",R94)))</formula>
    </cfRule>
    <cfRule type="containsText" dxfId="9" priority="13" operator="containsText" text="C">
      <formula>NOT(ISERROR(SEARCH("C",R94)))</formula>
    </cfRule>
    <cfRule type="containsText" dxfId="8" priority="14" operator="containsText" text="K">
      <formula>NOT(ISERROR(SEARCH("K",R94)))</formula>
    </cfRule>
    <cfRule type="containsText" dxfId="7" priority="15" operator="containsText" text="R">
      <formula>NOT(ISERROR(SEARCH("R",R94)))</formula>
    </cfRule>
    <cfRule type="containsText" dxfId="6" priority="16" operator="containsText" text="H">
      <formula>NOT(ISERROR(SEARCH("H",R94)))</formula>
    </cfRule>
    <cfRule type="containsText" dxfId="5" priority="17" operator="containsText" text="I">
      <formula>NOT(ISERROR(SEARCH("I",R94)))</formula>
    </cfRule>
    <cfRule type="containsText" dxfId="4" priority="18" operator="containsText" text="V">
      <formula>NOT(ISERROR(SEARCH("V",R94)))</formula>
    </cfRule>
    <cfRule type="containsText" dxfId="3" priority="19" operator="containsText" text="M">
      <formula>NOT(ISERROR(SEARCH("M",R94)))</formula>
    </cfRule>
    <cfRule type="containsText" dxfId="2" priority="20" operator="containsText" text="L">
      <formula>NOT(ISERROR(SEARCH("L",R94)))</formula>
    </cfRule>
    <cfRule type="containsText" dxfId="1" priority="21" operator="containsText" text="G">
      <formula>NOT(ISERROR(SEARCH("G",R94)))</formula>
    </cfRule>
    <cfRule type="expression" dxfId="0" priority="22">
      <formula>IF(CODE(#REF!)=65,TRUE)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Peptide Map</vt:lpstr>
      <vt:lpstr>Intensity Map</vt:lpstr>
      <vt:lpstr>Heat Map</vt:lpstr>
      <vt:lpstr>Amino Acid Plot</vt:lpstr>
      <vt:lpstr>Intensity Plot</vt:lpstr>
      <vt:lpstr>Mapping Summary</vt:lpstr>
      <vt:lpstr>Raw Data</vt:lpstr>
      <vt:lpstr>Calculation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Microarray Data GST-ATG8A (PEP201752521)</dc:title>
  <dc:creator>PEPperPRINT GmbH</dc:creator>
  <cp:lastModifiedBy>Microsoft Office User</cp:lastModifiedBy>
  <dcterms:created xsi:type="dcterms:W3CDTF">2013-12-12T21:34:53Z</dcterms:created>
  <dcterms:modified xsi:type="dcterms:W3CDTF">2020-08-04T19:56:42Z</dcterms:modified>
</cp:coreProperties>
</file>