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magdaatilano/Desktop/manuscript elife 05_02_21_/"/>
    </mc:Choice>
  </mc:AlternateContent>
  <xr:revisionPtr revIDLastSave="0" documentId="13_ncr:1_{CA5C560A-D68F-964D-9CB1-EE8924011AE3}" xr6:coauthVersionLast="45" xr6:coauthVersionMax="45" xr10:uidLastSave="{00000000-0000-0000-0000-000000000000}"/>
  <bookViews>
    <workbookView xWindow="0" yWindow="460" windowWidth="28800" windowHeight="16600" activeTab="2" xr2:uid="{00000000-000D-0000-FFFF-FFFF00000000}"/>
  </bookViews>
  <sheets>
    <sheet name="BCA 750nm" sheetId="1" r:id="rId1"/>
    <sheet name="MSD plate maps" sheetId="2" r:id="rId2"/>
    <sheet name="E heads results_genotype result" sheetId="3" r:id="rId3"/>
    <sheet name="Sheet1" sheetId="5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2" i="3" l="1"/>
  <c r="I52" i="3"/>
  <c r="K52" i="3"/>
  <c r="G42" i="3"/>
  <c r="I42" i="3"/>
  <c r="K42" i="3"/>
  <c r="G43" i="3"/>
  <c r="I43" i="3"/>
  <c r="K43" i="3"/>
  <c r="G44" i="3"/>
  <c r="I44" i="3"/>
  <c r="K44" i="3"/>
  <c r="G45" i="3"/>
  <c r="I45" i="3"/>
  <c r="K45" i="3"/>
  <c r="G46" i="3"/>
  <c r="I46" i="3"/>
  <c r="K46" i="3"/>
  <c r="G47" i="3"/>
  <c r="I47" i="3"/>
  <c r="K47" i="3"/>
  <c r="G48" i="3"/>
  <c r="I48" i="3"/>
  <c r="K48" i="3"/>
  <c r="G49" i="3"/>
  <c r="I49" i="3"/>
  <c r="K49" i="3"/>
  <c r="G50" i="3"/>
  <c r="I50" i="3"/>
  <c r="K50" i="3"/>
  <c r="G41" i="3"/>
  <c r="I41" i="3"/>
  <c r="K41" i="3"/>
  <c r="G51" i="3"/>
  <c r="I51" i="3"/>
  <c r="G53" i="3"/>
  <c r="I53" i="3"/>
  <c r="G54" i="3"/>
  <c r="I54" i="3"/>
  <c r="O52" i="3"/>
  <c r="K53" i="3"/>
  <c r="K54" i="3"/>
  <c r="K51" i="3"/>
  <c r="G62" i="3"/>
  <c r="I62" i="3"/>
  <c r="J62" i="3"/>
  <c r="G64" i="3"/>
  <c r="I64" i="3"/>
  <c r="J64" i="3"/>
  <c r="G32" i="3"/>
  <c r="I32" i="3"/>
  <c r="I33" i="3"/>
  <c r="I35" i="3"/>
  <c r="G36" i="3"/>
  <c r="I36" i="3"/>
  <c r="G38" i="3"/>
  <c r="I38" i="3"/>
  <c r="G39" i="3"/>
  <c r="I39" i="3"/>
  <c r="G40" i="3"/>
  <c r="I40" i="3"/>
  <c r="G56" i="3"/>
  <c r="I56" i="3"/>
  <c r="G57" i="3"/>
  <c r="I57" i="3"/>
  <c r="G63" i="3"/>
  <c r="I63" i="3"/>
  <c r="J63" i="3"/>
  <c r="I31" i="3"/>
  <c r="G34" i="3"/>
  <c r="I34" i="3"/>
  <c r="G37" i="3"/>
  <c r="I37" i="3"/>
  <c r="G55" i="3"/>
  <c r="I55" i="3"/>
  <c r="G58" i="3"/>
  <c r="I58" i="3"/>
  <c r="G59" i="3"/>
  <c r="I59" i="3"/>
  <c r="D33" i="3"/>
  <c r="E33" i="3"/>
  <c r="D36" i="3"/>
  <c r="E36" i="3"/>
  <c r="D37" i="3"/>
  <c r="E37" i="3"/>
  <c r="D43" i="3"/>
  <c r="E43" i="3"/>
  <c r="D44" i="3"/>
  <c r="E44" i="3"/>
  <c r="D45" i="3"/>
  <c r="E45" i="3"/>
  <c r="D49" i="3"/>
  <c r="E49" i="3"/>
  <c r="D53" i="3"/>
  <c r="E53" i="3"/>
  <c r="D56" i="3"/>
  <c r="E56" i="3"/>
  <c r="D57" i="3"/>
  <c r="E57" i="3"/>
  <c r="D59" i="3"/>
  <c r="E59" i="3"/>
  <c r="D64" i="3"/>
  <c r="E64" i="3"/>
  <c r="D62" i="3"/>
  <c r="E62" i="3"/>
  <c r="D63" i="3"/>
  <c r="E63" i="3"/>
  <c r="D58" i="3"/>
  <c r="E58" i="3"/>
  <c r="D54" i="3"/>
  <c r="E54" i="3"/>
  <c r="D47" i="3"/>
  <c r="E47" i="3"/>
  <c r="D46" i="3"/>
  <c r="E46" i="3"/>
  <c r="D39" i="3"/>
  <c r="E39" i="3"/>
  <c r="D38" i="3"/>
  <c r="E38" i="3"/>
  <c r="D31" i="3"/>
  <c r="E31" i="3"/>
  <c r="B29" i="3"/>
  <c r="B22" i="3"/>
  <c r="D22" i="3"/>
  <c r="B23" i="3"/>
  <c r="G62" i="1"/>
  <c r="G55" i="1"/>
  <c r="A37" i="1"/>
  <c r="H55" i="1"/>
  <c r="I55" i="1"/>
  <c r="J55" i="1"/>
  <c r="G56" i="1"/>
  <c r="G54" i="1"/>
  <c r="H54" i="1"/>
  <c r="I54" i="1"/>
  <c r="J54" i="1"/>
  <c r="G47" i="1"/>
  <c r="H47" i="1"/>
  <c r="I47" i="1"/>
  <c r="J47" i="1"/>
  <c r="G46" i="1"/>
  <c r="H46" i="1"/>
  <c r="I46" i="1"/>
  <c r="J46" i="1"/>
  <c r="G39" i="1"/>
  <c r="G38" i="1"/>
  <c r="G31" i="1"/>
  <c r="H31" i="1"/>
  <c r="I31" i="1"/>
  <c r="J31" i="1"/>
  <c r="L25" i="2"/>
  <c r="G44" i="2"/>
  <c r="F44" i="2"/>
  <c r="D14" i="2"/>
  <c r="D15" i="2"/>
  <c r="E15" i="2"/>
  <c r="D16" i="2"/>
  <c r="D17" i="2"/>
  <c r="E17" i="2"/>
  <c r="D18" i="2"/>
  <c r="E18" i="2"/>
  <c r="D19" i="2"/>
  <c r="D20" i="2"/>
  <c r="D21" i="2"/>
  <c r="D22" i="2"/>
  <c r="E22" i="2"/>
  <c r="D23" i="2"/>
  <c r="D24" i="2"/>
  <c r="D25" i="2"/>
  <c r="D26" i="2"/>
  <c r="E26" i="2"/>
  <c r="D27" i="2"/>
  <c r="E27" i="2"/>
  <c r="D28" i="2"/>
  <c r="D29" i="2"/>
  <c r="D30" i="2"/>
  <c r="E30" i="2"/>
  <c r="D31" i="2"/>
  <c r="D32" i="2"/>
  <c r="D33" i="2"/>
  <c r="D34" i="2"/>
  <c r="E34" i="2"/>
  <c r="D35" i="2"/>
  <c r="E35" i="2"/>
  <c r="D36" i="2"/>
  <c r="D37" i="2"/>
  <c r="D38" i="2"/>
  <c r="E38" i="2"/>
  <c r="D39" i="2"/>
  <c r="D40" i="2"/>
  <c r="D41" i="2"/>
  <c r="D42" i="2"/>
  <c r="E42" i="2"/>
  <c r="D43" i="2"/>
  <c r="E43" i="2"/>
  <c r="D44" i="2"/>
  <c r="D13" i="2"/>
  <c r="E13" i="2"/>
  <c r="G36" i="1"/>
  <c r="H36" i="1"/>
  <c r="I36" i="1"/>
  <c r="J36" i="1"/>
  <c r="G43" i="1"/>
  <c r="H43" i="1"/>
  <c r="I43" i="1"/>
  <c r="J43" i="1"/>
  <c r="G44" i="1"/>
  <c r="H44" i="1"/>
  <c r="I44" i="1"/>
  <c r="J44" i="1"/>
  <c r="G60" i="1"/>
  <c r="H60" i="1"/>
  <c r="I60" i="1"/>
  <c r="J60" i="1"/>
  <c r="G49" i="1"/>
  <c r="H49" i="1"/>
  <c r="I49" i="1"/>
  <c r="J49" i="1"/>
  <c r="G48" i="1"/>
  <c r="H48" i="1"/>
  <c r="I48" i="1"/>
  <c r="J48" i="1"/>
  <c r="G50" i="1"/>
  <c r="G51" i="1"/>
  <c r="G52" i="1"/>
  <c r="G53" i="1"/>
  <c r="H53" i="1"/>
  <c r="I53" i="1"/>
  <c r="J53" i="1"/>
  <c r="G35" i="1"/>
  <c r="H35" i="1"/>
  <c r="I35" i="1"/>
  <c r="J35" i="1"/>
  <c r="A32" i="1"/>
  <c r="C32" i="1"/>
  <c r="D32" i="3"/>
  <c r="E32" i="3"/>
  <c r="D34" i="3"/>
  <c r="E34" i="3"/>
  <c r="D35" i="3"/>
  <c r="E35" i="3"/>
  <c r="D40" i="3"/>
  <c r="E40" i="3"/>
  <c r="D41" i="3"/>
  <c r="E41" i="3"/>
  <c r="D42" i="3"/>
  <c r="E42" i="3"/>
  <c r="D48" i="3"/>
  <c r="E48" i="3"/>
  <c r="D50" i="3"/>
  <c r="E50" i="3"/>
  <c r="D51" i="3"/>
  <c r="E51" i="3"/>
  <c r="D52" i="3"/>
  <c r="E52" i="3"/>
  <c r="D55" i="3"/>
  <c r="E55" i="3"/>
  <c r="C22" i="3"/>
  <c r="B25" i="3"/>
  <c r="D25" i="3"/>
  <c r="C28" i="3"/>
  <c r="B28" i="3"/>
  <c r="D28" i="3"/>
  <c r="B26" i="3"/>
  <c r="B24" i="3"/>
  <c r="E14" i="2"/>
  <c r="F14" i="2"/>
  <c r="E16" i="2"/>
  <c r="G16" i="2"/>
  <c r="H16" i="2"/>
  <c r="F16" i="2"/>
  <c r="F19" i="2"/>
  <c r="E20" i="2"/>
  <c r="G20" i="2"/>
  <c r="H20" i="2"/>
  <c r="F20" i="2"/>
  <c r="E21" i="2"/>
  <c r="G21" i="2"/>
  <c r="H21" i="2"/>
  <c r="E23" i="2"/>
  <c r="F23" i="2"/>
  <c r="E24" i="2"/>
  <c r="G24" i="2"/>
  <c r="H24" i="2"/>
  <c r="F24" i="2"/>
  <c r="E25" i="2"/>
  <c r="F25" i="2"/>
  <c r="E28" i="2"/>
  <c r="G28" i="2"/>
  <c r="H28" i="2"/>
  <c r="F28" i="2"/>
  <c r="E29" i="2"/>
  <c r="F29" i="2"/>
  <c r="E31" i="2"/>
  <c r="F31" i="2"/>
  <c r="E32" i="2"/>
  <c r="G32" i="2"/>
  <c r="H32" i="2"/>
  <c r="F32" i="2"/>
  <c r="E33" i="2"/>
  <c r="F33" i="2"/>
  <c r="E36" i="2"/>
  <c r="G36" i="2"/>
  <c r="H36" i="2"/>
  <c r="F36" i="2"/>
  <c r="E37" i="2"/>
  <c r="F37" i="2"/>
  <c r="E39" i="2"/>
  <c r="F39" i="2"/>
  <c r="E40" i="2"/>
  <c r="G40" i="2"/>
  <c r="H40" i="2"/>
  <c r="F40" i="2"/>
  <c r="E41" i="2"/>
  <c r="G41" i="2"/>
  <c r="H41" i="2"/>
  <c r="G14" i="2"/>
  <c r="H14" i="2"/>
  <c r="G19" i="2"/>
  <c r="H19" i="2"/>
  <c r="G23" i="2"/>
  <c r="H23" i="2"/>
  <c r="G31" i="2"/>
  <c r="H31" i="2"/>
  <c r="G39" i="2"/>
  <c r="H39" i="2"/>
  <c r="H44" i="2"/>
  <c r="G32" i="1"/>
  <c r="H32" i="1"/>
  <c r="I32" i="1"/>
  <c r="J32" i="1"/>
  <c r="G33" i="1"/>
  <c r="H33" i="1"/>
  <c r="I33" i="1"/>
  <c r="J33" i="1"/>
  <c r="G34" i="1"/>
  <c r="H34" i="1"/>
  <c r="I34" i="1"/>
  <c r="J34" i="1"/>
  <c r="G37" i="1"/>
  <c r="H38" i="1"/>
  <c r="I38" i="1"/>
  <c r="J38" i="1"/>
  <c r="H39" i="1"/>
  <c r="I39" i="1"/>
  <c r="J39" i="1"/>
  <c r="G40" i="1"/>
  <c r="H40" i="1"/>
  <c r="I40" i="1"/>
  <c r="J40" i="1"/>
  <c r="G41" i="1"/>
  <c r="H41" i="1"/>
  <c r="I41" i="1"/>
  <c r="J41" i="1"/>
  <c r="G42" i="1"/>
  <c r="H42" i="1"/>
  <c r="I42" i="1"/>
  <c r="J42" i="1"/>
  <c r="G45" i="1"/>
  <c r="H45" i="1"/>
  <c r="I45" i="1"/>
  <c r="J45" i="1"/>
  <c r="H50" i="1"/>
  <c r="I50" i="1"/>
  <c r="J50" i="1"/>
  <c r="H51" i="1"/>
  <c r="I51" i="1"/>
  <c r="J51" i="1"/>
  <c r="H52" i="1"/>
  <c r="I52" i="1"/>
  <c r="J52" i="1"/>
  <c r="H56" i="1"/>
  <c r="I56" i="1"/>
  <c r="J56" i="1"/>
  <c r="G57" i="1"/>
  <c r="H57" i="1"/>
  <c r="I57" i="1"/>
  <c r="J57" i="1"/>
  <c r="G58" i="1"/>
  <c r="H58" i="1"/>
  <c r="I58" i="1"/>
  <c r="J58" i="1"/>
  <c r="G59" i="1"/>
  <c r="G61" i="1"/>
  <c r="H61" i="1"/>
  <c r="I61" i="1"/>
  <c r="J61" i="1"/>
  <c r="H62" i="1"/>
  <c r="I62" i="1"/>
  <c r="J62" i="1"/>
  <c r="A36" i="1"/>
  <c r="C36" i="1"/>
  <c r="A35" i="1"/>
  <c r="A34" i="1"/>
  <c r="A33" i="1"/>
  <c r="M16" i="2"/>
  <c r="M17" i="2"/>
  <c r="M18" i="2"/>
  <c r="M19" i="2"/>
  <c r="M20" i="2"/>
  <c r="M21" i="2"/>
  <c r="M22" i="2"/>
  <c r="M23" i="2"/>
  <c r="B27" i="3"/>
  <c r="D27" i="3"/>
  <c r="C33" i="1"/>
  <c r="D24" i="3"/>
  <c r="C23" i="3"/>
  <c r="C24" i="3"/>
  <c r="C25" i="3"/>
  <c r="C26" i="3"/>
  <c r="C27" i="3"/>
  <c r="C37" i="1"/>
  <c r="F35" i="2"/>
  <c r="G35" i="2"/>
  <c r="H35" i="2"/>
  <c r="F27" i="2"/>
  <c r="G27" i="2"/>
  <c r="H27" i="2"/>
  <c r="G34" i="2"/>
  <c r="H34" i="2"/>
  <c r="F34" i="2"/>
  <c r="G26" i="2"/>
  <c r="H26" i="2"/>
  <c r="F26" i="2"/>
  <c r="F18" i="2"/>
  <c r="G18" i="2"/>
  <c r="H18" i="2"/>
  <c r="F17" i="2"/>
  <c r="G17" i="2"/>
  <c r="H17" i="2"/>
  <c r="G15" i="2"/>
  <c r="H15" i="2"/>
  <c r="F15" i="2"/>
  <c r="F38" i="2"/>
  <c r="G38" i="2"/>
  <c r="H38" i="2"/>
  <c r="F30" i="2"/>
  <c r="G30" i="2"/>
  <c r="H30" i="2"/>
  <c r="F22" i="2"/>
  <c r="G22" i="2"/>
  <c r="H22" i="2"/>
  <c r="F43" i="2"/>
  <c r="G43" i="2"/>
  <c r="H43" i="2"/>
  <c r="F42" i="2"/>
  <c r="G42" i="2"/>
  <c r="H42" i="2"/>
  <c r="G13" i="2"/>
  <c r="H13" i="2"/>
  <c r="F13" i="2"/>
  <c r="D23" i="3"/>
  <c r="G37" i="2"/>
  <c r="H37" i="2"/>
  <c r="G33" i="2"/>
  <c r="H33" i="2"/>
  <c r="G29" i="2"/>
  <c r="H29" i="2"/>
  <c r="G25" i="2"/>
  <c r="H25" i="2"/>
  <c r="C34" i="1"/>
  <c r="D26" i="3"/>
  <c r="F41" i="2"/>
  <c r="F21" i="2"/>
  <c r="H37" i="1"/>
  <c r="I37" i="1"/>
  <c r="J37" i="1"/>
  <c r="C35" i="1"/>
  <c r="H59" i="1"/>
  <c r="I59" i="1"/>
  <c r="J59" i="1"/>
  <c r="F46" i="2"/>
</calcChain>
</file>

<file path=xl/sharedStrings.xml><?xml version="1.0" encoding="utf-8"?>
<sst xmlns="http://schemas.openxmlformats.org/spreadsheetml/2006/main" count="594" uniqueCount="170">
  <si>
    <t>Plate 1</t>
  </si>
  <si>
    <t>A</t>
  </si>
  <si>
    <t>B</t>
  </si>
  <si>
    <t>C</t>
  </si>
  <si>
    <t>D</t>
  </si>
  <si>
    <t>E</t>
  </si>
  <si>
    <t>F</t>
  </si>
  <si>
    <t>G</t>
  </si>
  <si>
    <t>ST1</t>
  </si>
  <si>
    <t>ST2</t>
  </si>
  <si>
    <t>ST3</t>
  </si>
  <si>
    <t>ST4</t>
  </si>
  <si>
    <t>ST5</t>
  </si>
  <si>
    <t>ST6</t>
  </si>
  <si>
    <t>H</t>
  </si>
  <si>
    <t>Standards</t>
  </si>
  <si>
    <t>mg/ml</t>
  </si>
  <si>
    <t>vol BSA</t>
  </si>
  <si>
    <t>vol H2o</t>
  </si>
  <si>
    <t>vol RIPA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</si>
  <si>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</si>
  <si>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</si>
  <si>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</si>
  <si>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</si>
  <si>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</si>
  <si>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</si>
  <si>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</si>
  <si>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</si>
  <si>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</si>
  <si>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</si>
  <si>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</si>
  <si>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</si>
  <si>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</si>
  <si>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</si>
  <si>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</si>
  <si>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</si>
  <si>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</si>
  <si>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</si>
  <si>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</si>
  <si>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</si>
  <si>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</si>
  <si>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</si>
  <si>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antiGR</t>
  </si>
  <si>
    <t>STD1</t>
  </si>
  <si>
    <t>STD2</t>
  </si>
  <si>
    <t>STD3</t>
  </si>
  <si>
    <t>STD4</t>
  </si>
  <si>
    <t>STD5</t>
  </si>
  <si>
    <t>STD6</t>
  </si>
  <si>
    <t>STD7</t>
  </si>
  <si>
    <t>blank</t>
  </si>
  <si>
    <t>Average</t>
  </si>
  <si>
    <t>Average - blank</t>
  </si>
  <si>
    <t>AVERAGE</t>
  </si>
  <si>
    <t>AVERAGE- Blank</t>
  </si>
  <si>
    <t>Value</t>
  </si>
  <si>
    <t>Dilution factor</t>
  </si>
  <si>
    <t>Volume sample</t>
  </si>
  <si>
    <t>Vol RIPA</t>
  </si>
  <si>
    <t>Final conc.</t>
  </si>
  <si>
    <t>ug per well</t>
  </si>
  <si>
    <t>Log Conc.</t>
  </si>
  <si>
    <t>Average-blank</t>
  </si>
  <si>
    <t>Average - w1118</t>
  </si>
  <si>
    <t>Interpolated</t>
  </si>
  <si>
    <t>Conc (mg/ml)</t>
  </si>
  <si>
    <t>Conc sample</t>
  </si>
  <si>
    <t>Conc. ng/mg</t>
  </si>
  <si>
    <t>Results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</si>
  <si>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</si>
  <si>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</si>
  <si>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</si>
  <si>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</si>
  <si>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</si>
  <si>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</si>
  <si>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</si>
  <si>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</si>
  <si>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</si>
  <si>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</si>
  <si>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Samples</t>
  </si>
  <si>
    <t>3 ul + 12 ul H2O</t>
  </si>
  <si>
    <t>BSA + H2O + RIPA (1/5)</t>
  </si>
  <si>
    <t>Concent (mg/ml)</t>
  </si>
  <si>
    <t>Stock</t>
  </si>
  <si>
    <t>1/1000</t>
  </si>
  <si>
    <t>RIPA</t>
  </si>
  <si>
    <t>above</t>
  </si>
  <si>
    <t>ng/ml</t>
  </si>
  <si>
    <t>Standard</t>
  </si>
  <si>
    <t>25 ul/well</t>
  </si>
  <si>
    <t>Sample</t>
  </si>
  <si>
    <t>BCA concentration</t>
  </si>
  <si>
    <t>M1</t>
  </si>
  <si>
    <t>M2</t>
  </si>
  <si>
    <t>M3</t>
  </si>
  <si>
    <t>M4</t>
  </si>
  <si>
    <t>M5</t>
  </si>
  <si>
    <t>N1</t>
  </si>
  <si>
    <t>N2</t>
  </si>
  <si>
    <t>N3</t>
  </si>
  <si>
    <t>N4</t>
  </si>
  <si>
    <t>N5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</si>
  <si>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</si>
  <si>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</si>
  <si>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</si>
  <si>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</si>
  <si>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</si>
  <si>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</si>
  <si>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</si>
  <si>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</si>
  <si>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</si>
  <si>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</si>
  <si>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</si>
  <si>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</si>
  <si>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</si>
  <si>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</si>
  <si>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S1</t>
  </si>
  <si>
    <t>S2</t>
  </si>
  <si>
    <t>S3</t>
  </si>
  <si>
    <t>S4</t>
  </si>
  <si>
    <t>S5</t>
  </si>
  <si>
    <t>Conc. pg/mg</t>
  </si>
  <si>
    <t>Gr100/InRDN</t>
  </si>
  <si>
    <t>GR100/InRActive</t>
  </si>
  <si>
    <t>Gr100/+</t>
  </si>
  <si>
    <t>Number of families</t>
  </si>
  <si>
    <t>Number of comparisons per family</t>
  </si>
  <si>
    <t>Alpha</t>
  </si>
  <si>
    <t>Tukey's multiple comparisons test</t>
  </si>
  <si>
    <t>Mean Diff.</t>
  </si>
  <si>
    <t>95% CI of diff.</t>
  </si>
  <si>
    <t>Significant?</t>
  </si>
  <si>
    <t>Summary</t>
  </si>
  <si>
    <t>Adjusted P Value</t>
  </si>
  <si>
    <t>0.1620 to 0.6559</t>
  </si>
  <si>
    <t>Yes</t>
  </si>
  <si>
    <t>**</t>
  </si>
  <si>
    <t>0.006909 to 0.5008</t>
  </si>
  <si>
    <t>*</t>
  </si>
  <si>
    <t>-0.3879 to 0.07777</t>
  </si>
  <si>
    <t>No</t>
  </si>
  <si>
    <t>ns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</si>
  <si>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</si>
  <si>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</si>
  <si>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</si>
  <si>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</si>
  <si>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</si>
  <si>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</si>
  <si>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</si>
  <si>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</si>
  <si>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r>
      <t xml:space="preserve">GR100/+ vs. GR100/InR </t>
    </r>
    <r>
      <rPr>
        <vertAlign val="superscript"/>
        <sz val="11"/>
        <rFont val="Calibri"/>
        <family val="2"/>
        <scheme val="minor"/>
      </rPr>
      <t>Active</t>
    </r>
  </si>
  <si>
    <r>
      <t>GR100/+ vs. GR100/InR</t>
    </r>
    <r>
      <rPr>
        <vertAlign val="superscript"/>
        <sz val="11"/>
        <rFont val="Calibri"/>
        <family val="2"/>
        <scheme val="minor"/>
      </rPr>
      <t>DN</t>
    </r>
  </si>
  <si>
    <r>
      <t xml:space="preserve">GR100/InR </t>
    </r>
    <r>
      <rPr>
        <vertAlign val="superscript"/>
        <sz val="11"/>
        <rFont val="Calibri"/>
        <family val="2"/>
        <scheme val="minor"/>
      </rPr>
      <t>Active</t>
    </r>
    <r>
      <rPr>
        <sz val="11"/>
        <rFont val="Calibri"/>
        <family val="2"/>
        <scheme val="minor"/>
      </rPr>
      <t xml:space="preserve"> vs. GR100/InR</t>
    </r>
    <r>
      <rPr>
        <vertAlign val="superscript"/>
        <sz val="11"/>
        <rFont val="Calibri"/>
        <family val="2"/>
        <scheme val="minor"/>
      </rPr>
      <t>DN</t>
    </r>
  </si>
  <si>
    <t>Statistical analysis - One-Way ANOVA</t>
  </si>
  <si>
    <r>
      <t xml:space="preserve">GR100/+ vs. GR100/InR </t>
    </r>
    <r>
      <rPr>
        <b/>
        <vertAlign val="superscript"/>
        <sz val="11"/>
        <rFont val="Calibri"/>
        <family val="2"/>
        <scheme val="minor"/>
      </rPr>
      <t>Active</t>
    </r>
  </si>
  <si>
    <r>
      <t>GR100/+ vs. GR100/InR</t>
    </r>
    <r>
      <rPr>
        <b/>
        <vertAlign val="superscript"/>
        <sz val="11"/>
        <rFont val="Calibri"/>
        <family val="2"/>
        <scheme val="minor"/>
      </rPr>
      <t>DN</t>
    </r>
  </si>
  <si>
    <r>
      <t xml:space="preserve">GR100/InR </t>
    </r>
    <r>
      <rPr>
        <b/>
        <vertAlign val="superscript"/>
        <sz val="11"/>
        <rFont val="Calibri"/>
        <family val="2"/>
        <scheme val="minor"/>
      </rPr>
      <t>Active</t>
    </r>
    <r>
      <rPr>
        <b/>
        <sz val="11"/>
        <rFont val="Calibri"/>
        <family val="2"/>
        <scheme val="minor"/>
      </rPr>
      <t xml:space="preserve"> vs. GR100/InR</t>
    </r>
    <r>
      <rPr>
        <b/>
        <vertAlign val="superscript"/>
        <sz val="11"/>
        <rFont val="Calibri"/>
        <family val="2"/>
        <scheme val="minor"/>
      </rPr>
      <t>DN</t>
    </r>
  </si>
  <si>
    <t xml:space="preserve">Samples description </t>
  </si>
  <si>
    <t>P1-P5</t>
  </si>
  <si>
    <t>Q1-Q5</t>
  </si>
  <si>
    <t>GR100/InRDN</t>
  </si>
  <si>
    <t>R1-R4</t>
  </si>
  <si>
    <t>Conc (ng/ml)</t>
  </si>
  <si>
    <t>E11-E15</t>
  </si>
  <si>
    <t>E16-E20</t>
  </si>
  <si>
    <t>E21-E24</t>
  </si>
  <si>
    <t xml:space="preserve">Samples </t>
  </si>
  <si>
    <t>Well</t>
  </si>
  <si>
    <t>plate Well</t>
  </si>
  <si>
    <t>Plate 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</si>
</sst>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name val="Arial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7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29">
    <xf numFmtId="0" fontId="0" fillId="0" borderId="0" xfId="0"/>
    <xf numFmtId="0" fontId="1" fillId="0" borderId="1" xfId="0" applyFont="1" applyBorder="1"/>
    <xf numFmtId="0" fontId="0" fillId="2" borderId="1" xfId="0" applyFill="1" applyBorder="1"/>
    <xf numFmtId="0" fontId="0" fillId="0" borderId="1" xfId="0" applyFill="1" applyBorder="1"/>
    <xf numFmtId="0" fontId="2" fillId="2" borderId="1" xfId="0" applyFont="1" applyFill="1" applyBorder="1"/>
    <xf numFmtId="0" fontId="1" fillId="2" borderId="1" xfId="0" applyFont="1" applyFill="1" applyBorder="1"/>
    <xf numFmtId="0" fontId="0" fillId="3" borderId="1" xfId="0" applyFill="1" applyBorder="1"/>
    <xf numFmtId="2" fontId="0" fillId="2" borderId="1" xfId="0" applyNumberFormat="1" applyFill="1" applyBorder="1"/>
    <xf numFmtId="0" fontId="0" fillId="4" borderId="1" xfId="0" applyFill="1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1" fillId="0" borderId="0" xfId="0" applyFont="1"/>
    <xf numFmtId="0" fontId="0" fillId="5" borderId="0" xfId="0" applyFill="1"/>
    <xf numFmtId="0" fontId="0" fillId="2" borderId="7" xfId="0" applyFill="1" applyBorder="1"/>
    <xf numFmtId="2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Fill="1" applyBorder="1"/>
    <xf numFmtId="0" fontId="0" fillId="0" borderId="0" xfId="0" applyFill="1" applyBorder="1"/>
    <xf numFmtId="17" fontId="0" fillId="0" borderId="0" xfId="0" applyNumberFormat="1" applyFill="1" applyBorder="1"/>
    <xf numFmtId="0" fontId="3" fillId="0" borderId="0" xfId="0" applyFont="1" applyBorder="1" applyAlignment="1">
      <alignment horizontal="right"/>
    </xf>
    <xf numFmtId="0" fontId="0" fillId="0" borderId="0" xfId="0" applyBorder="1"/>
    <xf numFmtId="0" fontId="3" fillId="0" borderId="0" xfId="0" applyFont="1" applyFill="1" applyBorder="1" applyAlignment="1">
      <alignment horizontal="right"/>
    </xf>
    <xf numFmtId="0" fontId="1" fillId="0" borderId="9" xfId="0" applyFont="1" applyBorder="1"/>
    <xf numFmtId="0" fontId="0" fillId="3" borderId="9" xfId="0" applyFill="1" applyBorder="1"/>
    <xf numFmtId="0" fontId="0" fillId="0" borderId="0" xfId="0" applyFill="1" applyBorder="1" applyAlignment="1">
      <alignment horizontal="left"/>
    </xf>
    <xf numFmtId="0" fontId="0" fillId="3" borderId="0" xfId="0" applyFill="1" applyBorder="1"/>
    <xf numFmtId="0" fontId="0" fillId="2" borderId="0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6" borderId="0" xfId="0" applyFill="1" applyAlignment="1">
      <alignment wrapText="1"/>
    </xf>
    <xf numFmtId="0" fontId="1" fillId="6" borderId="1" xfId="0" applyFont="1" applyFill="1" applyBorder="1"/>
    <xf numFmtId="0" fontId="1" fillId="6" borderId="8" xfId="0" applyFont="1" applyFill="1" applyBorder="1"/>
    <xf numFmtId="0" fontId="1" fillId="6" borderId="1" xfId="0" applyFont="1" applyFill="1" applyBorder="1" applyAlignment="1">
      <alignment horizontal="center" wrapText="1"/>
    </xf>
    <xf numFmtId="0" fontId="1" fillId="6" borderId="7" xfId="0" applyFont="1" applyFill="1" applyBorder="1" applyAlignment="1">
      <alignment horizontal="center" wrapText="1"/>
    </xf>
    <xf numFmtId="0" fontId="0" fillId="6" borderId="0" xfId="0" applyFill="1" applyBorder="1" applyAlignment="1">
      <alignment horizontal="center" wrapText="1"/>
    </xf>
    <xf numFmtId="0" fontId="1" fillId="6" borderId="0" xfId="0" applyFont="1" applyFill="1" applyBorder="1"/>
    <xf numFmtId="0" fontId="1" fillId="2" borderId="0" xfId="0" applyFont="1" applyFill="1"/>
    <xf numFmtId="0" fontId="0" fillId="2" borderId="0" xfId="0" applyFill="1"/>
    <xf numFmtId="0" fontId="0" fillId="6" borderId="1" xfId="0" applyFill="1" applyBorder="1"/>
    <xf numFmtId="0" fontId="0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6" borderId="0" xfId="0" applyFill="1" applyBorder="1"/>
    <xf numFmtId="164" fontId="0" fillId="0" borderId="0" xfId="0" applyNumberFormat="1"/>
    <xf numFmtId="164" fontId="6" fillId="0" borderId="0" xfId="0" applyNumberFormat="1" applyFont="1"/>
    <xf numFmtId="164" fontId="0" fillId="7" borderId="0" xfId="0" applyNumberFormat="1" applyFill="1"/>
    <xf numFmtId="0" fontId="0" fillId="8" borderId="1" xfId="0" applyFill="1" applyBorder="1"/>
    <xf numFmtId="0" fontId="0" fillId="9" borderId="0" xfId="0" applyFill="1"/>
    <xf numFmtId="0" fontId="1" fillId="9" borderId="1" xfId="0" applyFont="1" applyFill="1" applyBorder="1"/>
    <xf numFmtId="0" fontId="0" fillId="9" borderId="1" xfId="0" applyFill="1" applyBorder="1"/>
    <xf numFmtId="164" fontId="0" fillId="0" borderId="0" xfId="0" applyNumberFormat="1" applyFill="1"/>
    <xf numFmtId="164" fontId="0" fillId="0" borderId="0" xfId="0" applyNumberFormat="1" applyFill="1" applyBorder="1"/>
    <xf numFmtId="2" fontId="0" fillId="0" borderId="0" xfId="0" applyNumberFormat="1" applyFill="1" applyBorder="1"/>
    <xf numFmtId="164" fontId="0" fillId="9" borderId="0" xfId="0" applyNumberFormat="1" applyFill="1"/>
    <xf numFmtId="2" fontId="0" fillId="9" borderId="0" xfId="0" applyNumberFormat="1" applyFill="1"/>
    <xf numFmtId="0" fontId="1" fillId="9" borderId="8" xfId="0" applyFont="1" applyFill="1" applyBorder="1"/>
    <xf numFmtId="0" fontId="0" fillId="9" borderId="9" xfId="0" applyFill="1" applyBorder="1"/>
    <xf numFmtId="0" fontId="0" fillId="0" borderId="0" xfId="0" applyAlignment="1">
      <alignment horizontal="center"/>
    </xf>
    <xf numFmtId="0" fontId="0" fillId="9" borderId="0" xfId="0" applyFill="1" applyAlignment="1">
      <alignment horizontal="center"/>
    </xf>
    <xf numFmtId="0" fontId="0" fillId="9" borderId="8" xfId="0" applyFill="1" applyBorder="1"/>
    <xf numFmtId="0" fontId="0" fillId="6" borderId="8" xfId="0" applyFill="1" applyBorder="1"/>
    <xf numFmtId="0" fontId="0" fillId="9" borderId="7" xfId="0" applyFill="1" applyBorder="1"/>
    <xf numFmtId="0" fontId="7" fillId="0" borderId="0" xfId="0" applyFont="1" applyAlignment="1">
      <alignment horizontal="center" wrapText="1"/>
    </xf>
    <xf numFmtId="0" fontId="8" fillId="0" borderId="0" xfId="0" applyFont="1"/>
    <xf numFmtId="0" fontId="8" fillId="9" borderId="0" xfId="0" applyFont="1" applyFill="1"/>
    <xf numFmtId="0" fontId="0" fillId="10" borderId="0" xfId="0" applyFill="1"/>
    <xf numFmtId="0" fontId="0" fillId="7" borderId="0" xfId="0" applyFill="1" applyBorder="1"/>
    <xf numFmtId="0" fontId="0" fillId="7" borderId="1" xfId="0" applyFill="1" applyBorder="1"/>
    <xf numFmtId="164" fontId="0" fillId="11" borderId="0" xfId="0" applyNumberFormat="1" applyFill="1"/>
    <xf numFmtId="164" fontId="6" fillId="11" borderId="0" xfId="0" applyNumberFormat="1" applyFont="1" applyFill="1"/>
    <xf numFmtId="0" fontId="0" fillId="2" borderId="6" xfId="0" applyFill="1" applyBorder="1"/>
    <xf numFmtId="0" fontId="0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13" xfId="0" applyFont="1" applyBorder="1" applyAlignment="1">
      <alignment horizontal="left"/>
    </xf>
    <xf numFmtId="0" fontId="6" fillId="0" borderId="13" xfId="0" applyFont="1" applyBorder="1"/>
    <xf numFmtId="0" fontId="10" fillId="0" borderId="10" xfId="0" applyFont="1" applyBorder="1" applyAlignment="1">
      <alignment horizontal="left"/>
    </xf>
    <xf numFmtId="0" fontId="10" fillId="0" borderId="11" xfId="0" applyFont="1" applyBorder="1"/>
    <xf numFmtId="0" fontId="10" fillId="0" borderId="12" xfId="0" applyFont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0" fillId="12" borderId="0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12" borderId="17" xfId="0" applyFont="1" applyFill="1" applyBorder="1"/>
    <xf numFmtId="0" fontId="0" fillId="12" borderId="18" xfId="0" applyFill="1" applyBorder="1"/>
    <xf numFmtId="0" fontId="0" fillId="12" borderId="19" xfId="0" applyFill="1" applyBorder="1"/>
    <xf numFmtId="0" fontId="1" fillId="12" borderId="20" xfId="0" applyFont="1" applyFill="1" applyBorder="1"/>
    <xf numFmtId="0" fontId="0" fillId="12" borderId="21" xfId="0" applyFill="1" applyBorder="1"/>
    <xf numFmtId="0" fontId="1" fillId="12" borderId="22" xfId="0" applyFont="1" applyFill="1" applyBorder="1"/>
    <xf numFmtId="0" fontId="0" fillId="12" borderId="13" xfId="0" applyFill="1" applyBorder="1"/>
    <xf numFmtId="0" fontId="0" fillId="12" borderId="23" xfId="0" applyFill="1" applyBorder="1"/>
    <xf numFmtId="0" fontId="1" fillId="2" borderId="17" xfId="0" applyFont="1" applyFill="1" applyBorder="1"/>
    <xf numFmtId="0" fontId="0" fillId="2" borderId="18" xfId="0" applyFill="1" applyBorder="1"/>
    <xf numFmtId="0" fontId="0" fillId="2" borderId="19" xfId="0" applyFill="1" applyBorder="1"/>
    <xf numFmtId="0" fontId="1" fillId="2" borderId="20" xfId="0" applyFont="1" applyFill="1" applyBorder="1"/>
    <xf numFmtId="0" fontId="0" fillId="2" borderId="21" xfId="0" applyFill="1" applyBorder="1"/>
    <xf numFmtId="0" fontId="1" fillId="2" borderId="24" xfId="0" applyFont="1" applyFill="1" applyBorder="1"/>
    <xf numFmtId="0" fontId="0" fillId="2" borderId="25" xfId="0" applyFill="1" applyBorder="1"/>
    <xf numFmtId="0" fontId="1" fillId="7" borderId="20" xfId="0" applyFont="1" applyFill="1" applyBorder="1"/>
    <xf numFmtId="0" fontId="0" fillId="7" borderId="21" xfId="0" applyFill="1" applyBorder="1"/>
    <xf numFmtId="0" fontId="1" fillId="7" borderId="21" xfId="0" applyFont="1" applyFill="1" applyBorder="1"/>
    <xf numFmtId="0" fontId="1" fillId="7" borderId="22" xfId="0" applyFont="1" applyFill="1" applyBorder="1"/>
    <xf numFmtId="0" fontId="0" fillId="7" borderId="13" xfId="0" applyFill="1" applyBorder="1"/>
    <xf numFmtId="0" fontId="0" fillId="7" borderId="23" xfId="0" applyFill="1" applyBorder="1"/>
    <xf numFmtId="0" fontId="1" fillId="0" borderId="17" xfId="0" applyFont="1" applyBorder="1"/>
    <xf numFmtId="0" fontId="1" fillId="12" borderId="18" xfId="0" applyFont="1" applyFill="1" applyBorder="1"/>
    <xf numFmtId="0" fontId="1" fillId="0" borderId="19" xfId="0" applyFont="1" applyBorder="1"/>
    <xf numFmtId="0" fontId="1" fillId="4" borderId="20" xfId="0" applyFont="1" applyFill="1" applyBorder="1"/>
    <xf numFmtId="0" fontId="1" fillId="4" borderId="0" xfId="0" applyFont="1" applyFill="1" applyBorder="1"/>
    <xf numFmtId="0" fontId="1" fillId="4" borderId="21" xfId="0" applyFont="1" applyFill="1" applyBorder="1"/>
    <xf numFmtId="0" fontId="1" fillId="7" borderId="13" xfId="0" applyFont="1" applyFill="1" applyBorder="1"/>
    <xf numFmtId="0" fontId="1" fillId="7" borderId="23" xfId="0" applyFont="1" applyFill="1" applyBorder="1"/>
    <xf numFmtId="0" fontId="1" fillId="7" borderId="14" xfId="0" applyFont="1" applyFill="1" applyBorder="1"/>
    <xf numFmtId="0" fontId="1" fillId="7" borderId="15" xfId="0" applyFont="1" applyFill="1" applyBorder="1"/>
    <xf numFmtId="0" fontId="1" fillId="7" borderId="16" xfId="0" applyFont="1" applyFill="1" applyBorder="1"/>
  </cellXfs>
  <cellStyles count="7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'BCA 750nm'!$C$31</c:f>
              <c:strCache>
                <c:ptCount val="1"/>
                <c:pt idx="0">
                  <c:v>Average - blank</c:v>
                </c:pt>
              </c:strCache>
            </c:strRef>
          </c:tx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'BCA 750nm'!$B$32:$B$37</c:f>
              <c:numCache>
                <c:formatCode>General</c:formatCode>
                <c:ptCount val="6"/>
                <c:pt idx="0">
                  <c:v>0.8</c:v>
                </c:pt>
                <c:pt idx="1">
                  <c:v>0.5</c:v>
                </c:pt>
                <c:pt idx="2">
                  <c:v>0.3</c:v>
                </c:pt>
                <c:pt idx="3">
                  <c:v>0.2</c:v>
                </c:pt>
                <c:pt idx="4">
                  <c:v>0.1</c:v>
                </c:pt>
                <c:pt idx="5">
                  <c:v>0</c:v>
                </c:pt>
              </c:numCache>
            </c:numRef>
          </c:xVal>
          <c:yVal>
            <c:numRef>
              <c:f>'BCA 750nm'!$C$32:$C$37</c:f>
              <c:numCache>
                <c:formatCode>General</c:formatCode>
                <c:ptCount val="6"/>
                <c:pt idx="0">
                  <c:v>0.186</c:v>
                </c:pt>
                <c:pt idx="1">
                  <c:v>0.11399999999999999</c:v>
                </c:pt>
                <c:pt idx="2">
                  <c:v>7.2500000000000009E-2</c:v>
                </c:pt>
                <c:pt idx="3">
                  <c:v>0.05</c:v>
                </c:pt>
                <c:pt idx="4">
                  <c:v>2.6499999999999996E-2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8D-46ED-BA12-943C94293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48736"/>
        <c:axId val="50955008"/>
      </c:scatterChart>
      <c:valAx>
        <c:axId val="50948736"/>
        <c:scaling>
          <c:orientation val="minMax"/>
        </c:scaling>
        <c:delete val="0"/>
        <c:axPos val="b"/>
        <c:majorGridlines/>
        <c:minorGridlines/>
        <c:title>
          <c:overlay val="0"/>
        </c:title>
        <c:numFmt formatCode="General" sourceLinked="1"/>
        <c:majorTickMark val="out"/>
        <c:minorTickMark val="none"/>
        <c:tickLblPos val="nextTo"/>
        <c:crossAx val="50955008"/>
        <c:crosses val="autoZero"/>
        <c:crossBetween val="midCat"/>
      </c:valAx>
      <c:valAx>
        <c:axId val="50955008"/>
        <c:scaling>
          <c:orientation val="minMax"/>
        </c:scaling>
        <c:delete val="0"/>
        <c:axPos val="l"/>
        <c:majorGridlines/>
        <c:minorGridlines/>
        <c:title>
          <c:overlay val="0"/>
        </c:title>
        <c:numFmt formatCode="General" sourceLinked="1"/>
        <c:majorTickMark val="out"/>
        <c:minorTickMark val="none"/>
        <c:tickLblPos val="nextTo"/>
        <c:crossAx val="509487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38</xdr:row>
      <xdr:rowOff>171449</xdr:rowOff>
    </xdr:from>
    <xdr:to>
      <xdr:col>3</xdr:col>
      <xdr:colOff>133350</xdr:colOff>
      <xdr:row>55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48</xdr:row>
      <xdr:rowOff>0</xdr:rowOff>
    </xdr:from>
    <xdr:to>
      <xdr:col>17</xdr:col>
      <xdr:colOff>50800</xdr:colOff>
      <xdr:row>63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19A817-DEFC-9248-AE44-FB3BEA032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7500" y="9626600"/>
          <a:ext cx="1778000" cy="326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8"/>
  <sheetViews>
    <sheetView topLeftCell="A26" workbookViewId="0">
      <selection activeCell="M38" sqref="M38"/>
    </sheetView>
  </sheetViews>
  <sheetFormatPr baseColWidth="10" defaultColWidth="8.83203125" defaultRowHeight="15" x14ac:dyDescent="0.2"/>
  <cols>
    <col min="1" max="1" width="13.5" customWidth="1"/>
    <col min="2" max="4" width="9.1640625" customWidth="1"/>
    <col min="5" max="5" width="12.33203125" customWidth="1"/>
    <col min="6" max="11" width="9.1640625" customWidth="1"/>
  </cols>
  <sheetData>
    <row r="1" spans="1:14" x14ac:dyDescent="0.2">
      <c r="A1" s="1" t="s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28">
        <v>6</v>
      </c>
      <c r="H1" s="22">
        <v>7</v>
      </c>
      <c r="I1" s="22">
        <v>8</v>
      </c>
      <c r="J1" s="22">
        <v>9</v>
      </c>
      <c r="K1" s="22">
        <v>10</v>
      </c>
      <c r="L1" s="22"/>
      <c r="M1" s="22"/>
      <c r="N1" s="23"/>
    </row>
    <row r="2" spans="1:14" x14ac:dyDescent="0.2">
      <c r="A2" s="1" t="s">
        <v>1</v>
      </c>
      <c r="B2" s="4" t="s">
        <v>15</v>
      </c>
      <c r="C2" s="5" t="s">
        <v>16</v>
      </c>
      <c r="D2" s="6" t="s">
        <v>20</v>
      </c>
      <c r="E2" s="6" t="s">
        <v>20</v>
      </c>
      <c r="F2" s="6" t="s">
        <v>28</v>
      </c>
      <c r="G2" s="29" t="s">
        <v>28</v>
      </c>
      <c r="H2" s="29" t="s">
        <v>36</v>
      </c>
      <c r="I2" s="29" t="s">
        <v>36</v>
      </c>
      <c r="J2" s="29" t="s">
        <v>71</v>
      </c>
      <c r="K2" s="29" t="s">
        <v>71</v>
      </c>
      <c r="L2" s="23"/>
      <c r="M2" s="23"/>
      <c r="N2" s="23"/>
    </row>
    <row r="3" spans="1:14" x14ac:dyDescent="0.2">
      <c r="A3" s="1" t="s">
        <v>2</v>
      </c>
      <c r="B3" s="5" t="s">
        <v>8</v>
      </c>
      <c r="C3" s="2">
        <v>0.8</v>
      </c>
      <c r="D3" s="6" t="s">
        <v>21</v>
      </c>
      <c r="E3" s="6" t="s">
        <v>21</v>
      </c>
      <c r="F3" s="6" t="s">
        <v>29</v>
      </c>
      <c r="G3" s="29" t="s">
        <v>29</v>
      </c>
      <c r="H3" s="29" t="s">
        <v>37</v>
      </c>
      <c r="I3" s="29" t="s">
        <v>37</v>
      </c>
      <c r="J3" s="29" t="s">
        <v>72</v>
      </c>
      <c r="K3" s="29" t="s">
        <v>72</v>
      </c>
      <c r="L3" s="23"/>
      <c r="M3" s="23"/>
      <c r="N3" s="23"/>
    </row>
    <row r="4" spans="1:14" x14ac:dyDescent="0.2">
      <c r="A4" s="1" t="s">
        <v>3</v>
      </c>
      <c r="B4" s="5" t="s">
        <v>9</v>
      </c>
      <c r="C4" s="2">
        <v>0.5</v>
      </c>
      <c r="D4" s="6" t="s">
        <v>22</v>
      </c>
      <c r="E4" s="6" t="s">
        <v>22</v>
      </c>
      <c r="F4" s="6" t="s">
        <v>30</v>
      </c>
      <c r="G4" s="29" t="s">
        <v>30</v>
      </c>
      <c r="H4" s="29" t="s">
        <v>38</v>
      </c>
      <c r="I4" s="29" t="s">
        <v>38</v>
      </c>
      <c r="J4" s="29" t="s">
        <v>73</v>
      </c>
      <c r="K4" s="29" t="s">
        <v>73</v>
      </c>
      <c r="L4" s="23"/>
      <c r="M4" s="23"/>
      <c r="N4" s="23"/>
    </row>
    <row r="5" spans="1:14" x14ac:dyDescent="0.2">
      <c r="A5" s="1" t="s">
        <v>4</v>
      </c>
      <c r="B5" s="5" t="s">
        <v>10</v>
      </c>
      <c r="C5" s="2">
        <v>0.3</v>
      </c>
      <c r="D5" s="6" t="s">
        <v>23</v>
      </c>
      <c r="E5" s="6" t="s">
        <v>23</v>
      </c>
      <c r="F5" s="6" t="s">
        <v>31</v>
      </c>
      <c r="G5" s="29" t="s">
        <v>31</v>
      </c>
      <c r="H5" s="29" t="s">
        <v>39</v>
      </c>
      <c r="I5" s="29" t="s">
        <v>39</v>
      </c>
      <c r="J5" s="29" t="s">
        <v>74</v>
      </c>
      <c r="K5" s="29" t="s">
        <v>74</v>
      </c>
      <c r="L5" s="23"/>
      <c r="M5" s="23"/>
      <c r="N5" s="23"/>
    </row>
    <row r="6" spans="1:14" x14ac:dyDescent="0.2">
      <c r="A6" s="1" t="s">
        <v>5</v>
      </c>
      <c r="B6" s="5" t="s">
        <v>11</v>
      </c>
      <c r="C6" s="2">
        <v>0.2</v>
      </c>
      <c r="D6" s="6" t="s">
        <v>24</v>
      </c>
      <c r="E6" s="6" t="s">
        <v>24</v>
      </c>
      <c r="F6" s="6" t="s">
        <v>32</v>
      </c>
      <c r="G6" s="29" t="s">
        <v>32</v>
      </c>
      <c r="H6" s="29" t="s">
        <v>40</v>
      </c>
      <c r="I6" s="29" t="s">
        <v>40</v>
      </c>
      <c r="J6" s="29" t="s">
        <v>75</v>
      </c>
      <c r="K6" s="29" t="s">
        <v>75</v>
      </c>
      <c r="L6" s="23"/>
      <c r="M6" s="23"/>
      <c r="N6" s="23"/>
    </row>
    <row r="7" spans="1:14" x14ac:dyDescent="0.2">
      <c r="A7" s="1" t="s">
        <v>6</v>
      </c>
      <c r="B7" s="5" t="s">
        <v>12</v>
      </c>
      <c r="C7" s="2">
        <v>0.1</v>
      </c>
      <c r="D7" s="6" t="s">
        <v>25</v>
      </c>
      <c r="E7" s="6" t="s">
        <v>25</v>
      </c>
      <c r="F7" s="6" t="s">
        <v>33</v>
      </c>
      <c r="G7" s="29" t="s">
        <v>33</v>
      </c>
      <c r="H7" s="29" t="s">
        <v>41</v>
      </c>
      <c r="I7" s="29" t="s">
        <v>41</v>
      </c>
      <c r="J7" s="29" t="s">
        <v>1</v>
      </c>
      <c r="K7" s="29" t="s">
        <v>1</v>
      </c>
      <c r="L7" s="30"/>
      <c r="M7" s="30"/>
      <c r="N7" s="23"/>
    </row>
    <row r="8" spans="1:14" x14ac:dyDescent="0.2">
      <c r="A8" s="1" t="s">
        <v>7</v>
      </c>
      <c r="B8" s="5" t="s">
        <v>13</v>
      </c>
      <c r="C8" s="2">
        <v>0</v>
      </c>
      <c r="D8" s="6" t="s">
        <v>26</v>
      </c>
      <c r="E8" s="6" t="s">
        <v>26</v>
      </c>
      <c r="F8" s="6" t="s">
        <v>34</v>
      </c>
      <c r="G8" s="29" t="s">
        <v>34</v>
      </c>
      <c r="H8" s="29" t="s">
        <v>69</v>
      </c>
      <c r="I8" s="29" t="s">
        <v>69</v>
      </c>
      <c r="J8" s="29" t="s">
        <v>2</v>
      </c>
      <c r="K8" s="29" t="s">
        <v>2</v>
      </c>
      <c r="L8" s="30"/>
      <c r="M8" s="30"/>
      <c r="N8" s="23"/>
    </row>
    <row r="9" spans="1:14" x14ac:dyDescent="0.2">
      <c r="A9" s="1" t="s">
        <v>14</v>
      </c>
      <c r="B9" s="3"/>
      <c r="C9" s="3"/>
      <c r="D9" s="6" t="s">
        <v>27</v>
      </c>
      <c r="E9" s="6" t="s">
        <v>27</v>
      </c>
      <c r="F9" s="6" t="s">
        <v>35</v>
      </c>
      <c r="G9" s="29" t="s">
        <v>35</v>
      </c>
      <c r="H9" s="29" t="s">
        <v>70</v>
      </c>
      <c r="I9" s="29" t="s">
        <v>70</v>
      </c>
      <c r="J9" s="29" t="s">
        <v>3</v>
      </c>
      <c r="K9" s="29" t="s">
        <v>3</v>
      </c>
      <c r="L9" s="30"/>
      <c r="M9" s="30"/>
      <c r="N9" s="23"/>
    </row>
    <row r="12" spans="1:14" x14ac:dyDescent="0.2">
      <c r="A12" s="4" t="s">
        <v>15</v>
      </c>
      <c r="B12" s="5" t="s">
        <v>16</v>
      </c>
      <c r="C12" s="5" t="s">
        <v>17</v>
      </c>
      <c r="D12" s="5" t="s">
        <v>18</v>
      </c>
      <c r="E12" s="5" t="s">
        <v>19</v>
      </c>
      <c r="G12" s="31" t="s">
        <v>79</v>
      </c>
      <c r="H12" s="23" t="s">
        <v>80</v>
      </c>
    </row>
    <row r="13" spans="1:14" x14ac:dyDescent="0.2">
      <c r="A13" s="5" t="s">
        <v>8</v>
      </c>
      <c r="B13" s="2">
        <v>0.8</v>
      </c>
      <c r="C13" s="7">
        <v>26.016260162601629</v>
      </c>
      <c r="D13" s="7">
        <v>5.983739837398371</v>
      </c>
      <c r="E13" s="7">
        <v>8</v>
      </c>
      <c r="G13" s="32" t="s">
        <v>15</v>
      </c>
      <c r="H13" s="23" t="s">
        <v>81</v>
      </c>
    </row>
    <row r="14" spans="1:14" x14ac:dyDescent="0.2">
      <c r="A14" s="5" t="s">
        <v>9</v>
      </c>
      <c r="B14" s="2">
        <v>0.5</v>
      </c>
      <c r="C14" s="7">
        <v>16.260162601626014</v>
      </c>
      <c r="D14" s="7">
        <v>15.739837398373986</v>
      </c>
      <c r="E14" s="7">
        <v>8</v>
      </c>
    </row>
    <row r="15" spans="1:14" x14ac:dyDescent="0.2">
      <c r="A15" s="5" t="s">
        <v>10</v>
      </c>
      <c r="B15" s="2">
        <v>0.3</v>
      </c>
      <c r="C15" s="7">
        <v>9.7560975609756095</v>
      </c>
      <c r="D15" s="7">
        <v>22.243902439024389</v>
      </c>
      <c r="E15" s="7">
        <v>8</v>
      </c>
    </row>
    <row r="16" spans="1:14" x14ac:dyDescent="0.2">
      <c r="A16" s="5" t="s">
        <v>11</v>
      </c>
      <c r="B16" s="2">
        <v>0.2</v>
      </c>
      <c r="C16" s="7">
        <v>6.5040650406504072</v>
      </c>
      <c r="D16" s="7">
        <v>25.49593495934959</v>
      </c>
      <c r="E16" s="7">
        <v>8</v>
      </c>
    </row>
    <row r="17" spans="1:15" x14ac:dyDescent="0.2">
      <c r="A17" s="5" t="s">
        <v>12</v>
      </c>
      <c r="B17" s="2">
        <v>0.1</v>
      </c>
      <c r="C17" s="7">
        <v>3.2520325203252036</v>
      </c>
      <c r="D17" s="7">
        <v>28.747967479674799</v>
      </c>
      <c r="E17" s="7">
        <v>8</v>
      </c>
    </row>
    <row r="18" spans="1:15" x14ac:dyDescent="0.2">
      <c r="A18" s="5" t="s">
        <v>13</v>
      </c>
      <c r="B18" s="2">
        <v>0</v>
      </c>
      <c r="C18" s="7">
        <v>0</v>
      </c>
      <c r="D18" s="7">
        <v>32</v>
      </c>
      <c r="E18" s="7">
        <v>8</v>
      </c>
    </row>
    <row r="19" spans="1:15" x14ac:dyDescent="0.2">
      <c r="M19" s="23"/>
      <c r="N19" s="23"/>
    </row>
    <row r="20" spans="1:15" x14ac:dyDescent="0.2">
      <c r="A20" s="9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25">
        <v>7</v>
      </c>
      <c r="I20" s="25">
        <v>8</v>
      </c>
      <c r="J20" s="25">
        <v>9</v>
      </c>
      <c r="K20" s="25">
        <v>10</v>
      </c>
      <c r="L20" s="25"/>
      <c r="M20" s="27"/>
      <c r="N20" s="23"/>
    </row>
    <row r="21" spans="1:15" x14ac:dyDescent="0.2">
      <c r="A21" s="10" t="s">
        <v>1</v>
      </c>
      <c r="B21" s="11">
        <v>0.245</v>
      </c>
      <c r="C21" s="12">
        <v>0.245</v>
      </c>
      <c r="D21" s="12">
        <v>0.124</v>
      </c>
      <c r="E21" s="12">
        <v>0.122</v>
      </c>
      <c r="F21" s="12">
        <v>0.128</v>
      </c>
      <c r="G21" s="12">
        <v>0.129</v>
      </c>
      <c r="H21" s="12">
        <v>0.12</v>
      </c>
      <c r="I21" s="12">
        <v>0.121</v>
      </c>
      <c r="J21" s="12">
        <v>0.122</v>
      </c>
      <c r="K21" s="12">
        <v>0.122</v>
      </c>
      <c r="L21" s="14"/>
      <c r="M21" s="14"/>
      <c r="N21" s="23"/>
    </row>
    <row r="22" spans="1:15" x14ac:dyDescent="0.2">
      <c r="A22" s="10" t="s">
        <v>2</v>
      </c>
      <c r="B22" s="13">
        <v>0.17299999999999999</v>
      </c>
      <c r="C22" s="14">
        <v>0.17299999999999999</v>
      </c>
      <c r="D22" s="14">
        <v>0.123</v>
      </c>
      <c r="E22" s="14">
        <v>0.124</v>
      </c>
      <c r="F22" s="14">
        <v>0.11899999999999999</v>
      </c>
      <c r="G22" s="14">
        <v>0.11700000000000001</v>
      </c>
      <c r="H22" s="14">
        <v>0.11799999999999999</v>
      </c>
      <c r="I22" s="14">
        <v>0.12</v>
      </c>
      <c r="J22" s="14">
        <v>0.13200000000000001</v>
      </c>
      <c r="K22" s="14">
        <v>0.13300000000000001</v>
      </c>
      <c r="L22" s="14"/>
      <c r="M22" s="14"/>
      <c r="N22" s="23"/>
    </row>
    <row r="23" spans="1:15" x14ac:dyDescent="0.2">
      <c r="A23" s="10" t="s">
        <v>3</v>
      </c>
      <c r="B23" s="13">
        <v>0.129</v>
      </c>
      <c r="C23" s="14">
        <v>0.13400000000000001</v>
      </c>
      <c r="D23" s="14">
        <v>0.126</v>
      </c>
      <c r="E23" s="14">
        <v>0.127</v>
      </c>
      <c r="F23" s="14">
        <v>0.124</v>
      </c>
      <c r="G23" s="14">
        <v>0.125</v>
      </c>
      <c r="H23" s="14">
        <v>0.11600000000000001</v>
      </c>
      <c r="I23" s="14">
        <v>0.11700000000000001</v>
      </c>
      <c r="J23" s="14">
        <v>0.11799999999999999</v>
      </c>
      <c r="K23" s="14">
        <v>0.115</v>
      </c>
      <c r="L23" s="14"/>
      <c r="M23" s="14"/>
      <c r="N23" s="23"/>
    </row>
    <row r="24" spans="1:15" x14ac:dyDescent="0.2">
      <c r="A24" s="10" t="s">
        <v>4</v>
      </c>
      <c r="B24" s="13">
        <v>0.107</v>
      </c>
      <c r="C24" s="14">
        <v>0.111</v>
      </c>
      <c r="D24" s="14">
        <v>0.121</v>
      </c>
      <c r="E24" s="14">
        <v>0.123</v>
      </c>
      <c r="F24" s="14">
        <v>0.121</v>
      </c>
      <c r="G24" s="14">
        <v>0.121</v>
      </c>
      <c r="H24" s="14">
        <v>0.11600000000000001</v>
      </c>
      <c r="I24" s="14">
        <v>0.11799999999999999</v>
      </c>
      <c r="J24" s="14">
        <v>0.127</v>
      </c>
      <c r="K24" s="14">
        <v>0.129</v>
      </c>
      <c r="L24" s="14"/>
      <c r="M24" s="14"/>
      <c r="N24" s="23"/>
    </row>
    <row r="25" spans="1:15" x14ac:dyDescent="0.2">
      <c r="A25" s="10" t="s">
        <v>5</v>
      </c>
      <c r="B25" s="13">
        <v>8.5999999999999993E-2</v>
      </c>
      <c r="C25" s="14">
        <v>8.5000000000000006E-2</v>
      </c>
      <c r="D25" s="14">
        <v>0.13400000000000001</v>
      </c>
      <c r="E25" s="14">
        <v>0.13400000000000001</v>
      </c>
      <c r="F25" s="14">
        <v>0.12</v>
      </c>
      <c r="G25" s="14">
        <v>0.125</v>
      </c>
      <c r="H25" s="14">
        <v>0.11700000000000001</v>
      </c>
      <c r="I25" s="14">
        <v>0.11600000000000001</v>
      </c>
      <c r="J25" s="14">
        <v>0.122</v>
      </c>
      <c r="K25" s="14">
        <v>0.12</v>
      </c>
      <c r="L25" s="14"/>
      <c r="M25" s="14"/>
      <c r="N25" s="23"/>
    </row>
    <row r="26" spans="1:15" x14ac:dyDescent="0.2">
      <c r="A26" s="10" t="s">
        <v>6</v>
      </c>
      <c r="B26" s="13">
        <v>5.8999999999999997E-2</v>
      </c>
      <c r="C26" s="14">
        <v>5.8999999999999997E-2</v>
      </c>
      <c r="D26" s="14">
        <v>0.11700000000000001</v>
      </c>
      <c r="E26" s="14">
        <v>0.121</v>
      </c>
      <c r="F26" s="14">
        <v>0.13300000000000001</v>
      </c>
      <c r="G26" s="14">
        <v>0.128</v>
      </c>
      <c r="H26" s="14">
        <v>0.11799999999999999</v>
      </c>
      <c r="I26" s="14">
        <v>0.11899999999999999</v>
      </c>
      <c r="J26" s="14">
        <v>0.11799999999999999</v>
      </c>
      <c r="K26" s="14">
        <v>0.115</v>
      </c>
      <c r="L26" s="14"/>
      <c r="M26" s="14"/>
      <c r="N26" s="23"/>
    </row>
    <row r="27" spans="1:15" x14ac:dyDescent="0.2">
      <c r="A27" s="10" t="s">
        <v>7</v>
      </c>
      <c r="B27" s="13"/>
      <c r="C27" s="14"/>
      <c r="D27" s="14">
        <v>9.7000000000000003E-2</v>
      </c>
      <c r="E27" s="14">
        <v>9.8000000000000004E-2</v>
      </c>
      <c r="F27" s="14">
        <v>0.122</v>
      </c>
      <c r="G27" s="14">
        <v>0.12</v>
      </c>
      <c r="H27" s="14">
        <v>0.112</v>
      </c>
      <c r="I27" s="14">
        <v>0.108</v>
      </c>
      <c r="J27" s="14">
        <v>0.11600000000000001</v>
      </c>
      <c r="K27" s="14">
        <v>0.114</v>
      </c>
      <c r="L27" s="14"/>
      <c r="M27" s="14"/>
      <c r="N27" s="23"/>
    </row>
    <row r="28" spans="1:15" x14ac:dyDescent="0.2">
      <c r="A28" s="10" t="s">
        <v>14</v>
      </c>
      <c r="B28" s="15"/>
      <c r="C28" s="16"/>
      <c r="D28" s="16">
        <v>0.11899999999999999</v>
      </c>
      <c r="E28" s="16">
        <v>0.121</v>
      </c>
      <c r="F28" s="16">
        <v>0.113</v>
      </c>
      <c r="G28" s="16">
        <v>0.111</v>
      </c>
      <c r="H28" s="16">
        <v>0.11700000000000001</v>
      </c>
      <c r="I28" s="16">
        <v>0.11700000000000001</v>
      </c>
      <c r="J28" s="16">
        <v>0.108</v>
      </c>
      <c r="K28" s="16">
        <v>0.106</v>
      </c>
      <c r="L28" s="14"/>
      <c r="M28" s="14"/>
      <c r="N28" s="23"/>
    </row>
    <row r="29" spans="1:15" x14ac:dyDescent="0.2">
      <c r="H29" s="26"/>
      <c r="I29" s="26"/>
      <c r="J29" s="26"/>
      <c r="K29" s="26"/>
      <c r="L29" s="26"/>
      <c r="M29" s="23"/>
      <c r="N29" s="23"/>
    </row>
    <row r="30" spans="1:15" ht="32" x14ac:dyDescent="0.2">
      <c r="E30" t="s">
        <v>166</v>
      </c>
      <c r="F30" s="37" t="s">
        <v>167</v>
      </c>
      <c r="G30" s="40" t="s">
        <v>53</v>
      </c>
      <c r="H30" s="41" t="s">
        <v>54</v>
      </c>
      <c r="I30" s="41" t="s">
        <v>55</v>
      </c>
      <c r="J30" s="41" t="s">
        <v>82</v>
      </c>
      <c r="K30" s="33"/>
      <c r="L30" s="33"/>
      <c r="M30" s="23"/>
      <c r="N30" s="23"/>
    </row>
    <row r="31" spans="1:15" ht="32" x14ac:dyDescent="0.2">
      <c r="A31" s="35" t="s">
        <v>51</v>
      </c>
      <c r="B31" s="35" t="s">
        <v>16</v>
      </c>
      <c r="C31" s="36" t="s">
        <v>52</v>
      </c>
      <c r="D31" s="34"/>
      <c r="E31" t="s">
        <v>92</v>
      </c>
      <c r="F31" s="38" t="s">
        <v>20</v>
      </c>
      <c r="G31" s="3">
        <f>AVERAGE(D21:E21)</f>
        <v>0.123</v>
      </c>
      <c r="H31" s="3">
        <f>G31-$A$37</f>
        <v>6.4000000000000001E-2</v>
      </c>
      <c r="I31" s="3">
        <f>(H31-0.0024)/0.2288</f>
        <v>0.26923076923076922</v>
      </c>
      <c r="J31" s="3">
        <f>I31*5</f>
        <v>1.346153846153846</v>
      </c>
      <c r="M31" s="23"/>
      <c r="N31" s="23"/>
    </row>
    <row r="32" spans="1:15" x14ac:dyDescent="0.2">
      <c r="A32" s="18">
        <f>AVERAGE(B21:C21)</f>
        <v>0.245</v>
      </c>
      <c r="B32" s="19">
        <v>0.8</v>
      </c>
      <c r="C32">
        <f>A32-$A$37</f>
        <v>0.186</v>
      </c>
      <c r="E32" t="s">
        <v>93</v>
      </c>
      <c r="F32" s="38" t="s">
        <v>21</v>
      </c>
      <c r="G32" s="3">
        <f t="shared" ref="G32:G37" si="0">AVERAGE(D22:E22)</f>
        <v>0.1235</v>
      </c>
      <c r="H32" s="3">
        <f t="shared" ref="H32:H62" si="1">G32-$A$37</f>
        <v>6.4500000000000002E-2</v>
      </c>
      <c r="I32" s="3">
        <f t="shared" ref="I32:I62" si="2">(H32-0.0024)/0.2288</f>
        <v>0.27141608391608391</v>
      </c>
      <c r="J32" s="3">
        <f t="shared" ref="J32:J62" si="3">I32*5</f>
        <v>1.3570804195804196</v>
      </c>
      <c r="O32" s="17" t="s">
        <v>157</v>
      </c>
    </row>
    <row r="33" spans="1:17" ht="16" thickBot="1" x14ac:dyDescent="0.25">
      <c r="A33" s="18">
        <f t="shared" ref="A33:A36" si="4">AVERAGE(B22:C22)</f>
        <v>0.17299999999999999</v>
      </c>
      <c r="B33" s="2">
        <v>0.5</v>
      </c>
      <c r="C33">
        <f>A33-$A$37</f>
        <v>0.11399999999999999</v>
      </c>
      <c r="E33" t="s">
        <v>94</v>
      </c>
      <c r="F33" s="38" t="s">
        <v>22</v>
      </c>
      <c r="G33" s="3">
        <f t="shared" si="0"/>
        <v>0.1265</v>
      </c>
      <c r="H33" s="3">
        <f t="shared" si="1"/>
        <v>6.7500000000000004E-2</v>
      </c>
      <c r="I33" s="3">
        <f t="shared" si="2"/>
        <v>0.28452797202797203</v>
      </c>
      <c r="J33" s="3">
        <f t="shared" si="3"/>
        <v>1.4226398601398602</v>
      </c>
    </row>
    <row r="34" spans="1:17" x14ac:dyDescent="0.2">
      <c r="A34" s="18">
        <f t="shared" si="4"/>
        <v>0.13150000000000001</v>
      </c>
      <c r="B34" s="2">
        <v>0.3</v>
      </c>
      <c r="C34">
        <f t="shared" ref="C34:C37" si="5">A34-$A$37</f>
        <v>7.2500000000000009E-2</v>
      </c>
      <c r="E34" t="s">
        <v>95</v>
      </c>
      <c r="F34" s="38" t="s">
        <v>23</v>
      </c>
      <c r="G34" s="3">
        <f t="shared" si="0"/>
        <v>0.122</v>
      </c>
      <c r="H34" s="3">
        <f t="shared" si="1"/>
        <v>6.3E-2</v>
      </c>
      <c r="I34" s="3">
        <f t="shared" si="2"/>
        <v>0.26486013986013984</v>
      </c>
      <c r="J34" s="3">
        <f t="shared" si="3"/>
        <v>1.3243006993006992</v>
      </c>
      <c r="O34" s="118" t="s">
        <v>158</v>
      </c>
      <c r="P34" s="119" t="s">
        <v>123</v>
      </c>
      <c r="Q34" s="120"/>
    </row>
    <row r="35" spans="1:17" x14ac:dyDescent="0.2">
      <c r="A35" s="18">
        <f t="shared" si="4"/>
        <v>0.109</v>
      </c>
      <c r="B35" s="2">
        <v>0.2</v>
      </c>
      <c r="C35">
        <f t="shared" si="5"/>
        <v>0.05</v>
      </c>
      <c r="E35" t="s">
        <v>96</v>
      </c>
      <c r="F35" s="38" t="s">
        <v>24</v>
      </c>
      <c r="G35" s="3">
        <f t="shared" si="0"/>
        <v>0.13400000000000001</v>
      </c>
      <c r="H35" s="3">
        <f t="shared" si="1"/>
        <v>7.5000000000000011E-2</v>
      </c>
      <c r="I35" s="3">
        <f t="shared" si="2"/>
        <v>0.31730769230769235</v>
      </c>
      <c r="J35" s="3">
        <f t="shared" si="3"/>
        <v>1.5865384615384617</v>
      </c>
      <c r="O35" s="121" t="s">
        <v>159</v>
      </c>
      <c r="P35" s="122" t="s">
        <v>160</v>
      </c>
      <c r="Q35" s="123"/>
    </row>
    <row r="36" spans="1:17" ht="16" thickBot="1" x14ac:dyDescent="0.25">
      <c r="A36" s="18">
        <f t="shared" si="4"/>
        <v>8.5499999999999993E-2</v>
      </c>
      <c r="B36" s="2">
        <v>0.1</v>
      </c>
      <c r="C36">
        <f t="shared" si="5"/>
        <v>2.6499999999999996E-2</v>
      </c>
      <c r="E36" t="s">
        <v>97</v>
      </c>
      <c r="F36" s="38" t="s">
        <v>25</v>
      </c>
      <c r="G36" s="3">
        <f t="shared" si="0"/>
        <v>0.11899999999999999</v>
      </c>
      <c r="H36" s="3">
        <f t="shared" si="1"/>
        <v>0.06</v>
      </c>
      <c r="I36" s="3">
        <f t="shared" si="2"/>
        <v>0.25174825174825172</v>
      </c>
      <c r="J36" s="3">
        <f t="shared" si="3"/>
        <v>1.2587412587412585</v>
      </c>
      <c r="O36" s="115" t="s">
        <v>161</v>
      </c>
      <c r="P36" s="124" t="s">
        <v>124</v>
      </c>
      <c r="Q36" s="125"/>
    </row>
    <row r="37" spans="1:17" x14ac:dyDescent="0.2">
      <c r="A37" s="18">
        <f>AVERAGE(B26:C26)</f>
        <v>5.8999999999999997E-2</v>
      </c>
      <c r="B37" s="2">
        <v>0</v>
      </c>
      <c r="C37">
        <f t="shared" si="5"/>
        <v>0</v>
      </c>
      <c r="E37" t="s">
        <v>98</v>
      </c>
      <c r="F37" s="38" t="s">
        <v>26</v>
      </c>
      <c r="G37" s="3">
        <f t="shared" si="0"/>
        <v>9.7500000000000003E-2</v>
      </c>
      <c r="H37" s="3">
        <f>G37-$A$37</f>
        <v>3.8500000000000006E-2</v>
      </c>
      <c r="I37" s="3">
        <f t="shared" si="2"/>
        <v>0.15777972027972031</v>
      </c>
      <c r="J37" s="53">
        <f t="shared" si="3"/>
        <v>0.78889860139860157</v>
      </c>
    </row>
    <row r="38" spans="1:17" x14ac:dyDescent="0.2">
      <c r="E38" t="s">
        <v>99</v>
      </c>
      <c r="F38" s="38" t="s">
        <v>27</v>
      </c>
      <c r="G38" s="3">
        <f>AVERAGE(D28:E28)</f>
        <v>0.12</v>
      </c>
      <c r="H38" s="3">
        <f t="shared" si="1"/>
        <v>6.0999999999999999E-2</v>
      </c>
      <c r="I38" s="3">
        <f t="shared" si="2"/>
        <v>0.25611888111888109</v>
      </c>
      <c r="J38" s="3">
        <f t="shared" si="3"/>
        <v>1.2805944055944054</v>
      </c>
    </row>
    <row r="39" spans="1:17" x14ac:dyDescent="0.2">
      <c r="E39" t="s">
        <v>100</v>
      </c>
      <c r="F39" s="38" t="s">
        <v>28</v>
      </c>
      <c r="G39" s="3">
        <f>AVERAGE(F21:G21)</f>
        <v>0.1285</v>
      </c>
      <c r="H39" s="3">
        <f t="shared" si="1"/>
        <v>6.9500000000000006E-2</v>
      </c>
      <c r="I39" s="3">
        <f t="shared" si="2"/>
        <v>0.29326923076923078</v>
      </c>
      <c r="J39" s="3">
        <f t="shared" si="3"/>
        <v>1.466346153846154</v>
      </c>
    </row>
    <row r="40" spans="1:17" x14ac:dyDescent="0.2">
      <c r="E40" t="s">
        <v>101</v>
      </c>
      <c r="F40" s="38" t="s">
        <v>29</v>
      </c>
      <c r="G40" s="3">
        <f t="shared" ref="G40:G45" si="6">AVERAGE(F22:G22)</f>
        <v>0.11799999999999999</v>
      </c>
      <c r="H40" s="3">
        <f t="shared" si="1"/>
        <v>5.8999999999999997E-2</v>
      </c>
      <c r="I40" s="3">
        <f t="shared" si="2"/>
        <v>0.24737762237762237</v>
      </c>
      <c r="J40" s="3">
        <f t="shared" si="3"/>
        <v>1.2368881118881119</v>
      </c>
    </row>
    <row r="41" spans="1:17" x14ac:dyDescent="0.2">
      <c r="E41" t="s">
        <v>102</v>
      </c>
      <c r="F41" s="38" t="s">
        <v>30</v>
      </c>
      <c r="G41" s="3">
        <f t="shared" si="6"/>
        <v>0.1245</v>
      </c>
      <c r="H41" s="3">
        <f t="shared" si="1"/>
        <v>6.5500000000000003E-2</v>
      </c>
      <c r="I41" s="3">
        <f t="shared" si="2"/>
        <v>0.27578671328671328</v>
      </c>
      <c r="J41" s="3">
        <f t="shared" si="3"/>
        <v>1.3789335664335665</v>
      </c>
    </row>
    <row r="42" spans="1:17" x14ac:dyDescent="0.2">
      <c r="E42" t="s">
        <v>103</v>
      </c>
      <c r="F42" s="38" t="s">
        <v>31</v>
      </c>
      <c r="G42" s="3">
        <f t="shared" si="6"/>
        <v>0.121</v>
      </c>
      <c r="H42" s="3">
        <f t="shared" si="1"/>
        <v>6.2E-2</v>
      </c>
      <c r="I42" s="3">
        <f t="shared" si="2"/>
        <v>0.26048951048951047</v>
      </c>
      <c r="J42" s="3">
        <f t="shared" si="3"/>
        <v>1.3024475524475523</v>
      </c>
    </row>
    <row r="43" spans="1:17" x14ac:dyDescent="0.2">
      <c r="E43" t="s">
        <v>104</v>
      </c>
      <c r="F43" s="39" t="s">
        <v>32</v>
      </c>
      <c r="G43" s="3">
        <f t="shared" si="6"/>
        <v>0.1225</v>
      </c>
      <c r="H43" s="3">
        <f>G43-$A$37</f>
        <v>6.3500000000000001E-2</v>
      </c>
      <c r="I43" s="3">
        <f t="shared" si="2"/>
        <v>0.26704545454545453</v>
      </c>
      <c r="J43" s="3">
        <f t="shared" si="3"/>
        <v>1.3352272727272727</v>
      </c>
    </row>
    <row r="44" spans="1:17" x14ac:dyDescent="0.2">
      <c r="E44" t="s">
        <v>105</v>
      </c>
      <c r="F44" s="38" t="s">
        <v>33</v>
      </c>
      <c r="G44" s="3">
        <f>AVERAGE(F26:G26)</f>
        <v>0.1305</v>
      </c>
      <c r="H44" s="3">
        <f t="shared" si="1"/>
        <v>7.1500000000000008E-2</v>
      </c>
      <c r="I44" s="3">
        <f t="shared" si="2"/>
        <v>0.30201048951048953</v>
      </c>
      <c r="J44" s="3">
        <f t="shared" si="3"/>
        <v>1.5100524475524477</v>
      </c>
    </row>
    <row r="45" spans="1:17" x14ac:dyDescent="0.2">
      <c r="E45" t="s">
        <v>106</v>
      </c>
      <c r="F45" s="38" t="s">
        <v>34</v>
      </c>
      <c r="G45" s="3">
        <f t="shared" si="6"/>
        <v>0.121</v>
      </c>
      <c r="H45" s="3">
        <f t="shared" si="1"/>
        <v>6.2E-2</v>
      </c>
      <c r="I45" s="3">
        <f t="shared" si="2"/>
        <v>0.26048951048951047</v>
      </c>
      <c r="J45" s="3">
        <f t="shared" si="3"/>
        <v>1.3024475524475523</v>
      </c>
    </row>
    <row r="46" spans="1:17" x14ac:dyDescent="0.2">
      <c r="E46" t="s">
        <v>107</v>
      </c>
      <c r="F46" s="38" t="s">
        <v>35</v>
      </c>
      <c r="G46" s="3">
        <f>AVERAGE(F28:G28)</f>
        <v>0.112</v>
      </c>
      <c r="H46" s="3">
        <f t="shared" si="1"/>
        <v>5.3000000000000005E-2</v>
      </c>
      <c r="I46" s="3">
        <f t="shared" si="2"/>
        <v>0.22115384615384617</v>
      </c>
      <c r="J46" s="3">
        <f t="shared" si="3"/>
        <v>1.1057692307692308</v>
      </c>
    </row>
    <row r="47" spans="1:17" x14ac:dyDescent="0.2">
      <c r="E47" t="s">
        <v>108</v>
      </c>
      <c r="F47" s="38" t="s">
        <v>36</v>
      </c>
      <c r="G47" s="3">
        <f>AVERAGE(H21:I21)</f>
        <v>0.1205</v>
      </c>
      <c r="H47" s="3">
        <f t="shared" si="1"/>
        <v>6.1499999999999999E-2</v>
      </c>
      <c r="I47" s="3">
        <f t="shared" si="2"/>
        <v>0.25830419580419578</v>
      </c>
      <c r="J47" s="3">
        <f t="shared" si="3"/>
        <v>1.291520979020979</v>
      </c>
    </row>
    <row r="48" spans="1:17" x14ac:dyDescent="0.2">
      <c r="E48" t="s">
        <v>109</v>
      </c>
      <c r="F48" s="38" t="s">
        <v>37</v>
      </c>
      <c r="G48" s="3">
        <f t="shared" ref="G48:G53" si="7">AVERAGE(H22:I22)</f>
        <v>0.11899999999999999</v>
      </c>
      <c r="H48" s="3">
        <f t="shared" si="1"/>
        <v>0.06</v>
      </c>
      <c r="I48" s="3">
        <f t="shared" si="2"/>
        <v>0.25174825174825172</v>
      </c>
      <c r="J48" s="3">
        <f t="shared" si="3"/>
        <v>1.2587412587412585</v>
      </c>
    </row>
    <row r="49" spans="5:11" x14ac:dyDescent="0.2">
      <c r="E49" t="s">
        <v>110</v>
      </c>
      <c r="F49" s="38" t="s">
        <v>38</v>
      </c>
      <c r="G49" s="3">
        <f>AVERAGE(H23:I23)</f>
        <v>0.11650000000000001</v>
      </c>
      <c r="H49" s="3">
        <f t="shared" si="1"/>
        <v>5.7500000000000009E-2</v>
      </c>
      <c r="I49" s="3">
        <f t="shared" si="2"/>
        <v>0.24082167832167836</v>
      </c>
      <c r="J49" s="3">
        <f t="shared" si="3"/>
        <v>1.2041083916083919</v>
      </c>
    </row>
    <row r="50" spans="5:11" x14ac:dyDescent="0.2">
      <c r="E50" t="s">
        <v>111</v>
      </c>
      <c r="F50" s="38" t="s">
        <v>39</v>
      </c>
      <c r="G50" s="3">
        <f t="shared" si="7"/>
        <v>0.11699999999999999</v>
      </c>
      <c r="H50" s="3">
        <f t="shared" si="1"/>
        <v>5.7999999999999996E-2</v>
      </c>
      <c r="I50" s="3">
        <f t="shared" si="2"/>
        <v>0.24300699300699299</v>
      </c>
      <c r="J50" s="3">
        <f t="shared" si="3"/>
        <v>1.215034965034965</v>
      </c>
    </row>
    <row r="51" spans="5:11" x14ac:dyDescent="0.2">
      <c r="E51" t="s">
        <v>112</v>
      </c>
      <c r="F51" s="38" t="s">
        <v>40</v>
      </c>
      <c r="G51" s="3">
        <f t="shared" si="7"/>
        <v>0.11650000000000001</v>
      </c>
      <c r="H51" s="3">
        <f t="shared" si="1"/>
        <v>5.7500000000000009E-2</v>
      </c>
      <c r="I51" s="3">
        <f t="shared" si="2"/>
        <v>0.24082167832167836</v>
      </c>
      <c r="J51" s="3">
        <f t="shared" si="3"/>
        <v>1.2041083916083919</v>
      </c>
    </row>
    <row r="52" spans="5:11" x14ac:dyDescent="0.2">
      <c r="E52" t="s">
        <v>113</v>
      </c>
      <c r="F52" s="38" t="s">
        <v>41</v>
      </c>
      <c r="G52" s="3">
        <f t="shared" si="7"/>
        <v>0.11849999999999999</v>
      </c>
      <c r="H52" s="3">
        <f t="shared" si="1"/>
        <v>5.9499999999999997E-2</v>
      </c>
      <c r="I52" s="3">
        <f t="shared" si="2"/>
        <v>0.24956293706293706</v>
      </c>
      <c r="J52" s="3">
        <f t="shared" si="3"/>
        <v>1.2478146853146852</v>
      </c>
    </row>
    <row r="53" spans="5:11" x14ac:dyDescent="0.2">
      <c r="E53" t="s">
        <v>114</v>
      </c>
      <c r="F53" s="38" t="s">
        <v>69</v>
      </c>
      <c r="G53" s="3">
        <f t="shared" si="7"/>
        <v>0.11</v>
      </c>
      <c r="H53" s="3">
        <f t="shared" si="1"/>
        <v>5.1000000000000004E-2</v>
      </c>
      <c r="I53" s="3">
        <f t="shared" si="2"/>
        <v>0.21241258741258742</v>
      </c>
      <c r="J53" s="53">
        <f t="shared" si="3"/>
        <v>1.0620629370629371</v>
      </c>
    </row>
    <row r="54" spans="5:11" x14ac:dyDescent="0.2">
      <c r="E54" t="s">
        <v>115</v>
      </c>
      <c r="F54" s="38" t="s">
        <v>70</v>
      </c>
      <c r="G54" s="3">
        <f>AVERAGE(H28:I28)</f>
        <v>0.11700000000000001</v>
      </c>
      <c r="H54" s="3">
        <f t="shared" si="1"/>
        <v>5.800000000000001E-2</v>
      </c>
      <c r="I54" s="3">
        <f t="shared" si="2"/>
        <v>0.24300699300699305</v>
      </c>
      <c r="J54" s="3">
        <f t="shared" si="3"/>
        <v>1.2150349650349652</v>
      </c>
    </row>
    <row r="55" spans="5:11" x14ac:dyDescent="0.2">
      <c r="E55" t="s">
        <v>116</v>
      </c>
      <c r="F55" s="38" t="s">
        <v>71</v>
      </c>
      <c r="G55" s="3">
        <f>AVERAGE(J21:K21)</f>
        <v>0.122</v>
      </c>
      <c r="H55" s="3">
        <f t="shared" si="1"/>
        <v>6.3E-2</v>
      </c>
      <c r="I55" s="3">
        <f t="shared" si="2"/>
        <v>0.26486013986013984</v>
      </c>
      <c r="J55" s="3">
        <f t="shared" si="3"/>
        <v>1.3243006993006992</v>
      </c>
    </row>
    <row r="56" spans="5:11" x14ac:dyDescent="0.2">
      <c r="E56" t="s">
        <v>117</v>
      </c>
      <c r="F56" s="39" t="s">
        <v>72</v>
      </c>
      <c r="G56" s="3">
        <f>AVERAGE(J22:K22)</f>
        <v>0.13250000000000001</v>
      </c>
      <c r="H56" s="3">
        <f t="shared" si="1"/>
        <v>7.350000000000001E-2</v>
      </c>
      <c r="I56" s="3">
        <f t="shared" si="2"/>
        <v>0.31075174825174828</v>
      </c>
      <c r="J56" s="3">
        <f t="shared" si="3"/>
        <v>1.5537587412587415</v>
      </c>
    </row>
    <row r="57" spans="5:11" x14ac:dyDescent="0.2">
      <c r="E57" t="s">
        <v>118</v>
      </c>
      <c r="F57" s="38" t="s">
        <v>73</v>
      </c>
      <c r="G57" s="3">
        <f t="shared" ref="G57:G61" si="8">AVERAGE(J23:K23)</f>
        <v>0.11649999999999999</v>
      </c>
      <c r="H57" s="3">
        <f t="shared" si="1"/>
        <v>5.7499999999999996E-2</v>
      </c>
      <c r="I57" s="3">
        <f t="shared" si="2"/>
        <v>0.24082167832167831</v>
      </c>
      <c r="J57" s="3">
        <f t="shared" si="3"/>
        <v>1.2041083916083914</v>
      </c>
    </row>
    <row r="58" spans="5:11" x14ac:dyDescent="0.2">
      <c r="E58" t="s">
        <v>119</v>
      </c>
      <c r="F58" s="38" t="s">
        <v>74</v>
      </c>
      <c r="G58" s="3">
        <f t="shared" si="8"/>
        <v>0.128</v>
      </c>
      <c r="H58" s="3">
        <f t="shared" si="1"/>
        <v>6.9000000000000006E-2</v>
      </c>
      <c r="I58" s="3">
        <f t="shared" si="2"/>
        <v>0.29108391608391609</v>
      </c>
      <c r="J58" s="3">
        <f t="shared" si="3"/>
        <v>1.4554195804195804</v>
      </c>
    </row>
    <row r="59" spans="5:11" x14ac:dyDescent="0.2">
      <c r="E59" t="s">
        <v>120</v>
      </c>
      <c r="F59" s="38" t="s">
        <v>75</v>
      </c>
      <c r="G59" s="3">
        <f t="shared" si="8"/>
        <v>0.121</v>
      </c>
      <c r="H59" s="3">
        <f t="shared" si="1"/>
        <v>6.2E-2</v>
      </c>
      <c r="I59" s="3">
        <f t="shared" si="2"/>
        <v>0.26048951048951047</v>
      </c>
      <c r="J59" s="3">
        <f t="shared" si="3"/>
        <v>1.3024475524475523</v>
      </c>
    </row>
    <row r="60" spans="5:11" x14ac:dyDescent="0.2">
      <c r="E60" s="54" t="s">
        <v>1</v>
      </c>
      <c r="F60" s="55" t="s">
        <v>76</v>
      </c>
      <c r="G60" s="56">
        <f t="shared" si="8"/>
        <v>0.11649999999999999</v>
      </c>
      <c r="H60" s="56">
        <f t="shared" si="1"/>
        <v>5.7499999999999996E-2</v>
      </c>
      <c r="I60" s="56">
        <f t="shared" si="2"/>
        <v>0.24082167832167831</v>
      </c>
      <c r="J60" s="56">
        <f t="shared" si="3"/>
        <v>1.2041083916083914</v>
      </c>
    </row>
    <row r="61" spans="5:11" x14ac:dyDescent="0.2">
      <c r="E61" s="54" t="s">
        <v>2</v>
      </c>
      <c r="F61" s="55" t="s">
        <v>77</v>
      </c>
      <c r="G61" s="56">
        <f t="shared" si="8"/>
        <v>0.115</v>
      </c>
      <c r="H61" s="56">
        <f t="shared" si="1"/>
        <v>5.6000000000000008E-2</v>
      </c>
      <c r="I61" s="56">
        <f t="shared" si="2"/>
        <v>0.2342657342657343</v>
      </c>
      <c r="J61" s="56">
        <f t="shared" si="3"/>
        <v>1.1713286713286715</v>
      </c>
    </row>
    <row r="62" spans="5:11" x14ac:dyDescent="0.2">
      <c r="E62" s="54" t="s">
        <v>3</v>
      </c>
      <c r="F62" s="55" t="s">
        <v>78</v>
      </c>
      <c r="G62" s="56">
        <f>AVERAGE(J28:K28)</f>
        <v>0.107</v>
      </c>
      <c r="H62" s="56">
        <f t="shared" si="1"/>
        <v>4.8000000000000001E-2</v>
      </c>
      <c r="I62" s="56">
        <f t="shared" si="2"/>
        <v>0.1993006993006993</v>
      </c>
      <c r="J62" s="53">
        <f t="shared" si="3"/>
        <v>0.99650349650349646</v>
      </c>
    </row>
    <row r="63" spans="5:11" x14ac:dyDescent="0.2">
      <c r="E63" s="23"/>
      <c r="F63" s="22"/>
      <c r="G63" s="23"/>
      <c r="H63" s="23"/>
      <c r="I63" s="23"/>
      <c r="J63" s="23"/>
      <c r="K63" s="23"/>
    </row>
    <row r="64" spans="5:11" x14ac:dyDescent="0.2">
      <c r="E64" s="23"/>
      <c r="F64" s="22"/>
      <c r="G64" s="23"/>
      <c r="H64" s="23"/>
      <c r="I64" s="23"/>
      <c r="J64" s="23"/>
      <c r="K64" s="23"/>
    </row>
    <row r="65" spans="5:11" x14ac:dyDescent="0.2">
      <c r="E65" s="23"/>
      <c r="F65" s="22"/>
      <c r="G65" s="23"/>
      <c r="H65" s="23"/>
      <c r="I65" s="23"/>
      <c r="J65" s="23"/>
      <c r="K65" s="23"/>
    </row>
    <row r="66" spans="5:11" x14ac:dyDescent="0.2">
      <c r="E66" s="23"/>
      <c r="F66" s="22"/>
      <c r="G66" s="23"/>
      <c r="H66" s="23"/>
      <c r="I66" s="23"/>
      <c r="J66" s="23"/>
      <c r="K66" s="23"/>
    </row>
    <row r="67" spans="5:11" x14ac:dyDescent="0.2">
      <c r="E67" s="23"/>
      <c r="F67" s="22"/>
      <c r="G67" s="23"/>
      <c r="H67" s="23"/>
      <c r="I67" s="23"/>
      <c r="J67" s="23"/>
      <c r="K67" s="23"/>
    </row>
    <row r="68" spans="5:11" x14ac:dyDescent="0.2">
      <c r="E68" s="23"/>
      <c r="F68" s="23"/>
      <c r="G68" s="23"/>
      <c r="H68" s="23"/>
      <c r="I68" s="23"/>
      <c r="J68" s="23"/>
      <c r="K68" s="23"/>
    </row>
    <row r="69" spans="5:11" x14ac:dyDescent="0.2">
      <c r="E69" s="23"/>
      <c r="F69" s="23"/>
      <c r="G69" s="23"/>
      <c r="H69" s="23"/>
      <c r="I69" s="23"/>
      <c r="J69" s="23"/>
      <c r="K69" s="23"/>
    </row>
    <row r="70" spans="5:11" x14ac:dyDescent="0.2">
      <c r="E70" s="23"/>
      <c r="F70" s="23"/>
      <c r="G70" s="23"/>
      <c r="H70" s="23"/>
      <c r="I70" s="23"/>
      <c r="J70" s="23"/>
      <c r="K70" s="23"/>
    </row>
    <row r="71" spans="5:11" x14ac:dyDescent="0.2">
      <c r="E71" s="23"/>
      <c r="F71" s="23"/>
      <c r="G71" s="23"/>
      <c r="H71" s="23"/>
      <c r="I71" s="23"/>
      <c r="J71" s="23"/>
      <c r="K71" s="23"/>
    </row>
    <row r="72" spans="5:11" x14ac:dyDescent="0.2">
      <c r="E72" s="23"/>
      <c r="F72" s="23"/>
      <c r="G72" s="23"/>
      <c r="H72" s="23"/>
      <c r="I72" s="23"/>
      <c r="J72" s="23"/>
      <c r="K72" s="23"/>
    </row>
    <row r="73" spans="5:11" x14ac:dyDescent="0.2">
      <c r="E73" s="23"/>
      <c r="F73" s="23"/>
      <c r="G73" s="23"/>
      <c r="H73" s="23"/>
      <c r="I73" s="23"/>
      <c r="J73" s="23"/>
      <c r="K73" s="23"/>
    </row>
    <row r="74" spans="5:11" x14ac:dyDescent="0.2">
      <c r="E74" s="23"/>
      <c r="F74" s="23"/>
      <c r="G74" s="23"/>
      <c r="H74" s="23"/>
      <c r="I74" s="23"/>
      <c r="J74" s="23"/>
      <c r="K74" s="23"/>
    </row>
    <row r="75" spans="5:11" x14ac:dyDescent="0.2">
      <c r="E75" s="23"/>
      <c r="F75" s="23"/>
      <c r="G75" s="23"/>
      <c r="H75" s="23"/>
      <c r="I75" s="23"/>
      <c r="J75" s="23"/>
      <c r="K75" s="23"/>
    </row>
    <row r="76" spans="5:11" x14ac:dyDescent="0.2">
      <c r="E76" s="23"/>
      <c r="F76" s="23"/>
      <c r="G76" s="23"/>
      <c r="H76" s="23"/>
      <c r="I76" s="23"/>
      <c r="J76" s="23"/>
      <c r="K76" s="23"/>
    </row>
    <row r="77" spans="5:11" x14ac:dyDescent="0.2">
      <c r="E77" s="23"/>
      <c r="F77" s="23"/>
      <c r="G77" s="23"/>
      <c r="H77" s="23"/>
      <c r="I77" s="23"/>
      <c r="J77" s="23"/>
      <c r="K77" s="23"/>
    </row>
    <row r="78" spans="5:11" x14ac:dyDescent="0.2">
      <c r="E78" s="23"/>
      <c r="F78" s="23"/>
      <c r="G78" s="23"/>
      <c r="H78" s="23"/>
      <c r="I78" s="23"/>
      <c r="J78" s="23"/>
      <c r="K78" s="23"/>
    </row>
  </sheetData>
  <pageMargins left="0.7" right="0.7" top="0.75" bottom="0.75" header="0.3" footer="0.3"/>
  <pageSetup paperSize="9" scale="6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9"/>
  <sheetViews>
    <sheetView workbookViewId="0">
      <selection activeCell="D11" sqref="D11"/>
    </sheetView>
  </sheetViews>
  <sheetFormatPr baseColWidth="10" defaultColWidth="8.83203125" defaultRowHeight="15" x14ac:dyDescent="0.2"/>
  <cols>
    <col min="1" max="1" width="6.5" customWidth="1"/>
    <col min="2" max="2" width="10" customWidth="1"/>
    <col min="3" max="14" width="9.1640625" customWidth="1"/>
    <col min="15" max="15" width="19.5" customWidth="1"/>
  </cols>
  <sheetData>
    <row r="1" spans="1:17" x14ac:dyDescent="0.2">
      <c r="B1" s="8" t="s">
        <v>42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28">
        <v>6</v>
      </c>
      <c r="I1" s="22">
        <v>7</v>
      </c>
      <c r="J1" s="22">
        <v>8</v>
      </c>
      <c r="K1" s="22">
        <v>9</v>
      </c>
      <c r="L1" s="22">
        <v>10</v>
      </c>
      <c r="M1" s="22"/>
      <c r="N1" s="22"/>
      <c r="O1" s="23"/>
    </row>
    <row r="2" spans="1:17" x14ac:dyDescent="0.2">
      <c r="B2" s="1" t="s">
        <v>1</v>
      </c>
      <c r="C2" s="2" t="s">
        <v>43</v>
      </c>
      <c r="D2" s="2" t="s">
        <v>43</v>
      </c>
      <c r="E2" s="6" t="s">
        <v>20</v>
      </c>
      <c r="F2" s="6" t="s">
        <v>20</v>
      </c>
      <c r="G2" s="6" t="s">
        <v>28</v>
      </c>
      <c r="H2" s="29" t="s">
        <v>28</v>
      </c>
      <c r="I2" s="29" t="s">
        <v>36</v>
      </c>
      <c r="J2" s="29" t="s">
        <v>36</v>
      </c>
      <c r="K2" s="29" t="s">
        <v>71</v>
      </c>
      <c r="L2" s="29" t="s">
        <v>71</v>
      </c>
      <c r="M2" s="23"/>
      <c r="N2" s="23"/>
      <c r="O2" s="23"/>
      <c r="P2" s="23"/>
    </row>
    <row r="3" spans="1:17" x14ac:dyDescent="0.2">
      <c r="B3" s="1" t="s">
        <v>2</v>
      </c>
      <c r="C3" s="2" t="s">
        <v>44</v>
      </c>
      <c r="D3" s="2" t="s">
        <v>44</v>
      </c>
      <c r="E3" s="6" t="s">
        <v>21</v>
      </c>
      <c r="F3" s="6" t="s">
        <v>21</v>
      </c>
      <c r="G3" s="6" t="s">
        <v>29</v>
      </c>
      <c r="H3" s="29" t="s">
        <v>29</v>
      </c>
      <c r="I3" s="29" t="s">
        <v>37</v>
      </c>
      <c r="J3" s="29" t="s">
        <v>37</v>
      </c>
      <c r="K3" s="29" t="s">
        <v>72</v>
      </c>
      <c r="L3" s="29" t="s">
        <v>72</v>
      </c>
      <c r="M3" s="23"/>
      <c r="N3" s="23"/>
    </row>
    <row r="4" spans="1:17" x14ac:dyDescent="0.2">
      <c r="B4" s="1" t="s">
        <v>3</v>
      </c>
      <c r="C4" s="2" t="s">
        <v>45</v>
      </c>
      <c r="D4" s="2" t="s">
        <v>45</v>
      </c>
      <c r="E4" s="6" t="s">
        <v>22</v>
      </c>
      <c r="F4" s="6" t="s">
        <v>22</v>
      </c>
      <c r="G4" s="6" t="s">
        <v>30</v>
      </c>
      <c r="H4" s="29" t="s">
        <v>30</v>
      </c>
      <c r="I4" s="29" t="s">
        <v>38</v>
      </c>
      <c r="J4" s="29" t="s">
        <v>38</v>
      </c>
      <c r="K4" s="29" t="s">
        <v>73</v>
      </c>
      <c r="L4" s="29" t="s">
        <v>73</v>
      </c>
      <c r="M4" s="23"/>
      <c r="N4" s="23"/>
    </row>
    <row r="5" spans="1:17" x14ac:dyDescent="0.2">
      <c r="B5" s="1" t="s">
        <v>4</v>
      </c>
      <c r="C5" s="2" t="s">
        <v>46</v>
      </c>
      <c r="D5" s="2" t="s">
        <v>46</v>
      </c>
      <c r="E5" s="6" t="s">
        <v>23</v>
      </c>
      <c r="F5" s="6" t="s">
        <v>23</v>
      </c>
      <c r="G5" s="6" t="s">
        <v>31</v>
      </c>
      <c r="H5" s="29" t="s">
        <v>31</v>
      </c>
      <c r="I5" s="29" t="s">
        <v>39</v>
      </c>
      <c r="J5" s="29" t="s">
        <v>39</v>
      </c>
      <c r="K5" s="29" t="s">
        <v>74</v>
      </c>
      <c r="L5" s="29" t="s">
        <v>74</v>
      </c>
      <c r="M5" s="23"/>
      <c r="N5" s="23"/>
    </row>
    <row r="6" spans="1:17" x14ac:dyDescent="0.2">
      <c r="B6" s="1" t="s">
        <v>5</v>
      </c>
      <c r="C6" s="2" t="s">
        <v>47</v>
      </c>
      <c r="D6" s="2" t="s">
        <v>47</v>
      </c>
      <c r="E6" s="6" t="s">
        <v>24</v>
      </c>
      <c r="F6" s="6" t="s">
        <v>24</v>
      </c>
      <c r="G6" s="6" t="s">
        <v>32</v>
      </c>
      <c r="H6" s="29" t="s">
        <v>32</v>
      </c>
      <c r="I6" s="29" t="s">
        <v>40</v>
      </c>
      <c r="J6" s="29" t="s">
        <v>40</v>
      </c>
      <c r="K6" s="29" t="s">
        <v>75</v>
      </c>
      <c r="L6" s="29" t="s">
        <v>75</v>
      </c>
      <c r="M6" s="23"/>
      <c r="N6" s="23"/>
    </row>
    <row r="7" spans="1:17" x14ac:dyDescent="0.2">
      <c r="B7" s="1" t="s">
        <v>6</v>
      </c>
      <c r="C7" s="2" t="s">
        <v>48</v>
      </c>
      <c r="D7" s="2" t="s">
        <v>48</v>
      </c>
      <c r="E7" s="6" t="s">
        <v>25</v>
      </c>
      <c r="F7" s="6" t="s">
        <v>25</v>
      </c>
      <c r="G7" s="6" t="s">
        <v>33</v>
      </c>
      <c r="H7" s="29" t="s">
        <v>33</v>
      </c>
      <c r="I7" s="29" t="s">
        <v>41</v>
      </c>
      <c r="J7" s="29" t="s">
        <v>41</v>
      </c>
      <c r="K7" s="63" t="s">
        <v>1</v>
      </c>
      <c r="L7" s="63" t="s">
        <v>1</v>
      </c>
      <c r="M7" s="30"/>
      <c r="N7" s="30"/>
    </row>
    <row r="8" spans="1:17" x14ac:dyDescent="0.2">
      <c r="B8" s="1" t="s">
        <v>7</v>
      </c>
      <c r="C8" s="2" t="s">
        <v>49</v>
      </c>
      <c r="D8" s="2" t="s">
        <v>49</v>
      </c>
      <c r="E8" s="6" t="s">
        <v>26</v>
      </c>
      <c r="F8" s="6" t="s">
        <v>26</v>
      </c>
      <c r="G8" s="6" t="s">
        <v>34</v>
      </c>
      <c r="H8" s="29" t="s">
        <v>34</v>
      </c>
      <c r="I8" s="29" t="s">
        <v>69</v>
      </c>
      <c r="J8" s="29" t="s">
        <v>69</v>
      </c>
      <c r="K8" s="63" t="s">
        <v>2</v>
      </c>
      <c r="L8" s="63" t="s">
        <v>2</v>
      </c>
      <c r="M8" s="30"/>
      <c r="N8" s="30"/>
    </row>
    <row r="9" spans="1:17" x14ac:dyDescent="0.2">
      <c r="B9" s="1" t="s">
        <v>14</v>
      </c>
      <c r="C9" s="2" t="s">
        <v>50</v>
      </c>
      <c r="D9" s="2" t="s">
        <v>50</v>
      </c>
      <c r="E9" s="6" t="s">
        <v>27</v>
      </c>
      <c r="F9" s="6" t="s">
        <v>27</v>
      </c>
      <c r="G9" s="6" t="s">
        <v>35</v>
      </c>
      <c r="H9" s="29" t="s">
        <v>35</v>
      </c>
      <c r="I9" s="29" t="s">
        <v>70</v>
      </c>
      <c r="J9" s="29" t="s">
        <v>70</v>
      </c>
      <c r="K9" s="63" t="s">
        <v>3</v>
      </c>
      <c r="L9" s="63" t="s">
        <v>3</v>
      </c>
      <c r="M9" s="30"/>
      <c r="N9" s="30"/>
    </row>
    <row r="10" spans="1:17" x14ac:dyDescent="0.2">
      <c r="I10" s="23"/>
      <c r="J10" s="23"/>
    </row>
    <row r="11" spans="1:17" x14ac:dyDescent="0.2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3"/>
      <c r="P11" s="23"/>
      <c r="Q11" s="23"/>
    </row>
    <row r="12" spans="1:17" ht="42" customHeight="1" x14ac:dyDescent="0.2">
      <c r="A12" s="43" t="s">
        <v>79</v>
      </c>
      <c r="B12" s="22" t="s">
        <v>168</v>
      </c>
      <c r="C12" s="21" t="s">
        <v>82</v>
      </c>
      <c r="D12" s="21" t="s">
        <v>56</v>
      </c>
      <c r="E12" s="21" t="s">
        <v>57</v>
      </c>
      <c r="F12" s="34" t="s">
        <v>58</v>
      </c>
      <c r="G12" s="42" t="s">
        <v>59</v>
      </c>
      <c r="H12" s="42" t="s">
        <v>60</v>
      </c>
      <c r="J12" s="32" t="s">
        <v>15</v>
      </c>
      <c r="K12" s="32" t="s">
        <v>83</v>
      </c>
      <c r="L12" s="32">
        <v>1</v>
      </c>
      <c r="M12" s="32" t="s">
        <v>16</v>
      </c>
      <c r="N12" s="23"/>
      <c r="O12" s="23"/>
      <c r="P12" s="23"/>
      <c r="Q12" s="23"/>
    </row>
    <row r="13" spans="1:17" x14ac:dyDescent="0.2">
      <c r="A13" s="64" t="s">
        <v>92</v>
      </c>
      <c r="B13" s="38" t="s">
        <v>20</v>
      </c>
      <c r="C13" s="50">
        <v>1.346153846153846</v>
      </c>
      <c r="D13" s="20">
        <f>$C$35/C13</f>
        <v>0.78896103896103909</v>
      </c>
      <c r="E13" s="20">
        <f>55*D13</f>
        <v>43.392857142857153</v>
      </c>
      <c r="F13" s="20">
        <f>55-E13</f>
        <v>11.607142857142847</v>
      </c>
      <c r="G13" s="20">
        <f>(E13/55)*C13</f>
        <v>1.0620629370629373</v>
      </c>
      <c r="H13" s="20">
        <f>G13*25</f>
        <v>26.551573426573434</v>
      </c>
      <c r="J13" s="23"/>
      <c r="K13" s="32" t="s">
        <v>84</v>
      </c>
      <c r="L13" s="32">
        <v>1000</v>
      </c>
      <c r="M13" s="32" t="s">
        <v>87</v>
      </c>
      <c r="N13" s="23"/>
      <c r="O13" s="23"/>
      <c r="P13" s="23"/>
      <c r="Q13" s="23"/>
    </row>
    <row r="14" spans="1:17" x14ac:dyDescent="0.2">
      <c r="A14" s="64" t="s">
        <v>93</v>
      </c>
      <c r="B14" s="38" t="s">
        <v>21</v>
      </c>
      <c r="C14" s="50">
        <v>1.3570804195804196</v>
      </c>
      <c r="D14" s="20">
        <f t="shared" ref="D14:D44" si="0">$C$35/C14</f>
        <v>0.78260869565217395</v>
      </c>
      <c r="E14" s="20">
        <f t="shared" ref="E14:E43" si="1">55*D14</f>
        <v>43.04347826086957</v>
      </c>
      <c r="F14" s="20">
        <f t="shared" ref="F14:F44" si="2">55-E14</f>
        <v>11.95652173913043</v>
      </c>
      <c r="G14" s="20">
        <f t="shared" ref="G14:G43" si="3">(E14/55)*C14</f>
        <v>1.0620629370629371</v>
      </c>
      <c r="H14" s="20">
        <f t="shared" ref="H14:H44" si="4">G14*25</f>
        <v>26.551573426573427</v>
      </c>
      <c r="J14" s="23"/>
      <c r="K14" s="23"/>
      <c r="L14" s="23"/>
      <c r="M14" s="23"/>
      <c r="N14" s="23"/>
      <c r="O14" s="23"/>
      <c r="P14" s="23"/>
      <c r="Q14" s="23"/>
    </row>
    <row r="15" spans="1:17" x14ac:dyDescent="0.2">
      <c r="A15" s="64" t="s">
        <v>94</v>
      </c>
      <c r="B15" s="38" t="s">
        <v>22</v>
      </c>
      <c r="C15" s="50">
        <v>1.4226398601398602</v>
      </c>
      <c r="D15" s="20">
        <f t="shared" si="0"/>
        <v>0.74654377880184331</v>
      </c>
      <c r="E15" s="20">
        <f t="shared" si="1"/>
        <v>41.059907834101381</v>
      </c>
      <c r="F15" s="20">
        <f t="shared" si="2"/>
        <v>13.940092165898619</v>
      </c>
      <c r="G15" s="20">
        <f t="shared" si="3"/>
        <v>1.0620629370629371</v>
      </c>
      <c r="H15" s="20">
        <f t="shared" si="4"/>
        <v>26.551573426573427</v>
      </c>
      <c r="J15" s="23"/>
      <c r="K15" s="48" t="s">
        <v>86</v>
      </c>
      <c r="L15" s="48" t="s">
        <v>85</v>
      </c>
      <c r="M15" s="23"/>
      <c r="N15" s="23"/>
      <c r="O15" s="23"/>
      <c r="P15" s="23"/>
      <c r="Q15" s="23"/>
    </row>
    <row r="16" spans="1:17" x14ac:dyDescent="0.2">
      <c r="A16" s="64" t="s">
        <v>95</v>
      </c>
      <c r="B16" s="38" t="s">
        <v>23</v>
      </c>
      <c r="C16" s="50">
        <v>1.3243006993006992</v>
      </c>
      <c r="D16" s="20">
        <f t="shared" si="0"/>
        <v>0.80198019801980214</v>
      </c>
      <c r="E16" s="20">
        <f t="shared" si="1"/>
        <v>44.108910891089117</v>
      </c>
      <c r="F16" s="20">
        <f t="shared" si="2"/>
        <v>10.891089108910883</v>
      </c>
      <c r="G16" s="20">
        <f t="shared" si="3"/>
        <v>1.0620629370629371</v>
      </c>
      <c r="H16" s="20">
        <f t="shared" si="4"/>
        <v>26.551573426573427</v>
      </c>
      <c r="J16" s="45">
        <v>500</v>
      </c>
      <c r="K16" s="23">
        <v>250</v>
      </c>
      <c r="L16" s="23">
        <v>250</v>
      </c>
      <c r="M16" s="23">
        <f>K16*L13/(K16+L16)</f>
        <v>500</v>
      </c>
      <c r="N16" s="23"/>
      <c r="O16" s="17" t="s">
        <v>157</v>
      </c>
    </row>
    <row r="17" spans="1:18" ht="16" thickBot="1" x14ac:dyDescent="0.25">
      <c r="A17" s="64" t="s">
        <v>96</v>
      </c>
      <c r="B17" s="38" t="s">
        <v>24</v>
      </c>
      <c r="C17" s="50">
        <v>1.5865384615384617</v>
      </c>
      <c r="D17" s="20">
        <f t="shared" si="0"/>
        <v>0.66942148760330578</v>
      </c>
      <c r="E17" s="20">
        <f t="shared" si="1"/>
        <v>36.81818181818182</v>
      </c>
      <c r="F17" s="20">
        <f t="shared" si="2"/>
        <v>18.18181818181818</v>
      </c>
      <c r="G17" s="20">
        <f t="shared" si="3"/>
        <v>1.0620629370629371</v>
      </c>
      <c r="H17" s="20">
        <f t="shared" si="4"/>
        <v>26.551573426573427</v>
      </c>
      <c r="J17" s="45">
        <v>100</v>
      </c>
      <c r="K17" s="23">
        <v>100</v>
      </c>
      <c r="L17" s="23">
        <v>400</v>
      </c>
      <c r="M17" s="23">
        <f>K17*M16/(K17+L17)</f>
        <v>100</v>
      </c>
      <c r="N17" s="23"/>
    </row>
    <row r="18" spans="1:18" x14ac:dyDescent="0.2">
      <c r="A18" s="64" t="s">
        <v>97</v>
      </c>
      <c r="B18" s="38" t="s">
        <v>25</v>
      </c>
      <c r="C18" s="50">
        <v>1.2587412587412585</v>
      </c>
      <c r="D18" s="20">
        <f t="shared" si="0"/>
        <v>0.84375000000000011</v>
      </c>
      <c r="E18" s="20">
        <f t="shared" si="1"/>
        <v>46.406250000000007</v>
      </c>
      <c r="F18" s="20">
        <f t="shared" si="2"/>
        <v>8.5937499999999929</v>
      </c>
      <c r="G18" s="20">
        <f t="shared" si="3"/>
        <v>1.0620629370629371</v>
      </c>
      <c r="H18" s="20">
        <f t="shared" si="4"/>
        <v>26.551573426573427</v>
      </c>
      <c r="J18" s="45">
        <v>25</v>
      </c>
      <c r="K18" s="23">
        <v>100</v>
      </c>
      <c r="L18" s="23">
        <v>300</v>
      </c>
      <c r="M18" s="23">
        <f>K18*M17/(K18+L18)</f>
        <v>25</v>
      </c>
      <c r="N18" s="23"/>
      <c r="O18" s="118" t="s">
        <v>158</v>
      </c>
      <c r="P18" s="119" t="s">
        <v>123</v>
      </c>
      <c r="Q18" s="120"/>
      <c r="R18" s="17" t="s">
        <v>163</v>
      </c>
    </row>
    <row r="19" spans="1:18" x14ac:dyDescent="0.2">
      <c r="A19" s="64" t="s">
        <v>98</v>
      </c>
      <c r="B19" s="38" t="s">
        <v>26</v>
      </c>
      <c r="C19" s="52">
        <v>0.78889860139860157</v>
      </c>
      <c r="D19" s="20">
        <f t="shared" si="0"/>
        <v>1.3462603878116342</v>
      </c>
      <c r="E19" s="20">
        <v>55</v>
      </c>
      <c r="F19" s="20">
        <f t="shared" si="2"/>
        <v>0</v>
      </c>
      <c r="G19" s="20">
        <f t="shared" si="3"/>
        <v>0.78889860139860157</v>
      </c>
      <c r="H19" s="20">
        <f t="shared" si="4"/>
        <v>19.72246503496504</v>
      </c>
      <c r="J19" s="45">
        <v>12.5</v>
      </c>
      <c r="K19" s="23">
        <v>200</v>
      </c>
      <c r="L19" s="23">
        <v>200</v>
      </c>
      <c r="M19" s="23">
        <f t="shared" ref="M19:M23" si="5">K19*M18/(K19+L19)</f>
        <v>12.5</v>
      </c>
      <c r="N19" s="23"/>
      <c r="O19" s="121" t="s">
        <v>159</v>
      </c>
      <c r="P19" s="122" t="s">
        <v>160</v>
      </c>
      <c r="Q19" s="123"/>
      <c r="R19" s="17" t="s">
        <v>164</v>
      </c>
    </row>
    <row r="20" spans="1:18" ht="16" thickBot="1" x14ac:dyDescent="0.25">
      <c r="A20" s="64" t="s">
        <v>99</v>
      </c>
      <c r="B20" s="38" t="s">
        <v>27</v>
      </c>
      <c r="C20" s="50">
        <v>1.2805944055944054</v>
      </c>
      <c r="D20" s="20">
        <f t="shared" si="0"/>
        <v>0.8293515358361776</v>
      </c>
      <c r="E20" s="20">
        <f t="shared" si="1"/>
        <v>45.614334470989768</v>
      </c>
      <c r="F20" s="20">
        <f t="shared" si="2"/>
        <v>9.3856655290102324</v>
      </c>
      <c r="G20" s="20">
        <f t="shared" si="3"/>
        <v>1.0620629370629371</v>
      </c>
      <c r="H20" s="20">
        <f t="shared" si="4"/>
        <v>26.551573426573427</v>
      </c>
      <c r="J20" s="45">
        <v>3.125</v>
      </c>
      <c r="K20" s="23">
        <v>100</v>
      </c>
      <c r="L20" s="23">
        <v>300</v>
      </c>
      <c r="M20" s="23">
        <f t="shared" si="5"/>
        <v>3.125</v>
      </c>
      <c r="N20" s="23"/>
      <c r="O20" s="115" t="s">
        <v>161</v>
      </c>
      <c r="P20" s="124" t="s">
        <v>124</v>
      </c>
      <c r="Q20" s="125"/>
      <c r="R20" s="17" t="s">
        <v>165</v>
      </c>
    </row>
    <row r="21" spans="1:18" ht="13.5" customHeight="1" x14ac:dyDescent="0.2">
      <c r="A21" s="64" t="s">
        <v>100</v>
      </c>
      <c r="B21" s="38" t="s">
        <v>28</v>
      </c>
      <c r="C21" s="51">
        <v>1.466346153846154</v>
      </c>
      <c r="D21" s="20">
        <f t="shared" si="0"/>
        <v>0.72429210134128164</v>
      </c>
      <c r="E21" s="20">
        <f t="shared" si="1"/>
        <v>39.83606557377049</v>
      </c>
      <c r="F21" s="20">
        <f t="shared" si="2"/>
        <v>15.16393442622951</v>
      </c>
      <c r="G21" s="20">
        <f t="shared" si="3"/>
        <v>1.0620629370629371</v>
      </c>
      <c r="H21" s="20">
        <f t="shared" si="4"/>
        <v>26.551573426573427</v>
      </c>
      <c r="J21" s="45">
        <v>0.3125</v>
      </c>
      <c r="K21" s="23">
        <v>50</v>
      </c>
      <c r="L21" s="23">
        <v>450</v>
      </c>
      <c r="M21" s="23">
        <f t="shared" si="5"/>
        <v>0.3125</v>
      </c>
      <c r="N21" s="23"/>
      <c r="O21" s="23"/>
      <c r="P21" s="23"/>
      <c r="Q21" s="23"/>
    </row>
    <row r="22" spans="1:18" x14ac:dyDescent="0.2">
      <c r="A22" s="64" t="s">
        <v>101</v>
      </c>
      <c r="B22" s="38" t="s">
        <v>29</v>
      </c>
      <c r="C22" s="50">
        <v>1.2368881118881119</v>
      </c>
      <c r="D22" s="20">
        <f t="shared" si="0"/>
        <v>0.85865724381625441</v>
      </c>
      <c r="E22" s="20">
        <f t="shared" si="1"/>
        <v>47.226148409893995</v>
      </c>
      <c r="F22" s="20">
        <f t="shared" si="2"/>
        <v>7.7738515901060055</v>
      </c>
      <c r="G22" s="20">
        <f t="shared" si="3"/>
        <v>1.0620629370629371</v>
      </c>
      <c r="H22" s="20">
        <f t="shared" si="4"/>
        <v>26.551573426573427</v>
      </c>
      <c r="J22" s="45">
        <v>3.125E-2</v>
      </c>
      <c r="K22" s="47">
        <v>50</v>
      </c>
      <c r="L22" s="23">
        <v>450</v>
      </c>
      <c r="M22" s="23">
        <f t="shared" si="5"/>
        <v>3.125E-2</v>
      </c>
      <c r="N22" s="23"/>
      <c r="O22" s="23"/>
      <c r="P22" s="23"/>
      <c r="Q22" s="23"/>
    </row>
    <row r="23" spans="1:18" x14ac:dyDescent="0.2">
      <c r="A23" s="64" t="s">
        <v>102</v>
      </c>
      <c r="B23" s="38" t="s">
        <v>30</v>
      </c>
      <c r="C23" s="50">
        <v>1.3789335664335665</v>
      </c>
      <c r="D23" s="20">
        <f t="shared" si="0"/>
        <v>0.77020602218700474</v>
      </c>
      <c r="E23" s="20">
        <f t="shared" si="1"/>
        <v>42.361331220285258</v>
      </c>
      <c r="F23" s="20">
        <f t="shared" si="2"/>
        <v>12.638668779714742</v>
      </c>
      <c r="G23" s="20">
        <f t="shared" si="3"/>
        <v>1.0620629370629371</v>
      </c>
      <c r="H23" s="20">
        <f t="shared" si="4"/>
        <v>26.551573426573427</v>
      </c>
      <c r="J23" s="45">
        <v>0</v>
      </c>
      <c r="K23" s="47">
        <v>0</v>
      </c>
      <c r="L23" s="23">
        <v>100</v>
      </c>
      <c r="M23" s="23">
        <f t="shared" si="5"/>
        <v>0</v>
      </c>
      <c r="N23" s="23"/>
      <c r="O23" s="23"/>
      <c r="P23" s="23"/>
      <c r="Q23" s="23"/>
    </row>
    <row r="24" spans="1:18" x14ac:dyDescent="0.2">
      <c r="A24" s="64" t="s">
        <v>103</v>
      </c>
      <c r="B24" s="38" t="s">
        <v>31</v>
      </c>
      <c r="C24" s="50">
        <v>1.3024475524475523</v>
      </c>
      <c r="D24" s="20">
        <f t="shared" si="0"/>
        <v>0.81543624161073835</v>
      </c>
      <c r="E24" s="20">
        <f t="shared" si="1"/>
        <v>44.848993288590613</v>
      </c>
      <c r="F24" s="20">
        <f t="shared" si="2"/>
        <v>10.151006711409387</v>
      </c>
      <c r="G24" s="20">
        <f t="shared" si="3"/>
        <v>1.0620629370629373</v>
      </c>
      <c r="H24" s="20">
        <f t="shared" si="4"/>
        <v>26.551573426573434</v>
      </c>
      <c r="J24" s="23"/>
      <c r="K24" s="22"/>
      <c r="L24" s="23"/>
      <c r="M24" s="23"/>
      <c r="N24" s="23"/>
      <c r="O24" s="23"/>
      <c r="P24" s="23"/>
      <c r="Q24" s="23"/>
    </row>
    <row r="25" spans="1:18" x14ac:dyDescent="0.2">
      <c r="A25" s="64" t="s">
        <v>104</v>
      </c>
      <c r="B25" s="39" t="s">
        <v>32</v>
      </c>
      <c r="C25" s="50">
        <v>1.3352272727272727</v>
      </c>
      <c r="D25" s="20">
        <f t="shared" si="0"/>
        <v>0.79541734860883795</v>
      </c>
      <c r="E25" s="20">
        <f t="shared" si="1"/>
        <v>43.747954173486086</v>
      </c>
      <c r="F25" s="20">
        <f t="shared" si="2"/>
        <v>11.252045826513914</v>
      </c>
      <c r="G25" s="20">
        <f t="shared" si="3"/>
        <v>1.0620629370629371</v>
      </c>
      <c r="H25" s="20">
        <f t="shared" si="4"/>
        <v>26.551573426573427</v>
      </c>
      <c r="J25" s="23"/>
      <c r="K25" s="22"/>
      <c r="L25" s="23">
        <f>SUM(L13:L23)</f>
        <v>3450</v>
      </c>
      <c r="M25" s="23"/>
      <c r="N25" s="23"/>
      <c r="O25" s="23"/>
      <c r="P25" s="23"/>
      <c r="Q25" s="23"/>
    </row>
    <row r="26" spans="1:18" x14ac:dyDescent="0.2">
      <c r="A26" s="64" t="s">
        <v>105</v>
      </c>
      <c r="B26" s="38" t="s">
        <v>33</v>
      </c>
      <c r="C26" s="51">
        <v>1.5100524475524477</v>
      </c>
      <c r="D26" s="20">
        <f t="shared" si="0"/>
        <v>0.70332850940665692</v>
      </c>
      <c r="E26" s="20">
        <f t="shared" si="1"/>
        <v>38.683068017366132</v>
      </c>
      <c r="F26" s="20">
        <f t="shared" si="2"/>
        <v>16.316931982633868</v>
      </c>
      <c r="G26" s="20">
        <f t="shared" si="3"/>
        <v>1.0620629370629371</v>
      </c>
      <c r="H26" s="20">
        <f t="shared" si="4"/>
        <v>26.551573426573427</v>
      </c>
      <c r="J26" s="23"/>
      <c r="K26" s="23"/>
      <c r="L26" s="22"/>
      <c r="M26" s="22"/>
      <c r="N26" s="22"/>
      <c r="O26" s="22"/>
      <c r="P26" s="23"/>
      <c r="Q26" s="23"/>
    </row>
    <row r="27" spans="1:18" x14ac:dyDescent="0.2">
      <c r="A27" s="64" t="s">
        <v>106</v>
      </c>
      <c r="B27" s="38" t="s">
        <v>34</v>
      </c>
      <c r="C27" s="50">
        <v>1.3024475524475523</v>
      </c>
      <c r="D27" s="20">
        <f t="shared" si="0"/>
        <v>0.81543624161073835</v>
      </c>
      <c r="E27" s="20">
        <f t="shared" si="1"/>
        <v>44.848993288590613</v>
      </c>
      <c r="F27" s="20">
        <f t="shared" si="2"/>
        <v>10.151006711409387</v>
      </c>
      <c r="G27" s="20">
        <f t="shared" si="3"/>
        <v>1.0620629370629373</v>
      </c>
      <c r="H27" s="20">
        <f t="shared" si="4"/>
        <v>26.551573426573434</v>
      </c>
      <c r="J27" s="32" t="s">
        <v>88</v>
      </c>
      <c r="K27" s="22" t="s">
        <v>89</v>
      </c>
      <c r="L27" s="23"/>
      <c r="M27" s="23"/>
      <c r="N27" s="23"/>
      <c r="O27" s="23"/>
      <c r="P27" s="23"/>
      <c r="Q27" s="23"/>
    </row>
    <row r="28" spans="1:18" x14ac:dyDescent="0.2">
      <c r="A28" s="64" t="s">
        <v>107</v>
      </c>
      <c r="B28" s="38" t="s">
        <v>35</v>
      </c>
      <c r="C28" s="50">
        <v>1.1057692307692308</v>
      </c>
      <c r="D28" s="20">
        <f t="shared" si="0"/>
        <v>0.96047430830039526</v>
      </c>
      <c r="E28" s="20">
        <f t="shared" si="1"/>
        <v>52.826086956521742</v>
      </c>
      <c r="F28" s="20">
        <f t="shared" si="2"/>
        <v>2.1739130434782581</v>
      </c>
      <c r="G28" s="20">
        <f t="shared" si="3"/>
        <v>1.0620629370629371</v>
      </c>
      <c r="H28" s="20">
        <f t="shared" si="4"/>
        <v>26.551573426573427</v>
      </c>
      <c r="J28" s="49" t="s">
        <v>90</v>
      </c>
      <c r="K28" s="22" t="s">
        <v>89</v>
      </c>
      <c r="L28" s="23"/>
      <c r="M28" s="23"/>
      <c r="N28" s="23"/>
      <c r="O28" s="23"/>
      <c r="P28" s="23"/>
      <c r="Q28" s="23"/>
    </row>
    <row r="29" spans="1:18" x14ac:dyDescent="0.2">
      <c r="A29" s="64" t="s">
        <v>108</v>
      </c>
      <c r="B29" s="38" t="s">
        <v>36</v>
      </c>
      <c r="C29" s="50">
        <v>1.291520979020979</v>
      </c>
      <c r="D29" s="20">
        <f t="shared" si="0"/>
        <v>0.82233502538071068</v>
      </c>
      <c r="E29" s="20">
        <f t="shared" si="1"/>
        <v>45.228426395939088</v>
      </c>
      <c r="F29" s="20">
        <f t="shared" si="2"/>
        <v>9.7715736040609116</v>
      </c>
      <c r="G29" s="20">
        <f t="shared" si="3"/>
        <v>1.0620629370629371</v>
      </c>
      <c r="H29" s="20">
        <f t="shared" si="4"/>
        <v>26.551573426573427</v>
      </c>
      <c r="J29" s="23"/>
      <c r="K29" s="22"/>
      <c r="L29" s="23"/>
      <c r="M29" s="23"/>
      <c r="N29" s="23"/>
      <c r="O29" s="23"/>
      <c r="P29" s="23"/>
      <c r="Q29" s="23"/>
    </row>
    <row r="30" spans="1:18" x14ac:dyDescent="0.2">
      <c r="A30" s="64" t="s">
        <v>109</v>
      </c>
      <c r="B30" s="38" t="s">
        <v>37</v>
      </c>
      <c r="C30" s="50">
        <v>1.2587412587412585</v>
      </c>
      <c r="D30" s="20">
        <f t="shared" si="0"/>
        <v>0.84375000000000011</v>
      </c>
      <c r="E30" s="20">
        <f t="shared" si="1"/>
        <v>46.406250000000007</v>
      </c>
      <c r="F30" s="20">
        <f t="shared" si="2"/>
        <v>8.5937499999999929</v>
      </c>
      <c r="G30" s="20">
        <f t="shared" si="3"/>
        <v>1.0620629370629371</v>
      </c>
      <c r="H30" s="20">
        <f t="shared" si="4"/>
        <v>26.551573426573427</v>
      </c>
      <c r="J30" s="23"/>
      <c r="K30" s="22"/>
      <c r="L30" s="23"/>
      <c r="M30" s="23"/>
      <c r="N30" s="23"/>
      <c r="O30" s="23"/>
      <c r="P30" s="23"/>
      <c r="Q30" s="23"/>
    </row>
    <row r="31" spans="1:18" x14ac:dyDescent="0.2">
      <c r="A31" s="64" t="s">
        <v>110</v>
      </c>
      <c r="B31" s="38" t="s">
        <v>38</v>
      </c>
      <c r="C31" s="50">
        <v>1.2041083916083919</v>
      </c>
      <c r="D31" s="20">
        <f t="shared" si="0"/>
        <v>0.88203266787658785</v>
      </c>
      <c r="E31" s="20">
        <f t="shared" si="1"/>
        <v>48.511796733212329</v>
      </c>
      <c r="F31" s="20">
        <f t="shared" si="2"/>
        <v>6.4882032667876715</v>
      </c>
      <c r="G31" s="20">
        <f t="shared" si="3"/>
        <v>1.0620629370629369</v>
      </c>
      <c r="H31" s="20">
        <f t="shared" si="4"/>
        <v>26.551573426573423</v>
      </c>
      <c r="J31" s="23"/>
      <c r="K31" s="23"/>
      <c r="L31" s="23"/>
      <c r="M31" s="23"/>
      <c r="N31" s="23"/>
      <c r="O31" s="23"/>
      <c r="P31" s="23"/>
      <c r="Q31" s="23"/>
    </row>
    <row r="32" spans="1:18" x14ac:dyDescent="0.2">
      <c r="A32" s="64" t="s">
        <v>111</v>
      </c>
      <c r="B32" s="38" t="s">
        <v>39</v>
      </c>
      <c r="C32" s="50">
        <v>1.215034965034965</v>
      </c>
      <c r="D32" s="20">
        <f t="shared" si="0"/>
        <v>0.87410071942446044</v>
      </c>
      <c r="E32" s="20">
        <f t="shared" si="1"/>
        <v>48.075539568345327</v>
      </c>
      <c r="F32" s="20">
        <f t="shared" si="2"/>
        <v>6.9244604316546727</v>
      </c>
      <c r="G32" s="20">
        <f t="shared" si="3"/>
        <v>1.0620629370629371</v>
      </c>
      <c r="H32" s="20">
        <f t="shared" si="4"/>
        <v>26.551573426573427</v>
      </c>
      <c r="J32" s="23"/>
      <c r="K32" s="22"/>
      <c r="L32" s="23"/>
      <c r="M32" s="23"/>
      <c r="N32" s="23"/>
      <c r="O32" s="23"/>
      <c r="P32" s="23"/>
      <c r="Q32" s="23"/>
    </row>
    <row r="33" spans="1:17" x14ac:dyDescent="0.2">
      <c r="A33" s="64" t="s">
        <v>112</v>
      </c>
      <c r="B33" s="38" t="s">
        <v>40</v>
      </c>
      <c r="C33" s="50">
        <v>1.2041083916083919</v>
      </c>
      <c r="D33" s="20">
        <f t="shared" si="0"/>
        <v>0.88203266787658785</v>
      </c>
      <c r="E33" s="20">
        <f t="shared" si="1"/>
        <v>48.511796733212329</v>
      </c>
      <c r="F33" s="20">
        <f t="shared" si="2"/>
        <v>6.4882032667876715</v>
      </c>
      <c r="G33" s="20">
        <f t="shared" si="3"/>
        <v>1.0620629370629369</v>
      </c>
      <c r="H33" s="20">
        <f t="shared" si="4"/>
        <v>26.551573426573423</v>
      </c>
      <c r="J33" s="23"/>
      <c r="K33" s="22"/>
      <c r="L33" s="23"/>
      <c r="M33" s="23"/>
      <c r="N33" s="23"/>
      <c r="O33" s="23"/>
      <c r="P33" s="23"/>
      <c r="Q33" s="23"/>
    </row>
    <row r="34" spans="1:17" x14ac:dyDescent="0.2">
      <c r="A34" s="64" t="s">
        <v>113</v>
      </c>
      <c r="B34" s="39" t="s">
        <v>41</v>
      </c>
      <c r="C34" s="50">
        <v>1.2478146853146852</v>
      </c>
      <c r="D34" s="20">
        <f t="shared" si="0"/>
        <v>0.8511383537653241</v>
      </c>
      <c r="E34" s="20">
        <f t="shared" si="1"/>
        <v>46.812609457092826</v>
      </c>
      <c r="F34" s="20">
        <f t="shared" si="2"/>
        <v>8.1873905429071741</v>
      </c>
      <c r="G34" s="20">
        <f t="shared" si="3"/>
        <v>1.0620629370629371</v>
      </c>
      <c r="H34" s="20">
        <f t="shared" si="4"/>
        <v>26.551573426573427</v>
      </c>
      <c r="J34" s="23"/>
      <c r="K34" s="22"/>
      <c r="L34" s="23"/>
      <c r="M34" s="23"/>
      <c r="N34" s="23"/>
      <c r="O34" s="23"/>
      <c r="P34" s="23"/>
      <c r="Q34" s="23"/>
    </row>
    <row r="35" spans="1:17" x14ac:dyDescent="0.2">
      <c r="A35" s="64" t="s">
        <v>114</v>
      </c>
      <c r="B35" s="38" t="s">
        <v>69</v>
      </c>
      <c r="C35" s="52">
        <v>1.0620629370629371</v>
      </c>
      <c r="D35" s="20">
        <f t="shared" si="0"/>
        <v>1</v>
      </c>
      <c r="E35" s="20">
        <f t="shared" si="1"/>
        <v>55</v>
      </c>
      <c r="F35" s="20">
        <f t="shared" si="2"/>
        <v>0</v>
      </c>
      <c r="G35" s="20">
        <f t="shared" si="3"/>
        <v>1.0620629370629371</v>
      </c>
      <c r="H35" s="20">
        <f t="shared" si="4"/>
        <v>26.551573426573427</v>
      </c>
      <c r="J35" s="23"/>
      <c r="K35" s="22"/>
      <c r="L35" s="23"/>
      <c r="M35" s="23"/>
      <c r="N35" s="23"/>
      <c r="O35" s="23"/>
      <c r="P35" s="23"/>
      <c r="Q35" s="23"/>
    </row>
    <row r="36" spans="1:17" x14ac:dyDescent="0.2">
      <c r="A36" s="64" t="s">
        <v>115</v>
      </c>
      <c r="B36" s="38" t="s">
        <v>70</v>
      </c>
      <c r="C36" s="50">
        <v>1.2150349650349652</v>
      </c>
      <c r="D36" s="20">
        <f t="shared" si="0"/>
        <v>0.87410071942446033</v>
      </c>
      <c r="E36" s="20">
        <f t="shared" si="1"/>
        <v>48.07553956834532</v>
      </c>
      <c r="F36" s="20">
        <f t="shared" si="2"/>
        <v>6.9244604316546798</v>
      </c>
      <c r="G36" s="20">
        <f t="shared" si="3"/>
        <v>1.0620629370629371</v>
      </c>
      <c r="H36" s="20">
        <f t="shared" si="4"/>
        <v>26.551573426573427</v>
      </c>
      <c r="J36" s="23"/>
      <c r="K36" s="23"/>
      <c r="L36" s="23"/>
      <c r="M36" s="23"/>
      <c r="N36" s="23"/>
      <c r="O36" s="23"/>
      <c r="P36" s="24"/>
      <c r="Q36" s="23"/>
    </row>
    <row r="37" spans="1:17" x14ac:dyDescent="0.2">
      <c r="A37" s="64" t="s">
        <v>116</v>
      </c>
      <c r="B37" s="38" t="s">
        <v>71</v>
      </c>
      <c r="C37" s="57">
        <v>1.3243006993006992</v>
      </c>
      <c r="D37" s="20">
        <f t="shared" si="0"/>
        <v>0.80198019801980214</v>
      </c>
      <c r="E37" s="20">
        <f t="shared" si="1"/>
        <v>44.108910891089117</v>
      </c>
      <c r="F37" s="20">
        <f t="shared" si="2"/>
        <v>10.891089108910883</v>
      </c>
      <c r="G37" s="20">
        <f t="shared" si="3"/>
        <v>1.0620629370629371</v>
      </c>
      <c r="H37" s="20">
        <f t="shared" si="4"/>
        <v>26.551573426573427</v>
      </c>
      <c r="J37" s="23"/>
      <c r="K37" s="22"/>
      <c r="L37" s="23"/>
      <c r="M37" s="23"/>
      <c r="N37" s="23"/>
      <c r="O37" s="23"/>
      <c r="P37" s="23"/>
      <c r="Q37" s="23"/>
    </row>
    <row r="38" spans="1:17" x14ac:dyDescent="0.2">
      <c r="A38" s="64" t="s">
        <v>117</v>
      </c>
      <c r="B38" s="38" t="s">
        <v>72</v>
      </c>
      <c r="C38" s="50">
        <v>1.5537587412587415</v>
      </c>
      <c r="D38" s="20">
        <f t="shared" si="0"/>
        <v>0.68354430379746822</v>
      </c>
      <c r="E38" s="20">
        <f t="shared" si="1"/>
        <v>37.59493670886075</v>
      </c>
      <c r="F38" s="20">
        <f t="shared" si="2"/>
        <v>17.40506329113925</v>
      </c>
      <c r="G38" s="20">
        <f t="shared" si="3"/>
        <v>1.0620629370629371</v>
      </c>
      <c r="H38" s="20">
        <f t="shared" si="4"/>
        <v>26.551573426573427</v>
      </c>
      <c r="J38" s="23"/>
      <c r="K38" s="22"/>
      <c r="L38" s="23"/>
      <c r="M38" s="23"/>
      <c r="N38" s="23"/>
      <c r="O38" s="23"/>
      <c r="P38" s="23"/>
      <c r="Q38" s="23"/>
    </row>
    <row r="39" spans="1:17" x14ac:dyDescent="0.2">
      <c r="A39" s="64" t="s">
        <v>118</v>
      </c>
      <c r="B39" s="38" t="s">
        <v>73</v>
      </c>
      <c r="C39" s="50">
        <v>1.2041083916083914</v>
      </c>
      <c r="D39" s="20">
        <f t="shared" si="0"/>
        <v>0.88203266787658818</v>
      </c>
      <c r="E39" s="20">
        <f t="shared" si="1"/>
        <v>48.51179673321235</v>
      </c>
      <c r="F39" s="20">
        <f t="shared" si="2"/>
        <v>6.4882032667876501</v>
      </c>
      <c r="G39" s="20">
        <f t="shared" si="3"/>
        <v>1.0620629370629371</v>
      </c>
      <c r="H39" s="20">
        <f t="shared" si="4"/>
        <v>26.551573426573427</v>
      </c>
      <c r="J39" s="23"/>
      <c r="K39" s="22"/>
      <c r="L39" s="23"/>
      <c r="M39" s="23"/>
      <c r="N39" s="23"/>
      <c r="O39" s="23"/>
      <c r="P39" s="23"/>
      <c r="Q39" s="23"/>
    </row>
    <row r="40" spans="1:17" x14ac:dyDescent="0.2">
      <c r="A40" s="64" t="s">
        <v>119</v>
      </c>
      <c r="B40" s="38" t="s">
        <v>74</v>
      </c>
      <c r="C40" s="50">
        <v>1.4554195804195804</v>
      </c>
      <c r="D40" s="20">
        <f t="shared" si="0"/>
        <v>0.72972972972972971</v>
      </c>
      <c r="E40" s="20">
        <f t="shared" si="1"/>
        <v>40.135135135135137</v>
      </c>
      <c r="F40" s="20">
        <f t="shared" si="2"/>
        <v>14.864864864864863</v>
      </c>
      <c r="G40" s="20">
        <f t="shared" si="3"/>
        <v>1.0620629370629371</v>
      </c>
      <c r="H40" s="20">
        <f t="shared" si="4"/>
        <v>26.551573426573427</v>
      </c>
      <c r="J40" s="23"/>
      <c r="K40" s="22"/>
      <c r="L40" s="23"/>
      <c r="M40" s="23"/>
      <c r="N40" s="23"/>
      <c r="O40" s="23"/>
      <c r="P40" s="23"/>
      <c r="Q40" s="23"/>
    </row>
    <row r="41" spans="1:17" x14ac:dyDescent="0.2">
      <c r="A41" s="64" t="s">
        <v>120</v>
      </c>
      <c r="B41" s="38" t="s">
        <v>75</v>
      </c>
      <c r="C41" s="50">
        <v>1.3024475524475523</v>
      </c>
      <c r="D41" s="20">
        <f t="shared" si="0"/>
        <v>0.81543624161073835</v>
      </c>
      <c r="E41" s="20">
        <f t="shared" si="1"/>
        <v>44.848993288590613</v>
      </c>
      <c r="F41" s="20">
        <f t="shared" si="2"/>
        <v>10.151006711409387</v>
      </c>
      <c r="G41" s="20">
        <f t="shared" si="3"/>
        <v>1.0620629370629373</v>
      </c>
      <c r="H41" s="20">
        <f t="shared" si="4"/>
        <v>26.551573426573434</v>
      </c>
      <c r="J41" s="23"/>
      <c r="K41" s="23"/>
      <c r="L41" s="23"/>
      <c r="M41" s="23"/>
      <c r="N41" s="23"/>
      <c r="O41" s="23"/>
      <c r="P41" s="23"/>
      <c r="Q41" s="23"/>
    </row>
    <row r="42" spans="1:17" x14ac:dyDescent="0.2">
      <c r="A42" s="65" t="s">
        <v>1</v>
      </c>
      <c r="B42" s="55" t="s">
        <v>1</v>
      </c>
      <c r="C42" s="60">
        <v>1.2041083916083914</v>
      </c>
      <c r="D42" s="61">
        <f t="shared" si="0"/>
        <v>0.88203266787658818</v>
      </c>
      <c r="E42" s="61">
        <f t="shared" si="1"/>
        <v>48.51179673321235</v>
      </c>
      <c r="F42" s="61">
        <f t="shared" si="2"/>
        <v>6.4882032667876501</v>
      </c>
      <c r="G42" s="61">
        <f t="shared" si="3"/>
        <v>1.0620629370629371</v>
      </c>
      <c r="H42" s="61">
        <f t="shared" si="4"/>
        <v>26.551573426573427</v>
      </c>
      <c r="J42" s="23"/>
      <c r="K42" s="23"/>
      <c r="L42" s="23"/>
      <c r="M42" s="23"/>
      <c r="N42" s="23"/>
      <c r="O42" s="23"/>
      <c r="P42" s="23"/>
      <c r="Q42" s="23"/>
    </row>
    <row r="43" spans="1:17" x14ac:dyDescent="0.2">
      <c r="A43" s="65" t="s">
        <v>2</v>
      </c>
      <c r="B43" s="62" t="s">
        <v>2</v>
      </c>
      <c r="C43" s="60">
        <v>1.1713286713286715</v>
      </c>
      <c r="D43" s="61">
        <f t="shared" si="0"/>
        <v>0.90671641791044766</v>
      </c>
      <c r="E43" s="61">
        <f t="shared" si="1"/>
        <v>49.869402985074622</v>
      </c>
      <c r="F43" s="61">
        <f t="shared" si="2"/>
        <v>5.1305970149253781</v>
      </c>
      <c r="G43" s="61">
        <f t="shared" si="3"/>
        <v>1.0620629370629371</v>
      </c>
      <c r="H43" s="61">
        <f t="shared" si="4"/>
        <v>26.551573426573427</v>
      </c>
      <c r="J43" s="23"/>
      <c r="K43" s="23"/>
      <c r="L43" s="23"/>
      <c r="M43" s="23"/>
      <c r="N43" s="23"/>
      <c r="O43" s="23"/>
      <c r="P43" s="23"/>
      <c r="Q43" s="23"/>
    </row>
    <row r="44" spans="1:17" x14ac:dyDescent="0.2">
      <c r="A44" s="65" t="s">
        <v>3</v>
      </c>
      <c r="B44" s="62" t="s">
        <v>3</v>
      </c>
      <c r="C44" s="60">
        <v>0.99650349650349601</v>
      </c>
      <c r="D44" s="61">
        <f t="shared" si="0"/>
        <v>1.0657894736842111</v>
      </c>
      <c r="E44" s="61">
        <v>55</v>
      </c>
      <c r="F44" s="61">
        <f t="shared" si="2"/>
        <v>0</v>
      </c>
      <c r="G44" s="61">
        <f>(E44/55)*C44</f>
        <v>0.99650349650349601</v>
      </c>
      <c r="H44" s="61">
        <f t="shared" si="4"/>
        <v>24.912587412587399</v>
      </c>
      <c r="J44" s="23"/>
      <c r="K44" s="23"/>
      <c r="L44" s="23"/>
      <c r="M44" s="23"/>
      <c r="N44" s="23"/>
      <c r="O44" s="23"/>
      <c r="P44" s="23"/>
      <c r="Q44" s="23"/>
    </row>
    <row r="45" spans="1:17" x14ac:dyDescent="0.2">
      <c r="B45" s="22"/>
      <c r="C45" s="58"/>
      <c r="D45" s="59"/>
      <c r="E45" s="59"/>
      <c r="F45" s="59"/>
      <c r="G45" s="59"/>
      <c r="H45" s="59"/>
      <c r="J45" s="23"/>
      <c r="K45" s="23"/>
      <c r="L45" s="23"/>
      <c r="M45" s="23"/>
      <c r="N45" s="23"/>
      <c r="O45" s="23"/>
      <c r="P45" s="23"/>
      <c r="Q45" s="23"/>
    </row>
    <row r="46" spans="1:17" x14ac:dyDescent="0.2">
      <c r="B46" s="22"/>
      <c r="C46" s="58"/>
      <c r="D46" s="59"/>
      <c r="E46" s="59"/>
      <c r="F46" s="59">
        <f>SUM(F13:F44)</f>
        <v>294.97450772208407</v>
      </c>
      <c r="G46" s="59"/>
      <c r="H46" s="59"/>
      <c r="J46" s="23"/>
      <c r="K46" s="23"/>
      <c r="L46" s="23"/>
      <c r="M46" s="23"/>
      <c r="N46" s="23"/>
      <c r="O46" s="23"/>
      <c r="P46" s="23"/>
      <c r="Q46" s="23"/>
    </row>
    <row r="47" spans="1:17" x14ac:dyDescent="0.2">
      <c r="B47" s="22"/>
      <c r="C47" s="58"/>
      <c r="D47" s="59"/>
      <c r="E47" s="59"/>
      <c r="F47" s="59"/>
      <c r="G47" s="59"/>
      <c r="H47" s="59"/>
    </row>
    <row r="48" spans="1:17" x14ac:dyDescent="0.2">
      <c r="B48" s="22"/>
      <c r="C48" s="58"/>
      <c r="D48" s="59"/>
      <c r="E48" s="59"/>
      <c r="F48" s="59"/>
      <c r="G48" s="59"/>
      <c r="H48" s="59"/>
    </row>
    <row r="49" spans="2:8" x14ac:dyDescent="0.2">
      <c r="B49" s="22"/>
      <c r="C49" s="58"/>
      <c r="D49" s="59"/>
      <c r="E49" s="59"/>
      <c r="F49" s="59"/>
      <c r="G49" s="59"/>
      <c r="H49" s="59"/>
    </row>
  </sheetData>
  <pageMargins left="0.7" right="0.7" top="0.75" bottom="0.75" header="0.3" footer="0.3"/>
  <pageSetup paperSize="9" scale="74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9"/>
  <sheetViews>
    <sheetView tabSelected="1" topLeftCell="B30" zoomScaleNormal="100" workbookViewId="0">
      <selection activeCell="B37" sqref="B37"/>
    </sheetView>
  </sheetViews>
  <sheetFormatPr baseColWidth="10" defaultColWidth="8.83203125" defaultRowHeight="15" x14ac:dyDescent="0.2"/>
  <cols>
    <col min="1" max="1" width="11.1640625" customWidth="1"/>
    <col min="2" max="2" width="14" customWidth="1"/>
    <col min="3" max="9" width="9.1640625" customWidth="1"/>
    <col min="10" max="10" width="15.5" customWidth="1"/>
    <col min="11" max="11" width="21.83203125" customWidth="1"/>
    <col min="17" max="17" width="22.6640625" customWidth="1"/>
  </cols>
  <sheetData>
    <row r="1" spans="1:13" x14ac:dyDescent="0.2">
      <c r="A1" s="8" t="s">
        <v>42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28">
        <v>6</v>
      </c>
      <c r="H1" s="22">
        <v>7</v>
      </c>
      <c r="I1" s="22">
        <v>8</v>
      </c>
      <c r="J1" s="22">
        <v>9</v>
      </c>
      <c r="K1" s="22">
        <v>10</v>
      </c>
      <c r="L1" s="22"/>
      <c r="M1" s="22"/>
    </row>
    <row r="2" spans="1:13" x14ac:dyDescent="0.2">
      <c r="A2" s="1" t="s">
        <v>1</v>
      </c>
      <c r="B2" s="2" t="s">
        <v>43</v>
      </c>
      <c r="C2" s="2" t="s">
        <v>43</v>
      </c>
      <c r="D2" s="6" t="s">
        <v>20</v>
      </c>
      <c r="E2" s="6" t="s">
        <v>20</v>
      </c>
      <c r="F2" s="6" t="s">
        <v>28</v>
      </c>
      <c r="G2" s="29" t="s">
        <v>28</v>
      </c>
      <c r="H2" s="29" t="s">
        <v>36</v>
      </c>
      <c r="I2" s="29" t="s">
        <v>36</v>
      </c>
      <c r="J2" s="29" t="s">
        <v>71</v>
      </c>
      <c r="K2" s="29" t="s">
        <v>71</v>
      </c>
      <c r="L2" s="23"/>
      <c r="M2" s="23"/>
    </row>
    <row r="3" spans="1:13" x14ac:dyDescent="0.2">
      <c r="A3" s="1" t="s">
        <v>2</v>
      </c>
      <c r="B3" s="2" t="s">
        <v>44</v>
      </c>
      <c r="C3" s="2" t="s">
        <v>44</v>
      </c>
      <c r="D3" s="6" t="s">
        <v>21</v>
      </c>
      <c r="E3" s="6" t="s">
        <v>21</v>
      </c>
      <c r="F3" s="6" t="s">
        <v>29</v>
      </c>
      <c r="G3" s="29" t="s">
        <v>29</v>
      </c>
      <c r="H3" s="29" t="s">
        <v>37</v>
      </c>
      <c r="I3" s="29" t="s">
        <v>37</v>
      </c>
      <c r="J3" s="29" t="s">
        <v>72</v>
      </c>
      <c r="K3" s="29" t="s">
        <v>72</v>
      </c>
      <c r="L3" s="23"/>
      <c r="M3" s="23"/>
    </row>
    <row r="4" spans="1:13" x14ac:dyDescent="0.2">
      <c r="A4" s="1" t="s">
        <v>3</v>
      </c>
      <c r="B4" s="2" t="s">
        <v>45</v>
      </c>
      <c r="C4" s="2" t="s">
        <v>45</v>
      </c>
      <c r="D4" s="6" t="s">
        <v>22</v>
      </c>
      <c r="E4" s="6" t="s">
        <v>22</v>
      </c>
      <c r="F4" s="6" t="s">
        <v>30</v>
      </c>
      <c r="G4" s="29" t="s">
        <v>30</v>
      </c>
      <c r="H4" s="29" t="s">
        <v>38</v>
      </c>
      <c r="I4" s="29" t="s">
        <v>38</v>
      </c>
      <c r="J4" s="29" t="s">
        <v>73</v>
      </c>
      <c r="K4" s="29" t="s">
        <v>73</v>
      </c>
      <c r="L4" s="23"/>
      <c r="M4" s="23"/>
    </row>
    <row r="5" spans="1:13" x14ac:dyDescent="0.2">
      <c r="A5" s="1" t="s">
        <v>4</v>
      </c>
      <c r="B5" s="2" t="s">
        <v>46</v>
      </c>
      <c r="C5" s="2" t="s">
        <v>46</v>
      </c>
      <c r="D5" s="6" t="s">
        <v>23</v>
      </c>
      <c r="E5" s="6" t="s">
        <v>23</v>
      </c>
      <c r="F5" s="6" t="s">
        <v>31</v>
      </c>
      <c r="G5" s="29" t="s">
        <v>31</v>
      </c>
      <c r="H5" s="29" t="s">
        <v>39</v>
      </c>
      <c r="I5" s="29" t="s">
        <v>39</v>
      </c>
      <c r="J5" s="29" t="s">
        <v>74</v>
      </c>
      <c r="K5" s="29" t="s">
        <v>74</v>
      </c>
      <c r="L5" s="23"/>
      <c r="M5" s="23"/>
    </row>
    <row r="6" spans="1:13" x14ac:dyDescent="0.2">
      <c r="A6" s="1" t="s">
        <v>5</v>
      </c>
      <c r="B6" s="2" t="s">
        <v>47</v>
      </c>
      <c r="C6" s="2" t="s">
        <v>47</v>
      </c>
      <c r="D6" s="6" t="s">
        <v>24</v>
      </c>
      <c r="E6" s="6" t="s">
        <v>24</v>
      </c>
      <c r="F6" s="6" t="s">
        <v>32</v>
      </c>
      <c r="G6" s="29" t="s">
        <v>32</v>
      </c>
      <c r="H6" s="29" t="s">
        <v>40</v>
      </c>
      <c r="I6" s="29" t="s">
        <v>40</v>
      </c>
      <c r="J6" s="29" t="s">
        <v>75</v>
      </c>
      <c r="K6" s="29" t="s">
        <v>75</v>
      </c>
      <c r="L6" s="23"/>
      <c r="M6" s="23"/>
    </row>
    <row r="7" spans="1:13" x14ac:dyDescent="0.2">
      <c r="A7" s="1" t="s">
        <v>6</v>
      </c>
      <c r="B7" s="2" t="s">
        <v>48</v>
      </c>
      <c r="C7" s="2" t="s">
        <v>48</v>
      </c>
      <c r="D7" s="6" t="s">
        <v>25</v>
      </c>
      <c r="E7" s="6" t="s">
        <v>25</v>
      </c>
      <c r="F7" s="6" t="s">
        <v>33</v>
      </c>
      <c r="G7" s="29" t="s">
        <v>33</v>
      </c>
      <c r="H7" s="29" t="s">
        <v>41</v>
      </c>
      <c r="I7" s="29" t="s">
        <v>41</v>
      </c>
      <c r="J7" s="29" t="s">
        <v>76</v>
      </c>
      <c r="K7" s="29" t="s">
        <v>76</v>
      </c>
      <c r="L7" s="30"/>
      <c r="M7" s="30"/>
    </row>
    <row r="8" spans="1:13" x14ac:dyDescent="0.2">
      <c r="A8" s="1" t="s">
        <v>7</v>
      </c>
      <c r="B8" s="2" t="s">
        <v>49</v>
      </c>
      <c r="C8" s="2" t="s">
        <v>49</v>
      </c>
      <c r="D8" s="6" t="s">
        <v>26</v>
      </c>
      <c r="E8" s="6" t="s">
        <v>26</v>
      </c>
      <c r="F8" s="6" t="s">
        <v>34</v>
      </c>
      <c r="G8" s="29" t="s">
        <v>34</v>
      </c>
      <c r="H8" s="29" t="s">
        <v>69</v>
      </c>
      <c r="I8" s="29" t="s">
        <v>69</v>
      </c>
      <c r="J8" s="29" t="s">
        <v>77</v>
      </c>
      <c r="K8" s="29" t="s">
        <v>77</v>
      </c>
      <c r="L8" s="30"/>
      <c r="M8" s="30"/>
    </row>
    <row r="9" spans="1:13" x14ac:dyDescent="0.2">
      <c r="A9" s="1" t="s">
        <v>14</v>
      </c>
      <c r="B9" s="2" t="s">
        <v>50</v>
      </c>
      <c r="C9" s="2" t="s">
        <v>50</v>
      </c>
      <c r="D9" s="6" t="s">
        <v>27</v>
      </c>
      <c r="E9" s="6" t="s">
        <v>27</v>
      </c>
      <c r="F9" s="6" t="s">
        <v>35</v>
      </c>
      <c r="G9" s="29" t="s">
        <v>35</v>
      </c>
      <c r="H9" s="29" t="s">
        <v>70</v>
      </c>
      <c r="I9" s="29" t="s">
        <v>70</v>
      </c>
      <c r="J9" s="29" t="s">
        <v>78</v>
      </c>
      <c r="K9" s="29" t="s">
        <v>78</v>
      </c>
      <c r="L9" s="30"/>
      <c r="M9" s="30"/>
    </row>
    <row r="11" spans="1:13" x14ac:dyDescent="0.2">
      <c r="A11" s="22" t="s">
        <v>68</v>
      </c>
      <c r="B11">
        <v>1</v>
      </c>
      <c r="C11">
        <v>2</v>
      </c>
      <c r="D11">
        <v>3</v>
      </c>
      <c r="E11">
        <v>4</v>
      </c>
      <c r="F11">
        <v>5</v>
      </c>
      <c r="G11">
        <v>6</v>
      </c>
      <c r="H11">
        <v>7</v>
      </c>
      <c r="I11">
        <v>8</v>
      </c>
      <c r="J11">
        <v>9</v>
      </c>
      <c r="K11">
        <v>10</v>
      </c>
    </row>
    <row r="12" spans="1:13" x14ac:dyDescent="0.2">
      <c r="A12" t="s">
        <v>1</v>
      </c>
      <c r="B12">
        <v>78419</v>
      </c>
      <c r="C12">
        <v>82231</v>
      </c>
      <c r="D12">
        <v>619</v>
      </c>
      <c r="E12">
        <v>583</v>
      </c>
      <c r="F12">
        <v>1916</v>
      </c>
      <c r="G12">
        <v>2115</v>
      </c>
      <c r="H12">
        <v>1783</v>
      </c>
      <c r="I12">
        <v>1821</v>
      </c>
      <c r="J12">
        <v>3159</v>
      </c>
      <c r="K12">
        <v>2931</v>
      </c>
    </row>
    <row r="13" spans="1:13" x14ac:dyDescent="0.2">
      <c r="A13" t="s">
        <v>2</v>
      </c>
      <c r="B13">
        <v>18148</v>
      </c>
      <c r="C13">
        <v>19564</v>
      </c>
      <c r="D13">
        <v>645</v>
      </c>
      <c r="E13">
        <v>668</v>
      </c>
      <c r="F13">
        <v>1743</v>
      </c>
      <c r="G13">
        <v>1744</v>
      </c>
      <c r="H13">
        <v>1705</v>
      </c>
      <c r="I13">
        <v>1759</v>
      </c>
      <c r="J13">
        <v>2620</v>
      </c>
      <c r="K13">
        <v>2600</v>
      </c>
    </row>
    <row r="14" spans="1:13" x14ac:dyDescent="0.2">
      <c r="A14" t="s">
        <v>3</v>
      </c>
      <c r="B14">
        <v>3842</v>
      </c>
      <c r="C14">
        <v>3996</v>
      </c>
      <c r="D14">
        <v>589</v>
      </c>
      <c r="E14">
        <v>588</v>
      </c>
      <c r="F14">
        <v>1413</v>
      </c>
      <c r="G14">
        <v>1402</v>
      </c>
      <c r="H14">
        <v>1941</v>
      </c>
      <c r="I14">
        <v>1950</v>
      </c>
      <c r="J14">
        <v>2949</v>
      </c>
      <c r="K14">
        <v>2842</v>
      </c>
    </row>
    <row r="15" spans="1:13" x14ac:dyDescent="0.2">
      <c r="A15" t="s">
        <v>4</v>
      </c>
      <c r="B15">
        <v>1811</v>
      </c>
      <c r="C15">
        <v>1894</v>
      </c>
      <c r="D15">
        <v>622</v>
      </c>
      <c r="E15">
        <v>596</v>
      </c>
      <c r="F15">
        <v>1535</v>
      </c>
      <c r="G15">
        <v>1510</v>
      </c>
      <c r="H15">
        <v>2479</v>
      </c>
      <c r="I15">
        <v>2473</v>
      </c>
      <c r="J15">
        <v>2227</v>
      </c>
      <c r="K15">
        <v>2110</v>
      </c>
    </row>
    <row r="16" spans="1:13" x14ac:dyDescent="0.2">
      <c r="A16" t="s">
        <v>5</v>
      </c>
      <c r="B16">
        <v>418</v>
      </c>
      <c r="C16">
        <v>436</v>
      </c>
      <c r="D16">
        <v>601</v>
      </c>
      <c r="E16">
        <v>578</v>
      </c>
      <c r="F16">
        <v>1686</v>
      </c>
      <c r="G16">
        <v>1676</v>
      </c>
      <c r="H16">
        <v>2656</v>
      </c>
      <c r="I16">
        <v>2696</v>
      </c>
      <c r="J16">
        <v>3307</v>
      </c>
      <c r="K16">
        <v>3163</v>
      </c>
    </row>
    <row r="17" spans="1:26" x14ac:dyDescent="0.2">
      <c r="A17" t="s">
        <v>6</v>
      </c>
      <c r="B17">
        <v>104</v>
      </c>
      <c r="C17">
        <v>113</v>
      </c>
      <c r="D17">
        <v>2164</v>
      </c>
      <c r="E17">
        <v>2144</v>
      </c>
      <c r="F17">
        <v>1610</v>
      </c>
      <c r="G17">
        <v>1651</v>
      </c>
      <c r="H17">
        <v>2897</v>
      </c>
      <c r="I17">
        <v>2748</v>
      </c>
      <c r="J17">
        <v>2008</v>
      </c>
      <c r="K17">
        <v>1979</v>
      </c>
    </row>
    <row r="18" spans="1:26" x14ac:dyDescent="0.2">
      <c r="A18" t="s">
        <v>7</v>
      </c>
      <c r="B18">
        <v>78</v>
      </c>
      <c r="C18">
        <v>81</v>
      </c>
      <c r="D18">
        <v>2475</v>
      </c>
      <c r="E18">
        <v>2418</v>
      </c>
      <c r="F18">
        <v>2216</v>
      </c>
      <c r="G18">
        <v>2292</v>
      </c>
      <c r="H18">
        <v>3088</v>
      </c>
      <c r="I18">
        <v>3108</v>
      </c>
      <c r="J18">
        <v>1256</v>
      </c>
      <c r="K18">
        <v>1225</v>
      </c>
    </row>
    <row r="19" spans="1:26" x14ac:dyDescent="0.2">
      <c r="A19" t="s">
        <v>14</v>
      </c>
      <c r="B19">
        <v>74</v>
      </c>
      <c r="C19">
        <v>79</v>
      </c>
      <c r="D19">
        <v>2381</v>
      </c>
      <c r="E19">
        <v>2397</v>
      </c>
      <c r="F19">
        <v>2300</v>
      </c>
      <c r="G19">
        <v>2262</v>
      </c>
      <c r="H19">
        <v>2288</v>
      </c>
      <c r="I19">
        <v>2344</v>
      </c>
      <c r="J19">
        <v>884</v>
      </c>
    </row>
    <row r="21" spans="1:26" x14ac:dyDescent="0.2">
      <c r="A21" s="44" t="s">
        <v>15</v>
      </c>
      <c r="B21" s="17" t="s">
        <v>51</v>
      </c>
      <c r="C21" s="17" t="s">
        <v>61</v>
      </c>
      <c r="D21" s="17" t="s">
        <v>62</v>
      </c>
    </row>
    <row r="22" spans="1:26" x14ac:dyDescent="0.2">
      <c r="A22" s="45">
        <v>500</v>
      </c>
      <c r="B22">
        <f>AVERAGE(B12:C12)</f>
        <v>80325</v>
      </c>
      <c r="C22">
        <f>LOG(A22)</f>
        <v>2.6989700043360187</v>
      </c>
      <c r="D22">
        <f>B22-$B$29</f>
        <v>80248.5</v>
      </c>
    </row>
    <row r="23" spans="1:26" x14ac:dyDescent="0.2">
      <c r="A23" s="45">
        <v>100</v>
      </c>
      <c r="B23">
        <f>AVERAGE(B13:C13)</f>
        <v>18856</v>
      </c>
      <c r="C23">
        <f t="shared" ref="C23:C27" si="0">LOG(A23)</f>
        <v>2</v>
      </c>
      <c r="D23">
        <f t="shared" ref="D23:D28" si="1">B23-$B$29</f>
        <v>18779.5</v>
      </c>
    </row>
    <row r="24" spans="1:26" x14ac:dyDescent="0.2">
      <c r="A24" s="45">
        <v>25</v>
      </c>
      <c r="B24">
        <f>AVERAGE(B14:C14)</f>
        <v>3919</v>
      </c>
      <c r="C24">
        <f t="shared" si="0"/>
        <v>1.3979400086720377</v>
      </c>
      <c r="D24">
        <f t="shared" si="1"/>
        <v>3842.5</v>
      </c>
    </row>
    <row r="25" spans="1:26" x14ac:dyDescent="0.2">
      <c r="A25" s="45">
        <v>12.5</v>
      </c>
      <c r="B25">
        <f t="shared" ref="B25" si="2">AVERAGE(B15:C15)</f>
        <v>1852.5</v>
      </c>
      <c r="C25">
        <f t="shared" si="0"/>
        <v>1.0969100130080565</v>
      </c>
      <c r="D25">
        <f>B25-$B$29</f>
        <v>1776</v>
      </c>
    </row>
    <row r="26" spans="1:26" x14ac:dyDescent="0.2">
      <c r="A26" s="45">
        <v>3.125</v>
      </c>
      <c r="B26">
        <f>AVERAGE(B16:C16)</f>
        <v>427</v>
      </c>
      <c r="C26">
        <f t="shared" si="0"/>
        <v>0.49485002168009401</v>
      </c>
      <c r="D26">
        <f t="shared" si="1"/>
        <v>350.5</v>
      </c>
    </row>
    <row r="27" spans="1:26" x14ac:dyDescent="0.2">
      <c r="A27" s="45">
        <v>0.3125</v>
      </c>
      <c r="B27">
        <f>AVERAGE(B17:C17)</f>
        <v>108.5</v>
      </c>
      <c r="C27">
        <f t="shared" si="0"/>
        <v>-0.50514997831990593</v>
      </c>
      <c r="D27">
        <f t="shared" si="1"/>
        <v>32</v>
      </c>
    </row>
    <row r="28" spans="1:26" x14ac:dyDescent="0.2">
      <c r="A28" s="45">
        <v>3.125E-2</v>
      </c>
      <c r="B28">
        <f>AVERAGE(B18:C18)</f>
        <v>79.5</v>
      </c>
      <c r="C28">
        <f>LOG(A28)</f>
        <v>-1.505149978319906</v>
      </c>
      <c r="D28">
        <f t="shared" si="1"/>
        <v>3</v>
      </c>
    </row>
    <row r="29" spans="1:26" ht="16" thickBot="1" x14ac:dyDescent="0.25">
      <c r="A29" s="45">
        <v>0</v>
      </c>
      <c r="B29">
        <f>AVERAGE(B19:C19)</f>
        <v>76.5</v>
      </c>
    </row>
    <row r="30" spans="1:26" ht="33" thickBot="1" x14ac:dyDescent="0.25">
      <c r="A30" t="s">
        <v>91</v>
      </c>
      <c r="B30" t="s">
        <v>90</v>
      </c>
      <c r="C30" t="s">
        <v>169</v>
      </c>
      <c r="D30" s="34" t="s">
        <v>51</v>
      </c>
      <c r="E30" s="69" t="s">
        <v>63</v>
      </c>
      <c r="F30" s="34" t="s">
        <v>64</v>
      </c>
      <c r="G30" s="34" t="s">
        <v>65</v>
      </c>
      <c r="H30" s="34" t="s">
        <v>66</v>
      </c>
      <c r="I30" s="34" t="s">
        <v>67</v>
      </c>
      <c r="J30" s="17"/>
      <c r="K30" s="17"/>
      <c r="L30" s="21"/>
      <c r="Q30" s="81" t="s">
        <v>153</v>
      </c>
      <c r="R30" s="82"/>
      <c r="S30" s="82"/>
      <c r="T30" s="82"/>
      <c r="U30" s="82"/>
      <c r="V30" s="82"/>
      <c r="W30" s="82"/>
      <c r="X30" s="82"/>
      <c r="Y30" s="83"/>
    </row>
    <row r="31" spans="1:26" x14ac:dyDescent="0.2">
      <c r="A31" s="50">
        <v>1.346153846153846</v>
      </c>
      <c r="B31" s="64" t="s">
        <v>92</v>
      </c>
      <c r="C31" s="46" t="s">
        <v>20</v>
      </c>
      <c r="D31">
        <f>AVERAGE(D12:E12)</f>
        <v>601</v>
      </c>
      <c r="E31">
        <f>D31-$D$33</f>
        <v>12.5</v>
      </c>
      <c r="F31" s="70"/>
      <c r="H31" s="20">
        <v>1.0620629370629373</v>
      </c>
      <c r="I31">
        <f>G31/H31</f>
        <v>0</v>
      </c>
      <c r="J31" s="17"/>
    </row>
    <row r="32" spans="1:26" x14ac:dyDescent="0.2">
      <c r="A32" s="50">
        <v>1.3570804195804196</v>
      </c>
      <c r="B32" s="64" t="s">
        <v>93</v>
      </c>
      <c r="C32" s="46" t="s">
        <v>21</v>
      </c>
      <c r="D32">
        <f t="shared" ref="D32:D37" si="3">AVERAGE(D13:E13)</f>
        <v>656.5</v>
      </c>
      <c r="E32">
        <f t="shared" ref="E32:E59" si="4">D32-$D$33</f>
        <v>68</v>
      </c>
      <c r="F32" s="70">
        <v>-0.19547300000000001</v>
      </c>
      <c r="G32">
        <f t="shared" ref="G32:G64" si="5">10^F32</f>
        <v>0.63756871732085918</v>
      </c>
      <c r="H32" s="20">
        <v>1.0620629370629371</v>
      </c>
      <c r="I32">
        <f t="shared" ref="I32:I63" si="6">G32/H32</f>
        <v>0.60031161532103938</v>
      </c>
      <c r="J32" s="17"/>
      <c r="K32" s="17" t="s">
        <v>157</v>
      </c>
      <c r="Q32" s="79" t="s">
        <v>125</v>
      </c>
      <c r="R32" s="80">
        <v>1</v>
      </c>
      <c r="S32" s="80"/>
      <c r="T32" s="80"/>
      <c r="U32" s="80"/>
      <c r="V32" s="80"/>
      <c r="W32" s="80"/>
      <c r="X32" s="80"/>
      <c r="Y32" s="80"/>
      <c r="Z32" s="78"/>
    </row>
    <row r="33" spans="1:26" ht="16" thickBot="1" x14ac:dyDescent="0.25">
      <c r="A33" s="50">
        <v>1.4226398601398602</v>
      </c>
      <c r="B33" s="64" t="s">
        <v>94</v>
      </c>
      <c r="C33" s="46" t="s">
        <v>22</v>
      </c>
      <c r="D33">
        <f t="shared" si="3"/>
        <v>588.5</v>
      </c>
      <c r="E33">
        <f t="shared" si="4"/>
        <v>0</v>
      </c>
      <c r="F33" s="70"/>
      <c r="H33" s="20">
        <v>1.0620629370629371</v>
      </c>
      <c r="I33">
        <f t="shared" si="6"/>
        <v>0</v>
      </c>
      <c r="J33" s="17"/>
      <c r="Q33" s="79" t="s">
        <v>126</v>
      </c>
      <c r="R33" s="80">
        <v>3</v>
      </c>
      <c r="S33" s="80"/>
      <c r="T33" s="80"/>
      <c r="U33" s="80"/>
      <c r="V33" s="80"/>
      <c r="W33" s="80"/>
      <c r="X33" s="80"/>
      <c r="Y33" s="80"/>
      <c r="Z33" s="78"/>
    </row>
    <row r="34" spans="1:26" x14ac:dyDescent="0.2">
      <c r="A34" s="50">
        <v>1.3243006993006992</v>
      </c>
      <c r="B34" s="64" t="s">
        <v>95</v>
      </c>
      <c r="C34" s="46" t="s">
        <v>23</v>
      </c>
      <c r="D34">
        <f t="shared" si="3"/>
        <v>609</v>
      </c>
      <c r="E34">
        <f t="shared" si="4"/>
        <v>20.5</v>
      </c>
      <c r="F34" s="70">
        <v>-2.1986940000000001</v>
      </c>
      <c r="G34">
        <f t="shared" si="5"/>
        <v>6.3285760011615516E-3</v>
      </c>
      <c r="H34" s="20">
        <v>1.0620629370629371</v>
      </c>
      <c r="I34">
        <f t="shared" si="6"/>
        <v>5.9587579796944977E-3</v>
      </c>
      <c r="J34" s="17"/>
      <c r="K34" s="118" t="s">
        <v>158</v>
      </c>
      <c r="L34" s="119" t="s">
        <v>123</v>
      </c>
      <c r="M34" s="120"/>
      <c r="Q34" s="79" t="s">
        <v>127</v>
      </c>
      <c r="R34" s="80">
        <v>0.05</v>
      </c>
      <c r="S34" s="80"/>
      <c r="T34" s="80"/>
      <c r="U34" s="80"/>
      <c r="V34" s="80"/>
      <c r="W34" s="80"/>
      <c r="X34" s="80"/>
      <c r="Y34" s="80"/>
      <c r="Z34" s="78"/>
    </row>
    <row r="35" spans="1:26" ht="16" thickBot="1" x14ac:dyDescent="0.25">
      <c r="A35" s="50">
        <v>1.5865384615384617</v>
      </c>
      <c r="B35" s="64" t="s">
        <v>96</v>
      </c>
      <c r="C35" s="46" t="s">
        <v>24</v>
      </c>
      <c r="D35">
        <f t="shared" si="3"/>
        <v>589.5</v>
      </c>
      <c r="E35">
        <f t="shared" si="4"/>
        <v>1</v>
      </c>
      <c r="F35" s="70"/>
      <c r="H35" s="20">
        <v>1.0620629370629371</v>
      </c>
      <c r="I35">
        <f t="shared" si="6"/>
        <v>0</v>
      </c>
      <c r="J35" s="17"/>
      <c r="K35" s="121" t="s">
        <v>159</v>
      </c>
      <c r="L35" s="122" t="s">
        <v>160</v>
      </c>
      <c r="M35" s="123"/>
      <c r="Q35" s="79"/>
      <c r="R35" s="80"/>
      <c r="S35" s="80"/>
      <c r="T35" s="80"/>
      <c r="U35" s="80"/>
      <c r="V35" s="80"/>
      <c r="W35" s="80"/>
      <c r="X35" s="80"/>
      <c r="Y35" s="80"/>
      <c r="Z35" s="78"/>
    </row>
    <row r="36" spans="1:26" ht="16" thickBot="1" x14ac:dyDescent="0.25">
      <c r="A36" s="50">
        <v>1.2587412587412585</v>
      </c>
      <c r="B36" s="64" t="s">
        <v>97</v>
      </c>
      <c r="C36" s="46" t="s">
        <v>25</v>
      </c>
      <c r="D36">
        <f t="shared" si="3"/>
        <v>2154</v>
      </c>
      <c r="E36">
        <f t="shared" si="4"/>
        <v>1565.5</v>
      </c>
      <c r="F36" s="70">
        <v>1.062519</v>
      </c>
      <c r="G36">
        <f t="shared" si="5"/>
        <v>11.548325064864809</v>
      </c>
      <c r="H36" s="20">
        <v>1.0620629370629371</v>
      </c>
      <c r="I36">
        <f t="shared" si="6"/>
        <v>10.873484670127853</v>
      </c>
      <c r="J36" s="17"/>
      <c r="K36" s="115" t="s">
        <v>161</v>
      </c>
      <c r="L36" s="124" t="s">
        <v>124</v>
      </c>
      <c r="M36" s="125"/>
      <c r="Q36" s="88" t="s">
        <v>128</v>
      </c>
      <c r="R36" s="89" t="s">
        <v>129</v>
      </c>
      <c r="S36" s="89" t="s">
        <v>130</v>
      </c>
      <c r="T36" s="89" t="s">
        <v>131</v>
      </c>
      <c r="U36" s="89" t="s">
        <v>132</v>
      </c>
      <c r="V36" s="89" t="s">
        <v>133</v>
      </c>
      <c r="W36" s="89"/>
      <c r="X36" s="89"/>
      <c r="Y36" s="90"/>
      <c r="Z36" s="78"/>
    </row>
    <row r="37" spans="1:26" x14ac:dyDescent="0.2">
      <c r="A37" s="75">
        <v>0.78889860139860157</v>
      </c>
      <c r="B37" s="64" t="s">
        <v>98</v>
      </c>
      <c r="C37" s="46" t="s">
        <v>26</v>
      </c>
      <c r="D37">
        <f t="shared" si="3"/>
        <v>2446.5</v>
      </c>
      <c r="E37">
        <f t="shared" si="4"/>
        <v>1858</v>
      </c>
      <c r="F37" s="70">
        <v>1.1256630000000001</v>
      </c>
      <c r="G37">
        <f t="shared" si="5"/>
        <v>13.3555875925009</v>
      </c>
      <c r="H37" s="20">
        <v>0.78889860139860157</v>
      </c>
      <c r="I37">
        <f t="shared" si="6"/>
        <v>16.929409646339089</v>
      </c>
      <c r="J37" s="17"/>
      <c r="Q37" s="79"/>
      <c r="R37" s="80"/>
      <c r="S37" s="80"/>
      <c r="T37" s="80"/>
      <c r="U37" s="80"/>
      <c r="V37" s="80"/>
      <c r="W37" s="80"/>
      <c r="X37" s="80"/>
      <c r="Y37" s="80"/>
      <c r="Z37" s="78"/>
    </row>
    <row r="38" spans="1:26" ht="17" x14ac:dyDescent="0.2">
      <c r="A38" s="50">
        <v>1.2805944055944054</v>
      </c>
      <c r="B38" s="64" t="s">
        <v>99</v>
      </c>
      <c r="C38" s="46" t="s">
        <v>27</v>
      </c>
      <c r="D38">
        <f>AVERAGE(D19:E19)</f>
        <v>2389</v>
      </c>
      <c r="E38">
        <f t="shared" si="4"/>
        <v>1800.5</v>
      </c>
      <c r="F38" s="70">
        <v>1.114077</v>
      </c>
      <c r="G38">
        <f t="shared" si="5"/>
        <v>13.004001173037171</v>
      </c>
      <c r="H38" s="20">
        <v>1.0620629370629371</v>
      </c>
      <c r="I38">
        <f t="shared" si="6"/>
        <v>12.244096577740349</v>
      </c>
      <c r="J38" s="17"/>
      <c r="Q38" s="91" t="s">
        <v>154</v>
      </c>
      <c r="R38" s="92">
        <v>0.40889999999999999</v>
      </c>
      <c r="S38" s="92" t="s">
        <v>134</v>
      </c>
      <c r="T38" s="92" t="s">
        <v>135</v>
      </c>
      <c r="U38" s="92" t="s">
        <v>136</v>
      </c>
      <c r="V38" s="92">
        <v>2.5000000000000001E-3</v>
      </c>
      <c r="W38" s="80"/>
      <c r="X38" s="80"/>
      <c r="Y38" s="80"/>
      <c r="Z38" s="78"/>
    </row>
    <row r="39" spans="1:26" ht="17" x14ac:dyDescent="0.2">
      <c r="A39" s="51">
        <v>1.466346153846154</v>
      </c>
      <c r="B39" s="64" t="s">
        <v>100</v>
      </c>
      <c r="C39" s="46" t="s">
        <v>28</v>
      </c>
      <c r="D39">
        <f>AVERAGE(F12:G12)</f>
        <v>2015.5</v>
      </c>
      <c r="E39">
        <f t="shared" si="4"/>
        <v>1427</v>
      </c>
      <c r="F39" s="70">
        <v>1.028356</v>
      </c>
      <c r="G39">
        <f t="shared" si="5"/>
        <v>10.674707901583366</v>
      </c>
      <c r="H39" s="20">
        <v>1.0620629370629371</v>
      </c>
      <c r="I39">
        <f t="shared" si="6"/>
        <v>10.050918386346806</v>
      </c>
      <c r="J39" s="17"/>
      <c r="Q39" s="91" t="s">
        <v>155</v>
      </c>
      <c r="R39" s="92">
        <v>0.25390000000000001</v>
      </c>
      <c r="S39" s="92" t="s">
        <v>137</v>
      </c>
      <c r="T39" s="92" t="s">
        <v>135</v>
      </c>
      <c r="U39" s="92" t="s">
        <v>138</v>
      </c>
      <c r="V39" s="92">
        <v>4.3999999999999997E-2</v>
      </c>
      <c r="W39" s="80"/>
      <c r="X39" s="80"/>
      <c r="Y39" s="80"/>
      <c r="Z39" s="78"/>
    </row>
    <row r="40" spans="1:26" ht="18" thickBot="1" x14ac:dyDescent="0.25">
      <c r="A40" s="50">
        <v>1.2368881118881119</v>
      </c>
      <c r="B40" s="64" t="s">
        <v>101</v>
      </c>
      <c r="C40" s="46" t="s">
        <v>29</v>
      </c>
      <c r="D40">
        <f t="shared" ref="D40:D45" si="7">AVERAGE(F13:G13)</f>
        <v>1743.5</v>
      </c>
      <c r="E40">
        <f t="shared" si="4"/>
        <v>1155</v>
      </c>
      <c r="F40" s="70">
        <v>0.95027479999999998</v>
      </c>
      <c r="G40">
        <f t="shared" si="5"/>
        <v>8.918150559607577</v>
      </c>
      <c r="H40" s="20">
        <v>1.0620629370629371</v>
      </c>
      <c r="I40">
        <f t="shared" si="6"/>
        <v>8.3970076050955296</v>
      </c>
      <c r="J40" s="17"/>
      <c r="K40" s="26"/>
      <c r="Q40" s="91" t="s">
        <v>156</v>
      </c>
      <c r="R40" s="92">
        <v>-0.15509999999999999</v>
      </c>
      <c r="S40" s="92" t="s">
        <v>139</v>
      </c>
      <c r="T40" s="92" t="s">
        <v>140</v>
      </c>
      <c r="U40" s="92" t="s">
        <v>141</v>
      </c>
      <c r="V40" s="92">
        <v>0.215</v>
      </c>
      <c r="W40" s="80"/>
      <c r="X40" s="80"/>
      <c r="Y40" s="80"/>
      <c r="Z40" s="78"/>
    </row>
    <row r="41" spans="1:26" x14ac:dyDescent="0.2">
      <c r="A41" s="50">
        <v>1.3789335664335665</v>
      </c>
      <c r="B41" s="64" t="s">
        <v>102</v>
      </c>
      <c r="C41" s="3" t="s">
        <v>30</v>
      </c>
      <c r="D41">
        <f t="shared" si="7"/>
        <v>1407.5</v>
      </c>
      <c r="E41">
        <f t="shared" si="4"/>
        <v>819</v>
      </c>
      <c r="F41" s="70">
        <v>0.82290160000000001</v>
      </c>
      <c r="G41">
        <f t="shared" si="5"/>
        <v>6.6512243942832514</v>
      </c>
      <c r="H41" s="20">
        <v>1.0620629370629371</v>
      </c>
      <c r="I41" s="94">
        <f t="shared" si="6"/>
        <v>6.2625520222716373</v>
      </c>
      <c r="J41" s="97"/>
      <c r="K41" s="98">
        <f>I41/14.1</f>
        <v>0.44415262569302394</v>
      </c>
      <c r="L41" s="98"/>
      <c r="M41" s="98"/>
      <c r="N41" s="99"/>
      <c r="Q41" s="79"/>
      <c r="R41" s="80"/>
      <c r="S41" s="80"/>
      <c r="T41" s="80"/>
      <c r="U41" s="80"/>
      <c r="V41" s="80"/>
      <c r="W41" s="80"/>
      <c r="X41" s="80"/>
      <c r="Y41" s="80"/>
      <c r="Z41" s="78"/>
    </row>
    <row r="42" spans="1:26" x14ac:dyDescent="0.2">
      <c r="A42" s="50">
        <v>1.3024475524475523</v>
      </c>
      <c r="B42" s="64" t="s">
        <v>103</v>
      </c>
      <c r="C42" s="3" t="s">
        <v>31</v>
      </c>
      <c r="D42">
        <f t="shared" si="7"/>
        <v>1522.5</v>
      </c>
      <c r="E42">
        <f t="shared" si="4"/>
        <v>934</v>
      </c>
      <c r="F42" s="70">
        <v>0.87166889999999997</v>
      </c>
      <c r="G42">
        <f t="shared" si="5"/>
        <v>7.4416441710786163</v>
      </c>
      <c r="H42" s="20">
        <v>1.0620629370629373</v>
      </c>
      <c r="I42" s="95">
        <f t="shared" si="6"/>
        <v>7.0067826598468601</v>
      </c>
      <c r="J42" s="100"/>
      <c r="K42" s="93">
        <f t="shared" ref="K42:K50" si="8">I42/14.16</f>
        <v>0.49482928388749009</v>
      </c>
      <c r="L42" s="93"/>
      <c r="M42" s="93"/>
      <c r="N42" s="101"/>
      <c r="Q42" s="79"/>
      <c r="R42" s="80"/>
      <c r="S42" s="80"/>
      <c r="T42" s="80"/>
      <c r="U42" s="80"/>
      <c r="V42" s="80"/>
      <c r="W42" s="80"/>
      <c r="X42" s="80"/>
      <c r="Y42" s="80"/>
      <c r="Z42" s="78"/>
    </row>
    <row r="43" spans="1:26" ht="16" thickBot="1" x14ac:dyDescent="0.25">
      <c r="A43" s="50">
        <v>1.3352272727272727</v>
      </c>
      <c r="B43" s="64" t="s">
        <v>104</v>
      </c>
      <c r="C43" s="3" t="s">
        <v>32</v>
      </c>
      <c r="D43">
        <f t="shared" si="7"/>
        <v>1681</v>
      </c>
      <c r="E43">
        <f t="shared" si="4"/>
        <v>1092.5</v>
      </c>
      <c r="F43" s="70">
        <v>0.92970640000000004</v>
      </c>
      <c r="G43">
        <f t="shared" si="5"/>
        <v>8.5056283016181649</v>
      </c>
      <c r="H43" s="20">
        <v>1.0620629370629371</v>
      </c>
      <c r="I43" s="95">
        <f t="shared" si="6"/>
        <v>8.008591586050354</v>
      </c>
      <c r="J43" s="100"/>
      <c r="K43" s="93">
        <f t="shared" si="8"/>
        <v>0.56557850183971425</v>
      </c>
      <c r="L43" s="93" t="s">
        <v>123</v>
      </c>
      <c r="M43" s="93"/>
      <c r="N43" s="101"/>
      <c r="Q43" s="86" t="s">
        <v>142</v>
      </c>
      <c r="R43" s="87" t="s">
        <v>143</v>
      </c>
      <c r="S43" s="87" t="s">
        <v>144</v>
      </c>
      <c r="T43" s="87" t="s">
        <v>129</v>
      </c>
      <c r="U43" s="87" t="s">
        <v>145</v>
      </c>
      <c r="V43" s="87" t="s">
        <v>146</v>
      </c>
      <c r="W43" s="87" t="s">
        <v>147</v>
      </c>
      <c r="X43" s="87" t="s">
        <v>148</v>
      </c>
      <c r="Y43" s="87" t="s">
        <v>149</v>
      </c>
      <c r="Z43" s="78"/>
    </row>
    <row r="44" spans="1:26" x14ac:dyDescent="0.2">
      <c r="A44" s="51">
        <v>1.5100524475524477</v>
      </c>
      <c r="B44" s="64" t="s">
        <v>105</v>
      </c>
      <c r="C44" s="3" t="s">
        <v>33</v>
      </c>
      <c r="D44">
        <f t="shared" si="7"/>
        <v>1630.5</v>
      </c>
      <c r="E44">
        <f t="shared" si="4"/>
        <v>1042</v>
      </c>
      <c r="F44" s="70">
        <v>0.91219709999999998</v>
      </c>
      <c r="G44">
        <f t="shared" si="5"/>
        <v>8.1695305282013031</v>
      </c>
      <c r="H44" s="20">
        <v>1.0620629370629371</v>
      </c>
      <c r="I44" s="95">
        <f t="shared" si="6"/>
        <v>7.6921340940430376</v>
      </c>
      <c r="J44" s="100"/>
      <c r="K44" s="93">
        <f t="shared" si="8"/>
        <v>0.54322980890134442</v>
      </c>
      <c r="L44" s="93"/>
      <c r="M44" s="93"/>
      <c r="N44" s="101"/>
      <c r="Q44" s="79"/>
      <c r="R44" s="80"/>
      <c r="S44" s="80"/>
      <c r="T44" s="80"/>
      <c r="U44" s="80"/>
      <c r="V44" s="80"/>
      <c r="W44" s="80"/>
      <c r="X44" s="80"/>
      <c r="Y44" s="80"/>
      <c r="Z44" s="78"/>
    </row>
    <row r="45" spans="1:26" ht="18" thickBot="1" x14ac:dyDescent="0.25">
      <c r="A45" s="50">
        <v>1.3024475524475523</v>
      </c>
      <c r="B45" s="64" t="s">
        <v>106</v>
      </c>
      <c r="C45" s="3" t="s">
        <v>34</v>
      </c>
      <c r="D45">
        <f t="shared" si="7"/>
        <v>2254</v>
      </c>
      <c r="E45">
        <f t="shared" si="4"/>
        <v>1665.5</v>
      </c>
      <c r="F45" s="70">
        <v>1.085348</v>
      </c>
      <c r="G45">
        <f t="shared" si="5"/>
        <v>12.171609205665582</v>
      </c>
      <c r="H45" s="20">
        <v>1.0620629370629373</v>
      </c>
      <c r="I45" s="96">
        <f t="shared" si="6"/>
        <v>11.460346445499114</v>
      </c>
      <c r="J45" s="102"/>
      <c r="K45" s="103">
        <f t="shared" si="8"/>
        <v>0.80934650038835554</v>
      </c>
      <c r="L45" s="103"/>
      <c r="M45" s="103"/>
      <c r="N45" s="104"/>
      <c r="Q45" s="79" t="s">
        <v>150</v>
      </c>
      <c r="R45" s="80">
        <v>0.98</v>
      </c>
      <c r="S45" s="80">
        <v>0.57110000000000005</v>
      </c>
      <c r="T45" s="80">
        <v>0.40889999999999999</v>
      </c>
      <c r="U45" s="80">
        <v>9.1439999999999994E-2</v>
      </c>
      <c r="V45" s="80">
        <v>4</v>
      </c>
      <c r="W45" s="80">
        <v>5</v>
      </c>
      <c r="X45" s="80">
        <v>6.3250000000000002</v>
      </c>
      <c r="Y45" s="80">
        <v>11</v>
      </c>
      <c r="Z45" s="78"/>
    </row>
    <row r="46" spans="1:26" ht="17" x14ac:dyDescent="0.2">
      <c r="A46" s="50">
        <v>1.1057692307692308</v>
      </c>
      <c r="B46" s="64" t="s">
        <v>107</v>
      </c>
      <c r="C46" s="2" t="s">
        <v>35</v>
      </c>
      <c r="D46">
        <f>AVERAGE(F19:G19)</f>
        <v>2281</v>
      </c>
      <c r="E46">
        <f t="shared" si="4"/>
        <v>1692.5</v>
      </c>
      <c r="F46" s="70">
        <v>1.0912759999999999</v>
      </c>
      <c r="G46">
        <f t="shared" si="5"/>
        <v>12.338887370440061</v>
      </c>
      <c r="H46" s="20">
        <v>1.0620629370629371</v>
      </c>
      <c r="I46" s="94">
        <f t="shared" si="6"/>
        <v>11.617849507640683</v>
      </c>
      <c r="J46" s="105"/>
      <c r="K46" s="106">
        <f t="shared" si="8"/>
        <v>0.82046959799722341</v>
      </c>
      <c r="L46" s="106"/>
      <c r="M46" s="106"/>
      <c r="N46" s="107"/>
      <c r="Q46" s="84" t="s">
        <v>151</v>
      </c>
      <c r="R46" s="85">
        <v>0.98</v>
      </c>
      <c r="S46" s="85">
        <v>0.72609999999999997</v>
      </c>
      <c r="T46" s="85">
        <v>0.25390000000000001</v>
      </c>
      <c r="U46" s="85">
        <v>9.1439999999999994E-2</v>
      </c>
      <c r="V46" s="85">
        <v>4</v>
      </c>
      <c r="W46" s="85">
        <v>5</v>
      </c>
      <c r="X46" s="85">
        <v>3.9260000000000002</v>
      </c>
      <c r="Y46" s="85">
        <v>11</v>
      </c>
      <c r="Z46" s="78"/>
    </row>
    <row r="47" spans="1:26" ht="18" thickBot="1" x14ac:dyDescent="0.25">
      <c r="A47" s="50">
        <v>1.291520979020979</v>
      </c>
      <c r="B47" s="64" t="s">
        <v>108</v>
      </c>
      <c r="C47" s="2" t="s">
        <v>36</v>
      </c>
      <c r="D47">
        <f>AVERAGE(H12:I12)</f>
        <v>1802</v>
      </c>
      <c r="E47">
        <f t="shared" si="4"/>
        <v>1213.5</v>
      </c>
      <c r="F47" s="70">
        <v>0.96853120000000004</v>
      </c>
      <c r="G47">
        <f t="shared" si="5"/>
        <v>9.3010333158631653</v>
      </c>
      <c r="H47" s="20">
        <v>1.0620629370629371</v>
      </c>
      <c r="I47" s="95">
        <f t="shared" si="6"/>
        <v>8.7575161426728076</v>
      </c>
      <c r="J47" s="108"/>
      <c r="K47" s="32">
        <f t="shared" si="8"/>
        <v>0.61846865414355989</v>
      </c>
      <c r="L47" s="32"/>
      <c r="M47" s="32"/>
      <c r="N47" s="109"/>
      <c r="Q47" s="86" t="s">
        <v>152</v>
      </c>
      <c r="R47" s="87">
        <v>0.57110000000000005</v>
      </c>
      <c r="S47" s="87">
        <v>0.72609999999999997</v>
      </c>
      <c r="T47" s="87">
        <v>-0.15509999999999999</v>
      </c>
      <c r="U47" s="87">
        <v>8.6209999999999995E-2</v>
      </c>
      <c r="V47" s="87">
        <v>5</v>
      </c>
      <c r="W47" s="87">
        <v>5</v>
      </c>
      <c r="X47" s="87">
        <v>2.544</v>
      </c>
      <c r="Y47" s="87">
        <v>11</v>
      </c>
      <c r="Z47" s="78"/>
    </row>
    <row r="48" spans="1:26" x14ac:dyDescent="0.2">
      <c r="A48" s="50">
        <v>1.2587412587412585</v>
      </c>
      <c r="B48" s="64" t="s">
        <v>109</v>
      </c>
      <c r="C48" s="2" t="s">
        <v>37</v>
      </c>
      <c r="D48">
        <f t="shared" ref="D48:D52" si="9">AVERAGE(H13:I13)</f>
        <v>1732</v>
      </c>
      <c r="E48">
        <f t="shared" si="4"/>
        <v>1143.5</v>
      </c>
      <c r="F48" s="70">
        <v>0.95657610000000004</v>
      </c>
      <c r="G48">
        <f t="shared" si="5"/>
        <v>9.0484897757098715</v>
      </c>
      <c r="H48" s="20">
        <v>1.0620629370629371</v>
      </c>
      <c r="I48" s="95">
        <f t="shared" si="6"/>
        <v>8.5197302908741506</v>
      </c>
      <c r="J48" s="108"/>
      <c r="K48" s="32">
        <f t="shared" si="8"/>
        <v>0.60167586799958694</v>
      </c>
      <c r="L48" s="32" t="s">
        <v>122</v>
      </c>
      <c r="M48" s="32"/>
      <c r="N48" s="109"/>
    </row>
    <row r="49" spans="1:15" x14ac:dyDescent="0.2">
      <c r="A49" s="50">
        <v>1.2041083916083919</v>
      </c>
      <c r="B49" s="64" t="s">
        <v>110</v>
      </c>
      <c r="C49" s="2" t="s">
        <v>38</v>
      </c>
      <c r="D49">
        <f t="shared" si="9"/>
        <v>1945.5</v>
      </c>
      <c r="E49">
        <f t="shared" si="4"/>
        <v>1357</v>
      </c>
      <c r="F49" s="70">
        <v>1.0097970000000001</v>
      </c>
      <c r="G49">
        <f t="shared" si="5"/>
        <v>10.228147915553667</v>
      </c>
      <c r="H49" s="20">
        <v>1.0620629370629369</v>
      </c>
      <c r="I49" s="95">
        <f t="shared" si="6"/>
        <v>9.6304536752209025</v>
      </c>
      <c r="J49" s="108"/>
      <c r="K49" s="32">
        <f t="shared" si="8"/>
        <v>0.68011678497322758</v>
      </c>
      <c r="L49" s="32"/>
      <c r="M49" s="32"/>
      <c r="N49" s="109"/>
    </row>
    <row r="50" spans="1:15" ht="16" thickBot="1" x14ac:dyDescent="0.25">
      <c r="A50" s="50">
        <v>1.215034965034965</v>
      </c>
      <c r="B50" s="64" t="s">
        <v>111</v>
      </c>
      <c r="C50" s="2" t="s">
        <v>39</v>
      </c>
      <c r="D50">
        <f t="shared" si="9"/>
        <v>2476</v>
      </c>
      <c r="E50">
        <f t="shared" si="4"/>
        <v>1887.5</v>
      </c>
      <c r="F50" s="70">
        <v>1.1314690000000001</v>
      </c>
      <c r="G50">
        <f t="shared" si="5"/>
        <v>13.535334718173154</v>
      </c>
      <c r="H50" s="20">
        <v>1.0620629370629371</v>
      </c>
      <c r="I50" s="96">
        <f>G50/H50</f>
        <v>12.744381002131759</v>
      </c>
      <c r="J50" s="110"/>
      <c r="K50" s="77">
        <f t="shared" si="8"/>
        <v>0.90002690693020893</v>
      </c>
      <c r="L50" s="77"/>
      <c r="M50" s="77"/>
      <c r="N50" s="111"/>
    </row>
    <row r="51" spans="1:15" x14ac:dyDescent="0.2">
      <c r="A51" s="50">
        <v>1.2041083916083919</v>
      </c>
      <c r="B51" s="64" t="s">
        <v>112</v>
      </c>
      <c r="C51" s="74" t="s">
        <v>40</v>
      </c>
      <c r="D51">
        <f t="shared" si="9"/>
        <v>2676</v>
      </c>
      <c r="E51">
        <f t="shared" si="4"/>
        <v>2087.5</v>
      </c>
      <c r="F51" s="70">
        <v>1.16859</v>
      </c>
      <c r="G51">
        <f t="shared" si="5"/>
        <v>14.743140353353283</v>
      </c>
      <c r="H51" s="20">
        <v>1.0620629370629369</v>
      </c>
      <c r="I51" s="126">
        <f t="shared" si="6"/>
        <v>13.88160704875404</v>
      </c>
      <c r="J51" s="112"/>
      <c r="K51" s="73">
        <f>I51/14.16</f>
        <v>0.98033948084421185</v>
      </c>
      <c r="L51" s="73"/>
      <c r="M51" s="73"/>
      <c r="N51" s="113"/>
      <c r="O51" t="s">
        <v>162</v>
      </c>
    </row>
    <row r="52" spans="1:15" x14ac:dyDescent="0.2">
      <c r="A52" s="50">
        <v>1.2478146853146852</v>
      </c>
      <c r="B52" s="64" t="s">
        <v>113</v>
      </c>
      <c r="C52" s="74" t="s">
        <v>41</v>
      </c>
      <c r="D52">
        <f t="shared" si="9"/>
        <v>2822.5</v>
      </c>
      <c r="E52">
        <f t="shared" si="4"/>
        <v>2234</v>
      </c>
      <c r="F52" s="70">
        <v>1.1935929999999999</v>
      </c>
      <c r="G52">
        <f t="shared" si="5"/>
        <v>15.61683421699748</v>
      </c>
      <c r="H52" s="20">
        <v>1.0620629370629371</v>
      </c>
      <c r="I52" s="127">
        <f t="shared" si="6"/>
        <v>14.704245550819026</v>
      </c>
      <c r="J52" s="112"/>
      <c r="K52" s="73">
        <f t="shared" ref="K52:K54" si="10">I52/14.16</f>
        <v>1.038435420255581</v>
      </c>
      <c r="L52" s="73"/>
      <c r="M52" s="73"/>
      <c r="N52" s="114" t="s">
        <v>51</v>
      </c>
      <c r="O52" s="17">
        <f>AVERAGE(I51:I54)</f>
        <v>14.159402489057507</v>
      </c>
    </row>
    <row r="53" spans="1:15" x14ac:dyDescent="0.2">
      <c r="A53" s="76">
        <v>1.0620629370629371</v>
      </c>
      <c r="B53" s="64" t="s">
        <v>114</v>
      </c>
      <c r="C53" s="74" t="s">
        <v>69</v>
      </c>
      <c r="D53">
        <f>AVERAGE(H18:I18)</f>
        <v>3098</v>
      </c>
      <c r="E53">
        <f t="shared" si="4"/>
        <v>2509.5</v>
      </c>
      <c r="F53" s="70">
        <v>1.236477</v>
      </c>
      <c r="G53">
        <f t="shared" si="5"/>
        <v>17.237607991734382</v>
      </c>
      <c r="H53" s="20">
        <v>1.0620629370629371</v>
      </c>
      <c r="I53" s="127">
        <f t="shared" si="6"/>
        <v>16.230307442423154</v>
      </c>
      <c r="J53" s="112"/>
      <c r="K53" s="73">
        <f t="shared" si="10"/>
        <v>1.1462081527134995</v>
      </c>
      <c r="L53" s="73" t="s">
        <v>124</v>
      </c>
      <c r="M53" s="73"/>
      <c r="N53" s="113"/>
    </row>
    <row r="54" spans="1:15" ht="16" thickBot="1" x14ac:dyDescent="0.25">
      <c r="A54" s="50">
        <v>1.2150349650349652</v>
      </c>
      <c r="B54" s="64" t="s">
        <v>115</v>
      </c>
      <c r="C54" s="74" t="s">
        <v>70</v>
      </c>
      <c r="D54">
        <f>AVERAGE(H19:I19)</f>
        <v>2316</v>
      </c>
      <c r="E54">
        <f t="shared" si="4"/>
        <v>1727.5</v>
      </c>
      <c r="F54" s="70">
        <v>1.098821</v>
      </c>
      <c r="G54">
        <f t="shared" si="5"/>
        <v>12.555123816253568</v>
      </c>
      <c r="H54" s="20">
        <v>1.0620629370629371</v>
      </c>
      <c r="I54" s="128">
        <f t="shared" si="6"/>
        <v>11.821449914233812</v>
      </c>
      <c r="J54" s="115"/>
      <c r="K54" s="116">
        <f t="shared" si="10"/>
        <v>0.83484815778487365</v>
      </c>
      <c r="L54" s="116"/>
      <c r="M54" s="116"/>
      <c r="N54" s="117"/>
    </row>
    <row r="55" spans="1:15" x14ac:dyDescent="0.2">
      <c r="A55" s="57">
        <v>1.3243006993006992</v>
      </c>
      <c r="B55" s="64" t="s">
        <v>116</v>
      </c>
      <c r="C55" s="46" t="s">
        <v>71</v>
      </c>
      <c r="D55">
        <f>AVERAGE(J12:K12)</f>
        <v>3045</v>
      </c>
      <c r="E55">
        <f t="shared" si="4"/>
        <v>2456.5</v>
      </c>
      <c r="F55" s="70">
        <v>1.2286029999999999</v>
      </c>
      <c r="G55">
        <f t="shared" si="5"/>
        <v>16.927896694349194</v>
      </c>
      <c r="H55" s="20">
        <v>1.0620629370629371</v>
      </c>
      <c r="I55">
        <f t="shared" si="6"/>
        <v>15.938694500687635</v>
      </c>
    </row>
    <row r="56" spans="1:15" x14ac:dyDescent="0.2">
      <c r="A56" s="50">
        <v>1.5537587412587415</v>
      </c>
      <c r="B56" s="64" t="s">
        <v>117</v>
      </c>
      <c r="C56" s="46" t="s">
        <v>72</v>
      </c>
      <c r="D56">
        <f>AVERAGE(J13:K13)</f>
        <v>2610</v>
      </c>
      <c r="E56">
        <f t="shared" si="4"/>
        <v>2021.5</v>
      </c>
      <c r="F56" s="70">
        <v>1.1567480000000001</v>
      </c>
      <c r="G56">
        <f t="shared" si="5"/>
        <v>14.346567301498997</v>
      </c>
      <c r="H56" s="20">
        <v>1.0620629370629371</v>
      </c>
      <c r="I56">
        <f t="shared" si="6"/>
        <v>13.508208224621278</v>
      </c>
    </row>
    <row r="57" spans="1:15" x14ac:dyDescent="0.2">
      <c r="A57" s="50">
        <v>1.2041083916083914</v>
      </c>
      <c r="B57" s="64" t="s">
        <v>118</v>
      </c>
      <c r="C57" s="46" t="s">
        <v>73</v>
      </c>
      <c r="D57">
        <f t="shared" ref="D57:D59" si="11">AVERAGE(J14:K14)</f>
        <v>2895.5</v>
      </c>
      <c r="E57">
        <f t="shared" si="4"/>
        <v>2307</v>
      </c>
      <c r="F57" s="70">
        <v>1.2054480000000001</v>
      </c>
      <c r="G57">
        <f t="shared" si="5"/>
        <v>16.049000848036684</v>
      </c>
      <c r="H57" s="20">
        <v>1.0620629370629371</v>
      </c>
      <c r="I57">
        <f t="shared" si="6"/>
        <v>15.111158000126721</v>
      </c>
    </row>
    <row r="58" spans="1:15" x14ac:dyDescent="0.2">
      <c r="A58" s="50">
        <v>1.4554195804195804</v>
      </c>
      <c r="B58" s="64" t="s">
        <v>119</v>
      </c>
      <c r="C58" s="46" t="s">
        <v>74</v>
      </c>
      <c r="D58">
        <f>AVERAGE(J15:K15)</f>
        <v>2168.5</v>
      </c>
      <c r="E58">
        <f t="shared" si="4"/>
        <v>1580</v>
      </c>
      <c r="F58" s="70">
        <v>1.0659179999999999</v>
      </c>
      <c r="G58">
        <f t="shared" si="5"/>
        <v>11.639062492218921</v>
      </c>
      <c r="H58" s="20">
        <v>1.0620629370629371</v>
      </c>
      <c r="I58">
        <f t="shared" si="6"/>
        <v>10.958919745760037</v>
      </c>
    </row>
    <row r="59" spans="1:15" x14ac:dyDescent="0.2">
      <c r="A59" s="50">
        <v>1.3024475524475523</v>
      </c>
      <c r="B59" s="64" t="s">
        <v>120</v>
      </c>
      <c r="C59" s="67" t="s">
        <v>75</v>
      </c>
      <c r="D59">
        <f t="shared" si="11"/>
        <v>3235</v>
      </c>
      <c r="E59">
        <f t="shared" si="4"/>
        <v>2646.5</v>
      </c>
      <c r="F59" s="70">
        <v>1.256087</v>
      </c>
      <c r="G59">
        <f t="shared" si="5"/>
        <v>18.033789663938041</v>
      </c>
      <c r="H59" s="20">
        <v>1.0620629370629373</v>
      </c>
      <c r="I59">
        <f t="shared" si="6"/>
        <v>16.979963272053592</v>
      </c>
    </row>
    <row r="60" spans="1:15" x14ac:dyDescent="0.2">
      <c r="A60" s="50"/>
      <c r="B60" s="64"/>
      <c r="C60" s="23"/>
    </row>
    <row r="61" spans="1:15" ht="32" x14ac:dyDescent="0.2">
      <c r="A61" s="50"/>
      <c r="B61" s="64"/>
      <c r="C61" s="23"/>
      <c r="D61" s="34" t="s">
        <v>51</v>
      </c>
      <c r="E61" s="69" t="s">
        <v>52</v>
      </c>
      <c r="F61" s="34" t="s">
        <v>64</v>
      </c>
      <c r="G61" s="34" t="s">
        <v>65</v>
      </c>
      <c r="H61" s="34" t="s">
        <v>66</v>
      </c>
      <c r="I61" s="34" t="s">
        <v>67</v>
      </c>
      <c r="J61" s="34" t="s">
        <v>121</v>
      </c>
    </row>
    <row r="62" spans="1:15" x14ac:dyDescent="0.2">
      <c r="A62" s="60">
        <v>1.2041083916083914</v>
      </c>
      <c r="B62" s="65" t="s">
        <v>1</v>
      </c>
      <c r="C62" s="68" t="s">
        <v>76</v>
      </c>
      <c r="D62" s="54">
        <f>AVERAGE(J17:K17)</f>
        <v>1993.5</v>
      </c>
      <c r="E62" s="54">
        <f>D62-$D$69</f>
        <v>1993.5</v>
      </c>
      <c r="F62" s="71">
        <v>1.151608</v>
      </c>
      <c r="G62" s="54">
        <f>10^F62</f>
        <v>14.177772393033523</v>
      </c>
      <c r="H62" s="61">
        <v>1.0620629370629371</v>
      </c>
      <c r="I62" s="54">
        <f t="shared" si="6"/>
        <v>13.349277051547613</v>
      </c>
      <c r="J62" s="72">
        <f>I62*1000</f>
        <v>13349.277051547613</v>
      </c>
    </row>
    <row r="63" spans="1:15" x14ac:dyDescent="0.2">
      <c r="A63" s="60">
        <v>1.1713286713286715</v>
      </c>
      <c r="B63" s="65" t="s">
        <v>2</v>
      </c>
      <c r="C63" s="56" t="s">
        <v>77</v>
      </c>
      <c r="D63" s="54">
        <f>AVERAGE(J18:K18)</f>
        <v>1240.5</v>
      </c>
      <c r="E63" s="54">
        <f>D63-$D$69</f>
        <v>1240.5</v>
      </c>
      <c r="F63" s="71">
        <v>0.97665930000000001</v>
      </c>
      <c r="G63" s="54">
        <f t="shared" si="5"/>
        <v>9.476747295619294</v>
      </c>
      <c r="H63" s="61">
        <v>1.0620629370629371</v>
      </c>
      <c r="I63" s="54">
        <f t="shared" si="6"/>
        <v>8.9229620627065618</v>
      </c>
      <c r="J63" s="72">
        <f t="shared" ref="J63:J64" si="12">I63*1000</f>
        <v>8922.9620627065615</v>
      </c>
    </row>
    <row r="64" spans="1:15" x14ac:dyDescent="0.2">
      <c r="A64" s="60">
        <v>0.99650349650349646</v>
      </c>
      <c r="B64" s="65" t="s">
        <v>3</v>
      </c>
      <c r="C64" s="66" t="s">
        <v>78</v>
      </c>
      <c r="D64" s="54">
        <f>AVERAGE(J19:K19)</f>
        <v>884</v>
      </c>
      <c r="E64" s="54">
        <f>D64-$D$69</f>
        <v>884</v>
      </c>
      <c r="F64" s="71">
        <v>0.85126259999999998</v>
      </c>
      <c r="G64" s="54">
        <f t="shared" si="5"/>
        <v>7.1000695017863666</v>
      </c>
      <c r="H64" s="61">
        <v>0.99650349650349601</v>
      </c>
      <c r="I64" s="54">
        <f>G64/H64</f>
        <v>7.1249820263540418</v>
      </c>
      <c r="J64" s="72">
        <f t="shared" si="12"/>
        <v>7124.9820263540414</v>
      </c>
    </row>
    <row r="65" spans="1:8" x14ac:dyDescent="0.2">
      <c r="A65" s="58"/>
      <c r="B65" s="23"/>
      <c r="C65" s="23"/>
      <c r="D65" s="23"/>
      <c r="E65" s="23"/>
      <c r="F65" s="23"/>
      <c r="G65" s="23"/>
      <c r="H65" s="59"/>
    </row>
    <row r="66" spans="1:8" x14ac:dyDescent="0.2">
      <c r="A66" s="58"/>
      <c r="B66" s="23"/>
      <c r="C66" s="23"/>
      <c r="D66" s="23"/>
      <c r="E66" s="23"/>
      <c r="F66" s="23"/>
      <c r="G66" s="23"/>
      <c r="H66" s="59"/>
    </row>
    <row r="67" spans="1:8" x14ac:dyDescent="0.2">
      <c r="A67" s="58"/>
      <c r="B67" s="23"/>
      <c r="C67" s="23"/>
      <c r="D67" s="23"/>
      <c r="E67" s="23"/>
      <c r="F67" s="23"/>
      <c r="G67" s="23"/>
      <c r="H67" s="59"/>
    </row>
    <row r="68" spans="1:8" x14ac:dyDescent="0.2">
      <c r="A68" s="58"/>
      <c r="B68" s="23"/>
      <c r="C68" s="23"/>
      <c r="D68" s="23"/>
      <c r="E68" s="23"/>
      <c r="F68" s="23"/>
      <c r="G68" s="23"/>
      <c r="H68" s="59"/>
    </row>
    <row r="69" spans="1:8" x14ac:dyDescent="0.2">
      <c r="A69" s="58"/>
      <c r="B69" s="23"/>
      <c r="C69" s="23"/>
      <c r="D69" s="23"/>
      <c r="E69" s="23"/>
      <c r="F69" s="23"/>
      <c r="G69" s="23"/>
      <c r="H69" s="59"/>
    </row>
  </sheetData>
  <pageMargins left="0.7" right="0.7" top="0.75" bottom="0.75" header="0.3" footer="0.3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BCA 750nm</vt:lpstr>
      <vt:lpstr>MSD plate maps</vt:lpstr>
      <vt:lpstr>E heads results_genotype result</vt:lpstr>
      <vt:lpstr>Sheet1</vt:lpstr>
    </vt:vector>
  </TitlesOfParts>
  <Company>MRC Prion Unit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Moens (Prion)</dc:creator>
  <cp:lastModifiedBy>Magda Atilano</cp:lastModifiedBy>
  <cp:lastPrinted>2017-12-19T09:09:44Z</cp:lastPrinted>
  <dcterms:created xsi:type="dcterms:W3CDTF">2017-07-24T10:12:46Z</dcterms:created>
  <dcterms:modified xsi:type="dcterms:W3CDTF">2021-02-15T11:45:29Z</dcterms:modified>
</cp:coreProperties>
</file>